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基金记录" sheetId="1" r:id="rId1"/>
    <sheet name="计算过程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wangying</author>
  </authors>
  <commentList>
    <comment ref="O59" authorId="0">
      <text>
        <r>
          <rPr>
            <b/>
            <sz val="9"/>
            <rFont val="Tahoma"/>
            <charset val="134"/>
          </rPr>
          <t>21000031</t>
        </r>
        <r>
          <rPr>
            <b/>
            <sz val="9"/>
            <rFont val="宋体"/>
            <charset val="134"/>
          </rPr>
          <t>帐号</t>
        </r>
        <r>
          <rPr>
            <b/>
            <sz val="9"/>
            <rFont val="Tahoma"/>
            <charset val="134"/>
          </rPr>
          <t>202005</t>
        </r>
        <r>
          <rPr>
            <b/>
            <sz val="9"/>
            <rFont val="宋体"/>
            <charset val="134"/>
          </rPr>
          <t>月手续费返还</t>
        </r>
        <r>
          <rPr>
            <b/>
            <sz val="9"/>
            <rFont val="Tahoma"/>
            <charset val="134"/>
          </rPr>
          <t>95201</t>
        </r>
        <r>
          <rPr>
            <b/>
            <sz val="9"/>
            <rFont val="宋体"/>
            <charset val="134"/>
          </rPr>
          <t>元已转入</t>
        </r>
        <r>
          <rPr>
            <b/>
            <sz val="9"/>
            <rFont val="Tahoma"/>
            <charset val="134"/>
          </rPr>
          <t xml:space="preserve">910101
</t>
        </r>
        <r>
          <rPr>
            <b/>
            <sz val="9"/>
            <rFont val="宋体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<sst xmlns="http://schemas.openxmlformats.org/spreadsheetml/2006/main" count="129" uniqueCount="125">
  <si>
    <t>基金记录</t>
  </si>
  <si>
    <t>信息指数</t>
  </si>
  <si>
    <t>管理费</t>
  </si>
  <si>
    <t>21000031-LCF(CTP)</t>
  </si>
  <si>
    <t>21000168-YW</t>
  </si>
  <si>
    <t>910101-SY(CTP)</t>
  </si>
  <si>
    <t>备注</t>
  </si>
  <si>
    <t>日期</t>
  </si>
  <si>
    <t>出入金明细
（Win）</t>
  </si>
  <si>
    <t>出入金明细
（xzy）</t>
  </si>
  <si>
    <t>新增投资（元）</t>
  </si>
  <si>
    <t>新增份额</t>
  </si>
  <si>
    <t>总份额</t>
  </si>
  <si>
    <t>份额明细
（Win）</t>
  </si>
  <si>
    <t>份额明细
（xzy）</t>
  </si>
  <si>
    <t>基金总权益</t>
  </si>
  <si>
    <t>基金净值</t>
  </si>
  <si>
    <r>
      <rPr>
        <sz val="12"/>
        <color theme="1"/>
        <rFont val="宋体"/>
        <charset val="134"/>
        <scheme val="minor"/>
      </rPr>
      <t>周收益</t>
    </r>
    <r>
      <rPr>
        <sz val="10"/>
        <color theme="1"/>
        <rFont val="宋体"/>
        <charset val="134"/>
        <scheme val="minor"/>
      </rPr>
      <t>率（%）</t>
    </r>
  </si>
  <si>
    <t>累积管理费</t>
  </si>
  <si>
    <t>新增管理费</t>
  </si>
  <si>
    <t>期末总结存①+②</t>
  </si>
  <si>
    <t>期末结存</t>
  </si>
  <si>
    <r>
      <rPr>
        <sz val="12"/>
        <color theme="1"/>
        <rFont val="宋体"/>
        <charset val="134"/>
        <scheme val="minor"/>
      </rPr>
      <t>期末结存</t>
    </r>
    <r>
      <rPr>
        <sz val="12"/>
        <color theme="1"/>
        <rFont val="Calibri"/>
        <charset val="134"/>
      </rPr>
      <t>②</t>
    </r>
  </si>
  <si>
    <r>
      <rPr>
        <sz val="12"/>
        <color theme="1"/>
        <rFont val="宋体"/>
        <charset val="134"/>
        <scheme val="minor"/>
      </rPr>
      <t>期末结存</t>
    </r>
    <r>
      <rPr>
        <sz val="12"/>
        <color theme="1"/>
        <rFont val="Calibri"/>
        <charset val="134"/>
      </rPr>
      <t>①</t>
    </r>
  </si>
  <si>
    <t xml:space="preserve">平安银行：姚欣志 6230582000087305325 </t>
  </si>
  <si>
    <t>盘前入金</t>
  </si>
  <si>
    <t>盘中入金,按收盘净值</t>
  </si>
  <si>
    <t>20200330日分红1：(W1/3)38656.49+(Y2/3)77312.97=115969.46</t>
  </si>
  <si>
    <t>分红出金</t>
  </si>
  <si>
    <t>说明；20200330第一次按动态权益计算分红出金127735.86元（W42578.62+Y85157.24），调整为按结算单分红出金115969.46元(W38656.49+Y77312.97)，故分红需返还11766.40元（W3922.13+Y7822.27）</t>
  </si>
  <si>
    <t>实际结存</t>
  </si>
  <si>
    <t>20200331日WY早盘入金400万，按20200330日净值.</t>
  </si>
  <si>
    <t>20200403日分红2：(W1/3)8401.02+(Y2/3)16802.04=25203.06</t>
  </si>
  <si>
    <t>20200403日的净值为1.205376，周收益率1.13%.</t>
  </si>
  <si>
    <t>入金</t>
  </si>
  <si>
    <t>20200403日WY收盘入金500万，按20200403日收盘净值.</t>
  </si>
  <si>
    <t>20200410日分红3：(W1/3)15158.89+(Y2/3)30317.78=45476.67</t>
  </si>
  <si>
    <t>20200410日的净值为1.217859，周收益率1.04%.</t>
  </si>
  <si>
    <t>20200410日收盘入金250万（W180万+Y70万），按当日收盘净值；</t>
  </si>
  <si>
    <t>20200417日分红4：(W1/3)21370.28+(Y2/3)42740.55=64110.83</t>
  </si>
  <si>
    <t>20200417日的净值为1.232034，周收益率1.16%.</t>
  </si>
  <si>
    <t>20200417日收盘WY入金50万，按当日收盘净值；</t>
  </si>
  <si>
    <t>20200424日的净值为1.211705，周收益率-1.65%.</t>
  </si>
  <si>
    <t>达到周历史净值高点1.232034，超过周净值高点提取管理费；</t>
  </si>
  <si>
    <t>20200430日分红5：(W1/3)9836.70+(Y2/3)19673.40=29510.10</t>
  </si>
  <si>
    <t>20200430日的净值为1.238317，周收益率2.2%.</t>
  </si>
  <si>
    <t>20200508日分红6：(W1/3)24642.08+(Y2/3)49284.16=73926.24</t>
  </si>
  <si>
    <t>20200508日的净值为1.254057，周收益率1.27%.</t>
  </si>
  <si>
    <t>20200508日收盘XZY入金10万，按当日收盘净值；</t>
  </si>
  <si>
    <t>20200515日分红7：(W1/3)32447.79+(Y2/3)64895.57=97343.36；</t>
  </si>
  <si>
    <t>20200515日的净值为1.274634，周收益率1.64%.</t>
  </si>
  <si>
    <t>20200522日的净值为1.268512，周收益率-0.48%.</t>
  </si>
  <si>
    <t>20200526日从21000031出金400万（100W+300W）转入910101；</t>
  </si>
  <si>
    <t>20200527日从21000031出金500万（350W+30W+120W）转入910101；</t>
  </si>
  <si>
    <t>20200528日从21000031出金500万（200W+100W+200W）转入910101；</t>
  </si>
  <si>
    <t>20200529日从21000031出金138413元转入910101；20200529日的净值为1.240505，周收益率-2.21%.</t>
  </si>
  <si>
    <t>20200529日收盘XZY入金30万，按当日收盘净值；</t>
  </si>
  <si>
    <t>20200605日的净值为1.198900，周收益率-3.35%.</t>
  </si>
  <si>
    <r>
      <rPr>
        <sz val="11"/>
        <rFont val="宋体"/>
        <charset val="134"/>
        <scheme val="minor"/>
      </rPr>
      <t>20200612日的净值为1.163333，周收益率</t>
    </r>
    <r>
      <rPr>
        <sz val="11"/>
        <rFont val="宋体"/>
        <charset val="134"/>
        <scheme val="minor"/>
      </rPr>
      <t>-2.97%.</t>
    </r>
  </si>
  <si>
    <t>20200612日WY出金1000万元（实际出金500万元+借出YXZ金额500万元以份额转让方式借出）</t>
  </si>
  <si>
    <r>
      <rPr>
        <sz val="11"/>
        <rFont val="宋体"/>
        <charset val="134"/>
        <scheme val="minor"/>
      </rPr>
      <t>20200619日的净值为1.170085，周收益率0.58</t>
    </r>
    <r>
      <rPr>
        <sz val="11"/>
        <rFont val="宋体"/>
        <charset val="134"/>
        <scheme val="minor"/>
      </rPr>
      <t>%.</t>
    </r>
  </si>
  <si>
    <t>20200619日收盘XZY入金30万，按当日收盘净值；</t>
  </si>
  <si>
    <r>
      <rPr>
        <sz val="11"/>
        <rFont val="宋体"/>
        <charset val="134"/>
        <scheme val="minor"/>
      </rPr>
      <t>20200624日的净值为1.150761，周收益率</t>
    </r>
    <r>
      <rPr>
        <sz val="11"/>
        <rFont val="宋体"/>
        <charset val="134"/>
        <scheme val="minor"/>
      </rPr>
      <t>-1.65%.</t>
    </r>
  </si>
  <si>
    <r>
      <rPr>
        <sz val="11"/>
        <rFont val="宋体"/>
        <charset val="134"/>
        <scheme val="minor"/>
      </rPr>
      <t>20200703日的净值为1.137039，周收益率</t>
    </r>
    <r>
      <rPr>
        <sz val="11"/>
        <rFont val="宋体"/>
        <charset val="134"/>
        <scheme val="minor"/>
      </rPr>
      <t>-1.19%.</t>
    </r>
  </si>
  <si>
    <r>
      <rPr>
        <sz val="11"/>
        <rFont val="宋体"/>
        <charset val="134"/>
        <scheme val="minor"/>
      </rPr>
      <t>20200710日的净值为1.180573，周收益率3.83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</si>
  <si>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20200717日的净值为1.255261，周收益率6.33</t>
    </r>
    <r>
      <rPr>
        <sz val="11"/>
        <rFont val="宋体"/>
        <charset val="134"/>
        <scheme val="minor"/>
      </rPr>
      <t>%.</t>
    </r>
  </si>
  <si>
    <t>本周达到周历史净值高点1.274634，超过周净值高点提取管理费；</t>
  </si>
  <si>
    <t>20200724日分红8：(W1/3)60665.85+(Y2/3)121331.70=181997.55；</t>
  </si>
  <si>
    <r>
      <rPr>
        <sz val="11"/>
        <rFont val="宋体"/>
        <charset val="134"/>
        <scheme val="minor"/>
      </rPr>
      <t>20200724日的净值为1.333297，周收益率6.22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</si>
  <si>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20200731日的净值为1.306457，周收益率-2.01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</si>
  <si>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20200807日的净值为1.319158，周收益率0.97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</si>
  <si>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20200814日的净值为1.316901，周收益率-0.17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</si>
  <si>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20200821日的净值为1.284345，周收益率-2.47</t>
    </r>
    <r>
      <rPr>
        <sz val="11"/>
        <rFont val="宋体"/>
        <charset val="134"/>
        <scheme val="minor"/>
      </rPr>
      <t>%.</t>
    </r>
  </si>
  <si>
    <r>
      <rPr>
        <sz val="11"/>
        <rFont val="宋体"/>
        <charset val="134"/>
        <scheme val="minor"/>
      </rPr>
      <t>20200828日的净值为1.328756，周收益率3.46</t>
    </r>
    <r>
      <rPr>
        <sz val="11"/>
        <rFont val="宋体"/>
        <charset val="134"/>
        <scheme val="minor"/>
      </rPr>
      <t>%.</t>
    </r>
  </si>
  <si>
    <t>本周达到周历史净值高点1.333297，超过周净值高点提取管理费；</t>
  </si>
  <si>
    <t>20200904日分红9：(W1/3)59006.58+(Y2/3)118013.15=177019.73；</t>
  </si>
  <si>
    <r>
      <rPr>
        <sz val="11"/>
        <rFont val="宋体"/>
        <charset val="134"/>
        <scheme val="minor"/>
      </rPr>
      <t>20200904日的净值为1.390356，周收益率4.64</t>
    </r>
    <r>
      <rPr>
        <sz val="11"/>
        <rFont val="宋体"/>
        <charset val="134"/>
        <scheme val="minor"/>
      </rPr>
      <t>%.</t>
    </r>
  </si>
  <si>
    <t>20200911日的净值为1.378584，周收益率-0.85%.</t>
  </si>
  <si>
    <t>本周达到周历史净值高点1.390356，超过周净值高点提取管理费；</t>
  </si>
  <si>
    <t>20200918日分红10：(W1/3)54019.96+(Y2/3)108039.94=162059.90；</t>
  </si>
  <si>
    <t>20200918日的净值为1.442593，周收益率4.64%.</t>
  </si>
  <si>
    <t>20200925日分红11：(W1/3)14447.40+(Y2/3)28894.81=43342.21；</t>
  </si>
  <si>
    <t>20200925日的净值为1.456564，周收益率0.97%.</t>
  </si>
  <si>
    <t>20201009日分红12：(W1/3)13459.13+(Y2/3)26918.25=40377.38；</t>
  </si>
  <si>
    <t>20201009日的净值为1.469579，周收益率0.89%.</t>
  </si>
  <si>
    <t>20201016日的净值为1.457359，周收益率-0.83%.</t>
  </si>
  <si>
    <t>20201023日的净值为1.433135，周收益率-1.66%.</t>
  </si>
  <si>
    <t>20201030日的净值为1.450032，周收益率1.18%.</t>
  </si>
  <si>
    <t>本周达到周历史净值高点1.469579，超过周净值高点提取管理费；</t>
  </si>
  <si>
    <t>20201106日分红13：(W1/3)14741.38+(Y2/3)29482.75=44224.13；</t>
  </si>
  <si>
    <t>20201106日的净值为1.483833，周收益率2.33%.</t>
  </si>
  <si>
    <t>20201113日的净值为1.474469，周收益率-0.63%.</t>
  </si>
  <si>
    <t>本周达到周历史净值高点1.483833，超过周净值高点提取管理费；</t>
  </si>
  <si>
    <t>20201120日分红14：(W1/3)21088.64+(Y2/3)42177.29=63265.93；</t>
  </si>
  <si>
    <t>20201120日的净值为1.504226，周收益率2.02%.</t>
  </si>
  <si>
    <t>20201127日的净值为1.503454，周收益率-0.05%.</t>
  </si>
  <si>
    <t>本周达到周历史净值高点1.504226，超过周净值高点提取管理费；</t>
  </si>
  <si>
    <t>20201204日分红15：(W1/3)60756.88+(Y2/3)121513.77=182270.65；</t>
  </si>
  <si>
    <t>20201204日的净值为1.562977，周收益率3.96%.</t>
  </si>
  <si>
    <t>20201211日分红16：(W1/3)30834.88+(Y2/3)61669.76=92504.65；</t>
  </si>
  <si>
    <t>20201211日的净值为1.592794，周收益率1.91%.</t>
  </si>
  <si>
    <t>20201218日的净值为1.535836，周收益率-3.58%.</t>
  </si>
  <si>
    <t>20201225日的净值为1.548897，周收益率0.85%.</t>
  </si>
  <si>
    <t>20201231日的净值为1.569408，周收益率1.32%.</t>
  </si>
  <si>
    <t>本周达到周历史净值高点1.592794，超过周净值高点提取管理费；</t>
  </si>
  <si>
    <t>20210108日分红17：(W1/3)28351.88+(Y2/3)56703.76=85055.64；</t>
  </si>
  <si>
    <t>20210108日的净值为1.6202，周收益率3.14%.</t>
  </si>
  <si>
    <t>20210112日从账户910101出金60万转入账户21000168.</t>
  </si>
  <si>
    <t>20210114日从账户910101出金40万转入账户21000168.</t>
  </si>
  <si>
    <t>本周达到周历史净值高点1.62021，超过周净值高点提取管理费；</t>
  </si>
  <si>
    <t>20210115日分红18：(W1/3)37344.05+(Y2/3)74688.10=112032.15；</t>
  </si>
  <si>
    <t>20210115日的净值为1.656322，周收益率2.23%.</t>
  </si>
  <si>
    <t>20210122日分红19：(W1/3)17945.36+(Y2/3)35890.73=53836.09；</t>
  </si>
  <si>
    <t>20210122日的净值为1.673675，周收益率1.05%.</t>
  </si>
  <si>
    <t>序号</t>
  </si>
  <si>
    <t>计算方法</t>
  </si>
  <si>
    <t>详细说明</t>
  </si>
  <si>
    <t>基金总权益=期末结存-累积管理费</t>
  </si>
  <si>
    <t>说明:在不产生管理费的情况下，基金总权益=期末结存，期末结存即当日交易结算单的期末结存数据，如当日有出入金情况，则期末结存需在此数据基础上进行相应加减。</t>
  </si>
  <si>
    <t xml:space="preserve">新增管理费=（期末结存-上期基金总权益）*30%  </t>
  </si>
  <si>
    <t>说明：周净值高点提取本期收益的30%做为管理费，低于周净值高点不计管理费.</t>
  </si>
  <si>
    <t>累积管理费=新增管理费+上期累积管理费</t>
  </si>
  <si>
    <t>说明：如当期产生管理费而未分红，则继续累积到下一期.直到入金增加份额或分红完毕即清零.</t>
  </si>
  <si>
    <t>基金净值=基金总权益/总份额</t>
  </si>
  <si>
    <t>说明：因结算单出来比较晚，正常情况下拟每周一出上一周（周一至周五）的基金净值.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</si>
</sst>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  <numFmt numFmtId="177" formatCode="#,##0.00_ "/>
    <numFmt numFmtId="178" formatCode="0.00_ "/>
    <numFmt numFmtId="179" formatCode="0.00_);[Red]\(0.00\)"/>
    <numFmt numFmtId="180" formatCode="0.000000_ "/>
    <numFmt numFmtId="181" formatCode="0.000000_);[Red]\(0.000000\)"/>
  </numFmts>
  <fonts count="28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Calibri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35" borderId="14" applyNumberFormat="0" applyAlignment="0" applyProtection="0">
      <alignment vertical="center"/>
    </xf>
    <xf numFmtId="0" fontId="18" fillId="35" borderId="13" applyNumberFormat="0" applyAlignment="0" applyProtection="0">
      <alignment vertical="center"/>
    </xf>
    <xf numFmtId="0" fontId="20" fillId="36" borderId="15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178" fontId="2" fillId="4" borderId="6" xfId="0" applyNumberFormat="1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177" fontId="0" fillId="3" borderId="7" xfId="0" applyNumberFormat="1" applyFont="1" applyFill="1" applyBorder="1" applyAlignment="1">
      <alignment horizontal="right" vertical="center"/>
    </xf>
    <xf numFmtId="176" fontId="0" fillId="3" borderId="7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right" vertical="center"/>
    </xf>
    <xf numFmtId="176" fontId="0" fillId="3" borderId="1" xfId="0" applyNumberFormat="1" applyFont="1" applyFill="1" applyBorder="1" applyAlignment="1">
      <alignment horizontal="right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right" vertical="center"/>
    </xf>
    <xf numFmtId="176" fontId="0" fillId="4" borderId="1" xfId="0" applyNumberFormat="1" applyFont="1" applyFill="1" applyBorder="1" applyAlignment="1">
      <alignment horizontal="right" vertical="center"/>
    </xf>
    <xf numFmtId="176" fontId="0" fillId="4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0" applyNumberFormat="1" applyFont="1" applyFill="1" applyBorder="1" applyAlignment="1">
      <alignment horizontal="right" vertical="center"/>
    </xf>
    <xf numFmtId="177" fontId="0" fillId="3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2" fillId="4" borderId="8" xfId="0" applyFont="1" applyFill="1" applyBorder="1" applyAlignment="1">
      <alignment horizontal="center" vertical="center"/>
    </xf>
    <xf numFmtId="179" fontId="2" fillId="4" borderId="7" xfId="0" applyNumberFormat="1" applyFont="1" applyFill="1" applyBorder="1" applyAlignment="1">
      <alignment horizontal="center" vertical="center"/>
    </xf>
    <xf numFmtId="179" fontId="3" fillId="4" borderId="7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180" fontId="2" fillId="4" borderId="6" xfId="0" applyNumberFormat="1" applyFont="1" applyFill="1" applyBorder="1" applyAlignment="1">
      <alignment horizontal="center" vertical="center"/>
    </xf>
    <xf numFmtId="179" fontId="2" fillId="4" borderId="6" xfId="0" applyNumberFormat="1" applyFont="1" applyFill="1" applyBorder="1" applyAlignment="1">
      <alignment horizontal="center" vertical="center"/>
    </xf>
    <xf numFmtId="179" fontId="2" fillId="6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79" fontId="0" fillId="3" borderId="7" xfId="0" applyNumberFormat="1" applyFont="1" applyFill="1" applyBorder="1" applyAlignment="1">
      <alignment horizontal="center" vertical="center"/>
    </xf>
    <xf numFmtId="181" fontId="0" fillId="0" borderId="7" xfId="0" applyNumberFormat="1" applyFont="1" applyFill="1" applyBorder="1" applyAlignment="1">
      <alignment horizontal="center" vertical="center"/>
    </xf>
    <xf numFmtId="179" fontId="4" fillId="0" borderId="7" xfId="0" applyNumberFormat="1" applyFont="1" applyFill="1" applyBorder="1" applyAlignment="1">
      <alignment horizontal="left" vertical="center"/>
    </xf>
    <xf numFmtId="179" fontId="0" fillId="3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181" fontId="0" fillId="0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left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1" fontId="0" fillId="3" borderId="1" xfId="0" applyNumberFormat="1" applyFont="1" applyFill="1" applyBorder="1" applyAlignment="1">
      <alignment horizontal="center" vertical="center"/>
    </xf>
    <xf numFmtId="181" fontId="0" fillId="3" borderId="1" xfId="0" applyNumberForma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79" fontId="0" fillId="4" borderId="1" xfId="0" applyNumberFormat="1" applyFill="1" applyBorder="1" applyAlignment="1">
      <alignment horizontal="center" vertical="center"/>
    </xf>
    <xf numFmtId="181" fontId="0" fillId="4" borderId="1" xfId="0" applyNumberFormat="1" applyFill="1" applyBorder="1" applyAlignment="1">
      <alignment horizontal="center" vertical="center"/>
    </xf>
    <xf numFmtId="179" fontId="0" fillId="4" borderId="1" xfId="0" applyNumberFormat="1" applyFill="1" applyBorder="1">
      <alignment vertical="center"/>
    </xf>
    <xf numFmtId="10" fontId="0" fillId="4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9" fontId="0" fillId="3" borderId="1" xfId="0" applyNumberFormat="1" applyFill="1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9" fontId="5" fillId="4" borderId="1" xfId="0" applyNumberFormat="1" applyFont="1" applyFill="1" applyBorder="1" applyAlignment="1">
      <alignment horizontal="center" vertical="center"/>
    </xf>
    <xf numFmtId="181" fontId="5" fillId="4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9" fontId="0" fillId="5" borderId="1" xfId="0" applyNumberFormat="1" applyFill="1" applyBorder="1">
      <alignment vertical="center"/>
    </xf>
    <xf numFmtId="179" fontId="0" fillId="5" borderId="1" xfId="0" applyNumberForma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  <xf numFmtId="179" fontId="0" fillId="8" borderId="0" xfId="0" applyNumberFormat="1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7" fontId="0" fillId="9" borderId="1" xfId="0" applyNumberFormat="1" applyFont="1" applyFill="1" applyBorder="1" applyAlignment="1">
      <alignment horizontal="right" vertical="center"/>
    </xf>
    <xf numFmtId="177" fontId="0" fillId="9" borderId="1" xfId="0" applyNumberFormat="1" applyFill="1" applyBorder="1">
      <alignment vertical="center"/>
    </xf>
    <xf numFmtId="176" fontId="0" fillId="9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181" fontId="5" fillId="0" borderId="1" xfId="0" applyNumberFormat="1" applyFont="1" applyFill="1" applyBorder="1" applyAlignment="1">
      <alignment horizontal="center" vertical="center"/>
    </xf>
    <xf numFmtId="179" fontId="0" fillId="9" borderId="1" xfId="0" applyNumberFormat="1" applyFill="1" applyBorder="1" applyAlignment="1">
      <alignment horizontal="center" vertical="center"/>
    </xf>
    <xf numFmtId="181" fontId="5" fillId="9" borderId="1" xfId="0" applyNumberFormat="1" applyFont="1" applyFill="1" applyBorder="1" applyAlignment="1">
      <alignment horizontal="center" vertical="center"/>
    </xf>
    <xf numFmtId="10" fontId="5" fillId="9" borderId="1" xfId="0" applyNumberFormat="1" applyFont="1" applyFill="1" applyBorder="1" applyAlignment="1">
      <alignment horizontal="center" vertical="center"/>
    </xf>
    <xf numFmtId="179" fontId="0" fillId="9" borderId="1" xfId="0" applyNumberFormat="1" applyFill="1" applyBorder="1">
      <alignment vertical="center"/>
    </xf>
    <xf numFmtId="179" fontId="0" fillId="0" borderId="1" xfId="0" applyNumberForma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ill="1" applyBorder="1">
      <alignment vertical="center"/>
    </xf>
    <xf numFmtId="181" fontId="5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>
      <alignment vertical="center"/>
    </xf>
    <xf numFmtId="179" fontId="0" fillId="0" borderId="1" xfId="0" applyNumberForma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ill="1" applyBorder="1">
      <alignment vertical="center"/>
    </xf>
    <xf numFmtId="179" fontId="0" fillId="0" borderId="1" xfId="0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78" fontId="0" fillId="9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38100</xdr:colOff>
      <xdr:row>19</xdr:row>
      <xdr:rowOff>220980</xdr:rowOff>
    </xdr:from>
    <xdr:to>
      <xdr:col>28</xdr:col>
      <xdr:colOff>601980</xdr:colOff>
      <xdr:row>31</xdr:row>
      <xdr:rowOff>205740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9286220" y="5509260"/>
          <a:ext cx="6736080" cy="30251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28</xdr:row>
      <xdr:rowOff>15240</xdr:rowOff>
    </xdr:from>
    <xdr:to>
      <xdr:col>28</xdr:col>
      <xdr:colOff>541020</xdr:colOff>
      <xdr:row>35</xdr:row>
      <xdr:rowOff>198120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19248120" y="7583805"/>
          <a:ext cx="6713220" cy="19564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31</xdr:col>
      <xdr:colOff>45720</xdr:colOff>
      <xdr:row>21</xdr:row>
      <xdr:rowOff>106680</xdr:rowOff>
    </xdr:from>
    <xdr:to>
      <xdr:col>40</xdr:col>
      <xdr:colOff>556260</xdr:colOff>
      <xdr:row>35</xdr:row>
      <xdr:rowOff>182880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27607260" y="5901690"/>
          <a:ext cx="6065520" cy="36233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33</xdr:row>
      <xdr:rowOff>198120</xdr:rowOff>
    </xdr:from>
    <xdr:to>
      <xdr:col>25</xdr:col>
      <xdr:colOff>45720</xdr:colOff>
      <xdr:row>37</xdr:row>
      <xdr:rowOff>2525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9248120" y="9033510"/>
          <a:ext cx="4366260" cy="8172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45720</xdr:colOff>
      <xdr:row>39</xdr:row>
      <xdr:rowOff>167640</xdr:rowOff>
    </xdr:from>
    <xdr:to>
      <xdr:col>25</xdr:col>
      <xdr:colOff>601980</xdr:colOff>
      <xdr:row>43</xdr:row>
      <xdr:rowOff>193147</xdr:rowOff>
    </xdr:to>
    <xdr:pic>
      <xdr:nvPicPr>
        <xdr:cNvPr id="3" name="Picture 1" descr="C:\Users\wangying\Documents\Tencent Files\28278736\Image\C2C\WDC](L4RN3$G07Q_3%K6_%A.png"/>
        <xdr:cNvPicPr>
          <a:picLocks noChangeAspect="1" noChangeArrowheads="1"/>
        </xdr:cNvPicPr>
      </xdr:nvPicPr>
      <xdr:blipFill>
        <a:blip r:embed="rId5" cstate="print"/>
        <a:srcRect/>
        <a:stretch>
          <a:fillRect/>
        </a:stretch>
      </xdr:blipFill>
      <xdr:spPr>
        <a:xfrm>
          <a:off x="19293840" y="10523220"/>
          <a:ext cx="4876800" cy="1038860"/>
        </a:xfrm>
        <a:prstGeom prst="rect">
          <a:avLst/>
        </a:prstGeom>
        <a:noFill/>
      </xdr:spPr>
    </xdr:pic>
    <xdr:clientData/>
  </xdr:twoCellAnchor>
  <xdr:twoCellAnchor editAs="oneCell">
    <xdr:from>
      <xdr:col>26</xdr:col>
      <xdr:colOff>30480</xdr:colOff>
      <xdr:row>39</xdr:row>
      <xdr:rowOff>182880</xdr:rowOff>
    </xdr:from>
    <xdr:to>
      <xdr:col>32</xdr:col>
      <xdr:colOff>297180</xdr:colOff>
      <xdr:row>42</xdr:row>
      <xdr:rowOff>133350</xdr:rowOff>
    </xdr:to>
    <xdr:pic>
      <xdr:nvPicPr>
        <xdr:cNvPr id="4" name="Picture 2" descr="C:\Users\wangying\AppData\Roaming\Tencent\Users\28278736\QQ\WinTemp\RichOle\L2NE6(EPOS}I0M3K6`V[I32.png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24216360" y="10538460"/>
          <a:ext cx="4259580" cy="710565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0</xdr:colOff>
      <xdr:row>43</xdr:row>
      <xdr:rowOff>213360</xdr:rowOff>
    </xdr:from>
    <xdr:to>
      <xdr:col>25</xdr:col>
      <xdr:colOff>601980</xdr:colOff>
      <xdr:row>47</xdr:row>
      <xdr:rowOff>152881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19248120" y="11582400"/>
          <a:ext cx="492252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0</xdr:colOff>
      <xdr:row>43</xdr:row>
      <xdr:rowOff>213360</xdr:rowOff>
    </xdr:from>
    <xdr:to>
      <xdr:col>32</xdr:col>
      <xdr:colOff>220980</xdr:colOff>
      <xdr:row>47</xdr:row>
      <xdr:rowOff>179269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r:embed="rId8" cstate="print"/>
        <a:srcRect/>
        <a:stretch>
          <a:fillRect/>
        </a:stretch>
      </xdr:blipFill>
      <xdr:spPr>
        <a:xfrm>
          <a:off x="24185880" y="11582400"/>
          <a:ext cx="4213860" cy="9791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47</xdr:row>
      <xdr:rowOff>213360</xdr:rowOff>
    </xdr:from>
    <xdr:to>
      <xdr:col>25</xdr:col>
      <xdr:colOff>586740</xdr:colOff>
      <xdr:row>51</xdr:row>
      <xdr:rowOff>131550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r:embed="rId9" cstate="print"/>
        <a:srcRect/>
        <a:stretch>
          <a:fillRect/>
        </a:stretch>
      </xdr:blipFill>
      <xdr:spPr>
        <a:xfrm>
          <a:off x="19248120" y="12595860"/>
          <a:ext cx="4907280" cy="931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15240</xdr:colOff>
      <xdr:row>48</xdr:row>
      <xdr:rowOff>22860</xdr:rowOff>
    </xdr:from>
    <xdr:to>
      <xdr:col>32</xdr:col>
      <xdr:colOff>236220</xdr:colOff>
      <xdr:row>51</xdr:row>
      <xdr:rowOff>32932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r:embed="rId10" cstate="print"/>
        <a:srcRect/>
        <a:stretch>
          <a:fillRect/>
        </a:stretch>
      </xdr:blipFill>
      <xdr:spPr>
        <a:xfrm>
          <a:off x="24201120" y="12658725"/>
          <a:ext cx="4213860" cy="769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45719</xdr:colOff>
      <xdr:row>51</xdr:row>
      <xdr:rowOff>144780</xdr:rowOff>
    </xdr:from>
    <xdr:to>
      <xdr:col>32</xdr:col>
      <xdr:colOff>327660</xdr:colOff>
      <xdr:row>53</xdr:row>
      <xdr:rowOff>209099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r:embed="rId11" cstate="print"/>
        <a:srcRect/>
        <a:stretch>
          <a:fillRect/>
        </a:stretch>
      </xdr:blipFill>
      <xdr:spPr>
        <a:xfrm>
          <a:off x="24230965" y="13540740"/>
          <a:ext cx="4275455" cy="5708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51</xdr:row>
      <xdr:rowOff>144780</xdr:rowOff>
    </xdr:from>
    <xdr:to>
      <xdr:col>26</xdr:col>
      <xdr:colOff>45720</xdr:colOff>
      <xdr:row>54</xdr:row>
      <xdr:rowOff>66955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r:embed="rId12" cstate="print"/>
        <a:srcRect/>
        <a:stretch>
          <a:fillRect/>
        </a:stretch>
      </xdr:blipFill>
      <xdr:spPr>
        <a:xfrm>
          <a:off x="19248120" y="13540740"/>
          <a:ext cx="4983480" cy="681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6"/>
  <sheetViews>
    <sheetView tabSelected="1" workbookViewId="0">
      <pane xSplit="1" ySplit="3" topLeftCell="B103" activePane="bottomRight" state="frozen"/>
      <selection/>
      <selection pane="topRight"/>
      <selection pane="bottomLeft"/>
      <selection pane="bottomRight" activeCell="F117" sqref="F117"/>
    </sheetView>
  </sheetViews>
  <sheetFormatPr defaultColWidth="9" defaultRowHeight="14.4"/>
  <cols>
    <col min="1" max="1" width="10.5555555555556" customWidth="1"/>
    <col min="2" max="2" width="15.7777777777778" customWidth="1"/>
    <col min="3" max="3" width="15" customWidth="1"/>
    <col min="4" max="4" width="14.7777777777778" customWidth="1"/>
    <col min="5" max="5" width="14.8888888888889" customWidth="1"/>
    <col min="6" max="6" width="14.7777777777778" customWidth="1"/>
    <col min="7" max="7" width="16" customWidth="1"/>
    <col min="8" max="8" width="14.8888888888889" customWidth="1"/>
    <col min="9" max="9" width="14.6666666666667" style="1" customWidth="1"/>
    <col min="10" max="10" width="11.7777777777778" style="1" customWidth="1"/>
    <col min="11" max="11" width="7.77777777777778" style="1" customWidth="1"/>
    <col min="12" max="12" width="11.8888888888889" customWidth="1"/>
    <col min="13" max="14" width="13.6666666666667" customWidth="1"/>
    <col min="15" max="15" width="14.3333333333333" style="1" hidden="1" customWidth="1"/>
    <col min="16" max="16" width="13.4444444444444" style="1" customWidth="1"/>
    <col min="17" max="17" width="15.8888888888889" style="1" customWidth="1"/>
    <col min="18" max="18" width="61.2222222222222" style="1" customWidth="1"/>
    <col min="30" max="30" width="12.1111111111111" customWidth="1"/>
    <col min="31" max="31" width="10.1111111111111" customWidth="1"/>
  </cols>
  <sheetData>
    <row r="1" ht="28.8" customHeight="1" spans="1:18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="7" customFormat="1" ht="34.8" customHeight="1" spans="1:18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36"/>
      <c r="L2" s="37" t="s">
        <v>2</v>
      </c>
      <c r="M2" s="37"/>
      <c r="N2" s="38"/>
      <c r="O2" s="39" t="s">
        <v>3</v>
      </c>
      <c r="P2" s="40" t="s">
        <v>4</v>
      </c>
      <c r="Q2" s="40" t="s">
        <v>5</v>
      </c>
      <c r="R2" s="77" t="s">
        <v>6</v>
      </c>
    </row>
    <row r="3" s="1" customFormat="1" ht="33.6" customHeight="1" spans="1:18">
      <c r="A3" s="13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5" t="s">
        <v>12</v>
      </c>
      <c r="G3" s="14" t="s">
        <v>13</v>
      </c>
      <c r="H3" s="14" t="s">
        <v>14</v>
      </c>
      <c r="I3" s="41" t="s">
        <v>15</v>
      </c>
      <c r="J3" s="42" t="s">
        <v>16</v>
      </c>
      <c r="K3" s="14" t="s">
        <v>17</v>
      </c>
      <c r="L3" s="43" t="s">
        <v>18</v>
      </c>
      <c r="M3" s="43" t="s">
        <v>19</v>
      </c>
      <c r="N3" s="44" t="s">
        <v>20</v>
      </c>
      <c r="O3" s="41" t="s">
        <v>21</v>
      </c>
      <c r="P3" s="45" t="s">
        <v>22</v>
      </c>
      <c r="Q3" s="45" t="s">
        <v>23</v>
      </c>
      <c r="R3" s="78" t="s">
        <v>24</v>
      </c>
    </row>
    <row r="4" ht="19.95" customHeight="1" spans="1:18">
      <c r="A4" s="16">
        <v>20191101</v>
      </c>
      <c r="B4" s="17">
        <v>30000</v>
      </c>
      <c r="C4" s="17">
        <v>30000</v>
      </c>
      <c r="D4" s="17">
        <f t="shared" ref="D4:D10" si="0">B4+C4</f>
        <v>60000</v>
      </c>
      <c r="E4" s="18">
        <v>60000</v>
      </c>
      <c r="F4" s="18">
        <v>60000</v>
      </c>
      <c r="G4" s="18">
        <v>30000</v>
      </c>
      <c r="H4" s="18">
        <v>30000</v>
      </c>
      <c r="I4" s="46"/>
      <c r="J4" s="47">
        <v>1</v>
      </c>
      <c r="K4" s="47"/>
      <c r="L4" s="48"/>
      <c r="M4" s="48"/>
      <c r="N4" s="48"/>
      <c r="O4" s="46"/>
      <c r="P4" s="49"/>
      <c r="Q4" s="49"/>
      <c r="R4" s="79"/>
    </row>
    <row r="5" ht="19.95" customHeight="1" spans="1:18">
      <c r="A5" s="19">
        <v>20191104</v>
      </c>
      <c r="B5" s="20">
        <v>20000</v>
      </c>
      <c r="C5" s="20">
        <v>20000</v>
      </c>
      <c r="D5" s="20">
        <f t="shared" si="0"/>
        <v>40000</v>
      </c>
      <c r="E5" s="21">
        <v>40000</v>
      </c>
      <c r="F5" s="21">
        <f>F4+E5</f>
        <v>100000</v>
      </c>
      <c r="G5" s="21">
        <f t="shared" ref="G5:G10" si="1">B5/J5+G4</f>
        <v>50000</v>
      </c>
      <c r="H5" s="21">
        <f t="shared" ref="H5:H10" si="2">C5/J5+H4</f>
        <v>50000</v>
      </c>
      <c r="I5" s="50"/>
      <c r="J5" s="51">
        <v>1</v>
      </c>
      <c r="K5" s="51"/>
      <c r="L5" s="52"/>
      <c r="M5" s="52"/>
      <c r="N5" s="52"/>
      <c r="O5" s="53"/>
      <c r="P5" s="53"/>
      <c r="Q5" s="53"/>
      <c r="R5" s="4"/>
    </row>
    <row r="6" ht="19.95" customHeight="1" spans="1:18">
      <c r="A6" s="19">
        <v>20191119</v>
      </c>
      <c r="B6" s="20">
        <v>50000</v>
      </c>
      <c r="C6" s="20">
        <v>50000</v>
      </c>
      <c r="D6" s="20">
        <f t="shared" si="0"/>
        <v>100000</v>
      </c>
      <c r="E6" s="21">
        <v>100000</v>
      </c>
      <c r="F6" s="21">
        <f>F5+E6</f>
        <v>200000</v>
      </c>
      <c r="G6" s="21">
        <f t="shared" si="1"/>
        <v>100000</v>
      </c>
      <c r="H6" s="21">
        <f t="shared" si="2"/>
        <v>100000</v>
      </c>
      <c r="I6" s="54"/>
      <c r="J6" s="51">
        <v>1</v>
      </c>
      <c r="K6" s="51"/>
      <c r="L6" s="24"/>
      <c r="M6" s="24"/>
      <c r="N6" s="24"/>
      <c r="O6" s="55"/>
      <c r="P6" s="55"/>
      <c r="Q6" s="55"/>
      <c r="R6" s="4"/>
    </row>
    <row r="7" ht="19.95" customHeight="1" spans="1:18">
      <c r="A7" s="22">
        <v>20191122</v>
      </c>
      <c r="B7" s="20">
        <v>0</v>
      </c>
      <c r="C7" s="20">
        <v>0</v>
      </c>
      <c r="D7" s="20">
        <f t="shared" si="0"/>
        <v>0</v>
      </c>
      <c r="E7" s="21">
        <v>0</v>
      </c>
      <c r="F7" s="21">
        <f>F6</f>
        <v>200000</v>
      </c>
      <c r="G7" s="21">
        <f t="shared" si="1"/>
        <v>100000</v>
      </c>
      <c r="H7" s="21">
        <f t="shared" si="2"/>
        <v>100000</v>
      </c>
      <c r="I7" s="54">
        <v>201297.26</v>
      </c>
      <c r="J7" s="56">
        <f>I7/F7</f>
        <v>1.0064863</v>
      </c>
      <c r="K7" s="56"/>
      <c r="L7" s="24"/>
      <c r="M7" s="24"/>
      <c r="N7" s="24"/>
      <c r="O7" s="54">
        <v>201297.26</v>
      </c>
      <c r="P7" s="54"/>
      <c r="Q7" s="54"/>
      <c r="R7" s="23"/>
    </row>
    <row r="8" ht="19.95" customHeight="1" spans="1:18">
      <c r="A8" s="23">
        <v>20191125</v>
      </c>
      <c r="B8" s="20">
        <v>400000</v>
      </c>
      <c r="C8" s="20">
        <v>200000</v>
      </c>
      <c r="D8" s="20">
        <f t="shared" si="0"/>
        <v>600000</v>
      </c>
      <c r="E8" s="24">
        <f>D8/J8</f>
        <v>596133.300572497</v>
      </c>
      <c r="F8" s="25">
        <f>F7+E8</f>
        <v>796133.300572497</v>
      </c>
      <c r="G8" s="21">
        <f t="shared" si="1"/>
        <v>497422.200381664</v>
      </c>
      <c r="H8" s="21">
        <f t="shared" si="2"/>
        <v>298711.100190832</v>
      </c>
      <c r="I8" s="54"/>
      <c r="J8" s="56">
        <f>J7</f>
        <v>1.0064863</v>
      </c>
      <c r="K8" s="56"/>
      <c r="L8" s="24"/>
      <c r="M8" s="24"/>
      <c r="N8" s="24"/>
      <c r="O8" s="54"/>
      <c r="P8" s="54"/>
      <c r="Q8" s="54"/>
      <c r="R8" s="23" t="s">
        <v>25</v>
      </c>
    </row>
    <row r="9" ht="19.95" customHeight="1" spans="1:18">
      <c r="A9" s="26">
        <v>20191125</v>
      </c>
      <c r="B9" s="20">
        <v>0</v>
      </c>
      <c r="C9" s="20">
        <v>0</v>
      </c>
      <c r="D9" s="20">
        <f t="shared" si="0"/>
        <v>0</v>
      </c>
      <c r="E9" s="21">
        <v>0</v>
      </c>
      <c r="F9" s="25">
        <f>F8+E9</f>
        <v>796133.300572497</v>
      </c>
      <c r="G9" s="21">
        <f t="shared" si="1"/>
        <v>497422.200381664</v>
      </c>
      <c r="H9" s="21">
        <f t="shared" si="2"/>
        <v>298711.100190832</v>
      </c>
      <c r="I9" s="54">
        <v>795950.72</v>
      </c>
      <c r="J9" s="57">
        <f>I9/F9</f>
        <v>0.999770665826482</v>
      </c>
      <c r="K9" s="57"/>
      <c r="L9" s="24"/>
      <c r="M9" s="24"/>
      <c r="N9" s="24"/>
      <c r="O9" s="54">
        <v>795950.72</v>
      </c>
      <c r="P9" s="54"/>
      <c r="Q9" s="54"/>
      <c r="R9" s="23"/>
    </row>
    <row r="10" ht="19.95" customHeight="1" spans="1:18">
      <c r="A10" s="23">
        <v>20191125</v>
      </c>
      <c r="B10" s="20">
        <v>200000</v>
      </c>
      <c r="C10" s="20">
        <v>0</v>
      </c>
      <c r="D10" s="20">
        <f t="shared" si="0"/>
        <v>200000</v>
      </c>
      <c r="E10" s="24">
        <f>D10/J10</f>
        <v>200045.877355949</v>
      </c>
      <c r="F10" s="25">
        <f>F9+E10</f>
        <v>996179.177928446</v>
      </c>
      <c r="G10" s="21">
        <f t="shared" si="1"/>
        <v>697468.077737613</v>
      </c>
      <c r="H10" s="21">
        <f t="shared" si="2"/>
        <v>298711.100190832</v>
      </c>
      <c r="I10" s="54">
        <v>995950.72</v>
      </c>
      <c r="J10" s="57">
        <f>J9</f>
        <v>0.999770665826482</v>
      </c>
      <c r="K10" s="57"/>
      <c r="L10" s="24"/>
      <c r="M10" s="24"/>
      <c r="N10" s="24"/>
      <c r="O10" s="54">
        <v>995950.72</v>
      </c>
      <c r="P10" s="54"/>
      <c r="Q10" s="54"/>
      <c r="R10" s="23" t="s">
        <v>26</v>
      </c>
    </row>
    <row r="11" ht="19.95" customHeight="1" spans="1:18">
      <c r="A11" s="26">
        <v>20191129</v>
      </c>
      <c r="B11" s="20">
        <v>0</v>
      </c>
      <c r="C11" s="20">
        <v>0</v>
      </c>
      <c r="D11" s="20">
        <v>0</v>
      </c>
      <c r="E11" s="21">
        <v>0</v>
      </c>
      <c r="F11" s="25">
        <f>F10+E11</f>
        <v>996179.177928446</v>
      </c>
      <c r="G11" s="25">
        <f>G10</f>
        <v>697468.077737613</v>
      </c>
      <c r="H11" s="25">
        <f>H10</f>
        <v>298711.100190832</v>
      </c>
      <c r="I11" s="54">
        <v>972617.75</v>
      </c>
      <c r="J11" s="57">
        <f>I11/F11</f>
        <v>0.976348202762638</v>
      </c>
      <c r="K11" s="57"/>
      <c r="L11" s="24"/>
      <c r="M11" s="24"/>
      <c r="N11" s="24"/>
      <c r="O11" s="54">
        <v>972617.75</v>
      </c>
      <c r="P11" s="54"/>
      <c r="Q11" s="54"/>
      <c r="R11" s="23"/>
    </row>
    <row r="12" ht="19.95" customHeight="1" spans="1:18">
      <c r="A12" s="23">
        <v>20191206</v>
      </c>
      <c r="B12" s="20">
        <v>0</v>
      </c>
      <c r="C12" s="20">
        <v>0</v>
      </c>
      <c r="D12" s="20">
        <v>0</v>
      </c>
      <c r="E12" s="21">
        <v>0</v>
      </c>
      <c r="F12" s="25">
        <f>F11+E12</f>
        <v>996179.177928446</v>
      </c>
      <c r="G12" s="25">
        <f>G11</f>
        <v>697468.077737613</v>
      </c>
      <c r="H12" s="25">
        <f>H11</f>
        <v>298711.100190832</v>
      </c>
      <c r="I12" s="55">
        <v>949355.24</v>
      </c>
      <c r="J12" s="57">
        <f>I12/F12</f>
        <v>0.952996469946485</v>
      </c>
      <c r="K12" s="57"/>
      <c r="L12" s="5"/>
      <c r="M12" s="5"/>
      <c r="N12" s="5"/>
      <c r="O12" s="55">
        <v>949355.24</v>
      </c>
      <c r="P12" s="55"/>
      <c r="Q12" s="55"/>
      <c r="R12" s="4"/>
    </row>
    <row r="13" ht="19.95" customHeight="1" spans="1:18">
      <c r="A13" s="23">
        <v>20191213</v>
      </c>
      <c r="B13" s="20">
        <v>0</v>
      </c>
      <c r="C13" s="20">
        <v>0</v>
      </c>
      <c r="D13" s="20">
        <v>0</v>
      </c>
      <c r="E13" s="21">
        <v>0</v>
      </c>
      <c r="F13" s="25">
        <f t="shared" ref="F13:F29" si="3">F12+E13</f>
        <v>996179.177928446</v>
      </c>
      <c r="G13" s="25">
        <f t="shared" ref="G13:G30" si="4">G12</f>
        <v>697468.077737613</v>
      </c>
      <c r="H13" s="25">
        <f t="shared" ref="H13:H36" si="5">H12</f>
        <v>298711.100190832</v>
      </c>
      <c r="I13" s="55">
        <v>946369.66</v>
      </c>
      <c r="J13" s="57">
        <f t="shared" ref="J13:J30" si="6">I13/F13</f>
        <v>0.949999438823822</v>
      </c>
      <c r="K13" s="57"/>
      <c r="L13" s="5"/>
      <c r="M13" s="5"/>
      <c r="N13" s="5"/>
      <c r="O13" s="55">
        <v>946369.66</v>
      </c>
      <c r="P13" s="55"/>
      <c r="Q13" s="55"/>
      <c r="R13" s="4"/>
    </row>
    <row r="14" ht="19.95" customHeight="1" spans="1:18">
      <c r="A14" s="23">
        <v>20191220</v>
      </c>
      <c r="B14" s="20">
        <v>0</v>
      </c>
      <c r="C14" s="20">
        <v>0</v>
      </c>
      <c r="D14" s="20">
        <v>0</v>
      </c>
      <c r="E14" s="21">
        <v>0</v>
      </c>
      <c r="F14" s="25">
        <f t="shared" si="3"/>
        <v>996179.177928446</v>
      </c>
      <c r="G14" s="25">
        <f t="shared" si="4"/>
        <v>697468.077737613</v>
      </c>
      <c r="H14" s="25">
        <f t="shared" si="5"/>
        <v>298711.100190832</v>
      </c>
      <c r="I14" s="55">
        <v>933941.09</v>
      </c>
      <c r="J14" s="57">
        <f t="shared" si="6"/>
        <v>0.937523199332604</v>
      </c>
      <c r="K14" s="57"/>
      <c r="L14" s="5"/>
      <c r="M14" s="5"/>
      <c r="N14" s="5"/>
      <c r="O14" s="55">
        <v>933941.09</v>
      </c>
      <c r="P14" s="55"/>
      <c r="Q14" s="55"/>
      <c r="R14" s="4"/>
    </row>
    <row r="15" ht="19.95" customHeight="1" spans="1:18">
      <c r="A15" s="23">
        <v>20191227</v>
      </c>
      <c r="B15" s="20">
        <v>0</v>
      </c>
      <c r="C15" s="20">
        <v>0</v>
      </c>
      <c r="D15" s="20">
        <v>0</v>
      </c>
      <c r="E15" s="21">
        <v>0</v>
      </c>
      <c r="F15" s="25">
        <f t="shared" si="3"/>
        <v>996179.177928446</v>
      </c>
      <c r="G15" s="25">
        <f t="shared" si="4"/>
        <v>697468.077737613</v>
      </c>
      <c r="H15" s="25">
        <f t="shared" si="5"/>
        <v>298711.100190832</v>
      </c>
      <c r="I15" s="55">
        <v>939227.15</v>
      </c>
      <c r="J15" s="57">
        <f t="shared" si="6"/>
        <v>0.942829533892811</v>
      </c>
      <c r="K15" s="57"/>
      <c r="L15" s="5"/>
      <c r="M15" s="5"/>
      <c r="N15" s="5"/>
      <c r="O15" s="55">
        <v>939227.15</v>
      </c>
      <c r="P15" s="55"/>
      <c r="Q15" s="55"/>
      <c r="R15" s="4"/>
    </row>
    <row r="16" ht="19.95" customHeight="1" spans="1:18">
      <c r="A16" s="23">
        <v>20200103</v>
      </c>
      <c r="B16" s="20">
        <v>0</v>
      </c>
      <c r="C16" s="20">
        <v>0</v>
      </c>
      <c r="D16" s="20">
        <v>0</v>
      </c>
      <c r="E16" s="21">
        <v>0</v>
      </c>
      <c r="F16" s="25">
        <f t="shared" si="3"/>
        <v>996179.177928446</v>
      </c>
      <c r="G16" s="25">
        <f t="shared" si="4"/>
        <v>697468.077737613</v>
      </c>
      <c r="H16" s="25">
        <f t="shared" si="5"/>
        <v>298711.100190832</v>
      </c>
      <c r="I16" s="55">
        <v>923914.28</v>
      </c>
      <c r="J16" s="57">
        <f t="shared" si="6"/>
        <v>0.927457931736015</v>
      </c>
      <c r="K16" s="57"/>
      <c r="L16" s="5"/>
      <c r="M16" s="5"/>
      <c r="N16" s="5"/>
      <c r="O16" s="55">
        <v>923914.28</v>
      </c>
      <c r="P16" s="55"/>
      <c r="Q16" s="55"/>
      <c r="R16" s="4"/>
    </row>
    <row r="17" ht="19.95" customHeight="1" spans="1:18">
      <c r="A17" s="23">
        <v>20200110</v>
      </c>
      <c r="B17" s="20">
        <v>0</v>
      </c>
      <c r="C17" s="20">
        <v>0</v>
      </c>
      <c r="D17" s="20">
        <v>0</v>
      </c>
      <c r="E17" s="21">
        <v>0</v>
      </c>
      <c r="F17" s="25">
        <f t="shared" si="3"/>
        <v>996179.177928446</v>
      </c>
      <c r="G17" s="25">
        <f t="shared" si="4"/>
        <v>697468.077737613</v>
      </c>
      <c r="H17" s="25">
        <f t="shared" si="5"/>
        <v>298711.100190832</v>
      </c>
      <c r="I17" s="55">
        <v>935333.8</v>
      </c>
      <c r="J17" s="57">
        <f t="shared" si="6"/>
        <v>0.938921251039423</v>
      </c>
      <c r="K17" s="57"/>
      <c r="L17" s="5"/>
      <c r="M17" s="5"/>
      <c r="N17" s="5"/>
      <c r="O17" s="55">
        <v>935333.8</v>
      </c>
      <c r="P17" s="55"/>
      <c r="Q17" s="55"/>
      <c r="R17" s="4"/>
    </row>
    <row r="18" ht="19.95" customHeight="1" spans="1:18">
      <c r="A18" s="23">
        <v>20200117</v>
      </c>
      <c r="B18" s="20">
        <v>0</v>
      </c>
      <c r="C18" s="20">
        <v>0</v>
      </c>
      <c r="D18" s="20">
        <v>0</v>
      </c>
      <c r="E18" s="21">
        <v>0</v>
      </c>
      <c r="F18" s="25">
        <f t="shared" si="3"/>
        <v>996179.177928446</v>
      </c>
      <c r="G18" s="25">
        <f t="shared" si="4"/>
        <v>697468.077737613</v>
      </c>
      <c r="H18" s="25">
        <f t="shared" si="5"/>
        <v>298711.100190832</v>
      </c>
      <c r="I18" s="55">
        <v>939725.07</v>
      </c>
      <c r="J18" s="57">
        <f t="shared" si="6"/>
        <v>0.943329363653392</v>
      </c>
      <c r="K18" s="57"/>
      <c r="L18" s="5"/>
      <c r="M18" s="5"/>
      <c r="N18" s="5"/>
      <c r="O18" s="55">
        <v>939725.07</v>
      </c>
      <c r="P18" s="55"/>
      <c r="Q18" s="55"/>
      <c r="R18" s="4"/>
    </row>
    <row r="19" ht="19.95" customHeight="1" spans="1:18">
      <c r="A19" s="23">
        <v>20200123</v>
      </c>
      <c r="B19" s="20">
        <v>0</v>
      </c>
      <c r="C19" s="20">
        <v>0</v>
      </c>
      <c r="D19" s="20">
        <v>0</v>
      </c>
      <c r="E19" s="21">
        <v>0</v>
      </c>
      <c r="F19" s="25">
        <f t="shared" si="3"/>
        <v>996179.177928446</v>
      </c>
      <c r="G19" s="25">
        <f t="shared" si="4"/>
        <v>697468.077737613</v>
      </c>
      <c r="H19" s="25">
        <f t="shared" si="5"/>
        <v>298711.100190832</v>
      </c>
      <c r="I19" s="55">
        <v>931149.28</v>
      </c>
      <c r="J19" s="57">
        <f t="shared" si="6"/>
        <v>0.934720681410271</v>
      </c>
      <c r="K19" s="57"/>
      <c r="L19" s="5"/>
      <c r="M19" s="5"/>
      <c r="N19" s="5"/>
      <c r="O19" s="55">
        <v>931149.28</v>
      </c>
      <c r="P19" s="55"/>
      <c r="Q19" s="55"/>
      <c r="R19" s="4"/>
    </row>
    <row r="20" ht="19.95" customHeight="1" spans="1:18">
      <c r="A20" s="23">
        <v>20200207</v>
      </c>
      <c r="B20" s="20">
        <v>0</v>
      </c>
      <c r="C20" s="20">
        <v>0</v>
      </c>
      <c r="D20" s="20">
        <v>0</v>
      </c>
      <c r="E20" s="21">
        <v>0</v>
      </c>
      <c r="F20" s="25">
        <f t="shared" si="3"/>
        <v>996179.177928446</v>
      </c>
      <c r="G20" s="25">
        <f t="shared" si="4"/>
        <v>697468.077737613</v>
      </c>
      <c r="H20" s="25">
        <f t="shared" si="5"/>
        <v>298711.100190832</v>
      </c>
      <c r="I20" s="55">
        <v>947957.79</v>
      </c>
      <c r="J20" s="58">
        <f t="shared" si="6"/>
        <v>0.951593660059507</v>
      </c>
      <c r="K20" s="58"/>
      <c r="L20" s="5"/>
      <c r="M20" s="5"/>
      <c r="N20" s="5"/>
      <c r="O20" s="55">
        <v>947957.79</v>
      </c>
      <c r="P20" s="55"/>
      <c r="Q20" s="55"/>
      <c r="R20" s="4"/>
    </row>
    <row r="21" ht="19.95" customHeight="1" spans="1:18">
      <c r="A21" s="23">
        <v>20200214</v>
      </c>
      <c r="B21" s="20">
        <v>0</v>
      </c>
      <c r="C21" s="20">
        <v>0</v>
      </c>
      <c r="D21" s="20">
        <v>0</v>
      </c>
      <c r="E21" s="21">
        <v>0</v>
      </c>
      <c r="F21" s="25">
        <f t="shared" si="3"/>
        <v>996179.177928446</v>
      </c>
      <c r="G21" s="25">
        <f t="shared" si="4"/>
        <v>697468.077737613</v>
      </c>
      <c r="H21" s="25">
        <f t="shared" si="5"/>
        <v>298711.100190832</v>
      </c>
      <c r="I21" s="55">
        <v>928433.62</v>
      </c>
      <c r="J21" s="58">
        <f t="shared" si="6"/>
        <v>0.931994605559491</v>
      </c>
      <c r="K21" s="58"/>
      <c r="L21" s="5"/>
      <c r="M21" s="5"/>
      <c r="N21" s="5"/>
      <c r="O21" s="55">
        <v>928433.62</v>
      </c>
      <c r="P21" s="55"/>
      <c r="Q21" s="55"/>
      <c r="R21" s="4"/>
    </row>
    <row r="22" ht="19.95" customHeight="1" spans="1:18">
      <c r="A22" s="23">
        <v>20200221</v>
      </c>
      <c r="B22" s="20">
        <v>0</v>
      </c>
      <c r="C22" s="20">
        <v>0</v>
      </c>
      <c r="D22" s="20">
        <v>0</v>
      </c>
      <c r="E22" s="21">
        <v>0</v>
      </c>
      <c r="F22" s="25">
        <f t="shared" si="3"/>
        <v>996179.177928446</v>
      </c>
      <c r="G22" s="25">
        <f t="shared" si="4"/>
        <v>697468.077737613</v>
      </c>
      <c r="H22" s="25">
        <f t="shared" si="5"/>
        <v>298711.100190832</v>
      </c>
      <c r="I22" s="55">
        <v>956178.95</v>
      </c>
      <c r="J22" s="58">
        <f t="shared" si="6"/>
        <v>0.95984635212751</v>
      </c>
      <c r="K22" s="58"/>
      <c r="L22" s="5"/>
      <c r="M22" s="5"/>
      <c r="N22" s="5"/>
      <c r="O22" s="55">
        <v>956178.95</v>
      </c>
      <c r="P22" s="55"/>
      <c r="Q22" s="55"/>
      <c r="R22" s="4"/>
    </row>
    <row r="23" ht="19.95" customHeight="1" spans="1:18">
      <c r="A23" s="23">
        <v>20200228</v>
      </c>
      <c r="B23" s="20">
        <v>0</v>
      </c>
      <c r="C23" s="20">
        <v>0</v>
      </c>
      <c r="D23" s="20">
        <v>0</v>
      </c>
      <c r="E23" s="21">
        <v>0</v>
      </c>
      <c r="F23" s="25">
        <f t="shared" si="3"/>
        <v>996179.177928446</v>
      </c>
      <c r="G23" s="25">
        <f t="shared" si="4"/>
        <v>697468.077737613</v>
      </c>
      <c r="H23" s="25">
        <f t="shared" si="5"/>
        <v>298711.100190832</v>
      </c>
      <c r="I23" s="55">
        <v>930576.35</v>
      </c>
      <c r="J23" s="58">
        <f t="shared" si="6"/>
        <v>0.934145553950579</v>
      </c>
      <c r="K23" s="58"/>
      <c r="L23" s="5"/>
      <c r="M23" s="5"/>
      <c r="N23" s="5"/>
      <c r="O23" s="55">
        <v>930576.35</v>
      </c>
      <c r="P23" s="55"/>
      <c r="Q23" s="55"/>
      <c r="R23" s="4"/>
    </row>
    <row r="24" ht="19.95" customHeight="1" spans="1:18">
      <c r="A24" s="23">
        <v>20200306</v>
      </c>
      <c r="B24" s="20">
        <v>0</v>
      </c>
      <c r="C24" s="20">
        <v>0</v>
      </c>
      <c r="D24" s="20">
        <v>0</v>
      </c>
      <c r="E24" s="21">
        <v>0</v>
      </c>
      <c r="F24" s="25">
        <f t="shared" si="3"/>
        <v>996179.177928446</v>
      </c>
      <c r="G24" s="25">
        <f t="shared" si="4"/>
        <v>697468.077737613</v>
      </c>
      <c r="H24" s="25">
        <f t="shared" si="5"/>
        <v>298711.100190832</v>
      </c>
      <c r="I24" s="55">
        <v>941154.28</v>
      </c>
      <c r="J24" s="58">
        <f t="shared" si="6"/>
        <v>0.944764055355112</v>
      </c>
      <c r="K24" s="58"/>
      <c r="L24" s="5"/>
      <c r="M24" s="5"/>
      <c r="N24" s="5"/>
      <c r="O24" s="55">
        <v>941154.28</v>
      </c>
      <c r="P24" s="55"/>
      <c r="Q24" s="55"/>
      <c r="R24" s="4"/>
    </row>
    <row r="25" ht="19.95" customHeight="1" spans="1:18">
      <c r="A25" s="23">
        <v>20200313</v>
      </c>
      <c r="B25" s="20">
        <v>0</v>
      </c>
      <c r="C25" s="20">
        <v>0</v>
      </c>
      <c r="D25" s="20">
        <v>0</v>
      </c>
      <c r="E25" s="21">
        <v>0</v>
      </c>
      <c r="F25" s="25">
        <f t="shared" si="3"/>
        <v>996179.177928446</v>
      </c>
      <c r="G25" s="25">
        <f t="shared" si="4"/>
        <v>697468.077737613</v>
      </c>
      <c r="H25" s="25">
        <f t="shared" si="5"/>
        <v>298711.100190832</v>
      </c>
      <c r="I25" s="55">
        <v>979599.85</v>
      </c>
      <c r="J25" s="58">
        <f t="shared" si="6"/>
        <v>0.983357082444824</v>
      </c>
      <c r="K25" s="58"/>
      <c r="L25" s="5"/>
      <c r="M25" s="5"/>
      <c r="N25" s="5"/>
      <c r="O25" s="55">
        <v>979599.85</v>
      </c>
      <c r="P25" s="55"/>
      <c r="Q25" s="55"/>
      <c r="R25" s="4"/>
    </row>
    <row r="26" ht="19.95" customHeight="1" spans="1:18">
      <c r="A26" s="23">
        <v>20200320</v>
      </c>
      <c r="B26" s="20">
        <v>0</v>
      </c>
      <c r="C26" s="20">
        <v>0</v>
      </c>
      <c r="D26" s="20">
        <v>0</v>
      </c>
      <c r="E26" s="21">
        <v>0</v>
      </c>
      <c r="F26" s="25">
        <f t="shared" si="3"/>
        <v>996179.177928446</v>
      </c>
      <c r="G26" s="25">
        <f t="shared" si="4"/>
        <v>697468.077737613</v>
      </c>
      <c r="H26" s="25">
        <f t="shared" si="5"/>
        <v>298711.100190832</v>
      </c>
      <c r="I26" s="55">
        <v>996179.1779</v>
      </c>
      <c r="J26" s="58">
        <f t="shared" si="6"/>
        <v>0.999999999971445</v>
      </c>
      <c r="K26" s="58"/>
      <c r="L26" s="5"/>
      <c r="M26" s="5"/>
      <c r="N26" s="5"/>
      <c r="O26" s="55">
        <v>996179.1779</v>
      </c>
      <c r="P26" s="55"/>
      <c r="Q26" s="55"/>
      <c r="R26" s="4"/>
    </row>
    <row r="27" ht="19.95" customHeight="1" spans="1:18">
      <c r="A27" s="23">
        <v>20200320</v>
      </c>
      <c r="B27" s="20">
        <v>0</v>
      </c>
      <c r="C27" s="20">
        <v>0</v>
      </c>
      <c r="D27" s="20">
        <v>0</v>
      </c>
      <c r="E27" s="21">
        <v>0</v>
      </c>
      <c r="F27" s="25">
        <f>F25+E27</f>
        <v>996179.177928446</v>
      </c>
      <c r="G27" s="25">
        <f>G25</f>
        <v>697468.077737613</v>
      </c>
      <c r="H27" s="25">
        <f>H25</f>
        <v>298711.100190832</v>
      </c>
      <c r="I27" s="55">
        <f>O27-L27</f>
        <v>1022977.36</v>
      </c>
      <c r="J27" s="58">
        <f t="shared" si="6"/>
        <v>1.02690096587572</v>
      </c>
      <c r="K27" s="58"/>
      <c r="L27" s="59">
        <v>11484.93</v>
      </c>
      <c r="M27" s="59">
        <f>(O27-I26)*0.3</f>
        <v>11484.93363</v>
      </c>
      <c r="N27" s="59"/>
      <c r="O27" s="55">
        <v>1034462.29</v>
      </c>
      <c r="P27" s="55"/>
      <c r="Q27" s="55"/>
      <c r="R27" s="4"/>
    </row>
    <row r="28" ht="19.95" customHeight="1" spans="1:31">
      <c r="A28" s="23">
        <v>20200327</v>
      </c>
      <c r="B28" s="20">
        <v>0</v>
      </c>
      <c r="C28" s="20">
        <v>0</v>
      </c>
      <c r="D28" s="20">
        <v>0</v>
      </c>
      <c r="E28" s="21">
        <v>0</v>
      </c>
      <c r="F28" s="25">
        <f>F27+E28</f>
        <v>996179.177928446</v>
      </c>
      <c r="G28" s="25">
        <f>G27</f>
        <v>697468.077737613</v>
      </c>
      <c r="H28" s="25">
        <f>H27</f>
        <v>298711.100190832</v>
      </c>
      <c r="I28" s="55">
        <f>O28-L28</f>
        <v>1143312.993</v>
      </c>
      <c r="J28" s="58">
        <f t="shared" si="6"/>
        <v>1.14769814339778</v>
      </c>
      <c r="K28" s="58"/>
      <c r="L28" s="59">
        <f>L27+M28</f>
        <v>67979.457</v>
      </c>
      <c r="M28" s="59">
        <f>(O28-I27)*0.3</f>
        <v>56494.527</v>
      </c>
      <c r="N28" s="59"/>
      <c r="O28" s="55">
        <v>1211292.45</v>
      </c>
      <c r="P28" s="55"/>
      <c r="Q28" s="55"/>
      <c r="R28" s="4"/>
      <c r="AD28" s="89">
        <v>1175543.8</v>
      </c>
      <c r="AE28" t="s">
        <v>21</v>
      </c>
    </row>
    <row r="29" ht="19.95" customHeight="1" spans="1:31">
      <c r="A29" s="26">
        <v>20200330</v>
      </c>
      <c r="B29" s="27">
        <v>0</v>
      </c>
      <c r="C29" s="27">
        <v>0</v>
      </c>
      <c r="D29" s="27">
        <v>0</v>
      </c>
      <c r="E29" s="28">
        <v>0</v>
      </c>
      <c r="F29" s="29">
        <f t="shared" si="3"/>
        <v>996179.177928446</v>
      </c>
      <c r="G29" s="29">
        <f t="shared" si="4"/>
        <v>697468.077737613</v>
      </c>
      <c r="H29" s="29">
        <f t="shared" si="5"/>
        <v>298711.100190832</v>
      </c>
      <c r="I29" s="60">
        <f>O29-L29</f>
        <v>1187310.2029</v>
      </c>
      <c r="J29" s="61">
        <f t="shared" si="6"/>
        <v>1.19186410357323</v>
      </c>
      <c r="K29" s="61"/>
      <c r="L29" s="62">
        <f>L28+M29</f>
        <v>115969.4571</v>
      </c>
      <c r="M29" s="62">
        <f>(O29-I28)*0.3</f>
        <v>47990.0001</v>
      </c>
      <c r="N29" s="62"/>
      <c r="O29" s="60">
        <v>1303279.66</v>
      </c>
      <c r="P29" s="60"/>
      <c r="Q29" s="60"/>
      <c r="R29" s="80" t="s">
        <v>27</v>
      </c>
      <c r="AD29" s="89">
        <v>127735.86</v>
      </c>
      <c r="AE29" t="s">
        <v>28</v>
      </c>
    </row>
    <row r="30" ht="19.95" customHeight="1" spans="1:31">
      <c r="A30" s="26">
        <v>20200330</v>
      </c>
      <c r="B30" s="27">
        <v>0</v>
      </c>
      <c r="C30" s="27">
        <v>0</v>
      </c>
      <c r="D30" s="27">
        <v>0</v>
      </c>
      <c r="E30" s="28">
        <v>0</v>
      </c>
      <c r="F30" s="29">
        <f t="shared" ref="F30:F37" si="7">F29+E30</f>
        <v>996179.177928446</v>
      </c>
      <c r="G30" s="29">
        <f t="shared" si="4"/>
        <v>697468.077737613</v>
      </c>
      <c r="H30" s="29">
        <f t="shared" si="5"/>
        <v>298711.100190832</v>
      </c>
      <c r="I30" s="60">
        <f>O30-M30</f>
        <v>1187310.2</v>
      </c>
      <c r="J30" s="61">
        <f t="shared" si="6"/>
        <v>1.1918641006621</v>
      </c>
      <c r="K30" s="63">
        <f>(I30-I28)/I28</f>
        <v>0.0384822067704779</v>
      </c>
      <c r="L30" s="62">
        <v>0</v>
      </c>
      <c r="M30" s="62">
        <v>0</v>
      </c>
      <c r="N30" s="62"/>
      <c r="O30" s="60">
        <v>1187310.2</v>
      </c>
      <c r="P30" s="60"/>
      <c r="Q30" s="60"/>
      <c r="R30" s="81" t="s">
        <v>29</v>
      </c>
      <c r="AD30" s="90">
        <f>SUM(AD28:AD29)</f>
        <v>1303279.66</v>
      </c>
      <c r="AE30" t="s">
        <v>30</v>
      </c>
    </row>
    <row r="31" ht="19.95" customHeight="1" spans="1:18">
      <c r="A31" s="26">
        <v>20200330</v>
      </c>
      <c r="B31" s="27">
        <v>4000000</v>
      </c>
      <c r="C31" s="27">
        <v>0</v>
      </c>
      <c r="D31" s="27">
        <v>4000000</v>
      </c>
      <c r="E31" s="28">
        <f>4000000/1.191864</f>
        <v>3356087.6073109</v>
      </c>
      <c r="F31" s="29">
        <f t="shared" si="7"/>
        <v>4352266.78523935</v>
      </c>
      <c r="G31" s="29">
        <f>G30+B31/1.191864</f>
        <v>4053555.68504851</v>
      </c>
      <c r="H31" s="29">
        <f t="shared" si="5"/>
        <v>298711.100190832</v>
      </c>
      <c r="I31" s="60">
        <f>O31</f>
        <v>5187310.2</v>
      </c>
      <c r="J31" s="61">
        <v>1.191864</v>
      </c>
      <c r="K31" s="61"/>
      <c r="L31" s="62">
        <v>0</v>
      </c>
      <c r="M31" s="62">
        <v>0</v>
      </c>
      <c r="N31" s="62"/>
      <c r="O31" s="60">
        <v>5187310.2</v>
      </c>
      <c r="P31" s="60"/>
      <c r="Q31" s="60"/>
      <c r="R31" s="82" t="s">
        <v>31</v>
      </c>
    </row>
    <row r="32" ht="19.95" customHeight="1" spans="1:31">
      <c r="A32" s="23">
        <v>20200403</v>
      </c>
      <c r="B32" s="20">
        <v>0</v>
      </c>
      <c r="C32" s="20">
        <v>0</v>
      </c>
      <c r="D32" s="20">
        <v>0</v>
      </c>
      <c r="E32" s="21">
        <v>0</v>
      </c>
      <c r="F32" s="25">
        <f t="shared" si="7"/>
        <v>4352266.78523935</v>
      </c>
      <c r="G32" s="25">
        <f>G31</f>
        <v>4053555.68504851</v>
      </c>
      <c r="H32" s="25">
        <f t="shared" si="5"/>
        <v>298711.100190832</v>
      </c>
      <c r="I32" s="55">
        <f>O32-L32</f>
        <v>5246117.333</v>
      </c>
      <c r="J32" s="58">
        <f>I32/F32</f>
        <v>1.20537586316908</v>
      </c>
      <c r="K32" s="58"/>
      <c r="L32" s="59">
        <f>M32</f>
        <v>25203.0569999998</v>
      </c>
      <c r="M32" s="59">
        <f>(O32-I31)*0.3</f>
        <v>25203.0569999998</v>
      </c>
      <c r="N32" s="59"/>
      <c r="O32" s="55">
        <v>5271320.39</v>
      </c>
      <c r="P32" s="55"/>
      <c r="Q32" s="55"/>
      <c r="R32" s="80" t="s">
        <v>32</v>
      </c>
      <c r="AD32">
        <v>10271320.39</v>
      </c>
      <c r="AE32" t="s">
        <v>21</v>
      </c>
    </row>
    <row r="33" ht="19.95" customHeight="1" spans="1:31">
      <c r="A33" s="23">
        <v>20200403</v>
      </c>
      <c r="B33" s="20">
        <v>0</v>
      </c>
      <c r="C33" s="20">
        <v>0</v>
      </c>
      <c r="D33" s="20">
        <v>0</v>
      </c>
      <c r="E33" s="21">
        <v>0</v>
      </c>
      <c r="F33" s="25">
        <f t="shared" si="7"/>
        <v>4352266.78523935</v>
      </c>
      <c r="G33" s="25">
        <f>G32</f>
        <v>4053555.68504851</v>
      </c>
      <c r="H33" s="25">
        <f t="shared" si="5"/>
        <v>298711.100190832</v>
      </c>
      <c r="I33" s="55">
        <f>O33-L33</f>
        <v>5246117.333</v>
      </c>
      <c r="J33" s="58">
        <f>I33/F33</f>
        <v>1.20537586316908</v>
      </c>
      <c r="K33" s="64">
        <f>(I33-I31)/I31</f>
        <v>0.0113367295828962</v>
      </c>
      <c r="L33" s="59">
        <f>M33</f>
        <v>0</v>
      </c>
      <c r="M33" s="59">
        <f>(O33-I32)*0.3</f>
        <v>0</v>
      </c>
      <c r="N33" s="59"/>
      <c r="O33" s="55">
        <f>I32</f>
        <v>5246117.333</v>
      </c>
      <c r="P33" s="55"/>
      <c r="Q33" s="55"/>
      <c r="R33" s="82" t="s">
        <v>33</v>
      </c>
      <c r="AD33">
        <v>5000000</v>
      </c>
      <c r="AE33" t="s">
        <v>34</v>
      </c>
    </row>
    <row r="34" ht="19.95" customHeight="1" spans="1:31">
      <c r="A34" s="23">
        <v>20200403</v>
      </c>
      <c r="B34" s="20">
        <v>5000000</v>
      </c>
      <c r="C34" s="20">
        <v>0</v>
      </c>
      <c r="D34" s="20">
        <v>5000000</v>
      </c>
      <c r="E34" s="21">
        <f>D34/J34</f>
        <v>4148083.25369013</v>
      </c>
      <c r="F34" s="25">
        <f t="shared" si="7"/>
        <v>8500350.03892948</v>
      </c>
      <c r="G34" s="30">
        <f>G33+B34/J34</f>
        <v>8201638.93873865</v>
      </c>
      <c r="H34" s="30">
        <f t="shared" si="5"/>
        <v>298711.100190832</v>
      </c>
      <c r="I34" s="55">
        <f>I33+D34</f>
        <v>10246117.333</v>
      </c>
      <c r="J34" s="58">
        <v>1.205376</v>
      </c>
      <c r="K34" s="58"/>
      <c r="L34" s="59">
        <v>0</v>
      </c>
      <c r="M34" s="59">
        <v>0</v>
      </c>
      <c r="N34" s="59"/>
      <c r="O34" s="55">
        <v>10246117.33</v>
      </c>
      <c r="P34" s="55"/>
      <c r="Q34" s="55"/>
      <c r="R34" s="82" t="s">
        <v>35</v>
      </c>
      <c r="AD34">
        <v>5271320.39</v>
      </c>
      <c r="AE34" t="s">
        <v>30</v>
      </c>
    </row>
    <row r="35" ht="19.95" customHeight="1" spans="1:18">
      <c r="A35" s="26">
        <v>20200410</v>
      </c>
      <c r="B35" s="27">
        <v>0</v>
      </c>
      <c r="C35" s="27">
        <v>0</v>
      </c>
      <c r="D35" s="27">
        <v>0</v>
      </c>
      <c r="E35" s="28">
        <f>D35/J35</f>
        <v>0</v>
      </c>
      <c r="F35" s="29">
        <f t="shared" si="7"/>
        <v>8500350.03892948</v>
      </c>
      <c r="G35" s="29">
        <f>G34+B35/J35</f>
        <v>8201638.93873865</v>
      </c>
      <c r="H35" s="29">
        <f t="shared" si="5"/>
        <v>298711.100190832</v>
      </c>
      <c r="I35" s="60">
        <f>O35-L35</f>
        <v>10352229.5679</v>
      </c>
      <c r="J35" s="61">
        <v>1.217859</v>
      </c>
      <c r="K35" s="61"/>
      <c r="L35" s="62">
        <f>M35</f>
        <v>45476.6720999999</v>
      </c>
      <c r="M35" s="62">
        <f>(O35-I34)*0.3</f>
        <v>45476.6720999999</v>
      </c>
      <c r="N35" s="62"/>
      <c r="O35" s="60">
        <v>10397706.24</v>
      </c>
      <c r="P35" s="60"/>
      <c r="Q35" s="60"/>
      <c r="R35" s="83" t="s">
        <v>36</v>
      </c>
    </row>
    <row r="36" ht="19.95" customHeight="1" spans="1:18">
      <c r="A36" s="26">
        <v>20200410</v>
      </c>
      <c r="B36" s="27">
        <v>0</v>
      </c>
      <c r="C36" s="27">
        <v>0</v>
      </c>
      <c r="D36" s="27">
        <v>0</v>
      </c>
      <c r="E36" s="28">
        <f>D36/J36</f>
        <v>0</v>
      </c>
      <c r="F36" s="29">
        <f t="shared" si="7"/>
        <v>8500350.03892948</v>
      </c>
      <c r="G36" s="29">
        <f>G35+B36/J36</f>
        <v>8201638.93873865</v>
      </c>
      <c r="H36" s="29">
        <f t="shared" si="5"/>
        <v>298711.100190832</v>
      </c>
      <c r="I36" s="60">
        <f>O36-L36</f>
        <v>10352229.5679</v>
      </c>
      <c r="J36" s="61">
        <f>J35</f>
        <v>1.217859</v>
      </c>
      <c r="K36" s="63">
        <f>(I36-I34)/I34</f>
        <v>0.0103563361077508</v>
      </c>
      <c r="L36" s="62">
        <f>M36</f>
        <v>0</v>
      </c>
      <c r="M36" s="62">
        <v>0</v>
      </c>
      <c r="N36" s="62"/>
      <c r="O36" s="60">
        <f>I35</f>
        <v>10352229.5679</v>
      </c>
      <c r="P36" s="60"/>
      <c r="Q36" s="60"/>
      <c r="R36" s="84" t="s">
        <v>37</v>
      </c>
    </row>
    <row r="37" ht="19.95" customHeight="1" spans="1:18">
      <c r="A37" s="26">
        <v>20200410</v>
      </c>
      <c r="B37" s="27">
        <v>1800000</v>
      </c>
      <c r="C37" s="27">
        <v>700000</v>
      </c>
      <c r="D37" s="27">
        <f>SUM(B37:C37)</f>
        <v>2500000</v>
      </c>
      <c r="E37" s="28">
        <f>D37/J37</f>
        <v>2052782.7934104</v>
      </c>
      <c r="F37" s="29">
        <f t="shared" si="7"/>
        <v>10553132.8323399</v>
      </c>
      <c r="G37" s="29">
        <f>G36+B37/J37</f>
        <v>9679642.54999414</v>
      </c>
      <c r="H37" s="29">
        <f>H36+C37/J37</f>
        <v>873490.282345745</v>
      </c>
      <c r="I37" s="60">
        <f>I36+D37</f>
        <v>12852229.5679</v>
      </c>
      <c r="J37" s="61">
        <f>J36</f>
        <v>1.217859</v>
      </c>
      <c r="K37" s="63"/>
      <c r="L37" s="62">
        <f>M37</f>
        <v>0</v>
      </c>
      <c r="M37" s="62">
        <v>0</v>
      </c>
      <c r="N37" s="62"/>
      <c r="O37" s="60">
        <v>12852229.57</v>
      </c>
      <c r="P37" s="60"/>
      <c r="Q37" s="60"/>
      <c r="R37" s="82" t="s">
        <v>38</v>
      </c>
    </row>
    <row r="38" ht="19.95" customHeight="1" spans="1:18">
      <c r="A38" s="23">
        <v>20200417</v>
      </c>
      <c r="B38" s="20">
        <v>0</v>
      </c>
      <c r="C38" s="20">
        <v>0</v>
      </c>
      <c r="D38" s="20">
        <v>0</v>
      </c>
      <c r="E38" s="20">
        <v>0</v>
      </c>
      <c r="F38" s="25">
        <v>10553132.8323</v>
      </c>
      <c r="G38" s="30">
        <f>G37</f>
        <v>9679642.54999414</v>
      </c>
      <c r="H38" s="30">
        <f>H37</f>
        <v>873490.282345745</v>
      </c>
      <c r="I38" s="55">
        <f>O38-L38</f>
        <v>13001821.49437</v>
      </c>
      <c r="J38" s="58">
        <f>I38/F38</f>
        <v>1.2320342879202</v>
      </c>
      <c r="K38" s="4"/>
      <c r="L38" s="65">
        <f>M38</f>
        <v>64110.82563</v>
      </c>
      <c r="M38" s="65">
        <f>(O38-I37)*0.3</f>
        <v>64110.82563</v>
      </c>
      <c r="N38" s="65"/>
      <c r="O38" s="66">
        <v>13065932.32</v>
      </c>
      <c r="P38" s="66"/>
      <c r="Q38" s="66"/>
      <c r="R38" s="83" t="s">
        <v>39</v>
      </c>
    </row>
    <row r="39" ht="19.95" customHeight="1" spans="1:18">
      <c r="A39" s="23">
        <v>20200417</v>
      </c>
      <c r="B39" s="20">
        <v>0</v>
      </c>
      <c r="C39" s="20">
        <v>0</v>
      </c>
      <c r="D39" s="20">
        <v>0</v>
      </c>
      <c r="E39" s="20">
        <v>0</v>
      </c>
      <c r="F39" s="25">
        <v>10553132.8323</v>
      </c>
      <c r="G39" s="30">
        <f>G38</f>
        <v>9679642.54999414</v>
      </c>
      <c r="H39" s="30">
        <f>H38</f>
        <v>873490.282345745</v>
      </c>
      <c r="I39" s="55">
        <f>O39-L39</f>
        <v>13001821.49437</v>
      </c>
      <c r="J39" s="57">
        <f>I39/F39</f>
        <v>1.2320342879202</v>
      </c>
      <c r="K39" s="64">
        <f>(I39-I37)/I37</f>
        <v>0.0116393755402272</v>
      </c>
      <c r="L39" s="65">
        <v>0</v>
      </c>
      <c r="M39" s="65">
        <v>0</v>
      </c>
      <c r="N39" s="65"/>
      <c r="O39" s="66">
        <f>I38</f>
        <v>13001821.49437</v>
      </c>
      <c r="P39" s="66"/>
      <c r="Q39" s="66"/>
      <c r="R39" s="84" t="s">
        <v>40</v>
      </c>
    </row>
    <row r="40" ht="19.95" customHeight="1" spans="1:18">
      <c r="A40" s="23">
        <v>20200417</v>
      </c>
      <c r="B40" s="20">
        <v>500000</v>
      </c>
      <c r="C40" s="20">
        <v>0</v>
      </c>
      <c r="D40" s="20">
        <f>B40+C40</f>
        <v>500000</v>
      </c>
      <c r="E40" s="20">
        <f>D40/J40</f>
        <v>405832.86106757</v>
      </c>
      <c r="F40" s="25">
        <f>F39+E40</f>
        <v>10958965.6933676</v>
      </c>
      <c r="G40" s="30">
        <f>G39+B40/J40</f>
        <v>10085475.4110617</v>
      </c>
      <c r="H40" s="30">
        <f t="shared" ref="H40:H46" si="8">H39</f>
        <v>873490.282345745</v>
      </c>
      <c r="I40" s="55">
        <f>I39+D40</f>
        <v>13501821.49437</v>
      </c>
      <c r="J40" s="57">
        <f>J39</f>
        <v>1.2320342879202</v>
      </c>
      <c r="K40" s="64"/>
      <c r="L40" s="65">
        <v>0</v>
      </c>
      <c r="M40" s="65">
        <v>0</v>
      </c>
      <c r="N40" s="65"/>
      <c r="O40" s="66">
        <f>I40</f>
        <v>13501821.49437</v>
      </c>
      <c r="P40" s="66"/>
      <c r="Q40" s="66"/>
      <c r="R40" s="82" t="s">
        <v>41</v>
      </c>
    </row>
    <row r="41" ht="19.95" customHeight="1" spans="1:18">
      <c r="A41" s="26">
        <v>20200424</v>
      </c>
      <c r="B41" s="27">
        <v>0</v>
      </c>
      <c r="C41" s="27">
        <v>0</v>
      </c>
      <c r="D41" s="27">
        <v>0</v>
      </c>
      <c r="E41" s="27">
        <v>0</v>
      </c>
      <c r="F41" s="29">
        <f t="shared" ref="F41:G44" si="9">F40</f>
        <v>10958965.6933676</v>
      </c>
      <c r="G41" s="29">
        <f t="shared" si="9"/>
        <v>10085475.4110617</v>
      </c>
      <c r="H41" s="29">
        <f t="shared" si="8"/>
        <v>873490.282345745</v>
      </c>
      <c r="I41" s="67">
        <f>O41-L41</f>
        <v>13279028.49</v>
      </c>
      <c r="J41" s="68">
        <f t="shared" ref="J41:J46" si="10">I41/F41</f>
        <v>1.21170454051485</v>
      </c>
      <c r="K41" s="69">
        <f>(I41-I40)/I40</f>
        <v>-0.016500959108584</v>
      </c>
      <c r="L41" s="62">
        <v>0</v>
      </c>
      <c r="M41" s="62">
        <v>0</v>
      </c>
      <c r="N41" s="62"/>
      <c r="O41" s="67">
        <v>13279028.49</v>
      </c>
      <c r="P41" s="67"/>
      <c r="Q41" s="67"/>
      <c r="R41" s="84" t="s">
        <v>42</v>
      </c>
    </row>
    <row r="42" ht="19.95" customHeight="1" spans="1:18">
      <c r="A42" s="23">
        <v>20200430</v>
      </c>
      <c r="B42" s="20">
        <v>0</v>
      </c>
      <c r="C42" s="20">
        <v>0</v>
      </c>
      <c r="D42" s="20">
        <v>0</v>
      </c>
      <c r="E42" s="20">
        <v>0</v>
      </c>
      <c r="F42" s="25">
        <f t="shared" si="9"/>
        <v>10958965.6933676</v>
      </c>
      <c r="G42" s="30">
        <f t="shared" si="9"/>
        <v>10085475.4110617</v>
      </c>
      <c r="H42" s="30">
        <f t="shared" si="8"/>
        <v>873490.282345745</v>
      </c>
      <c r="I42" s="66">
        <f>O42-L42</f>
        <v>13501821.49</v>
      </c>
      <c r="J42" s="70">
        <f t="shared" si="10"/>
        <v>1.23203428752144</v>
      </c>
      <c r="K42" s="71"/>
      <c r="L42" s="65">
        <v>0</v>
      </c>
      <c r="M42" s="65">
        <v>0</v>
      </c>
      <c r="N42" s="65"/>
      <c r="O42" s="72">
        <v>13501821.49</v>
      </c>
      <c r="P42" s="72"/>
      <c r="Q42" s="72"/>
      <c r="R42" s="85" t="s">
        <v>43</v>
      </c>
    </row>
    <row r="43" ht="19.95" customHeight="1" spans="1:18">
      <c r="A43" s="23">
        <v>20200430</v>
      </c>
      <c r="B43" s="20">
        <v>0</v>
      </c>
      <c r="C43" s="20">
        <v>0</v>
      </c>
      <c r="D43" s="20">
        <v>0</v>
      </c>
      <c r="E43" s="20">
        <v>0</v>
      </c>
      <c r="F43" s="25">
        <f t="shared" si="9"/>
        <v>10958965.6933676</v>
      </c>
      <c r="G43" s="30">
        <f t="shared" si="9"/>
        <v>10085475.4110617</v>
      </c>
      <c r="H43" s="30">
        <f t="shared" si="8"/>
        <v>873490.282345745</v>
      </c>
      <c r="I43" s="66">
        <f>O43-L43</f>
        <v>13570678.397</v>
      </c>
      <c r="J43" s="70">
        <f t="shared" si="10"/>
        <v>1.23831744497686</v>
      </c>
      <c r="K43" s="71"/>
      <c r="L43" s="65">
        <f t="shared" ref="L43:L50" si="11">M43</f>
        <v>29510.1029999999</v>
      </c>
      <c r="M43" s="65">
        <f>(O43-I42)*0.3</f>
        <v>29510.1029999999</v>
      </c>
      <c r="N43" s="65"/>
      <c r="O43" s="72">
        <v>13600188.5</v>
      </c>
      <c r="P43" s="72"/>
      <c r="Q43" s="72"/>
      <c r="R43" s="83" t="s">
        <v>44</v>
      </c>
    </row>
    <row r="44" ht="19.95" customHeight="1" spans="1:18">
      <c r="A44" s="23">
        <v>20200430</v>
      </c>
      <c r="B44" s="20">
        <v>0</v>
      </c>
      <c r="C44" s="20">
        <v>0</v>
      </c>
      <c r="D44" s="20">
        <v>0</v>
      </c>
      <c r="E44" s="20">
        <v>0</v>
      </c>
      <c r="F44" s="25">
        <f t="shared" si="9"/>
        <v>10958965.6933676</v>
      </c>
      <c r="G44" s="30">
        <f t="shared" si="9"/>
        <v>10085475.4110617</v>
      </c>
      <c r="H44" s="30">
        <f t="shared" si="8"/>
        <v>873490.282345745</v>
      </c>
      <c r="I44" s="66">
        <f>I43</f>
        <v>13570678.397</v>
      </c>
      <c r="J44" s="70">
        <f t="shared" si="10"/>
        <v>1.23831744497686</v>
      </c>
      <c r="K44" s="71">
        <f>(I44-I41)/I41</f>
        <v>0.0219631961193269</v>
      </c>
      <c r="L44" s="65">
        <f t="shared" si="11"/>
        <v>0</v>
      </c>
      <c r="M44" s="65">
        <f>(O44-I43)*0.3</f>
        <v>0</v>
      </c>
      <c r="N44" s="65"/>
      <c r="O44" s="72">
        <f>I44</f>
        <v>13570678.397</v>
      </c>
      <c r="P44" s="72"/>
      <c r="Q44" s="72"/>
      <c r="R44" s="84" t="s">
        <v>45</v>
      </c>
    </row>
    <row r="45" ht="19.95" customHeight="1" spans="1:18">
      <c r="A45" s="26">
        <v>20200508</v>
      </c>
      <c r="B45" s="27">
        <v>0</v>
      </c>
      <c r="C45" s="27">
        <v>0</v>
      </c>
      <c r="D45" s="27">
        <v>0</v>
      </c>
      <c r="E45" s="27">
        <v>0</v>
      </c>
      <c r="F45" s="29">
        <f t="shared" ref="F45:G50" si="12">F44</f>
        <v>10958965.6933676</v>
      </c>
      <c r="G45" s="29">
        <f t="shared" si="12"/>
        <v>10085475.4110617</v>
      </c>
      <c r="H45" s="29">
        <f t="shared" si="8"/>
        <v>873490.282345745</v>
      </c>
      <c r="I45" s="60">
        <f>O45-L45</f>
        <v>13743172.9521</v>
      </c>
      <c r="J45" s="68">
        <f t="shared" si="10"/>
        <v>1.25405748467827</v>
      </c>
      <c r="K45" s="26"/>
      <c r="L45" s="62">
        <f t="shared" si="11"/>
        <v>73926.2378999999</v>
      </c>
      <c r="M45" s="62">
        <f>(O45-I44)*0.3</f>
        <v>73926.2378999999</v>
      </c>
      <c r="N45" s="62"/>
      <c r="O45" s="26">
        <v>13817099.19</v>
      </c>
      <c r="P45" s="26"/>
      <c r="Q45" s="26"/>
      <c r="R45" s="83" t="s">
        <v>46</v>
      </c>
    </row>
    <row r="46" ht="19.95" customHeight="1" spans="1:18">
      <c r="A46" s="26">
        <v>20200508</v>
      </c>
      <c r="B46" s="27">
        <v>0</v>
      </c>
      <c r="C46" s="27">
        <v>0</v>
      </c>
      <c r="D46" s="27">
        <v>0</v>
      </c>
      <c r="E46" s="27">
        <v>0</v>
      </c>
      <c r="F46" s="29">
        <f t="shared" si="12"/>
        <v>10958965.6933676</v>
      </c>
      <c r="G46" s="29">
        <f t="shared" si="12"/>
        <v>10085475.4110617</v>
      </c>
      <c r="H46" s="29">
        <f t="shared" si="8"/>
        <v>873490.282345745</v>
      </c>
      <c r="I46" s="60">
        <f>O46-L46</f>
        <v>13743172.9521</v>
      </c>
      <c r="J46" s="68">
        <f t="shared" si="10"/>
        <v>1.25405748467827</v>
      </c>
      <c r="K46" s="69">
        <f>(I46-I44)/I44</f>
        <v>0.0127108277164782</v>
      </c>
      <c r="L46" s="62">
        <f t="shared" si="11"/>
        <v>0</v>
      </c>
      <c r="M46" s="62">
        <f>(O46-I45)*0.3</f>
        <v>0</v>
      </c>
      <c r="N46" s="62"/>
      <c r="O46" s="26">
        <f>I45</f>
        <v>13743172.9521</v>
      </c>
      <c r="P46" s="26"/>
      <c r="Q46" s="26"/>
      <c r="R46" s="84" t="s">
        <v>47</v>
      </c>
    </row>
    <row r="47" ht="19.95" customHeight="1" spans="1:18">
      <c r="A47" s="26">
        <v>20200508</v>
      </c>
      <c r="B47" s="27">
        <v>0</v>
      </c>
      <c r="C47" s="27">
        <v>100000</v>
      </c>
      <c r="D47" s="27">
        <f>SUM(B47:C47)</f>
        <v>100000</v>
      </c>
      <c r="E47" s="27">
        <f>D47/J47</f>
        <v>79741.1611682658</v>
      </c>
      <c r="F47" s="29">
        <f>F46+E47</f>
        <v>11038706.8545358</v>
      </c>
      <c r="G47" s="29">
        <f t="shared" si="12"/>
        <v>10085475.4110617</v>
      </c>
      <c r="H47" s="29">
        <f>H46+D47/J47</f>
        <v>953231.443514011</v>
      </c>
      <c r="I47" s="60">
        <f>I46+D47</f>
        <v>13843172.9521</v>
      </c>
      <c r="J47" s="68">
        <f>J46</f>
        <v>1.25405748467827</v>
      </c>
      <c r="K47" s="69"/>
      <c r="L47" s="62">
        <f t="shared" si="11"/>
        <v>0</v>
      </c>
      <c r="M47" s="62">
        <v>0</v>
      </c>
      <c r="N47" s="62"/>
      <c r="O47" s="26">
        <f>I47</f>
        <v>13843172.9521</v>
      </c>
      <c r="P47" s="26"/>
      <c r="Q47" s="26"/>
      <c r="R47" s="82" t="s">
        <v>48</v>
      </c>
    </row>
    <row r="48" ht="19.95" customHeight="1" spans="1:18">
      <c r="A48" s="23">
        <v>20200515</v>
      </c>
      <c r="B48" s="20">
        <v>0</v>
      </c>
      <c r="C48" s="20">
        <v>0</v>
      </c>
      <c r="D48" s="20">
        <v>0</v>
      </c>
      <c r="E48" s="20">
        <f>D48/J48</f>
        <v>0</v>
      </c>
      <c r="F48" s="25">
        <f>F47</f>
        <v>11038706.8545358</v>
      </c>
      <c r="G48" s="25">
        <f t="shared" si="12"/>
        <v>10085475.4110617</v>
      </c>
      <c r="H48" s="25">
        <f>H47+D48/J48</f>
        <v>953231.443514011</v>
      </c>
      <c r="I48" s="54">
        <f>O48-L48</f>
        <v>14070307.45963</v>
      </c>
      <c r="J48" s="70">
        <f>I48/F48</f>
        <v>1.27463367267956</v>
      </c>
      <c r="K48" s="73"/>
      <c r="L48" s="65">
        <f t="shared" si="11"/>
        <v>97343.3603700003</v>
      </c>
      <c r="M48" s="65">
        <f>(O48-I47)*0.3</f>
        <v>97343.3603700003</v>
      </c>
      <c r="N48" s="65"/>
      <c r="O48" s="23">
        <v>14167650.82</v>
      </c>
      <c r="P48" s="23"/>
      <c r="Q48" s="23"/>
      <c r="R48" s="80" t="s">
        <v>49</v>
      </c>
    </row>
    <row r="49" ht="19.95" customHeight="1" spans="1:18">
      <c r="A49" s="23">
        <v>20200515</v>
      </c>
      <c r="B49" s="20">
        <v>0</v>
      </c>
      <c r="C49" s="20">
        <v>0</v>
      </c>
      <c r="D49" s="20">
        <v>0</v>
      </c>
      <c r="E49" s="20">
        <f>D49/J49</f>
        <v>0</v>
      </c>
      <c r="F49" s="25">
        <f>F48</f>
        <v>11038706.8545358</v>
      </c>
      <c r="G49" s="25">
        <f t="shared" si="12"/>
        <v>10085475.4110617</v>
      </c>
      <c r="H49" s="25">
        <f>H48+D49/J49</f>
        <v>953231.443514011</v>
      </c>
      <c r="I49" s="54">
        <f>I48</f>
        <v>14070307.45963</v>
      </c>
      <c r="J49" s="70">
        <f>I49/F49</f>
        <v>1.27463367267956</v>
      </c>
      <c r="K49" s="73">
        <f>(I49-I47)/I47</f>
        <v>0.0164076912363898</v>
      </c>
      <c r="L49" s="65">
        <f t="shared" si="11"/>
        <v>0</v>
      </c>
      <c r="M49" s="65">
        <v>0</v>
      </c>
      <c r="N49" s="65"/>
      <c r="O49" s="23">
        <f>I49</f>
        <v>14070307.45963</v>
      </c>
      <c r="P49" s="23"/>
      <c r="Q49" s="23"/>
      <c r="R49" s="82" t="s">
        <v>50</v>
      </c>
    </row>
    <row r="50" ht="19.95" customHeight="1" spans="1:18">
      <c r="A50" s="26">
        <v>20200522</v>
      </c>
      <c r="B50" s="27">
        <v>0</v>
      </c>
      <c r="C50" s="27">
        <v>0</v>
      </c>
      <c r="D50" s="27">
        <v>0</v>
      </c>
      <c r="E50" s="27">
        <f>D50/J50</f>
        <v>0</v>
      </c>
      <c r="F50" s="29">
        <f>F49</f>
        <v>11038706.8545358</v>
      </c>
      <c r="G50" s="29">
        <f t="shared" si="12"/>
        <v>10085475.4110617</v>
      </c>
      <c r="H50" s="29">
        <f>H49+D50/J50</f>
        <v>953231.443514011</v>
      </c>
      <c r="I50" s="60">
        <f>O50-L50</f>
        <v>14002729.68</v>
      </c>
      <c r="J50" s="68">
        <f>I50/F50</f>
        <v>1.26851177991435</v>
      </c>
      <c r="K50" s="69">
        <f>(I50-I49)/I49</f>
        <v>-0.00480286445935111</v>
      </c>
      <c r="L50" s="62">
        <f t="shared" si="11"/>
        <v>0</v>
      </c>
      <c r="M50" s="62">
        <v>0</v>
      </c>
      <c r="N50" s="62"/>
      <c r="O50" s="74">
        <v>14002729.68</v>
      </c>
      <c r="P50" s="74"/>
      <c r="Q50" s="74"/>
      <c r="R50" s="86" t="s">
        <v>51</v>
      </c>
    </row>
    <row r="51" ht="19.95" customHeight="1" spans="1:18">
      <c r="A51" s="31">
        <v>20200526</v>
      </c>
      <c r="B51" s="32"/>
      <c r="C51" s="32"/>
      <c r="D51" s="32"/>
      <c r="E51" s="33"/>
      <c r="F51" s="32"/>
      <c r="G51" s="32"/>
      <c r="H51" s="32"/>
      <c r="I51" s="31"/>
      <c r="J51" s="31"/>
      <c r="K51" s="31"/>
      <c r="L51" s="32"/>
      <c r="M51" s="75"/>
      <c r="N51" s="75"/>
      <c r="O51" s="31">
        <v>9984167.73</v>
      </c>
      <c r="P51" s="31"/>
      <c r="Q51" s="76">
        <v>3990774.3</v>
      </c>
      <c r="R51" s="82" t="s">
        <v>52</v>
      </c>
    </row>
    <row r="52" ht="19.95" customHeight="1" spans="1:18">
      <c r="A52" s="31">
        <v>20200527</v>
      </c>
      <c r="B52" s="32"/>
      <c r="C52" s="32"/>
      <c r="D52" s="32"/>
      <c r="E52" s="33"/>
      <c r="F52" s="32"/>
      <c r="G52" s="32"/>
      <c r="H52" s="32"/>
      <c r="I52" s="31"/>
      <c r="J52" s="31"/>
      <c r="K52" s="31"/>
      <c r="L52" s="32"/>
      <c r="M52" s="75"/>
      <c r="N52" s="75"/>
      <c r="O52" s="31">
        <v>5052895.73</v>
      </c>
      <c r="P52" s="31"/>
      <c r="Q52" s="76">
        <v>8728493.29</v>
      </c>
      <c r="R52" s="82" t="s">
        <v>53</v>
      </c>
    </row>
    <row r="53" ht="19.95" customHeight="1" spans="1:18">
      <c r="A53" s="31">
        <v>20200528</v>
      </c>
      <c r="B53" s="32"/>
      <c r="C53" s="32"/>
      <c r="D53" s="32"/>
      <c r="E53" s="33"/>
      <c r="F53" s="32"/>
      <c r="G53" s="32"/>
      <c r="H53" s="32"/>
      <c r="I53" s="31"/>
      <c r="J53" s="31"/>
      <c r="K53" s="31"/>
      <c r="L53" s="32"/>
      <c r="M53" s="75"/>
      <c r="N53" s="75"/>
      <c r="O53" s="31">
        <v>138413.73</v>
      </c>
      <c r="P53" s="31"/>
      <c r="Q53" s="76">
        <v>13617916.5</v>
      </c>
      <c r="R53" s="82" t="s">
        <v>54</v>
      </c>
    </row>
    <row r="54" ht="19.95" customHeight="1" spans="1:18">
      <c r="A54" s="23">
        <v>20200529</v>
      </c>
      <c r="B54" s="20">
        <v>0</v>
      </c>
      <c r="C54" s="20">
        <v>0</v>
      </c>
      <c r="D54" s="34">
        <f t="shared" ref="D54:D60" si="13">SUM(B54:C54)</f>
        <v>0</v>
      </c>
      <c r="E54" s="20">
        <f t="shared" ref="E54" si="14">D54/J54</f>
        <v>0</v>
      </c>
      <c r="F54" s="25">
        <f>F50</f>
        <v>11038706.8545358</v>
      </c>
      <c r="G54" s="25">
        <f>G50</f>
        <v>10085475.4110617</v>
      </c>
      <c r="H54" s="25">
        <f>H50</f>
        <v>953231.443514011</v>
      </c>
      <c r="I54" s="54">
        <f>Q54-L54</f>
        <v>13693567.8</v>
      </c>
      <c r="J54" s="70">
        <f>I54/F54</f>
        <v>1.24050470589073</v>
      </c>
      <c r="K54" s="73">
        <f>(I54-I50)/I50</f>
        <v>-0.0220786865893421</v>
      </c>
      <c r="L54" s="65">
        <v>0</v>
      </c>
      <c r="M54" s="65">
        <v>0</v>
      </c>
      <c r="N54" s="65"/>
      <c r="O54" s="54">
        <v>0</v>
      </c>
      <c r="P54" s="54"/>
      <c r="Q54" s="54">
        <v>13693567.8</v>
      </c>
      <c r="R54" s="81" t="s">
        <v>55</v>
      </c>
    </row>
    <row r="55" ht="19.95" customHeight="1" spans="1:18">
      <c r="A55" s="23">
        <v>20200529</v>
      </c>
      <c r="B55" s="20">
        <v>0</v>
      </c>
      <c r="C55" s="20">
        <v>300000</v>
      </c>
      <c r="D55" s="34">
        <f t="shared" si="13"/>
        <v>300000</v>
      </c>
      <c r="E55" s="20">
        <f t="shared" ref="E55:E56" si="15">D55/J55</f>
        <v>241837.051141686</v>
      </c>
      <c r="F55" s="25">
        <f>F54+E55</f>
        <v>11280543.9056775</v>
      </c>
      <c r="G55" s="25">
        <f>G54</f>
        <v>10085475.4110617</v>
      </c>
      <c r="H55" s="25">
        <f>H54+D55/J55</f>
        <v>1195068.4946557</v>
      </c>
      <c r="I55" s="54">
        <f>I54+D55</f>
        <v>13993567.8</v>
      </c>
      <c r="J55" s="57">
        <f>J54</f>
        <v>1.24050470589073</v>
      </c>
      <c r="K55" s="73"/>
      <c r="L55" s="65">
        <v>0</v>
      </c>
      <c r="M55" s="65">
        <v>0</v>
      </c>
      <c r="N55" s="65"/>
      <c r="O55" s="54">
        <v>0</v>
      </c>
      <c r="P55" s="54"/>
      <c r="Q55" s="54">
        <f>I55</f>
        <v>13993567.8</v>
      </c>
      <c r="R55" s="82" t="s">
        <v>56</v>
      </c>
    </row>
    <row r="56" ht="19.95" customHeight="1" spans="1:18">
      <c r="A56" s="26">
        <v>20200605</v>
      </c>
      <c r="B56" s="27">
        <v>0</v>
      </c>
      <c r="C56" s="27">
        <v>0</v>
      </c>
      <c r="D56" s="35">
        <f t="shared" si="13"/>
        <v>0</v>
      </c>
      <c r="E56" s="27">
        <f t="shared" si="15"/>
        <v>0</v>
      </c>
      <c r="F56" s="29">
        <f>F55</f>
        <v>11280543.9056775</v>
      </c>
      <c r="G56" s="29">
        <f>G55</f>
        <v>10085475.4110617</v>
      </c>
      <c r="H56" s="29">
        <f>H55</f>
        <v>1195068.4946557</v>
      </c>
      <c r="I56" s="60">
        <f>Q56-L56</f>
        <v>13524248.17</v>
      </c>
      <c r="J56" s="68">
        <f>I56/F56</f>
        <v>1.19890036181617</v>
      </c>
      <c r="K56" s="69">
        <f>(I56-I55)/I55</f>
        <v>-0.0335382396189198</v>
      </c>
      <c r="L56" s="62">
        <v>0</v>
      </c>
      <c r="M56" s="62">
        <v>0</v>
      </c>
      <c r="N56" s="62"/>
      <c r="O56" s="60">
        <v>0</v>
      </c>
      <c r="P56" s="60"/>
      <c r="Q56" s="60">
        <v>13524248.17</v>
      </c>
      <c r="R56" s="81" t="s">
        <v>57</v>
      </c>
    </row>
    <row r="57" ht="19.95" customHeight="1" spans="1:18">
      <c r="A57" s="23">
        <v>20200612</v>
      </c>
      <c r="B57" s="20">
        <v>0</v>
      </c>
      <c r="C57" s="20">
        <v>0</v>
      </c>
      <c r="D57" s="34">
        <f t="shared" si="13"/>
        <v>0</v>
      </c>
      <c r="E57" s="20">
        <f t="shared" ref="E57" si="16">D57/J57</f>
        <v>0</v>
      </c>
      <c r="F57" s="25">
        <f>F56</f>
        <v>11280543.9056775</v>
      </c>
      <c r="G57" s="25">
        <f>G56</f>
        <v>10085475.4110617</v>
      </c>
      <c r="H57" s="25">
        <f>H56</f>
        <v>1195068.4946557</v>
      </c>
      <c r="I57" s="54">
        <f>Q57-L57</f>
        <v>13123031.72</v>
      </c>
      <c r="J57" s="70">
        <f>I57/F57</f>
        <v>1.1633332425926</v>
      </c>
      <c r="K57" s="73">
        <f>(I57-I56)/I56</f>
        <v>-0.0296664513218556</v>
      </c>
      <c r="L57" s="65">
        <v>0</v>
      </c>
      <c r="M57" s="65">
        <v>0</v>
      </c>
      <c r="N57" s="65"/>
      <c r="O57" s="54">
        <v>0</v>
      </c>
      <c r="P57" s="54"/>
      <c r="Q57" s="54">
        <v>13123031.72</v>
      </c>
      <c r="R57" s="87" t="s">
        <v>58</v>
      </c>
    </row>
    <row r="58" ht="19.95" customHeight="1" spans="1:18">
      <c r="A58" s="23">
        <v>20200612</v>
      </c>
      <c r="B58" s="20">
        <v>-10000000</v>
      </c>
      <c r="C58" s="20">
        <v>5000000</v>
      </c>
      <c r="D58" s="34">
        <f t="shared" si="13"/>
        <v>-5000000</v>
      </c>
      <c r="E58" s="25">
        <f t="shared" ref="E58:E59" si="17">D58/J58</f>
        <v>-4297994.60458727</v>
      </c>
      <c r="F58" s="25">
        <f>F57+E58</f>
        <v>6982549.30109025</v>
      </c>
      <c r="G58" s="25">
        <f>G57+B58/J58</f>
        <v>1489486.20188717</v>
      </c>
      <c r="H58" s="25">
        <f>H57+C58/J58</f>
        <v>5493063.09924297</v>
      </c>
      <c r="I58" s="54">
        <f>I57+D58</f>
        <v>8123031.72</v>
      </c>
      <c r="J58" s="70">
        <f>J57</f>
        <v>1.1633332425926</v>
      </c>
      <c r="K58" s="73"/>
      <c r="L58" s="65">
        <v>0</v>
      </c>
      <c r="M58" s="65">
        <v>0</v>
      </c>
      <c r="N58" s="65"/>
      <c r="O58" s="54">
        <v>0</v>
      </c>
      <c r="P58" s="54"/>
      <c r="Q58" s="54">
        <f>I58</f>
        <v>8123031.72</v>
      </c>
      <c r="R58" s="81" t="s">
        <v>59</v>
      </c>
    </row>
    <row r="59" ht="19.95" customHeight="1" spans="1:18">
      <c r="A59" s="26">
        <v>20200619</v>
      </c>
      <c r="B59" s="27">
        <v>0</v>
      </c>
      <c r="C59" s="27">
        <v>0</v>
      </c>
      <c r="D59" s="35">
        <f t="shared" si="13"/>
        <v>0</v>
      </c>
      <c r="E59" s="27">
        <f t="shared" si="17"/>
        <v>0</v>
      </c>
      <c r="F59" s="29">
        <f>F58</f>
        <v>6982549.30109025</v>
      </c>
      <c r="G59" s="29">
        <f>G58</f>
        <v>1489486.20188717</v>
      </c>
      <c r="H59" s="29">
        <f>H58</f>
        <v>5493063.09924297</v>
      </c>
      <c r="I59" s="60">
        <f>Q59-L59</f>
        <v>8170174.37</v>
      </c>
      <c r="J59" s="68">
        <f>I59/F59</f>
        <v>1.17008473806613</v>
      </c>
      <c r="K59" s="69">
        <f>(I59-I58)/I58</f>
        <v>0.00580357822362405</v>
      </c>
      <c r="L59" s="62">
        <v>0</v>
      </c>
      <c r="M59" s="62">
        <v>0</v>
      </c>
      <c r="N59" s="62"/>
      <c r="O59" s="76">
        <v>95201.98</v>
      </c>
      <c r="P59" s="76"/>
      <c r="Q59" s="60">
        <v>8170174.37</v>
      </c>
      <c r="R59" s="87" t="s">
        <v>60</v>
      </c>
    </row>
    <row r="60" ht="19.95" customHeight="1" spans="1:18">
      <c r="A60" s="26">
        <v>20200619</v>
      </c>
      <c r="B60" s="27">
        <v>0</v>
      </c>
      <c r="C60" s="27">
        <v>300000</v>
      </c>
      <c r="D60" s="35">
        <f t="shared" si="13"/>
        <v>300000</v>
      </c>
      <c r="E60" s="27">
        <f t="shared" ref="E60:E61" si="18">D60/J60</f>
        <v>256391.687063476</v>
      </c>
      <c r="F60" s="29">
        <f>F59+E60</f>
        <v>7238940.98815373</v>
      </c>
      <c r="G60" s="29">
        <f t="shared" ref="G60:G112" si="19">G59</f>
        <v>1489486.20188717</v>
      </c>
      <c r="H60" s="29">
        <f>H59+D60/J60</f>
        <v>5749454.78630644</v>
      </c>
      <c r="I60" s="60">
        <f>I59+D60</f>
        <v>8470174.37</v>
      </c>
      <c r="J60" s="68">
        <f>J59</f>
        <v>1.17008473806613</v>
      </c>
      <c r="K60" s="69"/>
      <c r="L60" s="62">
        <v>0</v>
      </c>
      <c r="M60" s="62">
        <v>0</v>
      </c>
      <c r="N60" s="62"/>
      <c r="O60" s="60">
        <v>0</v>
      </c>
      <c r="P60" s="60"/>
      <c r="Q60" s="60">
        <f>I60</f>
        <v>8470174.37</v>
      </c>
      <c r="R60" s="82" t="s">
        <v>61</v>
      </c>
    </row>
    <row r="61" ht="19.95" customHeight="1" spans="1:18">
      <c r="A61" s="23">
        <v>20200624</v>
      </c>
      <c r="B61" s="20">
        <v>0</v>
      </c>
      <c r="C61" s="20">
        <v>0</v>
      </c>
      <c r="D61" s="34">
        <f t="shared" ref="D61" si="20">SUM(B61:C61)</f>
        <v>0</v>
      </c>
      <c r="E61" s="20">
        <f t="shared" si="18"/>
        <v>0</v>
      </c>
      <c r="F61" s="25">
        <f t="shared" ref="F61:F112" si="21">F60</f>
        <v>7238940.98815373</v>
      </c>
      <c r="G61" s="25">
        <f t="shared" si="19"/>
        <v>1489486.20188717</v>
      </c>
      <c r="H61" s="25">
        <f t="shared" ref="H61:H112" si="22">H60</f>
        <v>5749454.78630644</v>
      </c>
      <c r="I61" s="54">
        <f t="shared" ref="I61:I66" si="23">Q61-L61</f>
        <v>8330292.06</v>
      </c>
      <c r="J61" s="70">
        <f t="shared" ref="J61:J68" si="24">I61/F61</f>
        <v>1.15076115050975</v>
      </c>
      <c r="K61" s="73">
        <f>(I61-I60)/I60</f>
        <v>-0.0165146907123237</v>
      </c>
      <c r="L61" s="65">
        <v>0</v>
      </c>
      <c r="M61" s="65">
        <v>0</v>
      </c>
      <c r="N61" s="65"/>
      <c r="O61" s="54">
        <v>0</v>
      </c>
      <c r="P61" s="54"/>
      <c r="Q61" s="54">
        <v>8330292.06</v>
      </c>
      <c r="R61" s="88" t="s">
        <v>62</v>
      </c>
    </row>
    <row r="62" ht="19.95" customHeight="1" spans="1:18">
      <c r="A62" s="26">
        <v>20200703</v>
      </c>
      <c r="B62" s="27">
        <v>0</v>
      </c>
      <c r="C62" s="27">
        <v>0</v>
      </c>
      <c r="D62" s="35">
        <f t="shared" ref="D62" si="25">SUM(B62:C62)</f>
        <v>0</v>
      </c>
      <c r="E62" s="27">
        <f t="shared" ref="E62" si="26">D62/J62</f>
        <v>0</v>
      </c>
      <c r="F62" s="29">
        <f t="shared" si="21"/>
        <v>7238940.98815373</v>
      </c>
      <c r="G62" s="29">
        <f t="shared" si="19"/>
        <v>1489486.20188717</v>
      </c>
      <c r="H62" s="29">
        <f t="shared" si="22"/>
        <v>5749454.78630644</v>
      </c>
      <c r="I62" s="60">
        <f t="shared" si="23"/>
        <v>8230956.99</v>
      </c>
      <c r="J62" s="68">
        <f t="shared" si="24"/>
        <v>1.13703882977768</v>
      </c>
      <c r="K62" s="69">
        <f>(I62-I61)/I61</f>
        <v>-0.0119245603016708</v>
      </c>
      <c r="L62" s="62">
        <v>0</v>
      </c>
      <c r="M62" s="62">
        <v>0</v>
      </c>
      <c r="N62" s="62"/>
      <c r="O62" s="60">
        <v>0</v>
      </c>
      <c r="P62" s="60"/>
      <c r="Q62" s="60">
        <v>8230956.99</v>
      </c>
      <c r="R62" s="88" t="s">
        <v>63</v>
      </c>
    </row>
    <row r="63" s="8" customFormat="1" ht="19.95" customHeight="1" spans="1:18">
      <c r="A63" s="23">
        <v>20200710</v>
      </c>
      <c r="B63" s="20">
        <v>0</v>
      </c>
      <c r="C63" s="20">
        <v>0</v>
      </c>
      <c r="D63" s="34">
        <f t="shared" ref="D63" si="27">SUM(B63:C63)</f>
        <v>0</v>
      </c>
      <c r="E63" s="20">
        <f t="shared" ref="E63" si="28">D63/J63</f>
        <v>0</v>
      </c>
      <c r="F63" s="25">
        <f t="shared" si="21"/>
        <v>7238940.98815373</v>
      </c>
      <c r="G63" s="25">
        <f t="shared" si="19"/>
        <v>1489486.20188717</v>
      </c>
      <c r="H63" s="25">
        <f t="shared" si="22"/>
        <v>5749454.78630644</v>
      </c>
      <c r="I63" s="54">
        <f t="shared" si="23"/>
        <v>8546100.25</v>
      </c>
      <c r="J63" s="70">
        <f t="shared" si="24"/>
        <v>1.18057327224872</v>
      </c>
      <c r="K63" s="73">
        <f>(I63-I62)/I62</f>
        <v>0.0382875600471337</v>
      </c>
      <c r="L63" s="65">
        <v>0</v>
      </c>
      <c r="M63" s="65">
        <v>0</v>
      </c>
      <c r="N63" s="65"/>
      <c r="O63" s="54">
        <v>0</v>
      </c>
      <c r="P63" s="54"/>
      <c r="Q63" s="54">
        <v>8546100.25</v>
      </c>
      <c r="R63" s="88" t="s">
        <v>64</v>
      </c>
    </row>
    <row r="64" s="8" customFormat="1" ht="19.95" customHeight="1" spans="1:18">
      <c r="A64" s="26">
        <v>20200717</v>
      </c>
      <c r="B64" s="27">
        <v>0</v>
      </c>
      <c r="C64" s="27">
        <v>0</v>
      </c>
      <c r="D64" s="35">
        <f t="shared" ref="D64" si="29">SUM(B64:C64)</f>
        <v>0</v>
      </c>
      <c r="E64" s="27">
        <f t="shared" ref="E64:E65" si="30">D64/J64</f>
        <v>0</v>
      </c>
      <c r="F64" s="29">
        <f t="shared" si="21"/>
        <v>7238940.98815373</v>
      </c>
      <c r="G64" s="29">
        <f t="shared" si="19"/>
        <v>1489486.20188717</v>
      </c>
      <c r="H64" s="29">
        <f t="shared" si="22"/>
        <v>5749454.78630644</v>
      </c>
      <c r="I64" s="60">
        <f t="shared" si="23"/>
        <v>9086759.22</v>
      </c>
      <c r="J64" s="68">
        <f t="shared" si="24"/>
        <v>1.25526085029152</v>
      </c>
      <c r="K64" s="69">
        <f>(I64-I63)/I63</f>
        <v>0.0632638225838739</v>
      </c>
      <c r="L64" s="62">
        <v>0</v>
      </c>
      <c r="M64" s="62">
        <v>0</v>
      </c>
      <c r="N64" s="62"/>
      <c r="O64" s="60">
        <v>0</v>
      </c>
      <c r="P64" s="60"/>
      <c r="Q64" s="60">
        <v>9086759.22</v>
      </c>
      <c r="R64" s="88" t="s">
        <v>65</v>
      </c>
    </row>
    <row r="65" s="8" customFormat="1" ht="19.95" customHeight="1" spans="1:18">
      <c r="A65" s="23">
        <v>20200724</v>
      </c>
      <c r="B65" s="20">
        <v>0</v>
      </c>
      <c r="C65" s="20">
        <v>0</v>
      </c>
      <c r="D65" s="34">
        <f t="shared" ref="D65" si="31">SUM(B65:C65)</f>
        <v>0</v>
      </c>
      <c r="E65" s="20">
        <f t="shared" si="30"/>
        <v>0</v>
      </c>
      <c r="F65" s="25">
        <f t="shared" si="21"/>
        <v>7238940.98815373</v>
      </c>
      <c r="G65" s="25">
        <f t="shared" si="19"/>
        <v>1489486.20188717</v>
      </c>
      <c r="H65" s="25">
        <f t="shared" si="22"/>
        <v>5749454.78630644</v>
      </c>
      <c r="I65" s="54">
        <f t="shared" si="23"/>
        <v>9227000</v>
      </c>
      <c r="J65" s="70">
        <f t="shared" si="24"/>
        <v>1.27463395752219</v>
      </c>
      <c r="K65" s="73"/>
      <c r="L65" s="65">
        <v>0</v>
      </c>
      <c r="M65" s="65">
        <v>0</v>
      </c>
      <c r="N65" s="65"/>
      <c r="O65" s="54">
        <v>0</v>
      </c>
      <c r="P65" s="54"/>
      <c r="Q65" s="54">
        <v>9227000</v>
      </c>
      <c r="R65" s="85" t="s">
        <v>66</v>
      </c>
    </row>
    <row r="66" s="8" customFormat="1" ht="19.95" customHeight="1" spans="1:18">
      <c r="A66" s="23">
        <v>20200724</v>
      </c>
      <c r="B66" s="20">
        <v>0</v>
      </c>
      <c r="C66" s="20">
        <v>0</v>
      </c>
      <c r="D66" s="34">
        <f t="shared" ref="D66" si="32">SUM(B66:C66)</f>
        <v>0</v>
      </c>
      <c r="E66" s="20">
        <f t="shared" ref="E66" si="33">D66/J66</f>
        <v>0</v>
      </c>
      <c r="F66" s="25">
        <f t="shared" si="21"/>
        <v>7238940.98815373</v>
      </c>
      <c r="G66" s="25">
        <f t="shared" si="19"/>
        <v>1489486.20188717</v>
      </c>
      <c r="H66" s="25">
        <f t="shared" si="22"/>
        <v>5749454.78630644</v>
      </c>
      <c r="I66" s="54">
        <f t="shared" si="23"/>
        <v>9651660.943</v>
      </c>
      <c r="J66" s="70">
        <f t="shared" si="24"/>
        <v>1.3332973647381</v>
      </c>
      <c r="K66" s="73"/>
      <c r="L66" s="65">
        <f t="shared" ref="L66:L75" si="34">M66</f>
        <v>181997.547</v>
      </c>
      <c r="M66" s="65">
        <f>(Q66-I65)*0.3</f>
        <v>181997.547</v>
      </c>
      <c r="N66" s="65"/>
      <c r="O66" s="54">
        <v>0</v>
      </c>
      <c r="P66" s="54"/>
      <c r="Q66" s="54">
        <v>9833658.49</v>
      </c>
      <c r="R66" s="80" t="s">
        <v>67</v>
      </c>
    </row>
    <row r="67" s="8" customFormat="1" ht="19.95" customHeight="1" spans="1:18">
      <c r="A67" s="23">
        <v>20200724</v>
      </c>
      <c r="B67" s="20">
        <v>0</v>
      </c>
      <c r="C67" s="20">
        <v>0</v>
      </c>
      <c r="D67" s="34">
        <f t="shared" ref="D67" si="35">SUM(B67:C67)</f>
        <v>0</v>
      </c>
      <c r="E67" s="20">
        <f t="shared" ref="E67" si="36">D67/J67</f>
        <v>0</v>
      </c>
      <c r="F67" s="25">
        <f t="shared" si="21"/>
        <v>7238940.98815373</v>
      </c>
      <c r="G67" s="25">
        <f t="shared" si="19"/>
        <v>1489486.20188717</v>
      </c>
      <c r="H67" s="25">
        <f t="shared" si="22"/>
        <v>5749454.78630644</v>
      </c>
      <c r="I67" s="54">
        <f>I66</f>
        <v>9651660.943</v>
      </c>
      <c r="J67" s="70">
        <f t="shared" si="24"/>
        <v>1.3332973647381</v>
      </c>
      <c r="K67" s="73">
        <f>(I67-I64)/I64</f>
        <v>0.0621675681420773</v>
      </c>
      <c r="L67" s="65">
        <f t="shared" si="34"/>
        <v>0</v>
      </c>
      <c r="M67" s="65">
        <f>(Q67-I66)*0.3</f>
        <v>0</v>
      </c>
      <c r="N67" s="65"/>
      <c r="O67" s="54">
        <v>0</v>
      </c>
      <c r="P67" s="54"/>
      <c r="Q67" s="54">
        <f>I67</f>
        <v>9651660.943</v>
      </c>
      <c r="R67" s="88" t="s">
        <v>68</v>
      </c>
    </row>
    <row r="68" s="8" customFormat="1" ht="19.95" customHeight="1" spans="1:18">
      <c r="A68" s="26">
        <v>20200731</v>
      </c>
      <c r="B68" s="27">
        <v>0</v>
      </c>
      <c r="C68" s="27">
        <v>0</v>
      </c>
      <c r="D68" s="35">
        <f t="shared" ref="D68" si="37">SUM(B68:C68)</f>
        <v>0</v>
      </c>
      <c r="E68" s="27">
        <f t="shared" ref="E68" si="38">D68/J68</f>
        <v>0</v>
      </c>
      <c r="F68" s="29">
        <f t="shared" si="21"/>
        <v>7238940.98815373</v>
      </c>
      <c r="G68" s="29">
        <f t="shared" si="19"/>
        <v>1489486.20188717</v>
      </c>
      <c r="H68" s="29">
        <f t="shared" si="22"/>
        <v>5749454.78630644</v>
      </c>
      <c r="I68" s="60">
        <f t="shared" ref="I68:I74" si="39">Q68-L68</f>
        <v>9457364.79</v>
      </c>
      <c r="J68" s="68">
        <f t="shared" si="24"/>
        <v>1.30645695350696</v>
      </c>
      <c r="K68" s="69">
        <f>(I68-I67)/I67</f>
        <v>-0.0201308514821914</v>
      </c>
      <c r="L68" s="62">
        <f t="shared" si="34"/>
        <v>0</v>
      </c>
      <c r="M68" s="62">
        <v>0</v>
      </c>
      <c r="N68" s="62"/>
      <c r="O68" s="60">
        <v>0</v>
      </c>
      <c r="P68" s="60"/>
      <c r="Q68" s="60">
        <v>9457364.79</v>
      </c>
      <c r="R68" s="88" t="s">
        <v>69</v>
      </c>
    </row>
    <row r="69" s="8" customFormat="1" ht="19.95" customHeight="1" spans="1:18">
      <c r="A69" s="23">
        <v>20200807</v>
      </c>
      <c r="B69" s="20">
        <v>0</v>
      </c>
      <c r="C69" s="20">
        <v>0</v>
      </c>
      <c r="D69" s="34">
        <f t="shared" ref="D69" si="40">SUM(B69:C69)</f>
        <v>0</v>
      </c>
      <c r="E69" s="20">
        <f t="shared" ref="E69:E70" si="41">D69/J69</f>
        <v>0</v>
      </c>
      <c r="F69" s="25">
        <f t="shared" ref="F69" si="42">F68</f>
        <v>7238940.98815373</v>
      </c>
      <c r="G69" s="25">
        <f t="shared" ref="G69" si="43">G68</f>
        <v>1489486.20188717</v>
      </c>
      <c r="H69" s="25">
        <f t="shared" ref="H69" si="44">H68</f>
        <v>5749454.78630644</v>
      </c>
      <c r="I69" s="54">
        <f t="shared" si="39"/>
        <v>9549306.63</v>
      </c>
      <c r="J69" s="70">
        <f t="shared" ref="J69:J70" si="45">I69/F69</f>
        <v>1.31915796048443</v>
      </c>
      <c r="K69" s="73">
        <f>(I69-I68)/I68</f>
        <v>0.00972171868607827</v>
      </c>
      <c r="L69" s="65">
        <f t="shared" si="34"/>
        <v>0</v>
      </c>
      <c r="M69" s="65">
        <v>0</v>
      </c>
      <c r="N69" s="65"/>
      <c r="O69" s="54">
        <v>0</v>
      </c>
      <c r="P69" s="54"/>
      <c r="Q69" s="54">
        <v>9549306.63</v>
      </c>
      <c r="R69" s="88" t="s">
        <v>70</v>
      </c>
    </row>
    <row r="70" s="8" customFormat="1" ht="19.95" customHeight="1" spans="1:18">
      <c r="A70" s="26">
        <v>20200814</v>
      </c>
      <c r="B70" s="27">
        <v>0</v>
      </c>
      <c r="C70" s="27">
        <v>0</v>
      </c>
      <c r="D70" s="35">
        <f t="shared" ref="D70" si="46">SUM(B70:C70)</f>
        <v>0</v>
      </c>
      <c r="E70" s="27">
        <f t="shared" si="41"/>
        <v>0</v>
      </c>
      <c r="F70" s="29">
        <f t="shared" si="21"/>
        <v>7238940.98815373</v>
      </c>
      <c r="G70" s="29">
        <f t="shared" si="19"/>
        <v>1489486.20188717</v>
      </c>
      <c r="H70" s="29">
        <f t="shared" si="22"/>
        <v>5749454.78630644</v>
      </c>
      <c r="I70" s="60">
        <f t="shared" si="39"/>
        <v>9532966.4</v>
      </c>
      <c r="J70" s="68">
        <f t="shared" si="45"/>
        <v>1.31690069246322</v>
      </c>
      <c r="K70" s="69">
        <f>(I70-I69)/I69</f>
        <v>-0.0017111430843226</v>
      </c>
      <c r="L70" s="62">
        <f t="shared" si="34"/>
        <v>0</v>
      </c>
      <c r="M70" s="62">
        <v>0</v>
      </c>
      <c r="N70" s="62"/>
      <c r="O70" s="60">
        <v>0</v>
      </c>
      <c r="P70" s="60"/>
      <c r="Q70" s="60">
        <v>9532966.4</v>
      </c>
      <c r="R70" s="88" t="s">
        <v>71</v>
      </c>
    </row>
    <row r="71" s="8" customFormat="1" ht="19.95" customHeight="1" spans="1:18">
      <c r="A71" s="23">
        <v>20200821</v>
      </c>
      <c r="B71" s="20">
        <v>0</v>
      </c>
      <c r="C71" s="20">
        <v>0</v>
      </c>
      <c r="D71" s="34">
        <f t="shared" ref="D71" si="47">SUM(B71:C71)</f>
        <v>0</v>
      </c>
      <c r="E71" s="20">
        <f t="shared" ref="E71" si="48">D71/J71</f>
        <v>0</v>
      </c>
      <c r="F71" s="25">
        <f t="shared" si="21"/>
        <v>7238940.98815373</v>
      </c>
      <c r="G71" s="25">
        <f t="shared" si="19"/>
        <v>1489486.20188717</v>
      </c>
      <c r="H71" s="25">
        <f t="shared" si="22"/>
        <v>5749454.78630644</v>
      </c>
      <c r="I71" s="54">
        <f t="shared" si="39"/>
        <v>9297295.81</v>
      </c>
      <c r="J71" s="70">
        <f t="shared" ref="J71" si="49">I71/F71</f>
        <v>1.28434474396389</v>
      </c>
      <c r="K71" s="73">
        <f>(I71-I70)/I70</f>
        <v>-0.0247216427826704</v>
      </c>
      <c r="L71" s="65">
        <f t="shared" si="34"/>
        <v>0</v>
      </c>
      <c r="M71" s="65">
        <v>0</v>
      </c>
      <c r="N71" s="65"/>
      <c r="O71" s="54">
        <v>0</v>
      </c>
      <c r="P71" s="54"/>
      <c r="Q71" s="54">
        <v>9297295.81</v>
      </c>
      <c r="R71" s="88" t="s">
        <v>72</v>
      </c>
    </row>
    <row r="72" s="8" customFormat="1" ht="19.95" customHeight="1" spans="1:18">
      <c r="A72" s="26">
        <v>20200828</v>
      </c>
      <c r="B72" s="27">
        <v>0</v>
      </c>
      <c r="C72" s="27">
        <v>0</v>
      </c>
      <c r="D72" s="35">
        <f t="shared" ref="D72" si="50">SUM(B72:C72)</f>
        <v>0</v>
      </c>
      <c r="E72" s="27">
        <f t="shared" ref="E72" si="51">D72/J72</f>
        <v>0</v>
      </c>
      <c r="F72" s="29">
        <f t="shared" si="21"/>
        <v>7238940.98815373</v>
      </c>
      <c r="G72" s="29">
        <f t="shared" si="19"/>
        <v>1489486.20188717</v>
      </c>
      <c r="H72" s="29">
        <f t="shared" si="22"/>
        <v>5749454.78630644</v>
      </c>
      <c r="I72" s="60">
        <f t="shared" si="39"/>
        <v>9618788.21</v>
      </c>
      <c r="J72" s="68">
        <f t="shared" ref="J72" si="52">I72/F72</f>
        <v>1.32875626776635</v>
      </c>
      <c r="K72" s="69">
        <f>(I72-I71)/I71</f>
        <v>0.0345791299502603</v>
      </c>
      <c r="L72" s="62">
        <f t="shared" si="34"/>
        <v>0</v>
      </c>
      <c r="M72" s="62">
        <v>0</v>
      </c>
      <c r="N72" s="62"/>
      <c r="O72" s="60">
        <v>0</v>
      </c>
      <c r="P72" s="60"/>
      <c r="Q72" s="60">
        <v>9618788.21</v>
      </c>
      <c r="R72" s="88" t="s">
        <v>73</v>
      </c>
    </row>
    <row r="73" s="8" customFormat="1" ht="19.95" customHeight="1" spans="1:18">
      <c r="A73" s="23">
        <v>20200904</v>
      </c>
      <c r="B73" s="20">
        <v>0</v>
      </c>
      <c r="C73" s="20">
        <v>0</v>
      </c>
      <c r="D73" s="34">
        <f t="shared" ref="D73" si="53">SUM(B73:C73)</f>
        <v>0</v>
      </c>
      <c r="E73" s="20">
        <f t="shared" ref="E73" si="54">D73/J73</f>
        <v>0</v>
      </c>
      <c r="F73" s="25">
        <f t="shared" si="21"/>
        <v>7238940.98815373</v>
      </c>
      <c r="G73" s="25">
        <f t="shared" si="19"/>
        <v>1489486.20188717</v>
      </c>
      <c r="H73" s="25">
        <f t="shared" si="22"/>
        <v>5749454.78630644</v>
      </c>
      <c r="I73" s="54">
        <f t="shared" si="39"/>
        <v>9651660.943</v>
      </c>
      <c r="J73" s="70">
        <f t="shared" ref="J73" si="55">I73/F73</f>
        <v>1.3332973647381</v>
      </c>
      <c r="K73" s="73"/>
      <c r="L73" s="65">
        <f t="shared" si="34"/>
        <v>0</v>
      </c>
      <c r="M73" s="65">
        <v>0</v>
      </c>
      <c r="N73" s="65"/>
      <c r="O73" s="54">
        <v>0</v>
      </c>
      <c r="P73" s="54"/>
      <c r="Q73" s="54">
        <f>Q67</f>
        <v>9651660.943</v>
      </c>
      <c r="R73" s="85" t="s">
        <v>74</v>
      </c>
    </row>
    <row r="74" s="8" customFormat="1" ht="19.95" customHeight="1" spans="1:18">
      <c r="A74" s="23">
        <v>20200904</v>
      </c>
      <c r="B74" s="20">
        <v>0</v>
      </c>
      <c r="C74" s="20">
        <v>0</v>
      </c>
      <c r="D74" s="34">
        <f t="shared" ref="D74" si="56">SUM(B74:C74)</f>
        <v>0</v>
      </c>
      <c r="E74" s="20">
        <f t="shared" ref="E74" si="57">D74/J74</f>
        <v>0</v>
      </c>
      <c r="F74" s="25">
        <f t="shared" si="21"/>
        <v>7238940.98815373</v>
      </c>
      <c r="G74" s="25">
        <f t="shared" si="19"/>
        <v>1489486.20188717</v>
      </c>
      <c r="H74" s="25">
        <f t="shared" si="22"/>
        <v>5749454.78630644</v>
      </c>
      <c r="I74" s="54">
        <f t="shared" si="39"/>
        <v>10064706.9869</v>
      </c>
      <c r="J74" s="70">
        <f t="shared" ref="J74" si="58">I74/F74</f>
        <v>1.39035626942816</v>
      </c>
      <c r="K74" s="73"/>
      <c r="L74" s="65">
        <f t="shared" si="34"/>
        <v>177019.7331</v>
      </c>
      <c r="M74" s="65">
        <f t="shared" ref="M74:M81" si="59">(Q74-I73)*0.3</f>
        <v>177019.7331</v>
      </c>
      <c r="N74" s="65"/>
      <c r="O74" s="54">
        <v>0</v>
      </c>
      <c r="P74" s="54"/>
      <c r="Q74" s="54">
        <v>10241726.72</v>
      </c>
      <c r="R74" s="118" t="s">
        <v>75</v>
      </c>
    </row>
    <row r="75" s="8" customFormat="1" ht="19.95" customHeight="1" spans="1:18">
      <c r="A75" s="23">
        <v>20200904</v>
      </c>
      <c r="B75" s="20">
        <v>0</v>
      </c>
      <c r="C75" s="20">
        <v>0</v>
      </c>
      <c r="D75" s="34">
        <f t="shared" ref="D75" si="60">SUM(B75:C75)</f>
        <v>0</v>
      </c>
      <c r="E75" s="20">
        <f t="shared" ref="E75" si="61">D75/J75</f>
        <v>0</v>
      </c>
      <c r="F75" s="25">
        <f t="shared" si="21"/>
        <v>7238940.98815373</v>
      </c>
      <c r="G75" s="25">
        <f t="shared" si="19"/>
        <v>1489486.20188717</v>
      </c>
      <c r="H75" s="25">
        <f t="shared" si="22"/>
        <v>5749454.78630644</v>
      </c>
      <c r="I75" s="54">
        <f>I74</f>
        <v>10064706.9869</v>
      </c>
      <c r="J75" s="103">
        <f t="shared" ref="J75" si="62">I75/F75</f>
        <v>1.39035626942816</v>
      </c>
      <c r="K75" s="73">
        <f>(I75-I72)/I72</f>
        <v>0.0463591428737778</v>
      </c>
      <c r="L75" s="65">
        <f t="shared" si="34"/>
        <v>0</v>
      </c>
      <c r="M75" s="65">
        <f t="shared" si="59"/>
        <v>0</v>
      </c>
      <c r="N75" s="65"/>
      <c r="O75" s="54">
        <v>0</v>
      </c>
      <c r="P75" s="54"/>
      <c r="Q75" s="54">
        <f>I75</f>
        <v>10064706.9869</v>
      </c>
      <c r="R75" s="88" t="s">
        <v>76</v>
      </c>
    </row>
    <row r="76" s="8" customFormat="1" ht="19.95" customHeight="1" spans="1:18">
      <c r="A76" s="91">
        <v>20200911</v>
      </c>
      <c r="B76" s="92">
        <v>0</v>
      </c>
      <c r="C76" s="92">
        <v>0</v>
      </c>
      <c r="D76" s="93">
        <f t="shared" ref="D76:D112" si="63">SUM(B76:C76)</f>
        <v>0</v>
      </c>
      <c r="E76" s="92">
        <f t="shared" ref="E76:E106" si="64">D76/J76</f>
        <v>0</v>
      </c>
      <c r="F76" s="94">
        <f t="shared" si="21"/>
        <v>7238940.98815373</v>
      </c>
      <c r="G76" s="94">
        <f t="shared" si="19"/>
        <v>1489486.20188717</v>
      </c>
      <c r="H76" s="94">
        <f t="shared" si="22"/>
        <v>5749454.78630644</v>
      </c>
      <c r="I76" s="104">
        <f t="shared" ref="I76:I79" si="65">Q76</f>
        <v>9979490.66</v>
      </c>
      <c r="J76" s="105">
        <f t="shared" ref="J76:J106" si="66">I76/F76</f>
        <v>1.37858433662204</v>
      </c>
      <c r="K76" s="106">
        <f>(I76-I75)/I75</f>
        <v>-0.00846684627887483</v>
      </c>
      <c r="L76" s="107">
        <f t="shared" ref="L76:L106" si="67">M76</f>
        <v>0</v>
      </c>
      <c r="M76" s="107">
        <v>0</v>
      </c>
      <c r="N76" s="107"/>
      <c r="O76" s="104">
        <v>0</v>
      </c>
      <c r="P76" s="104"/>
      <c r="Q76" s="104">
        <v>9979490.66</v>
      </c>
      <c r="R76" s="88" t="s">
        <v>77</v>
      </c>
    </row>
    <row r="77" s="8" customFormat="1" ht="19.95" customHeight="1" spans="1:18">
      <c r="A77" s="23">
        <v>20200918</v>
      </c>
      <c r="B77" s="20">
        <v>0</v>
      </c>
      <c r="C77" s="20">
        <v>0</v>
      </c>
      <c r="D77" s="34">
        <f t="shared" si="63"/>
        <v>0</v>
      </c>
      <c r="E77" s="20">
        <f t="shared" si="64"/>
        <v>0</v>
      </c>
      <c r="F77" s="25">
        <f t="shared" si="21"/>
        <v>7238940.98815373</v>
      </c>
      <c r="G77" s="25">
        <f t="shared" si="19"/>
        <v>1489486.20188717</v>
      </c>
      <c r="H77" s="25">
        <f t="shared" si="22"/>
        <v>5749454.78630644</v>
      </c>
      <c r="I77" s="54">
        <f t="shared" si="65"/>
        <v>10064706.9869</v>
      </c>
      <c r="J77" s="70">
        <f t="shared" si="66"/>
        <v>1.39035626942816</v>
      </c>
      <c r="K77" s="73"/>
      <c r="L77" s="65">
        <f t="shared" si="67"/>
        <v>0</v>
      </c>
      <c r="M77" s="65">
        <v>0</v>
      </c>
      <c r="N77" s="65"/>
      <c r="O77" s="54">
        <v>0</v>
      </c>
      <c r="P77" s="54"/>
      <c r="Q77" s="54">
        <f>Q75</f>
        <v>10064706.9869</v>
      </c>
      <c r="R77" s="85" t="s">
        <v>78</v>
      </c>
    </row>
    <row r="78" s="8" customFormat="1" ht="19.95" customHeight="1" spans="1:18">
      <c r="A78" s="23">
        <v>20200918</v>
      </c>
      <c r="B78" s="20">
        <v>0</v>
      </c>
      <c r="C78" s="20">
        <v>0</v>
      </c>
      <c r="D78" s="34">
        <f t="shared" si="63"/>
        <v>0</v>
      </c>
      <c r="E78" s="20">
        <f t="shared" si="64"/>
        <v>0</v>
      </c>
      <c r="F78" s="25">
        <f t="shared" si="21"/>
        <v>7238940.98815373</v>
      </c>
      <c r="G78" s="25">
        <f t="shared" si="19"/>
        <v>1489486.20188717</v>
      </c>
      <c r="H78" s="25">
        <f t="shared" si="22"/>
        <v>5749454.78630644</v>
      </c>
      <c r="I78" s="54">
        <f t="shared" ref="I78:I81" si="68">Q78-L78</f>
        <v>10442846.76507</v>
      </c>
      <c r="J78" s="70">
        <f t="shared" si="66"/>
        <v>1.44259316136978</v>
      </c>
      <c r="K78" s="73"/>
      <c r="L78" s="65">
        <f t="shared" si="67"/>
        <v>162059.90493</v>
      </c>
      <c r="M78" s="65">
        <f t="shared" si="59"/>
        <v>162059.90493</v>
      </c>
      <c r="N78" s="65"/>
      <c r="O78" s="54">
        <v>0</v>
      </c>
      <c r="P78" s="54"/>
      <c r="Q78" s="72">
        <v>10604906.67</v>
      </c>
      <c r="R78" s="118" t="s">
        <v>79</v>
      </c>
    </row>
    <row r="79" s="8" customFormat="1" ht="19.95" customHeight="1" spans="1:18">
      <c r="A79" s="23">
        <v>20200918</v>
      </c>
      <c r="B79" s="20">
        <v>0</v>
      </c>
      <c r="C79" s="20">
        <v>0</v>
      </c>
      <c r="D79" s="34">
        <f t="shared" si="63"/>
        <v>0</v>
      </c>
      <c r="E79" s="20">
        <f t="shared" si="64"/>
        <v>0</v>
      </c>
      <c r="F79" s="25">
        <f t="shared" si="21"/>
        <v>7238940.98815373</v>
      </c>
      <c r="G79" s="25">
        <f t="shared" si="19"/>
        <v>1489486.20188717</v>
      </c>
      <c r="H79" s="25">
        <f t="shared" si="22"/>
        <v>5749454.78630644</v>
      </c>
      <c r="I79" s="54">
        <f t="shared" ref="I79:I82" si="69">I78</f>
        <v>10442846.76507</v>
      </c>
      <c r="J79" s="70">
        <f t="shared" si="66"/>
        <v>1.44259316136978</v>
      </c>
      <c r="K79" s="73">
        <f>(I79-I76)/I76</f>
        <v>0.0464308370894352</v>
      </c>
      <c r="L79" s="65">
        <f t="shared" si="67"/>
        <v>0</v>
      </c>
      <c r="M79" s="65">
        <f t="shared" si="59"/>
        <v>0</v>
      </c>
      <c r="N79" s="65"/>
      <c r="O79" s="54">
        <v>0</v>
      </c>
      <c r="P79" s="54"/>
      <c r="Q79" s="54">
        <f t="shared" ref="Q79:Q82" si="70">I79</f>
        <v>10442846.76507</v>
      </c>
      <c r="R79" s="88" t="s">
        <v>80</v>
      </c>
    </row>
    <row r="80" s="8" customFormat="1" ht="19.95" customHeight="1" spans="1:18">
      <c r="A80" s="91">
        <v>20200925</v>
      </c>
      <c r="B80" s="92">
        <v>0</v>
      </c>
      <c r="C80" s="92">
        <v>0</v>
      </c>
      <c r="D80" s="93">
        <f t="shared" si="63"/>
        <v>0</v>
      </c>
      <c r="E80" s="92">
        <f t="shared" si="64"/>
        <v>0</v>
      </c>
      <c r="F80" s="94">
        <f t="shared" si="21"/>
        <v>7238940.98815373</v>
      </c>
      <c r="G80" s="94">
        <f t="shared" si="19"/>
        <v>1489486.20188717</v>
      </c>
      <c r="H80" s="94">
        <f t="shared" si="22"/>
        <v>5749454.78630644</v>
      </c>
      <c r="I80" s="104">
        <f t="shared" si="68"/>
        <v>10543978.582521</v>
      </c>
      <c r="J80" s="105">
        <f t="shared" si="66"/>
        <v>1.45656368794494</v>
      </c>
      <c r="K80" s="106"/>
      <c r="L80" s="107">
        <f t="shared" si="67"/>
        <v>43342.2074789995</v>
      </c>
      <c r="M80" s="107">
        <f t="shared" si="59"/>
        <v>43342.2074789995</v>
      </c>
      <c r="N80" s="107"/>
      <c r="O80" s="104">
        <v>0</v>
      </c>
      <c r="P80" s="104"/>
      <c r="Q80" s="104">
        <v>10587320.79</v>
      </c>
      <c r="R80" s="118" t="s">
        <v>81</v>
      </c>
    </row>
    <row r="81" s="8" customFormat="1" ht="19.95" customHeight="1" spans="1:18">
      <c r="A81" s="91">
        <v>20200925</v>
      </c>
      <c r="B81" s="92">
        <v>0</v>
      </c>
      <c r="C81" s="92">
        <v>0</v>
      </c>
      <c r="D81" s="93">
        <f t="shared" si="63"/>
        <v>0</v>
      </c>
      <c r="E81" s="92">
        <f t="shared" si="64"/>
        <v>0</v>
      </c>
      <c r="F81" s="94">
        <f t="shared" si="21"/>
        <v>7238940.98815373</v>
      </c>
      <c r="G81" s="94">
        <f t="shared" si="19"/>
        <v>1489486.20188717</v>
      </c>
      <c r="H81" s="94">
        <f t="shared" si="22"/>
        <v>5749454.78630644</v>
      </c>
      <c r="I81" s="104">
        <f t="shared" si="69"/>
        <v>10543978.582521</v>
      </c>
      <c r="J81" s="105">
        <f t="shared" si="66"/>
        <v>1.45656368794494</v>
      </c>
      <c r="K81" s="106">
        <f t="shared" ref="K81:K84" si="71">(I81-I79)/I79</f>
        <v>0.00968431498863619</v>
      </c>
      <c r="L81" s="107">
        <f t="shared" si="67"/>
        <v>0</v>
      </c>
      <c r="M81" s="107">
        <v>0</v>
      </c>
      <c r="N81" s="107"/>
      <c r="O81" s="104">
        <v>0</v>
      </c>
      <c r="P81" s="104"/>
      <c r="Q81" s="104">
        <f t="shared" si="70"/>
        <v>10543978.582521</v>
      </c>
      <c r="R81" s="88" t="s">
        <v>82</v>
      </c>
    </row>
    <row r="82" s="8" customFormat="1" ht="19.95" customHeight="1" spans="1:18">
      <c r="A82" s="23">
        <v>20201009</v>
      </c>
      <c r="B82" s="20">
        <v>0</v>
      </c>
      <c r="C82" s="20">
        <v>0</v>
      </c>
      <c r="D82" s="34">
        <f t="shared" si="63"/>
        <v>0</v>
      </c>
      <c r="E82" s="20">
        <f t="shared" si="64"/>
        <v>0</v>
      </c>
      <c r="F82" s="25">
        <f t="shared" si="21"/>
        <v>7238940.98815373</v>
      </c>
      <c r="G82" s="25">
        <f t="shared" si="19"/>
        <v>1489486.20188717</v>
      </c>
      <c r="H82" s="25">
        <f t="shared" si="22"/>
        <v>5749454.78630644</v>
      </c>
      <c r="I82" s="54">
        <f>Q82-L82</f>
        <v>10638192.4767563</v>
      </c>
      <c r="J82" s="70">
        <f t="shared" si="66"/>
        <v>1.46957856047802</v>
      </c>
      <c r="K82" s="73"/>
      <c r="L82" s="65">
        <f t="shared" si="67"/>
        <v>40377.3832437001</v>
      </c>
      <c r="M82" s="65">
        <f t="shared" ref="M82:M84" si="72">(Q82-I81)*0.3</f>
        <v>40377.3832437001</v>
      </c>
      <c r="N82" s="65"/>
      <c r="O82" s="54">
        <v>0</v>
      </c>
      <c r="P82" s="54"/>
      <c r="Q82" s="4">
        <v>10678569.86</v>
      </c>
      <c r="R82" s="118" t="s">
        <v>83</v>
      </c>
    </row>
    <row r="83" s="8" customFormat="1" ht="19.95" customHeight="1" spans="1:18">
      <c r="A83" s="23">
        <v>20201009</v>
      </c>
      <c r="B83" s="20">
        <v>0</v>
      </c>
      <c r="C83" s="20">
        <v>0</v>
      </c>
      <c r="D83" s="34">
        <f t="shared" si="63"/>
        <v>0</v>
      </c>
      <c r="E83" s="20">
        <f t="shared" si="64"/>
        <v>0</v>
      </c>
      <c r="F83" s="25">
        <f t="shared" si="21"/>
        <v>7238940.98815373</v>
      </c>
      <c r="G83" s="25">
        <f t="shared" si="19"/>
        <v>1489486.20188717</v>
      </c>
      <c r="H83" s="25">
        <f t="shared" si="22"/>
        <v>5749454.78630644</v>
      </c>
      <c r="I83" s="54">
        <f>I82</f>
        <v>10638192.4767563</v>
      </c>
      <c r="J83" s="103">
        <f t="shared" si="66"/>
        <v>1.46957856047802</v>
      </c>
      <c r="K83" s="73">
        <f t="shared" si="71"/>
        <v>0.00893532678371336</v>
      </c>
      <c r="L83" s="65">
        <f t="shared" si="67"/>
        <v>0</v>
      </c>
      <c r="M83" s="65">
        <f t="shared" si="72"/>
        <v>0</v>
      </c>
      <c r="N83" s="65"/>
      <c r="O83" s="54">
        <v>0</v>
      </c>
      <c r="P83" s="54"/>
      <c r="Q83" s="4">
        <f>I83</f>
        <v>10638192.4767563</v>
      </c>
      <c r="R83" s="88" t="s">
        <v>84</v>
      </c>
    </row>
    <row r="84" s="8" customFormat="1" ht="19.95" customHeight="1" spans="1:18">
      <c r="A84" s="91">
        <v>20201016</v>
      </c>
      <c r="B84" s="92">
        <v>0</v>
      </c>
      <c r="C84" s="92">
        <v>0</v>
      </c>
      <c r="D84" s="93">
        <f t="shared" si="63"/>
        <v>0</v>
      </c>
      <c r="E84" s="92">
        <f t="shared" si="64"/>
        <v>0</v>
      </c>
      <c r="F84" s="94">
        <f t="shared" si="21"/>
        <v>7238940.98815373</v>
      </c>
      <c r="G84" s="94">
        <f t="shared" si="19"/>
        <v>1489486.20188717</v>
      </c>
      <c r="H84" s="94">
        <f t="shared" si="22"/>
        <v>5749454.78630644</v>
      </c>
      <c r="I84" s="104">
        <f t="shared" ref="I84:I92" si="73">Q84</f>
        <v>10549738.41</v>
      </c>
      <c r="J84" s="105">
        <f t="shared" si="66"/>
        <v>1.45735936061149</v>
      </c>
      <c r="K84" s="106">
        <f t="shared" ref="K84:K87" si="74">(I84-I83)/I83</f>
        <v>-0.00831476465100295</v>
      </c>
      <c r="L84" s="107">
        <f t="shared" si="67"/>
        <v>0</v>
      </c>
      <c r="M84" s="107">
        <v>0</v>
      </c>
      <c r="N84" s="107"/>
      <c r="O84" s="104">
        <v>0</v>
      </c>
      <c r="P84" s="104"/>
      <c r="Q84" s="91">
        <v>10549738.41</v>
      </c>
      <c r="R84" s="88" t="s">
        <v>85</v>
      </c>
    </row>
    <row r="85" s="9" customFormat="1" ht="19.95" customHeight="1" spans="1:18">
      <c r="A85" s="95">
        <v>20201023</v>
      </c>
      <c r="B85" s="96">
        <v>0</v>
      </c>
      <c r="C85" s="96">
        <v>0</v>
      </c>
      <c r="D85" s="97">
        <f t="shared" si="63"/>
        <v>0</v>
      </c>
      <c r="E85" s="96">
        <f t="shared" si="64"/>
        <v>0</v>
      </c>
      <c r="F85" s="98">
        <f t="shared" si="21"/>
        <v>7238940.98815373</v>
      </c>
      <c r="G85" s="98">
        <f t="shared" si="19"/>
        <v>1489486.20188717</v>
      </c>
      <c r="H85" s="98">
        <f t="shared" si="22"/>
        <v>5749454.78630644</v>
      </c>
      <c r="I85" s="108">
        <f t="shared" si="73"/>
        <v>10374377.97</v>
      </c>
      <c r="J85" s="103">
        <f t="shared" si="66"/>
        <v>1.43313476197379</v>
      </c>
      <c r="K85" s="109">
        <f t="shared" si="74"/>
        <v>-0.0166222548071691</v>
      </c>
      <c r="L85" s="110">
        <f t="shared" si="67"/>
        <v>0</v>
      </c>
      <c r="M85" s="110">
        <v>0</v>
      </c>
      <c r="N85" s="110"/>
      <c r="O85" s="108">
        <v>0</v>
      </c>
      <c r="P85" s="108"/>
      <c r="Q85" s="4">
        <v>10374377.97</v>
      </c>
      <c r="R85" s="119" t="s">
        <v>86</v>
      </c>
    </row>
    <row r="86" s="9" customFormat="1" ht="19.95" customHeight="1" spans="1:18">
      <c r="A86" s="91">
        <v>20201030</v>
      </c>
      <c r="B86" s="92">
        <v>0</v>
      </c>
      <c r="C86" s="92">
        <v>0</v>
      </c>
      <c r="D86" s="93">
        <f t="shared" si="63"/>
        <v>0</v>
      </c>
      <c r="E86" s="92">
        <f t="shared" si="64"/>
        <v>0</v>
      </c>
      <c r="F86" s="94">
        <f t="shared" si="21"/>
        <v>7238940.98815373</v>
      </c>
      <c r="G86" s="94">
        <f t="shared" si="19"/>
        <v>1489486.20188717</v>
      </c>
      <c r="H86" s="94">
        <f t="shared" si="22"/>
        <v>5749454.78630644</v>
      </c>
      <c r="I86" s="104">
        <f t="shared" si="73"/>
        <v>10496694.98</v>
      </c>
      <c r="J86" s="105">
        <f t="shared" si="66"/>
        <v>1.45003184819126</v>
      </c>
      <c r="K86" s="106">
        <f t="shared" si="74"/>
        <v>0.011790298209079</v>
      </c>
      <c r="L86" s="107">
        <f t="shared" si="67"/>
        <v>0</v>
      </c>
      <c r="M86" s="107">
        <v>0</v>
      </c>
      <c r="N86" s="107"/>
      <c r="O86" s="104">
        <v>0</v>
      </c>
      <c r="P86" s="104"/>
      <c r="Q86" s="91">
        <v>10496694.98</v>
      </c>
      <c r="R86" s="119" t="s">
        <v>87</v>
      </c>
    </row>
    <row r="87" s="9" customFormat="1" ht="19.95" customHeight="1" spans="1:18">
      <c r="A87" s="95">
        <v>20201106</v>
      </c>
      <c r="B87" s="96">
        <v>0</v>
      </c>
      <c r="C87" s="96">
        <v>0</v>
      </c>
      <c r="D87" s="97">
        <f t="shared" si="63"/>
        <v>0</v>
      </c>
      <c r="E87" s="96">
        <f t="shared" si="64"/>
        <v>0</v>
      </c>
      <c r="F87" s="98">
        <f t="shared" si="21"/>
        <v>7238940.98815373</v>
      </c>
      <c r="G87" s="98">
        <f t="shared" si="19"/>
        <v>1489486.20188717</v>
      </c>
      <c r="H87" s="98">
        <f t="shared" si="22"/>
        <v>5749454.78630644</v>
      </c>
      <c r="I87" s="108">
        <f t="shared" si="73"/>
        <v>10638192.48</v>
      </c>
      <c r="J87" s="103">
        <f t="shared" si="66"/>
        <v>1.46957856092611</v>
      </c>
      <c r="K87" s="109"/>
      <c r="L87" s="110">
        <f t="shared" si="67"/>
        <v>0</v>
      </c>
      <c r="M87" s="110">
        <v>0</v>
      </c>
      <c r="N87" s="110"/>
      <c r="O87" s="108">
        <v>0</v>
      </c>
      <c r="P87" s="108"/>
      <c r="Q87" s="4">
        <v>10638192.48</v>
      </c>
      <c r="R87" s="85" t="s">
        <v>88</v>
      </c>
    </row>
    <row r="88" s="9" customFormat="1" ht="19.95" customHeight="1" spans="1:18">
      <c r="A88" s="95">
        <v>20201106</v>
      </c>
      <c r="B88" s="96">
        <v>0</v>
      </c>
      <c r="C88" s="96">
        <v>0</v>
      </c>
      <c r="D88" s="97">
        <f t="shared" si="63"/>
        <v>0</v>
      </c>
      <c r="E88" s="96">
        <f t="shared" si="64"/>
        <v>0</v>
      </c>
      <c r="F88" s="98">
        <f t="shared" si="21"/>
        <v>7238940.98815373</v>
      </c>
      <c r="G88" s="98">
        <f t="shared" si="19"/>
        <v>1489486.20188717</v>
      </c>
      <c r="H88" s="98">
        <f t="shared" si="22"/>
        <v>5749454.78630644</v>
      </c>
      <c r="I88" s="108">
        <f>Q88-L88</f>
        <v>10741382.119</v>
      </c>
      <c r="J88" s="103">
        <f t="shared" si="66"/>
        <v>1.48383335857799</v>
      </c>
      <c r="K88" s="109"/>
      <c r="L88" s="110">
        <f t="shared" si="67"/>
        <v>44224.1309999999</v>
      </c>
      <c r="M88" s="110">
        <f t="shared" ref="M88:M90" si="75">(Q88-I87)*0.3</f>
        <v>44224.1309999999</v>
      </c>
      <c r="N88" s="110"/>
      <c r="O88" s="108">
        <v>0</v>
      </c>
      <c r="P88" s="108"/>
      <c r="Q88" s="4">
        <v>10785606.25</v>
      </c>
      <c r="R88" s="118" t="s">
        <v>89</v>
      </c>
    </row>
    <row r="89" s="9" customFormat="1" ht="19.95" customHeight="1" spans="1:18">
      <c r="A89" s="95">
        <v>20201106</v>
      </c>
      <c r="B89" s="96">
        <v>0</v>
      </c>
      <c r="C89" s="96">
        <v>0</v>
      </c>
      <c r="D89" s="97">
        <f t="shared" si="63"/>
        <v>0</v>
      </c>
      <c r="E89" s="96">
        <f t="shared" si="64"/>
        <v>0</v>
      </c>
      <c r="F89" s="98">
        <f t="shared" si="21"/>
        <v>7238940.98815373</v>
      </c>
      <c r="G89" s="98">
        <f t="shared" si="19"/>
        <v>1489486.20188717</v>
      </c>
      <c r="H89" s="98">
        <f t="shared" si="22"/>
        <v>5749454.78630644</v>
      </c>
      <c r="I89" s="108">
        <f t="shared" si="73"/>
        <v>10741382.119</v>
      </c>
      <c r="J89" s="70">
        <f t="shared" si="66"/>
        <v>1.48383335857799</v>
      </c>
      <c r="K89" s="109">
        <f>(I89-I86)/I86</f>
        <v>0.0233108744672697</v>
      </c>
      <c r="L89" s="110">
        <f t="shared" si="67"/>
        <v>0</v>
      </c>
      <c r="M89" s="110">
        <f t="shared" si="75"/>
        <v>0</v>
      </c>
      <c r="N89" s="110"/>
      <c r="O89" s="108">
        <v>0</v>
      </c>
      <c r="P89" s="108"/>
      <c r="Q89" s="4">
        <f>I88</f>
        <v>10741382.119</v>
      </c>
      <c r="R89" s="119" t="s">
        <v>90</v>
      </c>
    </row>
    <row r="90" s="9" customFormat="1" ht="19.95" customHeight="1" spans="1:18">
      <c r="A90" s="91">
        <v>20201113</v>
      </c>
      <c r="B90" s="92">
        <v>0</v>
      </c>
      <c r="C90" s="92">
        <v>0</v>
      </c>
      <c r="D90" s="93">
        <f t="shared" si="63"/>
        <v>0</v>
      </c>
      <c r="E90" s="92">
        <f t="shared" si="64"/>
        <v>0</v>
      </c>
      <c r="F90" s="94">
        <f t="shared" si="21"/>
        <v>7238940.98815373</v>
      </c>
      <c r="G90" s="94">
        <f t="shared" si="19"/>
        <v>1489486.20188717</v>
      </c>
      <c r="H90" s="94">
        <f t="shared" si="22"/>
        <v>5749454.78630644</v>
      </c>
      <c r="I90" s="104">
        <f t="shared" si="73"/>
        <v>10673591.1</v>
      </c>
      <c r="J90" s="105">
        <f t="shared" si="66"/>
        <v>1.47446858835663</v>
      </c>
      <c r="K90" s="106">
        <f t="shared" ref="K90:K92" si="76">(I90-I89)/I89</f>
        <v>-0.00631120076066267</v>
      </c>
      <c r="L90" s="107">
        <f t="shared" si="67"/>
        <v>0</v>
      </c>
      <c r="M90" s="107">
        <v>0</v>
      </c>
      <c r="N90" s="107"/>
      <c r="O90" s="104">
        <v>0</v>
      </c>
      <c r="P90" s="104"/>
      <c r="Q90" s="120">
        <v>10673591.1</v>
      </c>
      <c r="R90" s="119" t="s">
        <v>91</v>
      </c>
    </row>
    <row r="91" s="9" customFormat="1" ht="19.95" customHeight="1" spans="1:18">
      <c r="A91" s="95">
        <v>20201120</v>
      </c>
      <c r="B91" s="96">
        <v>0</v>
      </c>
      <c r="C91" s="96">
        <v>0</v>
      </c>
      <c r="D91" s="97">
        <f t="shared" si="63"/>
        <v>0</v>
      </c>
      <c r="E91" s="96">
        <f t="shared" si="64"/>
        <v>0</v>
      </c>
      <c r="F91" s="98">
        <f t="shared" si="21"/>
        <v>7238940.98815373</v>
      </c>
      <c r="G91" s="98">
        <f t="shared" si="19"/>
        <v>1489486.20188717</v>
      </c>
      <c r="H91" s="98">
        <f t="shared" si="22"/>
        <v>5749454.78630644</v>
      </c>
      <c r="I91" s="108">
        <f t="shared" si="73"/>
        <v>10741382.12</v>
      </c>
      <c r="J91" s="70">
        <f t="shared" si="66"/>
        <v>1.48383335871613</v>
      </c>
      <c r="K91" s="109"/>
      <c r="L91" s="110">
        <f t="shared" si="67"/>
        <v>0</v>
      </c>
      <c r="M91" s="110">
        <v>0</v>
      </c>
      <c r="N91" s="110"/>
      <c r="O91" s="108">
        <v>0</v>
      </c>
      <c r="P91" s="108"/>
      <c r="Q91" s="121">
        <v>10741382.12</v>
      </c>
      <c r="R91" s="85" t="s">
        <v>92</v>
      </c>
    </row>
    <row r="92" s="9" customFormat="1" ht="19.95" customHeight="1" spans="1:18">
      <c r="A92" s="95">
        <v>20201120</v>
      </c>
      <c r="B92" s="96">
        <v>0</v>
      </c>
      <c r="C92" s="96">
        <v>0</v>
      </c>
      <c r="D92" s="97">
        <f t="shared" si="63"/>
        <v>0</v>
      </c>
      <c r="E92" s="96">
        <f t="shared" si="64"/>
        <v>0</v>
      </c>
      <c r="F92" s="98">
        <f t="shared" si="21"/>
        <v>7238940.98815373</v>
      </c>
      <c r="G92" s="98">
        <f t="shared" si="19"/>
        <v>1489486.20188717</v>
      </c>
      <c r="H92" s="98">
        <f t="shared" si="22"/>
        <v>5749454.78630644</v>
      </c>
      <c r="I92" s="108">
        <f>Q92-L92</f>
        <v>10889002.621</v>
      </c>
      <c r="J92" s="103">
        <f t="shared" si="66"/>
        <v>1.50422591354446</v>
      </c>
      <c r="K92" s="109"/>
      <c r="L92" s="110">
        <f t="shared" si="67"/>
        <v>63265.9290000005</v>
      </c>
      <c r="M92" s="110">
        <f t="shared" ref="M92:M100" si="77">(Q92-I91)*0.3</f>
        <v>63265.9290000005</v>
      </c>
      <c r="N92" s="110"/>
      <c r="O92" s="108">
        <v>0</v>
      </c>
      <c r="P92" s="108"/>
      <c r="Q92" s="121">
        <v>10952268.55</v>
      </c>
      <c r="R92" s="118" t="s">
        <v>93</v>
      </c>
    </row>
    <row r="93" s="9" customFormat="1" ht="19.95" customHeight="1" spans="1:18">
      <c r="A93" s="95">
        <v>20201120</v>
      </c>
      <c r="B93" s="96">
        <v>0</v>
      </c>
      <c r="C93" s="96">
        <v>0</v>
      </c>
      <c r="D93" s="97">
        <f t="shared" si="63"/>
        <v>0</v>
      </c>
      <c r="E93" s="96">
        <f t="shared" si="64"/>
        <v>0</v>
      </c>
      <c r="F93" s="98">
        <f t="shared" si="21"/>
        <v>7238940.98815373</v>
      </c>
      <c r="G93" s="98">
        <f t="shared" si="19"/>
        <v>1489486.20188717</v>
      </c>
      <c r="H93" s="98">
        <f t="shared" si="22"/>
        <v>5749454.78630644</v>
      </c>
      <c r="I93" s="108">
        <f t="shared" ref="I93:I96" si="78">Q93</f>
        <v>10889002.621</v>
      </c>
      <c r="J93" s="103">
        <f t="shared" si="66"/>
        <v>1.50422591354446</v>
      </c>
      <c r="K93" s="109">
        <f>(I93-I90)/I90</f>
        <v>0.020181728809154</v>
      </c>
      <c r="L93" s="110">
        <f t="shared" si="67"/>
        <v>0</v>
      </c>
      <c r="M93" s="110">
        <v>0</v>
      </c>
      <c r="N93" s="110"/>
      <c r="O93" s="108">
        <v>0</v>
      </c>
      <c r="P93" s="108"/>
      <c r="Q93" s="121">
        <f>I92</f>
        <v>10889002.621</v>
      </c>
      <c r="R93" s="119" t="s">
        <v>94</v>
      </c>
    </row>
    <row r="94" s="9" customFormat="1" ht="19.95" customHeight="1" spans="1:18">
      <c r="A94" s="91">
        <v>20201127</v>
      </c>
      <c r="B94" s="92">
        <v>0</v>
      </c>
      <c r="C94" s="92">
        <v>0</v>
      </c>
      <c r="D94" s="93">
        <f t="shared" si="63"/>
        <v>0</v>
      </c>
      <c r="E94" s="92">
        <f t="shared" si="64"/>
        <v>0</v>
      </c>
      <c r="F94" s="94">
        <f t="shared" si="21"/>
        <v>7238940.98815373</v>
      </c>
      <c r="G94" s="94">
        <f t="shared" si="19"/>
        <v>1489486.20188717</v>
      </c>
      <c r="H94" s="94">
        <f t="shared" si="22"/>
        <v>5749454.78630644</v>
      </c>
      <c r="I94" s="104">
        <f t="shared" si="78"/>
        <v>10883411.61</v>
      </c>
      <c r="J94" s="103">
        <f t="shared" si="66"/>
        <v>1.50345356148231</v>
      </c>
      <c r="K94" s="106">
        <f t="shared" ref="K94:K96" si="79">(I94-I93)/I93</f>
        <v>-0.000513454830951862</v>
      </c>
      <c r="L94" s="107">
        <f t="shared" si="67"/>
        <v>0</v>
      </c>
      <c r="M94" s="107">
        <v>0</v>
      </c>
      <c r="N94" s="107"/>
      <c r="O94" s="104">
        <v>0</v>
      </c>
      <c r="P94" s="104"/>
      <c r="Q94" s="120">
        <v>10883411.61</v>
      </c>
      <c r="R94" s="119" t="s">
        <v>95</v>
      </c>
    </row>
    <row r="95" s="9" customFormat="1" ht="19.95" customHeight="1" spans="1:18">
      <c r="A95" s="95">
        <v>20201204</v>
      </c>
      <c r="B95" s="96">
        <v>0</v>
      </c>
      <c r="C95" s="96">
        <v>0</v>
      </c>
      <c r="D95" s="97">
        <f t="shared" si="63"/>
        <v>0</v>
      </c>
      <c r="E95" s="96">
        <f t="shared" si="64"/>
        <v>0</v>
      </c>
      <c r="F95" s="98">
        <f t="shared" si="21"/>
        <v>7238940.98815373</v>
      </c>
      <c r="G95" s="98">
        <f t="shared" si="19"/>
        <v>1489486.20188717</v>
      </c>
      <c r="H95" s="98">
        <f t="shared" si="22"/>
        <v>5749454.78630644</v>
      </c>
      <c r="I95" s="108">
        <f t="shared" si="78"/>
        <v>10889002.621</v>
      </c>
      <c r="J95" s="103">
        <f t="shared" si="66"/>
        <v>1.50422591354446</v>
      </c>
      <c r="K95" s="109"/>
      <c r="L95" s="110">
        <f t="shared" si="67"/>
        <v>0</v>
      </c>
      <c r="M95" s="110">
        <v>0</v>
      </c>
      <c r="N95" s="110"/>
      <c r="O95" s="108">
        <v>0</v>
      </c>
      <c r="P95" s="108"/>
      <c r="Q95" s="121">
        <f>I93</f>
        <v>10889002.621</v>
      </c>
      <c r="R95" s="85" t="s">
        <v>96</v>
      </c>
    </row>
    <row r="96" s="9" customFormat="1" ht="19.95" customHeight="1" spans="1:18">
      <c r="A96" s="95">
        <v>20201204</v>
      </c>
      <c r="B96" s="96">
        <v>0</v>
      </c>
      <c r="C96" s="96">
        <v>0</v>
      </c>
      <c r="D96" s="97">
        <f t="shared" si="63"/>
        <v>0</v>
      </c>
      <c r="E96" s="96">
        <f t="shared" si="64"/>
        <v>0</v>
      </c>
      <c r="F96" s="98">
        <f t="shared" si="21"/>
        <v>7238940.98815373</v>
      </c>
      <c r="G96" s="98">
        <f t="shared" si="19"/>
        <v>1489486.20188717</v>
      </c>
      <c r="H96" s="98">
        <f t="shared" si="22"/>
        <v>5749454.78630644</v>
      </c>
      <c r="I96" s="108">
        <f>Q96-L96</f>
        <v>11314300.8083</v>
      </c>
      <c r="J96" s="103">
        <f t="shared" si="66"/>
        <v>1.56297735080524</v>
      </c>
      <c r="K96" s="109"/>
      <c r="L96" s="110">
        <f t="shared" si="67"/>
        <v>182270.6517</v>
      </c>
      <c r="M96" s="110">
        <f t="shared" si="77"/>
        <v>182270.6517</v>
      </c>
      <c r="N96" s="110"/>
      <c r="O96" s="108">
        <v>0</v>
      </c>
      <c r="P96" s="108"/>
      <c r="Q96" s="121">
        <v>11496571.46</v>
      </c>
      <c r="R96" s="118" t="s">
        <v>97</v>
      </c>
    </row>
    <row r="97" s="9" customFormat="1" ht="19.95" customHeight="1" spans="1:21">
      <c r="A97" s="95">
        <v>20201204</v>
      </c>
      <c r="B97" s="96">
        <v>0</v>
      </c>
      <c r="C97" s="96">
        <v>0</v>
      </c>
      <c r="D97" s="97">
        <f t="shared" si="63"/>
        <v>0</v>
      </c>
      <c r="E97" s="96">
        <f t="shared" si="64"/>
        <v>0</v>
      </c>
      <c r="F97" s="98">
        <f t="shared" si="21"/>
        <v>7238940.98815373</v>
      </c>
      <c r="G97" s="98">
        <f t="shared" si="19"/>
        <v>1489486.20188717</v>
      </c>
      <c r="H97" s="98">
        <f t="shared" si="22"/>
        <v>5749454.78630644</v>
      </c>
      <c r="I97" s="108">
        <f t="shared" ref="I97:I104" si="80">Q97</f>
        <v>11314300.8083</v>
      </c>
      <c r="J97" s="103">
        <f t="shared" si="66"/>
        <v>1.56297735080524</v>
      </c>
      <c r="K97" s="109">
        <f>(I97-I94)/I94</f>
        <v>0.0395913720569097</v>
      </c>
      <c r="L97" s="110">
        <f t="shared" si="67"/>
        <v>0</v>
      </c>
      <c r="M97" s="110">
        <f t="shared" si="77"/>
        <v>0</v>
      </c>
      <c r="N97" s="110"/>
      <c r="O97" s="108">
        <v>0</v>
      </c>
      <c r="P97" s="108"/>
      <c r="Q97" s="121">
        <f t="shared" ref="Q97:Q100" si="81">I96</f>
        <v>11314300.8083</v>
      </c>
      <c r="R97" s="119" t="s">
        <v>98</v>
      </c>
      <c r="S97" s="122"/>
      <c r="T97" s="122"/>
      <c r="U97" s="122"/>
    </row>
    <row r="98" s="9" customFormat="1" ht="19.95" customHeight="1" spans="1:18">
      <c r="A98" s="91">
        <v>20201211</v>
      </c>
      <c r="B98" s="92">
        <v>0</v>
      </c>
      <c r="C98" s="92">
        <v>0</v>
      </c>
      <c r="D98" s="93">
        <f t="shared" si="63"/>
        <v>0</v>
      </c>
      <c r="E98" s="92">
        <f t="shared" si="64"/>
        <v>0</v>
      </c>
      <c r="F98" s="94">
        <f t="shared" si="21"/>
        <v>7238940.98815373</v>
      </c>
      <c r="G98" s="94">
        <f t="shared" si="19"/>
        <v>1489486.20188717</v>
      </c>
      <c r="H98" s="94">
        <f t="shared" si="22"/>
        <v>5749454.78630644</v>
      </c>
      <c r="I98" s="104">
        <f>Q98-L98</f>
        <v>11530144.98349</v>
      </c>
      <c r="J98" s="105">
        <f t="shared" si="66"/>
        <v>1.59279444360144</v>
      </c>
      <c r="K98" s="106"/>
      <c r="L98" s="107">
        <f t="shared" si="67"/>
        <v>92504.6465100003</v>
      </c>
      <c r="M98" s="107">
        <f t="shared" si="77"/>
        <v>92504.6465100003</v>
      </c>
      <c r="N98" s="107"/>
      <c r="O98" s="104">
        <v>0</v>
      </c>
      <c r="P98" s="104"/>
      <c r="Q98" s="120">
        <v>11622649.63</v>
      </c>
      <c r="R98" s="118" t="s">
        <v>99</v>
      </c>
    </row>
    <row r="99" s="9" customFormat="1" ht="19.95" customHeight="1" spans="1:18">
      <c r="A99" s="91">
        <v>20201211</v>
      </c>
      <c r="B99" s="92">
        <v>0</v>
      </c>
      <c r="C99" s="92">
        <v>0</v>
      </c>
      <c r="D99" s="93">
        <f t="shared" si="63"/>
        <v>0</v>
      </c>
      <c r="E99" s="92">
        <f t="shared" si="64"/>
        <v>0</v>
      </c>
      <c r="F99" s="94">
        <f t="shared" si="21"/>
        <v>7238940.98815373</v>
      </c>
      <c r="G99" s="94">
        <f t="shared" si="19"/>
        <v>1489486.20188717</v>
      </c>
      <c r="H99" s="94">
        <f t="shared" si="22"/>
        <v>5749454.78630644</v>
      </c>
      <c r="I99" s="104">
        <f t="shared" si="80"/>
        <v>11530144.98349</v>
      </c>
      <c r="J99" s="105">
        <f t="shared" si="66"/>
        <v>1.59279444360144</v>
      </c>
      <c r="K99" s="106">
        <f>(I99-I97)/I97</f>
        <v>0.019077111245943</v>
      </c>
      <c r="L99" s="107">
        <f t="shared" si="67"/>
        <v>0</v>
      </c>
      <c r="M99" s="107">
        <f t="shared" si="77"/>
        <v>0</v>
      </c>
      <c r="N99" s="107"/>
      <c r="O99" s="104">
        <v>0</v>
      </c>
      <c r="P99" s="104"/>
      <c r="Q99" s="120">
        <f t="shared" si="81"/>
        <v>11530144.98349</v>
      </c>
      <c r="R99" s="119" t="s">
        <v>100</v>
      </c>
    </row>
    <row r="100" s="9" customFormat="1" ht="19.95" customHeight="1" spans="1:18">
      <c r="A100" s="95">
        <v>20201218</v>
      </c>
      <c r="B100" s="96">
        <v>0</v>
      </c>
      <c r="C100" s="96">
        <v>0</v>
      </c>
      <c r="D100" s="97">
        <f t="shared" si="63"/>
        <v>0</v>
      </c>
      <c r="E100" s="96">
        <f t="shared" si="64"/>
        <v>0</v>
      </c>
      <c r="F100" s="98">
        <f t="shared" si="21"/>
        <v>7238940.98815373</v>
      </c>
      <c r="G100" s="98">
        <f t="shared" si="19"/>
        <v>1489486.20188717</v>
      </c>
      <c r="H100" s="98">
        <f t="shared" si="22"/>
        <v>5749454.78630644</v>
      </c>
      <c r="I100" s="108">
        <f t="shared" si="80"/>
        <v>11117828.74</v>
      </c>
      <c r="J100" s="103">
        <f t="shared" si="66"/>
        <v>1.53583635481957</v>
      </c>
      <c r="K100" s="109">
        <f t="shared" ref="K100:K103" si="82">(I100-I99)/I99</f>
        <v>-0.0357598489941277</v>
      </c>
      <c r="L100" s="110">
        <f t="shared" si="67"/>
        <v>0</v>
      </c>
      <c r="M100" s="110">
        <v>0</v>
      </c>
      <c r="N100" s="110"/>
      <c r="O100" s="108">
        <v>0</v>
      </c>
      <c r="P100" s="108"/>
      <c r="Q100" s="121">
        <v>11117828.74</v>
      </c>
      <c r="R100" s="119" t="s">
        <v>101</v>
      </c>
    </row>
    <row r="101" s="9" customFormat="1" ht="19.95" customHeight="1" spans="1:18">
      <c r="A101" s="91">
        <v>20201225</v>
      </c>
      <c r="B101" s="92">
        <v>0</v>
      </c>
      <c r="C101" s="92">
        <v>0</v>
      </c>
      <c r="D101" s="93">
        <f t="shared" si="63"/>
        <v>0</v>
      </c>
      <c r="E101" s="92">
        <f t="shared" si="64"/>
        <v>0</v>
      </c>
      <c r="F101" s="94">
        <f t="shared" si="21"/>
        <v>7238940.98815373</v>
      </c>
      <c r="G101" s="94">
        <f t="shared" si="19"/>
        <v>1489486.20188717</v>
      </c>
      <c r="H101" s="94">
        <f t="shared" si="22"/>
        <v>5749454.78630644</v>
      </c>
      <c r="I101" s="104">
        <f t="shared" si="80"/>
        <v>11212373.23</v>
      </c>
      <c r="J101" s="105">
        <f t="shared" si="66"/>
        <v>1.54889689643121</v>
      </c>
      <c r="K101" s="106">
        <f t="shared" si="82"/>
        <v>0.00850386277851589</v>
      </c>
      <c r="L101" s="107">
        <f t="shared" si="67"/>
        <v>0</v>
      </c>
      <c r="M101" s="107">
        <v>0</v>
      </c>
      <c r="N101" s="107"/>
      <c r="O101" s="104">
        <v>0</v>
      </c>
      <c r="P101" s="104"/>
      <c r="Q101" s="120">
        <v>11212373.23</v>
      </c>
      <c r="R101" s="119" t="s">
        <v>102</v>
      </c>
    </row>
    <row r="102" s="9" customFormat="1" ht="19.95" customHeight="1" spans="1:18">
      <c r="A102" s="95">
        <v>20201231</v>
      </c>
      <c r="B102" s="96">
        <v>0</v>
      </c>
      <c r="C102" s="96">
        <v>0</v>
      </c>
      <c r="D102" s="97">
        <f t="shared" si="63"/>
        <v>0</v>
      </c>
      <c r="E102" s="96">
        <f t="shared" si="64"/>
        <v>0</v>
      </c>
      <c r="F102" s="98">
        <f t="shared" si="21"/>
        <v>7238940.98815373</v>
      </c>
      <c r="G102" s="98">
        <f t="shared" si="19"/>
        <v>1489486.20188717</v>
      </c>
      <c r="H102" s="98">
        <f t="shared" si="22"/>
        <v>5749454.78630644</v>
      </c>
      <c r="I102" s="108">
        <f t="shared" si="80"/>
        <v>11360850.47</v>
      </c>
      <c r="J102" s="103">
        <f t="shared" si="66"/>
        <v>1.56940780268711</v>
      </c>
      <c r="K102" s="109">
        <f t="shared" si="82"/>
        <v>0.0132422669986343</v>
      </c>
      <c r="L102" s="110">
        <f t="shared" si="67"/>
        <v>0</v>
      </c>
      <c r="M102" s="110">
        <v>0</v>
      </c>
      <c r="N102" s="110"/>
      <c r="O102" s="108">
        <v>0</v>
      </c>
      <c r="P102" s="108"/>
      <c r="Q102" s="121">
        <v>11360850.47</v>
      </c>
      <c r="R102" s="119" t="s">
        <v>103</v>
      </c>
    </row>
    <row r="103" s="9" customFormat="1" ht="19.95" customHeight="1" spans="1:18">
      <c r="A103" s="91">
        <v>20210108</v>
      </c>
      <c r="B103" s="92">
        <v>0</v>
      </c>
      <c r="C103" s="92">
        <v>0</v>
      </c>
      <c r="D103" s="93">
        <f t="shared" si="63"/>
        <v>0</v>
      </c>
      <c r="E103" s="92">
        <f t="shared" si="64"/>
        <v>0</v>
      </c>
      <c r="F103" s="94">
        <f t="shared" si="21"/>
        <v>7238940.98815373</v>
      </c>
      <c r="G103" s="94">
        <f t="shared" si="19"/>
        <v>1489486.20188717</v>
      </c>
      <c r="H103" s="94">
        <f t="shared" si="22"/>
        <v>5749454.78630644</v>
      </c>
      <c r="I103" s="104">
        <f t="shared" si="80"/>
        <v>11530144.98349</v>
      </c>
      <c r="J103" s="105">
        <f t="shared" si="66"/>
        <v>1.59279444360144</v>
      </c>
      <c r="K103" s="106"/>
      <c r="L103" s="107">
        <f t="shared" si="67"/>
        <v>0</v>
      </c>
      <c r="M103" s="107">
        <v>0</v>
      </c>
      <c r="N103" s="107"/>
      <c r="O103" s="104">
        <v>0</v>
      </c>
      <c r="P103" s="104"/>
      <c r="Q103" s="120">
        <f>I99</f>
        <v>11530144.98349</v>
      </c>
      <c r="R103" s="85" t="s">
        <v>104</v>
      </c>
    </row>
    <row r="104" s="9" customFormat="1" ht="19.95" customHeight="1" spans="1:18">
      <c r="A104" s="91">
        <v>20210108</v>
      </c>
      <c r="B104" s="92">
        <v>0</v>
      </c>
      <c r="C104" s="92">
        <v>0</v>
      </c>
      <c r="D104" s="93">
        <f t="shared" si="63"/>
        <v>0</v>
      </c>
      <c r="E104" s="92">
        <f t="shared" si="64"/>
        <v>0</v>
      </c>
      <c r="F104" s="94">
        <f t="shared" si="21"/>
        <v>7238940.98815373</v>
      </c>
      <c r="G104" s="94">
        <f t="shared" si="19"/>
        <v>1489486.20188717</v>
      </c>
      <c r="H104" s="94">
        <f t="shared" si="22"/>
        <v>5749454.78630644</v>
      </c>
      <c r="I104" s="104">
        <f t="shared" ref="I104:I106" si="83">Q104-L104</f>
        <v>11728608.141047</v>
      </c>
      <c r="J104" s="105">
        <f t="shared" si="66"/>
        <v>1.62021049214802</v>
      </c>
      <c r="K104" s="106"/>
      <c r="L104" s="107">
        <f t="shared" si="67"/>
        <v>85055.6389529994</v>
      </c>
      <c r="M104" s="107">
        <f>(Q104-I103)*0.3</f>
        <v>85055.6389529994</v>
      </c>
      <c r="N104" s="107"/>
      <c r="O104" s="104">
        <v>0</v>
      </c>
      <c r="P104" s="104"/>
      <c r="Q104" s="120">
        <v>11813663.78</v>
      </c>
      <c r="R104" s="118" t="s">
        <v>105</v>
      </c>
    </row>
    <row r="105" s="9" customFormat="1" ht="19.95" customHeight="1" spans="1:18">
      <c r="A105" s="91">
        <v>20210108</v>
      </c>
      <c r="B105" s="92">
        <v>0</v>
      </c>
      <c r="C105" s="92">
        <v>0</v>
      </c>
      <c r="D105" s="93">
        <f t="shared" si="63"/>
        <v>0</v>
      </c>
      <c r="E105" s="92">
        <f t="shared" si="64"/>
        <v>0</v>
      </c>
      <c r="F105" s="94">
        <f t="shared" si="21"/>
        <v>7238940.98815373</v>
      </c>
      <c r="G105" s="94">
        <f t="shared" si="19"/>
        <v>1489486.20188717</v>
      </c>
      <c r="H105" s="94">
        <f t="shared" si="22"/>
        <v>5749454.78630644</v>
      </c>
      <c r="I105" s="104">
        <f t="shared" si="83"/>
        <v>11728608.141047</v>
      </c>
      <c r="J105" s="111">
        <f t="shared" si="66"/>
        <v>1.62021049214802</v>
      </c>
      <c r="K105" s="106">
        <f>(I105-I102)/I105</f>
        <v>0.0313556107105281</v>
      </c>
      <c r="L105" s="107">
        <f t="shared" si="67"/>
        <v>0</v>
      </c>
      <c r="M105" s="107">
        <v>0</v>
      </c>
      <c r="N105" s="107"/>
      <c r="O105" s="104">
        <v>0</v>
      </c>
      <c r="P105" s="104"/>
      <c r="Q105" s="123">
        <f>I104</f>
        <v>11728608.141047</v>
      </c>
      <c r="R105" s="119" t="s">
        <v>106</v>
      </c>
    </row>
    <row r="106" s="9" customFormat="1" ht="19.95" customHeight="1" spans="1:18">
      <c r="A106" s="95">
        <v>20210112</v>
      </c>
      <c r="B106" s="96">
        <v>0</v>
      </c>
      <c r="C106" s="96">
        <v>0</v>
      </c>
      <c r="D106" s="97">
        <f t="shared" si="63"/>
        <v>0</v>
      </c>
      <c r="E106" s="96">
        <v>0</v>
      </c>
      <c r="F106" s="98">
        <f t="shared" si="21"/>
        <v>7238940.98815373</v>
      </c>
      <c r="G106" s="98">
        <f t="shared" si="19"/>
        <v>1489486.20188717</v>
      </c>
      <c r="H106" s="98">
        <f t="shared" si="22"/>
        <v>5749454.78630644</v>
      </c>
      <c r="I106" s="108">
        <f t="shared" ref="I106:I111" si="84">N106</f>
        <v>12052269.92</v>
      </c>
      <c r="J106" s="103"/>
      <c r="K106" s="109"/>
      <c r="L106" s="110"/>
      <c r="M106" s="110"/>
      <c r="N106" s="110">
        <f t="shared" ref="N106:N110" si="85">P106+Q106</f>
        <v>12052269.92</v>
      </c>
      <c r="O106" s="108">
        <v>0</v>
      </c>
      <c r="P106" s="108">
        <v>600000</v>
      </c>
      <c r="Q106" s="121">
        <v>11452269.92</v>
      </c>
      <c r="R106" s="119" t="s">
        <v>107</v>
      </c>
    </row>
    <row r="107" s="9" customFormat="1" ht="19.95" customHeight="1" spans="1:18">
      <c r="A107" s="95">
        <v>20210114</v>
      </c>
      <c r="B107" s="96">
        <v>0</v>
      </c>
      <c r="C107" s="96">
        <v>0</v>
      </c>
      <c r="D107" s="97">
        <f t="shared" si="63"/>
        <v>0</v>
      </c>
      <c r="E107" s="96">
        <v>0</v>
      </c>
      <c r="F107" s="98">
        <f t="shared" si="21"/>
        <v>7238940.98815373</v>
      </c>
      <c r="G107" s="98">
        <f t="shared" si="19"/>
        <v>1489486.20188717</v>
      </c>
      <c r="H107" s="98">
        <f t="shared" si="22"/>
        <v>5749454.78630644</v>
      </c>
      <c r="I107" s="108">
        <f t="shared" si="84"/>
        <v>12214337.39</v>
      </c>
      <c r="J107" s="103"/>
      <c r="K107" s="109"/>
      <c r="L107" s="110"/>
      <c r="M107" s="110"/>
      <c r="N107" s="110">
        <f t="shared" si="85"/>
        <v>12214337.39</v>
      </c>
      <c r="O107" s="108">
        <v>0</v>
      </c>
      <c r="P107" s="108">
        <v>1000000</v>
      </c>
      <c r="Q107" s="121">
        <v>11214337.39</v>
      </c>
      <c r="R107" s="119" t="s">
        <v>108</v>
      </c>
    </row>
    <row r="108" s="9" customFormat="1" ht="19.95" customHeight="1" spans="1:18">
      <c r="A108" s="91">
        <v>20210115</v>
      </c>
      <c r="B108" s="92">
        <v>0</v>
      </c>
      <c r="C108" s="92">
        <v>0</v>
      </c>
      <c r="D108" s="93">
        <f t="shared" si="63"/>
        <v>0</v>
      </c>
      <c r="E108" s="92">
        <v>0</v>
      </c>
      <c r="F108" s="94">
        <f t="shared" si="21"/>
        <v>7238940.98815373</v>
      </c>
      <c r="G108" s="94">
        <f t="shared" si="19"/>
        <v>1489486.20188717</v>
      </c>
      <c r="H108" s="94">
        <f t="shared" si="22"/>
        <v>5749454.78630644</v>
      </c>
      <c r="I108" s="104">
        <f t="shared" si="84"/>
        <v>11728608.141047</v>
      </c>
      <c r="J108" s="111">
        <f t="shared" ref="J108:J112" si="86">I108/F108</f>
        <v>1.62021049214802</v>
      </c>
      <c r="K108" s="106"/>
      <c r="L108" s="107"/>
      <c r="M108" s="107"/>
      <c r="N108" s="112">
        <f>Q105</f>
        <v>11728608.141047</v>
      </c>
      <c r="O108" s="108">
        <v>0</v>
      </c>
      <c r="P108" s="104">
        <v>994915.58</v>
      </c>
      <c r="Q108" s="120">
        <f t="shared" ref="Q108:Q111" si="87">N108-P108</f>
        <v>10733692.561047</v>
      </c>
      <c r="R108" s="85" t="s">
        <v>109</v>
      </c>
    </row>
    <row r="109" s="9" customFormat="1" ht="19.95" customHeight="1" spans="1:18">
      <c r="A109" s="91">
        <v>20210115</v>
      </c>
      <c r="B109" s="92">
        <v>0</v>
      </c>
      <c r="C109" s="92">
        <v>0</v>
      </c>
      <c r="D109" s="93">
        <f t="shared" si="63"/>
        <v>0</v>
      </c>
      <c r="E109" s="92">
        <v>0</v>
      </c>
      <c r="F109" s="94">
        <f t="shared" si="21"/>
        <v>7238940.98815373</v>
      </c>
      <c r="G109" s="94">
        <f t="shared" si="19"/>
        <v>1489486.20188717</v>
      </c>
      <c r="H109" s="94">
        <f t="shared" si="22"/>
        <v>5749454.78630644</v>
      </c>
      <c r="I109" s="104">
        <f t="shared" ref="I109:I112" si="88">N109-L109</f>
        <v>11990016.4903141</v>
      </c>
      <c r="J109" s="105">
        <f t="shared" si="86"/>
        <v>1.65632189983802</v>
      </c>
      <c r="K109" s="106"/>
      <c r="L109" s="107">
        <f t="shared" ref="L109:L112" si="89">M109</f>
        <v>112032.1496859</v>
      </c>
      <c r="M109" s="107">
        <f t="shared" ref="M109:M112" si="90">(N109-I108)*0.3</f>
        <v>112032.1496859</v>
      </c>
      <c r="N109" s="107">
        <f t="shared" si="85"/>
        <v>12102048.64</v>
      </c>
      <c r="O109" s="108">
        <v>0</v>
      </c>
      <c r="P109" s="104">
        <v>994915.58</v>
      </c>
      <c r="Q109" s="120">
        <v>11107133.06</v>
      </c>
      <c r="R109" s="118" t="s">
        <v>110</v>
      </c>
    </row>
    <row r="110" s="9" customFormat="1" ht="19.95" customHeight="1" spans="1:18">
      <c r="A110" s="91">
        <v>20210115</v>
      </c>
      <c r="B110" s="92">
        <v>0</v>
      </c>
      <c r="C110" s="92">
        <v>0</v>
      </c>
      <c r="D110" s="93">
        <f t="shared" si="63"/>
        <v>0</v>
      </c>
      <c r="E110" s="92">
        <v>0</v>
      </c>
      <c r="F110" s="94">
        <f t="shared" si="21"/>
        <v>7238940.98815373</v>
      </c>
      <c r="G110" s="94">
        <f t="shared" si="19"/>
        <v>1489486.20188717</v>
      </c>
      <c r="H110" s="94">
        <f t="shared" si="22"/>
        <v>5749454.78630644</v>
      </c>
      <c r="I110" s="104">
        <f t="shared" si="84"/>
        <v>11990016.4903141</v>
      </c>
      <c r="J110" s="105">
        <f t="shared" si="86"/>
        <v>1.65632189983802</v>
      </c>
      <c r="K110" s="106">
        <f>(I110-I105)/I105</f>
        <v>0.0222880964325374</v>
      </c>
      <c r="L110" s="107">
        <f t="shared" si="89"/>
        <v>0</v>
      </c>
      <c r="M110" s="107">
        <f t="shared" si="90"/>
        <v>0</v>
      </c>
      <c r="N110" s="107">
        <f>I109</f>
        <v>11990016.4903141</v>
      </c>
      <c r="O110" s="108">
        <v>0</v>
      </c>
      <c r="P110" s="104">
        <v>994915.58</v>
      </c>
      <c r="Q110" s="120">
        <f t="shared" si="87"/>
        <v>10995100.9103141</v>
      </c>
      <c r="R110" s="119" t="s">
        <v>111</v>
      </c>
    </row>
    <row r="111" s="9" customFormat="1" ht="19.95" customHeight="1" spans="1:18">
      <c r="A111" s="99">
        <v>20210122</v>
      </c>
      <c r="B111" s="100">
        <v>0</v>
      </c>
      <c r="C111" s="100">
        <v>0</v>
      </c>
      <c r="D111" s="101">
        <f t="shared" si="63"/>
        <v>0</v>
      </c>
      <c r="E111" s="100">
        <v>0</v>
      </c>
      <c r="F111" s="102">
        <f t="shared" si="21"/>
        <v>7238940.98815373</v>
      </c>
      <c r="G111" s="102">
        <f t="shared" si="19"/>
        <v>1489486.20188717</v>
      </c>
      <c r="H111" s="102">
        <f t="shared" si="22"/>
        <v>5749454.78630644</v>
      </c>
      <c r="I111" s="113">
        <f t="shared" si="88"/>
        <v>12115634.0240942</v>
      </c>
      <c r="J111" s="114">
        <f t="shared" si="86"/>
        <v>1.67367492619722</v>
      </c>
      <c r="K111" s="115"/>
      <c r="L111" s="116">
        <f t="shared" si="89"/>
        <v>53836.0859057698</v>
      </c>
      <c r="M111" s="116">
        <f t="shared" si="90"/>
        <v>53836.0859057698</v>
      </c>
      <c r="N111" s="116">
        <f>P111+Q111</f>
        <v>12169470.11</v>
      </c>
      <c r="O111" s="117">
        <v>0</v>
      </c>
      <c r="P111" s="113">
        <v>991676.33</v>
      </c>
      <c r="Q111" s="124">
        <v>11177793.78</v>
      </c>
      <c r="R111" s="118" t="s">
        <v>112</v>
      </c>
    </row>
    <row r="112" s="9" customFormat="1" ht="19.95" customHeight="1" spans="1:18">
      <c r="A112" s="99">
        <v>20210122</v>
      </c>
      <c r="B112" s="100">
        <v>0</v>
      </c>
      <c r="C112" s="100">
        <v>0</v>
      </c>
      <c r="D112" s="101">
        <f t="shared" si="63"/>
        <v>0</v>
      </c>
      <c r="E112" s="100">
        <v>0</v>
      </c>
      <c r="F112" s="102">
        <f t="shared" si="21"/>
        <v>7238940.98815373</v>
      </c>
      <c r="G112" s="102">
        <f t="shared" si="19"/>
        <v>1489486.20188717</v>
      </c>
      <c r="H112" s="102">
        <f t="shared" si="22"/>
        <v>5749454.78630644</v>
      </c>
      <c r="I112" s="113">
        <f>N112</f>
        <v>12115634.0240942</v>
      </c>
      <c r="J112" s="114">
        <f t="shared" si="86"/>
        <v>1.67367492619722</v>
      </c>
      <c r="K112" s="115">
        <f>(I112-I110)/I110</f>
        <v>0.010476844121241</v>
      </c>
      <c r="L112" s="116">
        <f t="shared" si="89"/>
        <v>0</v>
      </c>
      <c r="M112" s="116">
        <v>0</v>
      </c>
      <c r="N112" s="116">
        <f>P112+Q112</f>
        <v>12115634.0240942</v>
      </c>
      <c r="O112" s="117">
        <v>0</v>
      </c>
      <c r="P112" s="113">
        <v>991676.33</v>
      </c>
      <c r="Q112" s="124">
        <f>Q111-L111</f>
        <v>11123957.6940942</v>
      </c>
      <c r="R112" s="119" t="s">
        <v>113</v>
      </c>
    </row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</sheetData>
  <mergeCells count="4">
    <mergeCell ref="A1:R1"/>
    <mergeCell ref="A2:K2"/>
    <mergeCell ref="L2:M2"/>
    <mergeCell ref="S97:U97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F10" sqref="F10"/>
    </sheetView>
  </sheetViews>
  <sheetFormatPr defaultColWidth="9" defaultRowHeight="14.4" outlineLevelCol="3"/>
  <cols>
    <col min="1" max="1" width="6.77777777777778" style="1" customWidth="1"/>
    <col min="2" max="2" width="46.7777777777778" customWidth="1"/>
    <col min="3" max="3" width="46.1111111111111" customWidth="1"/>
    <col min="4" max="4" width="19.1111111111111" customWidth="1"/>
  </cols>
  <sheetData>
    <row r="1" ht="36.6" customHeight="1" spans="1:4">
      <c r="A1" s="2"/>
      <c r="B1" s="2"/>
      <c r="C1" s="2"/>
      <c r="D1" s="2"/>
    </row>
    <row r="2" ht="29.4" customHeight="1" spans="1:4">
      <c r="A2" s="3" t="s">
        <v>114</v>
      </c>
      <c r="B2" s="3" t="s">
        <v>115</v>
      </c>
      <c r="C2" s="3" t="s">
        <v>116</v>
      </c>
      <c r="D2" s="3" t="s">
        <v>6</v>
      </c>
    </row>
    <row r="3" ht="65.4" customHeight="1" spans="1:4">
      <c r="A3" s="4">
        <v>1</v>
      </c>
      <c r="B3" s="5" t="s">
        <v>117</v>
      </c>
      <c r="C3" s="6" t="s">
        <v>118</v>
      </c>
      <c r="D3" s="5"/>
    </row>
    <row r="4" ht="34.95" customHeight="1" spans="1:4">
      <c r="A4" s="4">
        <v>2</v>
      </c>
      <c r="B4" s="5" t="s">
        <v>119</v>
      </c>
      <c r="C4" s="6" t="s">
        <v>120</v>
      </c>
      <c r="D4" s="5"/>
    </row>
    <row r="5" ht="34.95" customHeight="1" spans="1:4">
      <c r="A5" s="4">
        <v>3</v>
      </c>
      <c r="B5" s="5" t="s">
        <v>121</v>
      </c>
      <c r="C5" s="6" t="s">
        <v>122</v>
      </c>
      <c r="D5" s="5"/>
    </row>
    <row r="6" ht="34.95" customHeight="1" spans="1:4">
      <c r="A6" s="4">
        <v>4</v>
      </c>
      <c r="B6" s="5" t="s">
        <v>123</v>
      </c>
      <c r="C6" s="6" t="s">
        <v>124</v>
      </c>
      <c r="D6" s="5"/>
    </row>
    <row r="7" ht="19.95" customHeight="1" spans="1:4">
      <c r="A7" s="4"/>
      <c r="B7" s="5"/>
      <c r="C7" s="5"/>
      <c r="D7" s="5"/>
    </row>
    <row r="8" ht="19.95" customHeight="1"/>
    <row r="9" ht="19.95" customHeight="1"/>
    <row r="10" ht="19.95" customHeight="1"/>
    <row r="11" ht="19.95" customHeight="1"/>
    <row r="12" ht="19.95" customHeight="1"/>
    <row r="13" ht="19.95" customHeight="1"/>
    <row r="14" ht="19.95" customHeight="1"/>
    <row r="15" ht="19.95" customHeight="1"/>
    <row r="16" ht="19.95" customHeight="1"/>
    <row r="17" ht="19.95" customHeight="1"/>
    <row r="18" ht="19.95" customHeight="1"/>
    <row r="19" ht="19.95" customHeight="1"/>
    <row r="20" ht="19.95" customHeight="1"/>
    <row r="21" ht="19.95" customHeight="1"/>
    <row r="22" ht="19.95" customHeight="1"/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基金记录</vt:lpstr>
      <vt:lpstr>计算过程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wangying</dc:creator>
  <cp:lastModifiedBy>Nancy</cp:lastModifiedBy>
  <dcterms:created xsi:type="dcterms:W3CDTF">2019-11-26T06:15:00Z</dcterms:created>
  <dcterms:modified xsi:type="dcterms:W3CDTF">2021-01-25T10:08:46Z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