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ru/Desktop/実験/鏡/"/>
    </mc:Choice>
  </mc:AlternateContent>
  <xr:revisionPtr revIDLastSave="0" documentId="13_ncr:1_{6E73D61B-05C8-AC43-B31C-15DEC6CF906A}" xr6:coauthVersionLast="47" xr6:coauthVersionMax="47" xr10:uidLastSave="{00000000-0000-0000-0000-000000000000}"/>
  <bookViews>
    <workbookView xWindow="47960" yWindow="2400" windowWidth="16820" windowHeight="16520" activeTab="4" xr2:uid="{6D51B9AC-8A4B-B349-A7CF-F347E97E459F}"/>
  </bookViews>
  <sheets>
    <sheet name="Sheet5" sheetId="9" r:id="rId1"/>
    <sheet name="After" sheetId="5" r:id="rId2"/>
    <sheet name="After  まとめ" sheetId="8" r:id="rId3"/>
    <sheet name="Before" sheetId="6" r:id="rId4"/>
    <sheet name="Before まとめ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13" i="7" l="1"/>
  <c r="L13" i="7"/>
  <c r="K13" i="7"/>
  <c r="J13" i="7"/>
  <c r="I13" i="7"/>
  <c r="M12" i="7"/>
  <c r="L12" i="7"/>
  <c r="K12" i="7"/>
  <c r="J12" i="7"/>
  <c r="I12" i="7"/>
  <c r="M11" i="7"/>
  <c r="L11" i="7"/>
  <c r="K11" i="7"/>
  <c r="J11" i="7"/>
  <c r="I11" i="7"/>
  <c r="M10" i="7"/>
  <c r="L10" i="7"/>
  <c r="K10" i="7"/>
  <c r="J10" i="7"/>
  <c r="I10" i="7"/>
  <c r="M9" i="7"/>
  <c r="L9" i="7"/>
  <c r="K9" i="7"/>
  <c r="J9" i="7"/>
  <c r="I9" i="7"/>
  <c r="I10" i="8"/>
  <c r="J10" i="8"/>
  <c r="K10" i="8"/>
  <c r="L10" i="8"/>
  <c r="M10" i="8"/>
  <c r="I11" i="8"/>
  <c r="J11" i="8"/>
  <c r="K11" i="8"/>
  <c r="L11" i="8"/>
  <c r="M11" i="8"/>
  <c r="I12" i="8"/>
  <c r="J12" i="8"/>
  <c r="K12" i="8"/>
  <c r="L12" i="8"/>
  <c r="M12" i="8"/>
  <c r="I13" i="8"/>
  <c r="J13" i="8"/>
  <c r="K13" i="8"/>
  <c r="L13" i="8"/>
  <c r="M13" i="8"/>
  <c r="J9" i="8"/>
  <c r="K9" i="8"/>
  <c r="L9" i="8"/>
  <c r="M9" i="8"/>
  <c r="I9" i="8"/>
  <c r="I2" i="8"/>
  <c r="D2" i="7" l="1"/>
  <c r="B2" i="7"/>
  <c r="R22" i="7"/>
  <c r="F17" i="9"/>
  <c r="E17" i="9"/>
  <c r="D17" i="9"/>
  <c r="C17" i="9"/>
  <c r="B17" i="9"/>
  <c r="F16" i="9"/>
  <c r="E16" i="9"/>
  <c r="D16" i="9"/>
  <c r="C16" i="9"/>
  <c r="B16" i="9"/>
  <c r="F10" i="9"/>
  <c r="F9" i="9"/>
  <c r="E9" i="9"/>
  <c r="E10" i="9"/>
  <c r="F12" i="9"/>
  <c r="E12" i="9"/>
  <c r="D12" i="9"/>
  <c r="D10" i="9"/>
  <c r="D9" i="9"/>
  <c r="B11" i="9"/>
  <c r="C10" i="9"/>
  <c r="C9" i="9"/>
  <c r="C11" i="9"/>
  <c r="C12" i="9"/>
  <c r="B12" i="9"/>
  <c r="B10" i="9"/>
  <c r="B9" i="9"/>
  <c r="F5" i="9"/>
  <c r="E5" i="9"/>
  <c r="D5" i="9"/>
  <c r="C5" i="9"/>
  <c r="B5" i="9"/>
  <c r="F3" i="9"/>
  <c r="E3" i="9"/>
  <c r="D3" i="9"/>
  <c r="C3" i="9"/>
  <c r="B3" i="9"/>
  <c r="F2" i="9"/>
  <c r="E2" i="9"/>
  <c r="D2" i="9"/>
  <c r="C2" i="9"/>
  <c r="B2" i="9"/>
  <c r="B4" i="9"/>
  <c r="Z14" i="6" l="1"/>
  <c r="M2" i="7" s="1"/>
  <c r="Z14" i="5" l="1"/>
  <c r="M2" i="8" s="1"/>
  <c r="Z13" i="5"/>
  <c r="L2" i="8" s="1"/>
  <c r="Z12" i="5"/>
  <c r="K2" i="8" s="1"/>
  <c r="Z13" i="6"/>
  <c r="L2" i="7" s="1"/>
  <c r="Z12" i="6"/>
  <c r="K2" i="7" s="1"/>
  <c r="Z10" i="6"/>
  <c r="I2" i="7" s="1"/>
  <c r="Y80" i="6"/>
  <c r="X80" i="6"/>
  <c r="X79" i="6"/>
  <c r="Y79" i="6" s="1"/>
  <c r="Z78" i="6"/>
  <c r="M6" i="7" s="1"/>
  <c r="Y78" i="6"/>
  <c r="X78" i="6"/>
  <c r="F6" i="7" s="1"/>
  <c r="Z77" i="6"/>
  <c r="L6" i="7" s="1"/>
  <c r="Y77" i="6"/>
  <c r="X77" i="6"/>
  <c r="E6" i="7" s="1"/>
  <c r="Z76" i="6"/>
  <c r="K6" i="7" s="1"/>
  <c r="Y76" i="6"/>
  <c r="X76" i="6"/>
  <c r="D6" i="7" s="1"/>
  <c r="Z75" i="6"/>
  <c r="J6" i="7" s="1"/>
  <c r="Y75" i="6"/>
  <c r="X75" i="6"/>
  <c r="C6" i="7" s="1"/>
  <c r="Z74" i="6"/>
  <c r="I6" i="7" s="1"/>
  <c r="Y74" i="6"/>
  <c r="X74" i="6"/>
  <c r="B6" i="7" s="1"/>
  <c r="Y73" i="6"/>
  <c r="X73" i="6"/>
  <c r="X72" i="6"/>
  <c r="Y72" i="6" s="1"/>
  <c r="Y71" i="6"/>
  <c r="X71" i="6"/>
  <c r="Y70" i="6"/>
  <c r="X70" i="6"/>
  <c r="Y69" i="6"/>
  <c r="X69" i="6"/>
  <c r="Y68" i="6"/>
  <c r="X68" i="6"/>
  <c r="Y67" i="6"/>
  <c r="X67" i="6"/>
  <c r="Y64" i="6"/>
  <c r="X64" i="6"/>
  <c r="X63" i="6"/>
  <c r="Y63" i="6" s="1"/>
  <c r="Z62" i="6"/>
  <c r="M5" i="7" s="1"/>
  <c r="Y62" i="6"/>
  <c r="X62" i="6"/>
  <c r="F5" i="7" s="1"/>
  <c r="Z61" i="6"/>
  <c r="L5" i="7" s="1"/>
  <c r="Y61" i="6"/>
  <c r="X61" i="6"/>
  <c r="E5" i="7" s="1"/>
  <c r="Z60" i="6"/>
  <c r="K5" i="7" s="1"/>
  <c r="Y60" i="6"/>
  <c r="X60" i="6"/>
  <c r="D5" i="7" s="1"/>
  <c r="Z59" i="6"/>
  <c r="J5" i="7" s="1"/>
  <c r="Y59" i="6"/>
  <c r="X59" i="6"/>
  <c r="C5" i="7" s="1"/>
  <c r="Z58" i="6"/>
  <c r="I5" i="7" s="1"/>
  <c r="Y58" i="6"/>
  <c r="X58" i="6"/>
  <c r="B5" i="7" s="1"/>
  <c r="Y57" i="6"/>
  <c r="X57" i="6"/>
  <c r="X56" i="6"/>
  <c r="Y56" i="6" s="1"/>
  <c r="Y55" i="6"/>
  <c r="X55" i="6"/>
  <c r="Y54" i="6"/>
  <c r="X54" i="6"/>
  <c r="Y53" i="6"/>
  <c r="X53" i="6"/>
  <c r="Y52" i="6"/>
  <c r="X52" i="6"/>
  <c r="Y51" i="6"/>
  <c r="X51" i="6"/>
  <c r="Y48" i="6"/>
  <c r="X48" i="6"/>
  <c r="X47" i="6"/>
  <c r="Y47" i="6" s="1"/>
  <c r="Z46" i="6"/>
  <c r="M3" i="7" s="1"/>
  <c r="Y46" i="6"/>
  <c r="X46" i="6"/>
  <c r="F3" i="7" s="1"/>
  <c r="Z45" i="6"/>
  <c r="L3" i="7" s="1"/>
  <c r="Y45" i="6"/>
  <c r="X45" i="6"/>
  <c r="E3" i="7" s="1"/>
  <c r="Z44" i="6"/>
  <c r="K3" i="7" s="1"/>
  <c r="Y44" i="6"/>
  <c r="X44" i="6"/>
  <c r="D3" i="7" s="1"/>
  <c r="Z43" i="6"/>
  <c r="J3" i="7" s="1"/>
  <c r="Y43" i="6"/>
  <c r="X43" i="6"/>
  <c r="C3" i="7" s="1"/>
  <c r="Z42" i="6"/>
  <c r="I3" i="7" s="1"/>
  <c r="Y42" i="6"/>
  <c r="X42" i="6"/>
  <c r="B3" i="7" s="1"/>
  <c r="Y41" i="6"/>
  <c r="X41" i="6"/>
  <c r="Y40" i="6"/>
  <c r="X40" i="6"/>
  <c r="Y39" i="6"/>
  <c r="X39" i="6"/>
  <c r="Y38" i="6"/>
  <c r="X38" i="6"/>
  <c r="Y37" i="6"/>
  <c r="X37" i="6"/>
  <c r="Y36" i="6"/>
  <c r="X36" i="6"/>
  <c r="Y35" i="6"/>
  <c r="X35" i="6"/>
  <c r="Y32" i="6"/>
  <c r="X32" i="6"/>
  <c r="X31" i="6"/>
  <c r="Y31" i="6" s="1"/>
  <c r="Z30" i="6"/>
  <c r="M4" i="7" s="1"/>
  <c r="Y30" i="6"/>
  <c r="X30" i="6"/>
  <c r="F4" i="7" s="1"/>
  <c r="Z29" i="6"/>
  <c r="L4" i="7" s="1"/>
  <c r="Y29" i="6"/>
  <c r="X29" i="6"/>
  <c r="E4" i="7" s="1"/>
  <c r="Z28" i="6"/>
  <c r="K4" i="7" s="1"/>
  <c r="Y28" i="6"/>
  <c r="X28" i="6"/>
  <c r="D4" i="7" s="1"/>
  <c r="Z27" i="6"/>
  <c r="J4" i="7" s="1"/>
  <c r="Y27" i="6"/>
  <c r="X27" i="6"/>
  <c r="C4" i="7" s="1"/>
  <c r="Z26" i="6"/>
  <c r="I4" i="7" s="1"/>
  <c r="Y26" i="6"/>
  <c r="X26" i="6"/>
  <c r="B4" i="7" s="1"/>
  <c r="Y25" i="6"/>
  <c r="X25" i="6"/>
  <c r="X24" i="6"/>
  <c r="Y24" i="6" s="1"/>
  <c r="Y23" i="6"/>
  <c r="X23" i="6"/>
  <c r="Y22" i="6"/>
  <c r="X22" i="6"/>
  <c r="Y21" i="6"/>
  <c r="X21" i="6"/>
  <c r="Y20" i="6"/>
  <c r="X20" i="6"/>
  <c r="Y19" i="6"/>
  <c r="X19" i="6"/>
  <c r="Y16" i="6"/>
  <c r="X16" i="6"/>
  <c r="X15" i="6"/>
  <c r="Y15" i="6" s="1"/>
  <c r="Y14" i="6"/>
  <c r="X14" i="6"/>
  <c r="F2" i="7" s="1"/>
  <c r="Y13" i="6"/>
  <c r="X13" i="6"/>
  <c r="E2" i="7" s="1"/>
  <c r="Y12" i="6"/>
  <c r="X12" i="6"/>
  <c r="Z11" i="6"/>
  <c r="J2" i="7" s="1"/>
  <c r="Y11" i="6"/>
  <c r="X11" i="6"/>
  <c r="C2" i="7" s="1"/>
  <c r="Y10" i="6"/>
  <c r="X10" i="6"/>
  <c r="Y9" i="6"/>
  <c r="X9" i="6"/>
  <c r="X8" i="6"/>
  <c r="Y8" i="6" s="1"/>
  <c r="Y7" i="6"/>
  <c r="X7" i="6"/>
  <c r="Y6" i="6"/>
  <c r="X6" i="6"/>
  <c r="Y5" i="6"/>
  <c r="X5" i="6"/>
  <c r="Y4" i="6"/>
  <c r="X4" i="6"/>
  <c r="Y3" i="6"/>
  <c r="X3" i="6"/>
  <c r="Z78" i="5"/>
  <c r="M6" i="8" s="1"/>
  <c r="Z77" i="5"/>
  <c r="L6" i="8" s="1"/>
  <c r="Z76" i="5"/>
  <c r="K6" i="8" s="1"/>
  <c r="Z75" i="5"/>
  <c r="J6" i="8" s="1"/>
  <c r="Z74" i="5"/>
  <c r="I6" i="8" s="1"/>
  <c r="X72" i="5"/>
  <c r="Y72" i="5" s="1"/>
  <c r="X79" i="5"/>
  <c r="Y79" i="5" s="1"/>
  <c r="Y80" i="5"/>
  <c r="X80" i="5"/>
  <c r="Y73" i="5"/>
  <c r="X73" i="5"/>
  <c r="Y78" i="5"/>
  <c r="X78" i="5"/>
  <c r="F6" i="8" s="1"/>
  <c r="Y77" i="5"/>
  <c r="X77" i="5"/>
  <c r="E6" i="8" s="1"/>
  <c r="Y76" i="5"/>
  <c r="X76" i="5"/>
  <c r="D6" i="8" s="1"/>
  <c r="Y75" i="5"/>
  <c r="X75" i="5"/>
  <c r="C6" i="8" s="1"/>
  <c r="Y74" i="5"/>
  <c r="X74" i="5"/>
  <c r="B6" i="8" s="1"/>
  <c r="Y71" i="5"/>
  <c r="X71" i="5"/>
  <c r="Y70" i="5"/>
  <c r="X70" i="5"/>
  <c r="Y69" i="5"/>
  <c r="X69" i="5"/>
  <c r="Y68" i="5"/>
  <c r="X68" i="5"/>
  <c r="Y67" i="5"/>
  <c r="X67" i="5"/>
  <c r="X63" i="5"/>
  <c r="Y63" i="5" s="1"/>
  <c r="Z62" i="5"/>
  <c r="M5" i="8" s="1"/>
  <c r="Z61" i="5"/>
  <c r="L5" i="8" s="1"/>
  <c r="Z60" i="5"/>
  <c r="K5" i="8" s="1"/>
  <c r="Z59" i="5"/>
  <c r="J5" i="8" s="1"/>
  <c r="Z58" i="5"/>
  <c r="I5" i="8" s="1"/>
  <c r="Y57" i="5"/>
  <c r="X56" i="5"/>
  <c r="Y56" i="5" s="1"/>
  <c r="Y64" i="5"/>
  <c r="X64" i="5"/>
  <c r="X57" i="5"/>
  <c r="Y62" i="5"/>
  <c r="X62" i="5"/>
  <c r="F5" i="8" s="1"/>
  <c r="Y61" i="5"/>
  <c r="X61" i="5"/>
  <c r="E5" i="8" s="1"/>
  <c r="Y60" i="5"/>
  <c r="X60" i="5"/>
  <c r="D5" i="8" s="1"/>
  <c r="Y59" i="5"/>
  <c r="X59" i="5"/>
  <c r="C5" i="8" s="1"/>
  <c r="Y58" i="5"/>
  <c r="X58" i="5"/>
  <c r="B5" i="8" s="1"/>
  <c r="Y55" i="5"/>
  <c r="X55" i="5"/>
  <c r="Y54" i="5"/>
  <c r="X54" i="5"/>
  <c r="Y53" i="5"/>
  <c r="X53" i="5"/>
  <c r="Y52" i="5"/>
  <c r="X52" i="5"/>
  <c r="Y51" i="5"/>
  <c r="X51" i="5"/>
  <c r="X47" i="5"/>
  <c r="Y47" i="5" s="1"/>
  <c r="X48" i="5"/>
  <c r="Y48" i="5"/>
  <c r="Z46" i="5"/>
  <c r="M3" i="8" s="1"/>
  <c r="Z45" i="5"/>
  <c r="L3" i="8" s="1"/>
  <c r="Z44" i="5"/>
  <c r="K3" i="8" s="1"/>
  <c r="Z43" i="5"/>
  <c r="J3" i="8" s="1"/>
  <c r="Z42" i="5"/>
  <c r="I3" i="8" s="1"/>
  <c r="Y41" i="5"/>
  <c r="X41" i="5"/>
  <c r="Y46" i="5"/>
  <c r="X46" i="5"/>
  <c r="F3" i="8" s="1"/>
  <c r="Y45" i="5"/>
  <c r="X45" i="5"/>
  <c r="E3" i="8" s="1"/>
  <c r="Y44" i="5"/>
  <c r="X44" i="5"/>
  <c r="D3" i="8" s="1"/>
  <c r="Y43" i="5"/>
  <c r="X43" i="5"/>
  <c r="C3" i="8" s="1"/>
  <c r="Y42" i="5"/>
  <c r="X42" i="5"/>
  <c r="B3" i="8" s="1"/>
  <c r="X24" i="5"/>
  <c r="Y24" i="5" s="1"/>
  <c r="Y39" i="5"/>
  <c r="X39" i="5"/>
  <c r="Y38" i="5"/>
  <c r="X38" i="5"/>
  <c r="Y37" i="5"/>
  <c r="X37" i="5"/>
  <c r="Y36" i="5"/>
  <c r="X36" i="5"/>
  <c r="Y35" i="5"/>
  <c r="X35" i="5"/>
  <c r="Y32" i="5"/>
  <c r="Y28" i="5"/>
  <c r="X32" i="5"/>
  <c r="X31" i="5"/>
  <c r="Y31" i="5" s="1"/>
  <c r="Z30" i="5"/>
  <c r="M4" i="8" s="1"/>
  <c r="Z29" i="5"/>
  <c r="L4" i="8" s="1"/>
  <c r="Z28" i="5"/>
  <c r="K4" i="8" s="1"/>
  <c r="Z27" i="5"/>
  <c r="J4" i="8" s="1"/>
  <c r="Z26" i="5"/>
  <c r="I4" i="8" s="1"/>
  <c r="Y25" i="5"/>
  <c r="X25" i="5"/>
  <c r="Y30" i="5"/>
  <c r="X30" i="5"/>
  <c r="F4" i="8" s="1"/>
  <c r="Y29" i="5"/>
  <c r="X29" i="5"/>
  <c r="E4" i="8" s="1"/>
  <c r="X28" i="5"/>
  <c r="D4" i="8" s="1"/>
  <c r="Y27" i="5"/>
  <c r="X27" i="5"/>
  <c r="C4" i="8" s="1"/>
  <c r="Y26" i="5"/>
  <c r="X26" i="5"/>
  <c r="B4" i="8" s="1"/>
  <c r="Y23" i="5"/>
  <c r="X23" i="5"/>
  <c r="Y22" i="5"/>
  <c r="X22" i="5"/>
  <c r="Y21" i="5"/>
  <c r="X21" i="5"/>
  <c r="Y20" i="5"/>
  <c r="X20" i="5"/>
  <c r="Y19" i="5"/>
  <c r="X19" i="5"/>
  <c r="X40" i="5"/>
  <c r="Y40" i="5" s="1"/>
  <c r="Y16" i="5"/>
  <c r="Y14" i="5"/>
  <c r="Y13" i="5"/>
  <c r="Y12" i="5"/>
  <c r="Y3" i="5"/>
  <c r="Y11" i="5"/>
  <c r="Y10" i="5"/>
  <c r="Y9" i="5"/>
  <c r="Y7" i="5"/>
  <c r="Y6" i="5"/>
  <c r="Y5" i="5"/>
  <c r="Y4" i="5"/>
  <c r="X15" i="5"/>
  <c r="Y15" i="5" s="1"/>
  <c r="X8" i="5"/>
  <c r="Y8" i="5" s="1"/>
  <c r="X16" i="5"/>
  <c r="X14" i="5"/>
  <c r="F2" i="8" s="1"/>
  <c r="X13" i="5"/>
  <c r="E2" i="8" s="1"/>
  <c r="X12" i="5"/>
  <c r="D2" i="8" s="1"/>
  <c r="X11" i="5"/>
  <c r="C2" i="8" s="1"/>
  <c r="X10" i="5"/>
  <c r="B2" i="8" s="1"/>
  <c r="X9" i="5"/>
  <c r="X4" i="5"/>
  <c r="X5" i="5"/>
  <c r="X6" i="5"/>
  <c r="X7" i="5"/>
  <c r="Z11" i="5"/>
  <c r="J2" i="8" s="1"/>
  <c r="Z10" i="5"/>
  <c r="X3" i="5"/>
  <c r="T11" i="7" l="1"/>
  <c r="T7" i="7"/>
  <c r="T10" i="7"/>
  <c r="T9" i="7"/>
  <c r="T8" i="7"/>
  <c r="Z8" i="7" s="1"/>
  <c r="W11" i="7"/>
  <c r="Z11" i="7" s="1"/>
  <c r="W18" i="7"/>
  <c r="Z18" i="7" s="1"/>
  <c r="U16" i="7"/>
  <c r="Z16" i="7" s="1"/>
  <c r="U9" i="7"/>
  <c r="Z9" i="7" s="1"/>
  <c r="S14" i="7"/>
  <c r="Z14" i="7" s="1"/>
  <c r="R1" i="7"/>
  <c r="S7" i="7"/>
  <c r="Z7" i="7" s="1"/>
  <c r="S18" i="7"/>
  <c r="S11" i="7"/>
  <c r="T16" i="7"/>
  <c r="S10" i="7"/>
  <c r="S17" i="7"/>
  <c r="T17" i="7"/>
  <c r="W14" i="7"/>
  <c r="W7" i="7"/>
  <c r="W16" i="7"/>
  <c r="W9" i="7"/>
  <c r="U10" i="7"/>
  <c r="U17" i="7"/>
  <c r="V14" i="7"/>
  <c r="V7" i="7"/>
  <c r="S15" i="7"/>
  <c r="S8" i="7"/>
  <c r="V17" i="7"/>
  <c r="Z17" i="7" s="1"/>
  <c r="V10" i="7"/>
  <c r="Z10" i="7" s="1"/>
  <c r="S16" i="7"/>
  <c r="S9" i="7"/>
  <c r="T15" i="7"/>
  <c r="Z15" i="7" s="1"/>
  <c r="W17" i="7"/>
  <c r="W10" i="7"/>
  <c r="V16" i="7"/>
  <c r="V9" i="7"/>
  <c r="U15" i="7"/>
  <c r="U8" i="7"/>
  <c r="T18" i="7"/>
  <c r="U14" i="7"/>
  <c r="U7" i="7"/>
  <c r="V8" i="7"/>
  <c r="V15" i="7"/>
  <c r="U18" i="7"/>
  <c r="U11" i="7"/>
  <c r="T14" i="7"/>
  <c r="W8" i="7"/>
  <c r="W15" i="7"/>
  <c r="V11" i="7"/>
  <c r="V18" i="7"/>
  <c r="S15" i="8"/>
  <c r="S18" i="8"/>
  <c r="U18" i="8"/>
  <c r="V18" i="8"/>
  <c r="V16" i="8"/>
  <c r="T17" i="8"/>
  <c r="W18" i="8"/>
  <c r="Z18" i="8" s="1"/>
  <c r="V17" i="8"/>
  <c r="Z17" i="8" s="1"/>
  <c r="R1" i="8"/>
  <c r="S14" i="8"/>
  <c r="Z14" i="8" s="1"/>
  <c r="T15" i="8"/>
  <c r="Z15" i="8" s="1"/>
  <c r="W17" i="8"/>
  <c r="V15" i="8"/>
  <c r="T11" i="8"/>
  <c r="T18" i="8"/>
  <c r="U14" i="8"/>
  <c r="V14" i="8"/>
  <c r="U15" i="8"/>
  <c r="W15" i="8"/>
  <c r="W14" i="8"/>
  <c r="S16" i="8"/>
  <c r="T16" i="8"/>
  <c r="U16" i="8"/>
  <c r="Z16" i="8" s="1"/>
  <c r="S17" i="8"/>
  <c r="T14" i="8"/>
  <c r="W16" i="8"/>
  <c r="U17" i="8"/>
  <c r="W10" i="8"/>
  <c r="S11" i="8"/>
  <c r="U11" i="8"/>
  <c r="T7" i="8"/>
  <c r="V9" i="8"/>
  <c r="W8" i="8"/>
  <c r="V8" i="8"/>
  <c r="W9" i="8"/>
  <c r="T9" i="8"/>
  <c r="V10" i="8"/>
  <c r="Z10" i="8" s="1"/>
  <c r="T10" i="8"/>
  <c r="S8" i="8"/>
  <c r="W11" i="8"/>
  <c r="Z11" i="8" s="1"/>
  <c r="V11" i="8"/>
  <c r="U7" i="8"/>
  <c r="S9" i="8"/>
  <c r="U9" i="8"/>
  <c r="Z9" i="8" s="1"/>
  <c r="S10" i="8"/>
  <c r="U10" i="8"/>
  <c r="T8" i="8"/>
  <c r="Z8" i="8" s="1"/>
  <c r="U8" i="8"/>
  <c r="W7" i="8"/>
  <c r="V7" i="8"/>
  <c r="S7" i="8"/>
  <c r="Z7" i="8" s="1"/>
  <c r="R22" i="8" l="1"/>
  <c r="R2" i="7"/>
  <c r="R23" i="7"/>
  <c r="R3" i="7"/>
  <c r="R21" i="7"/>
  <c r="R24" i="7"/>
  <c r="R25" i="7"/>
  <c r="R24" i="8"/>
  <c r="R25" i="8"/>
  <c r="R3" i="8"/>
  <c r="R23" i="8"/>
  <c r="R21" i="8"/>
  <c r="R2" i="8"/>
  <c r="F11" i="9"/>
  <c r="F4" i="9"/>
  <c r="E11" i="9"/>
  <c r="E4" i="9"/>
  <c r="C4" i="9"/>
  <c r="D11" i="9"/>
  <c r="D4" i="9"/>
  <c r="R4" i="7" l="1"/>
  <c r="R4" i="8"/>
</calcChain>
</file>

<file path=xl/sharedStrings.xml><?xml version="1.0" encoding="utf-8"?>
<sst xmlns="http://schemas.openxmlformats.org/spreadsheetml/2006/main" count="943" uniqueCount="48">
  <si>
    <t>HAPPY</t>
    <phoneticPr fontId="1"/>
  </si>
  <si>
    <t>CONFUSED</t>
  </si>
  <si>
    <t>SURPRISED</t>
    <phoneticPr fontId="1"/>
  </si>
  <si>
    <t>FEAR</t>
  </si>
  <si>
    <t>ANGRY</t>
    <phoneticPr fontId="1"/>
  </si>
  <si>
    <t>SAD</t>
    <phoneticPr fontId="1"/>
  </si>
  <si>
    <t>SCORE</t>
    <phoneticPr fontId="1"/>
  </si>
  <si>
    <t>CALM</t>
    <phoneticPr fontId="1"/>
  </si>
  <si>
    <t>EMOTION</t>
    <phoneticPr fontId="1"/>
  </si>
  <si>
    <t>平均</t>
    <rPh sb="0" eb="2">
      <t>ヘイキn</t>
    </rPh>
    <phoneticPr fontId="1"/>
  </si>
  <si>
    <t>CALM</t>
  </si>
  <si>
    <t>HAPPY</t>
  </si>
  <si>
    <t>SURPRISED</t>
  </si>
  <si>
    <t xml:space="preserve">　　　
　　　AWS
　表現
</t>
    <phoneticPr fontId="1"/>
  </si>
  <si>
    <t>ANGRY</t>
  </si>
  <si>
    <t>SAD</t>
  </si>
  <si>
    <t>EMOTION</t>
  </si>
  <si>
    <t>SCORE</t>
  </si>
  <si>
    <t>１回目</t>
  </si>
  <si>
    <t>２回目</t>
  </si>
  <si>
    <t>分散</t>
  </si>
  <si>
    <t xml:space="preserve">　　　
　　　AWS
　表現
</t>
  </si>
  <si>
    <t>Accuracy</t>
  </si>
  <si>
    <t>Precision</t>
  </si>
  <si>
    <t>Recall</t>
  </si>
  <si>
    <t>F-measure</t>
  </si>
  <si>
    <t>p1</t>
    <phoneticPr fontId="1"/>
  </si>
  <si>
    <t>p2</t>
  </si>
  <si>
    <t>p3</t>
  </si>
  <si>
    <t>p4</t>
    <phoneticPr fontId="1"/>
  </si>
  <si>
    <t>p5</t>
    <phoneticPr fontId="1"/>
  </si>
  <si>
    <t>r1</t>
    <phoneticPr fontId="1"/>
  </si>
  <si>
    <t>r2</t>
  </si>
  <si>
    <t>r3</t>
  </si>
  <si>
    <t>r4</t>
  </si>
  <si>
    <t>r5</t>
    <phoneticPr fontId="1"/>
  </si>
  <si>
    <t>F1-1</t>
    <phoneticPr fontId="1"/>
  </si>
  <si>
    <t>F1-2</t>
  </si>
  <si>
    <t>F1-3</t>
  </si>
  <si>
    <t>F1-4</t>
  </si>
  <si>
    <t>F1-5</t>
  </si>
  <si>
    <t>Before</t>
    <phoneticPr fontId="1"/>
  </si>
  <si>
    <t>After</t>
    <phoneticPr fontId="1"/>
  </si>
  <si>
    <t>Afetr 分散</t>
    <rPh sb="6" eb="8">
      <t>ブンサn</t>
    </rPh>
    <phoneticPr fontId="1"/>
  </si>
  <si>
    <t>Before 分散</t>
    <rPh sb="7" eb="9">
      <t>ブンサn</t>
    </rPh>
    <phoneticPr fontId="1"/>
  </si>
  <si>
    <t>標準偏差</t>
    <rPh sb="0" eb="4">
      <t>ヒョウジュンヘンサ</t>
    </rPh>
    <phoneticPr fontId="1"/>
  </si>
  <si>
    <t>度数</t>
    <rPh sb="0" eb="2">
      <t>ドスウ</t>
    </rPh>
    <phoneticPr fontId="1"/>
  </si>
  <si>
    <t>DISGUSTED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</si>
</sst>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"/>
    <numFmt numFmtId="177" formatCode="0.0%"/>
    <numFmt numFmtId="178" formatCode="0.0_);[Red]\(0.0\)"/>
    <numFmt numFmtId="179" formatCode="0.00_);[Red]\(0.00\)"/>
    <numFmt numFmtId="180" formatCode="0.000"/>
  </numFmts>
  <fonts count="23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8"/>
      <color theme="1"/>
      <name val="游ゴシック"/>
      <family val="3"/>
      <charset val="128"/>
      <scheme val="minor"/>
    </font>
    <font>
      <sz val="18"/>
      <color theme="1"/>
      <name val="游ゴシック"/>
      <family val="2"/>
      <charset val="128"/>
      <scheme val="minor"/>
    </font>
    <font>
      <sz val="36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b/>
      <sz val="20"/>
      <color theme="1"/>
      <name val="游ゴシック"/>
      <family val="3"/>
      <charset val="128"/>
      <scheme val="minor"/>
    </font>
    <font>
      <sz val="48"/>
      <color theme="1"/>
      <name val="游ゴシック"/>
      <family val="3"/>
      <charset val="128"/>
      <scheme val="minor"/>
    </font>
    <font>
      <b/>
      <sz val="22"/>
      <color theme="1"/>
      <name val="游ゴシック"/>
      <family val="3"/>
      <charset val="128"/>
      <scheme val="minor"/>
    </font>
    <font>
      <sz val="18"/>
      <color rgb="FF000000"/>
      <name val="游ゴシック"/>
      <family val="3"/>
      <charset val="128"/>
    </font>
    <font>
      <sz val="18"/>
      <color rgb="FF000000"/>
      <name val="游ゴシック"/>
      <family val="3"/>
      <charset val="128"/>
      <scheme val="minor"/>
    </font>
    <font>
      <sz val="12"/>
      <color theme="1"/>
      <name val="游ゴシック"/>
      <family val="2"/>
      <charset val="128"/>
    </font>
    <font>
      <b/>
      <sz val="20"/>
      <color rgb="FF000000"/>
      <name val="游ゴシック"/>
      <family val="3"/>
      <charset val="128"/>
      <scheme val="minor"/>
    </font>
    <font>
      <b/>
      <sz val="20"/>
      <color rgb="FF000000"/>
      <name val="游ゴシック"/>
      <family val="3"/>
      <charset val="128"/>
    </font>
    <font>
      <sz val="18"/>
      <color rgb="FF000000"/>
      <name val="游ゴシック"/>
      <family val="2"/>
      <charset val="128"/>
    </font>
    <font>
      <sz val="22"/>
      <color theme="1"/>
      <name val="游ゴシック"/>
      <family val="2"/>
      <charset val="128"/>
      <scheme val="minor"/>
    </font>
    <font>
      <b/>
      <sz val="22"/>
      <color rgb="FF000000"/>
      <name val="游ゴシック"/>
      <family val="3"/>
      <charset val="128"/>
    </font>
    <font>
      <sz val="48"/>
      <color rgb="FF000000"/>
      <name val="游ゴシック"/>
      <family val="3"/>
      <charset val="128"/>
    </font>
    <font>
      <sz val="48"/>
      <name val="游ゴシック"/>
      <family val="3"/>
      <charset val="128"/>
    </font>
    <font>
      <sz val="72"/>
      <color rgb="FF191919"/>
      <name val="Times New Roman"/>
      <family val="1"/>
    </font>
    <font>
      <sz val="72"/>
      <color theme="1"/>
      <name val="游ゴシック"/>
      <family val="2"/>
      <charset val="128"/>
      <scheme val="minor"/>
    </font>
    <font>
      <sz val="28"/>
      <color theme="1"/>
      <name val="游ゴシック"/>
      <family val="2"/>
      <charset val="128"/>
      <scheme val="minor"/>
    </font>
    <font>
      <sz val="48"/>
      <color theme="1"/>
      <name val="游ゴシック"/>
      <family val="2"/>
      <charset val="128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CE4D6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FF7E79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 diagonalDown="1"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 style="medium">
        <color indexed="64"/>
      </diagonal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5" fillId="0" borderId="0" applyFont="0" applyFill="0" applyBorder="0" applyAlignment="0" applyProtection="0">
      <alignment vertical="center"/>
    </xf>
  </cellStyleXfs>
  <cellXfs count="77">
    <xf numFmtId="0" fontId="0" fillId="0" borderId="0" xfId="0">
      <alignment vertical="center"/>
    </xf>
    <xf numFmtId="0" fontId="3" fillId="0" borderId="1" xfId="0" applyFont="1" applyBorder="1">
      <alignment vertical="center"/>
    </xf>
    <xf numFmtId="0" fontId="2" fillId="0" borderId="4" xfId="0" applyFont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3" fillId="0" borderId="2" xfId="0" applyFont="1" applyBorder="1">
      <alignment vertical="center"/>
    </xf>
    <xf numFmtId="0" fontId="3" fillId="0" borderId="6" xfId="0" applyFont="1" applyBorder="1">
      <alignment vertical="center"/>
    </xf>
    <xf numFmtId="0" fontId="3" fillId="0" borderId="7" xfId="0" applyFont="1" applyBorder="1">
      <alignment vertical="center"/>
    </xf>
    <xf numFmtId="0" fontId="2" fillId="3" borderId="4" xfId="0" applyFont="1" applyFill="1" applyBorder="1" applyAlignment="1">
      <alignment horizontal="center" vertical="center"/>
    </xf>
    <xf numFmtId="0" fontId="3" fillId="3" borderId="6" xfId="0" applyFont="1" applyFill="1" applyBorder="1">
      <alignment vertical="center"/>
    </xf>
    <xf numFmtId="0" fontId="3" fillId="3" borderId="2" xfId="0" applyFont="1" applyFill="1" applyBorder="1">
      <alignment vertical="center"/>
    </xf>
    <xf numFmtId="0" fontId="3" fillId="3" borderId="7" xfId="0" applyFont="1" applyFill="1" applyBorder="1">
      <alignment vertical="center"/>
    </xf>
    <xf numFmtId="0" fontId="3" fillId="3" borderId="1" xfId="0" applyFont="1" applyFill="1" applyBorder="1">
      <alignment vertical="center"/>
    </xf>
    <xf numFmtId="0" fontId="6" fillId="4" borderId="8" xfId="0" applyFont="1" applyFill="1" applyBorder="1" applyAlignment="1">
      <alignment horizontal="center" vertical="center"/>
    </xf>
    <xf numFmtId="0" fontId="6" fillId="4" borderId="5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8" fillId="0" borderId="22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12" fillId="5" borderId="8" xfId="0" applyFont="1" applyFill="1" applyBorder="1" applyAlignment="1">
      <alignment horizontal="center" vertical="center"/>
    </xf>
    <xf numFmtId="0" fontId="10" fillId="6" borderId="4" xfId="0" applyFont="1" applyFill="1" applyBorder="1" applyAlignment="1">
      <alignment horizontal="center" vertical="center"/>
    </xf>
    <xf numFmtId="0" fontId="10" fillId="0" borderId="24" xfId="0" applyFont="1" applyBorder="1" applyAlignment="1">
      <alignment horizontal="center" vertical="center"/>
    </xf>
    <xf numFmtId="0" fontId="10" fillId="7" borderId="24" xfId="0" applyFont="1" applyFill="1" applyBorder="1" applyAlignment="1">
      <alignment horizontal="center" vertical="center"/>
    </xf>
    <xf numFmtId="0" fontId="10" fillId="6" borderId="24" xfId="0" applyFont="1" applyFill="1" applyBorder="1" applyAlignment="1">
      <alignment horizontal="center" vertical="center"/>
    </xf>
    <xf numFmtId="0" fontId="13" fillId="5" borderId="8" xfId="0" applyFont="1" applyFill="1" applyBorder="1" applyAlignment="1">
      <alignment horizontal="center" vertical="center"/>
    </xf>
    <xf numFmtId="0" fontId="13" fillId="5" borderId="5" xfId="0" applyFont="1" applyFill="1" applyBorder="1" applyAlignment="1">
      <alignment horizontal="center" vertical="center"/>
    </xf>
    <xf numFmtId="0" fontId="13" fillId="5" borderId="3" xfId="0" applyFont="1" applyFill="1" applyBorder="1" applyAlignment="1">
      <alignment horizontal="center" vertical="center"/>
    </xf>
    <xf numFmtId="0" fontId="9" fillId="6" borderId="4" xfId="0" applyFont="1" applyFill="1" applyBorder="1" applyAlignment="1">
      <alignment horizontal="center" vertical="center"/>
    </xf>
    <xf numFmtId="0" fontId="14" fillId="6" borderId="7" xfId="0" applyFont="1" applyFill="1" applyBorder="1">
      <alignment vertical="center"/>
    </xf>
    <xf numFmtId="0" fontId="14" fillId="6" borderId="1" xfId="0" applyFont="1" applyFill="1" applyBorder="1">
      <alignment vertical="center"/>
    </xf>
    <xf numFmtId="0" fontId="9" fillId="0" borderId="4" xfId="0" applyFont="1" applyBorder="1" applyAlignment="1">
      <alignment horizontal="center" vertical="center"/>
    </xf>
    <xf numFmtId="0" fontId="14" fillId="0" borderId="7" xfId="0" applyFont="1" applyBorder="1">
      <alignment vertical="center"/>
    </xf>
    <xf numFmtId="0" fontId="14" fillId="0" borderId="1" xfId="0" applyFont="1" applyBorder="1">
      <alignment vertical="center"/>
    </xf>
    <xf numFmtId="0" fontId="9" fillId="7" borderId="4" xfId="0" applyFont="1" applyFill="1" applyBorder="1" applyAlignment="1">
      <alignment horizontal="center" vertical="center"/>
    </xf>
    <xf numFmtId="0" fontId="11" fillId="0" borderId="0" xfId="0" applyFont="1">
      <alignment vertical="center"/>
    </xf>
    <xf numFmtId="0" fontId="14" fillId="0" borderId="6" xfId="0" applyFont="1" applyBorder="1">
      <alignment vertical="center"/>
    </xf>
    <xf numFmtId="0" fontId="14" fillId="0" borderId="2" xfId="0" applyFont="1" applyBorder="1">
      <alignment vertical="center"/>
    </xf>
    <xf numFmtId="0" fontId="14" fillId="6" borderId="6" xfId="0" applyFont="1" applyFill="1" applyBorder="1">
      <alignment vertical="center"/>
    </xf>
    <xf numFmtId="0" fontId="14" fillId="6" borderId="2" xfId="0" applyFont="1" applyFill="1" applyBorder="1">
      <alignment vertical="center"/>
    </xf>
    <xf numFmtId="0" fontId="15" fillId="0" borderId="0" xfId="0" applyFont="1">
      <alignment vertical="center"/>
    </xf>
    <xf numFmtId="0" fontId="2" fillId="0" borderId="0" xfId="0" applyFont="1">
      <alignment vertical="center"/>
    </xf>
    <xf numFmtId="0" fontId="16" fillId="0" borderId="21" xfId="0" applyFont="1" applyBorder="1" applyAlignment="1">
      <alignment vertical="center" wrapText="1"/>
    </xf>
    <xf numFmtId="0" fontId="16" fillId="0" borderId="22" xfId="0" applyFont="1" applyBorder="1" applyAlignment="1">
      <alignment horizontal="center" vertical="center"/>
    </xf>
    <xf numFmtId="0" fontId="16" fillId="0" borderId="9" xfId="0" applyFont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16" fillId="0" borderId="23" xfId="0" applyFont="1" applyBorder="1" applyAlignment="1">
      <alignment horizontal="center" vertical="center"/>
    </xf>
    <xf numFmtId="176" fontId="17" fillId="0" borderId="18" xfId="0" applyNumberFormat="1" applyFont="1" applyBorder="1">
      <alignment vertical="center"/>
    </xf>
    <xf numFmtId="176" fontId="17" fillId="0" borderId="19" xfId="0" applyNumberFormat="1" applyFont="1" applyBorder="1">
      <alignment vertical="center"/>
    </xf>
    <xf numFmtId="176" fontId="17" fillId="0" borderId="20" xfId="0" applyNumberFormat="1" applyFont="1" applyBorder="1">
      <alignment vertical="center"/>
    </xf>
    <xf numFmtId="0" fontId="16" fillId="8" borderId="11" xfId="0" applyFont="1" applyFill="1" applyBorder="1" applyAlignment="1">
      <alignment horizontal="center" vertical="center"/>
    </xf>
    <xf numFmtId="176" fontId="17" fillId="0" borderId="16" xfId="0" applyNumberFormat="1" applyFont="1" applyBorder="1">
      <alignment vertical="center"/>
    </xf>
    <xf numFmtId="176" fontId="17" fillId="0" borderId="1" xfId="0" applyNumberFormat="1" applyFont="1" applyBorder="1">
      <alignment vertical="center"/>
    </xf>
    <xf numFmtId="176" fontId="17" fillId="0" borderId="12" xfId="0" applyNumberFormat="1" applyFont="1" applyBorder="1">
      <alignment vertical="center"/>
    </xf>
    <xf numFmtId="0" fontId="16" fillId="0" borderId="11" xfId="0" applyFont="1" applyBorder="1" applyAlignment="1">
      <alignment horizontal="center" vertical="center"/>
    </xf>
    <xf numFmtId="176" fontId="18" fillId="9" borderId="1" xfId="0" applyNumberFormat="1" applyFont="1" applyFill="1" applyBorder="1">
      <alignment vertical="center"/>
    </xf>
    <xf numFmtId="176" fontId="17" fillId="9" borderId="1" xfId="0" applyNumberFormat="1" applyFont="1" applyFill="1" applyBorder="1">
      <alignment vertical="center"/>
    </xf>
    <xf numFmtId="0" fontId="16" fillId="0" borderId="13" xfId="0" applyFont="1" applyBorder="1" applyAlignment="1">
      <alignment horizontal="center" vertical="center"/>
    </xf>
    <xf numFmtId="176" fontId="17" fillId="0" borderId="17" xfId="0" applyNumberFormat="1" applyFont="1" applyBorder="1">
      <alignment vertical="center"/>
    </xf>
    <xf numFmtId="176" fontId="17" fillId="0" borderId="14" xfId="0" applyNumberFormat="1" applyFont="1" applyBorder="1">
      <alignment vertical="center"/>
    </xf>
    <xf numFmtId="176" fontId="17" fillId="0" borderId="15" xfId="0" applyNumberFormat="1" applyFont="1" applyBorder="1">
      <alignment vertical="center"/>
    </xf>
    <xf numFmtId="0" fontId="19" fillId="0" borderId="0" xfId="0" applyFont="1">
      <alignment vertical="center"/>
    </xf>
    <xf numFmtId="177" fontId="20" fillId="0" borderId="0" xfId="1" applyNumberFormat="1" applyFont="1">
      <alignment vertical="center"/>
    </xf>
    <xf numFmtId="178" fontId="7" fillId="10" borderId="18" xfId="1" applyNumberFormat="1" applyFont="1" applyFill="1" applyBorder="1">
      <alignment vertical="center"/>
    </xf>
    <xf numFmtId="0" fontId="21" fillId="0" borderId="0" xfId="0" applyFont="1">
      <alignment vertical="center"/>
    </xf>
    <xf numFmtId="178" fontId="4" fillId="0" borderId="0" xfId="0" applyNumberFormat="1" applyFont="1">
      <alignment vertical="center"/>
    </xf>
    <xf numFmtId="179" fontId="22" fillId="0" borderId="0" xfId="0" applyNumberFormat="1" applyFont="1">
      <alignment vertical="center"/>
    </xf>
    <xf numFmtId="9" fontId="3" fillId="11" borderId="2" xfId="1" applyFont="1" applyFill="1" applyBorder="1">
      <alignment vertical="center"/>
    </xf>
    <xf numFmtId="180" fontId="20" fillId="0" borderId="0" xfId="1" applyNumberFormat="1" applyFont="1">
      <alignment vertical="center"/>
    </xf>
    <xf numFmtId="0" fontId="0" fillId="0" borderId="1" xfId="0" applyBorder="1">
      <alignment vertical="center"/>
    </xf>
    <xf numFmtId="9" fontId="0" fillId="0" borderId="1" xfId="0" applyNumberFormat="1" applyBorder="1">
      <alignment vertical="center"/>
    </xf>
    <xf numFmtId="0" fontId="0" fillId="0" borderId="25" xfId="0" applyBorder="1" applyAlignment="1">
      <alignment horizontal="center" vertical="center"/>
    </xf>
    <xf numFmtId="0" fontId="15" fillId="0" borderId="25" xfId="0" applyFont="1" applyBorder="1" applyAlignment="1">
      <alignment horizontal="center" vertical="center"/>
    </xf>
    <xf numFmtId="177" fontId="17" fillId="0" borderId="18" xfId="1" applyNumberFormat="1" applyFont="1" applyBorder="1">
      <alignment vertical="center"/>
    </xf>
  </cellXfs>
  <cellStyles count="2">
    <cellStyle name="パーセント" xfId="1" builtinId="5"/>
    <cellStyle name="標準" xfId="0" builtinId="0"/>
  </cellStyles>
  <dxfs count="10">
    <dxf>
      <fill>
        <patternFill>
          <fgColor auto="1"/>
          <bgColor rgb="FFD9E1F2"/>
        </patternFill>
      </fill>
    </dxf>
    <dxf>
      <fill>
        <patternFill>
          <fgColor auto="1"/>
          <bgColor rgb="FFD9E1F2"/>
        </patternFill>
      </fill>
    </dxf>
    <dxf>
      <fill>
        <patternFill>
          <fgColor auto="1"/>
          <bgColor theme="4" tint="0.79998168889431442"/>
        </patternFill>
      </fill>
    </dxf>
    <dxf>
      <fill>
        <patternFill>
          <fgColor auto="1"/>
          <bgColor theme="4" tint="0.79998168889431442"/>
        </patternFill>
      </fill>
    </dxf>
    <dxf>
      <fill>
        <patternFill>
          <fgColor auto="1"/>
          <bgColor rgb="FFD9E1F2"/>
        </patternFill>
      </fill>
    </dxf>
    <dxf>
      <fill>
        <patternFill>
          <fgColor auto="1"/>
          <bgColor rgb="FFD9E1F2"/>
        </patternFill>
      </fill>
    </dxf>
    <dxf>
      <fill>
        <patternFill>
          <fgColor auto="1"/>
          <bgColor theme="4" tint="0.79998168889431442"/>
        </patternFill>
      </fill>
    </dxf>
    <dxf>
      <fill>
        <patternFill>
          <fgColor auto="1"/>
          <bgColor theme="4" tint="0.79998168889431442"/>
        </patternFill>
      </fill>
    </dxf>
    <dxf>
      <fill>
        <patternFill>
          <fgColor auto="1"/>
          <bgColor rgb="FFD9E1F2"/>
        </patternFill>
      </fill>
    </dxf>
    <dxf>
      <fill>
        <patternFill>
          <fgColor auto="1"/>
          <bgColor rgb="FFD9E1F2"/>
        </patternFill>
      </fill>
    </dxf>
  </dxfs>
  <tableStyles count="0" defaultTableStyle="TableStyleMedium2" defaultPivotStyle="PivotStyleLight16"/>
  <colors>
    <mruColors>
      <color rgb="FFFF7E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認識率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Sheet5!$A$2</c:f>
              <c:strCache>
                <c:ptCount val="1"/>
                <c:pt idx="0">
                  <c:v>Before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Sheet5!$B$3:$F$3</c:f>
                <c:numCache>
                  <c:formatCode>General</c:formatCode>
                  <c:ptCount val="5"/>
                  <c:pt idx="0">
                    <c:v>17.424160116487705</c:v>
                  </c:pt>
                  <c:pt idx="1">
                    <c:v>25.59352365570458</c:v>
                  </c:pt>
                  <c:pt idx="2">
                    <c:v>28.288392248636264</c:v>
                  </c:pt>
                  <c:pt idx="3">
                    <c:v>21.310648472093458</c:v>
                  </c:pt>
                  <c:pt idx="4">
                    <c:v>21.408337653259117</c:v>
                  </c:pt>
                </c:numCache>
              </c:numRef>
            </c:plus>
            <c:minus>
              <c:numRef>
                <c:f>Sheet5!$B$3:$F$3</c:f>
                <c:numCache>
                  <c:formatCode>General</c:formatCode>
                  <c:ptCount val="5"/>
                  <c:pt idx="0">
                    <c:v>17.424160116487705</c:v>
                  </c:pt>
                  <c:pt idx="1">
                    <c:v>25.59352365570458</c:v>
                  </c:pt>
                  <c:pt idx="2">
                    <c:v>28.288392248636264</c:v>
                  </c:pt>
                  <c:pt idx="3">
                    <c:v>21.310648472093458</c:v>
                  </c:pt>
                  <c:pt idx="4">
                    <c:v>21.408337653259117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Sheet5!$B$1:$F$1</c:f>
              <c:strCache>
                <c:ptCount val="5"/>
                <c:pt idx="0">
                  <c:v>HAPPY</c:v>
                </c:pt>
                <c:pt idx="1">
                  <c:v>ANGRY</c:v>
                </c:pt>
                <c:pt idx="2">
                  <c:v>SURPRISED</c:v>
                </c:pt>
                <c:pt idx="3">
                  <c:v>SAD</c:v>
                </c:pt>
                <c:pt idx="4">
                  <c:v>CALM</c:v>
                </c:pt>
              </c:strCache>
            </c:strRef>
          </c:cat>
          <c:val>
            <c:numRef>
              <c:f>Sheet5!$B$2:$F$2</c:f>
              <c:numCache>
                <c:formatCode>General</c:formatCode>
                <c:ptCount val="5"/>
                <c:pt idx="0">
                  <c:v>75.842779588926675</c:v>
                </c:pt>
                <c:pt idx="1">
                  <c:v>25.286305709269996</c:v>
                </c:pt>
                <c:pt idx="2">
                  <c:v>72.80688191163209</c:v>
                </c:pt>
                <c:pt idx="3">
                  <c:v>13.715921001851848</c:v>
                </c:pt>
                <c:pt idx="4">
                  <c:v>71.199665090721425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A9-0D4D-89FE-EC4F8532D167}"/>
            </c:ext>
          </c:extLst>
        </c:ser>
        <c:ser>
          <c:idx val="2"/>
          <c:order val="1"/>
          <c:tx>
            <c:strRef>
              <c:f>Sheet5!$A$4</c:f>
              <c:strCache>
                <c:ptCount val="1"/>
                <c:pt idx="0">
                  <c:v>After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Sheet5!$B$5:$F$5</c:f>
                <c:numCache>
                  <c:formatCode>General</c:formatCode>
                  <c:ptCount val="5"/>
                  <c:pt idx="0">
                    <c:v>20.184894663819101</c:v>
                  </c:pt>
                  <c:pt idx="1">
                    <c:v>22.114740423551236</c:v>
                  </c:pt>
                  <c:pt idx="2">
                    <c:v>9.7515742301753381</c:v>
                  </c:pt>
                  <c:pt idx="3">
                    <c:v>17.54252618925014</c:v>
                  </c:pt>
                  <c:pt idx="4">
                    <c:v>24.430030451844889</c:v>
                  </c:pt>
                </c:numCache>
              </c:numRef>
            </c:plus>
            <c:minus>
              <c:numRef>
                <c:f>Sheet5!$B$5:$F$5</c:f>
                <c:numCache>
                  <c:formatCode>General</c:formatCode>
                  <c:ptCount val="5"/>
                  <c:pt idx="0">
                    <c:v>20.184894663819101</c:v>
                  </c:pt>
                  <c:pt idx="1">
                    <c:v>22.114740423551236</c:v>
                  </c:pt>
                  <c:pt idx="2">
                    <c:v>9.7515742301753381</c:v>
                  </c:pt>
                  <c:pt idx="3">
                    <c:v>17.54252618925014</c:v>
                  </c:pt>
                  <c:pt idx="4">
                    <c:v>24.430030451844889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Sheet5!$B$1:$F$1</c:f>
              <c:strCache>
                <c:ptCount val="5"/>
                <c:pt idx="0">
                  <c:v>HAPPY</c:v>
                </c:pt>
                <c:pt idx="1">
                  <c:v>ANGRY</c:v>
                </c:pt>
                <c:pt idx="2">
                  <c:v>SURPRISED</c:v>
                </c:pt>
                <c:pt idx="3">
                  <c:v>SAD</c:v>
                </c:pt>
                <c:pt idx="4">
                  <c:v>CALM</c:v>
                </c:pt>
              </c:strCache>
            </c:strRef>
          </c:cat>
          <c:val>
            <c:numRef>
              <c:f>Sheet5!$B$4:$F$4</c:f>
              <c:numCache>
                <c:formatCode>General</c:formatCode>
                <c:ptCount val="5"/>
                <c:pt idx="0">
                  <c:v>72.114268023376312</c:v>
                </c:pt>
                <c:pt idx="1">
                  <c:v>34.214259960132019</c:v>
                </c:pt>
                <c:pt idx="2">
                  <c:v>86.55503958075623</c:v>
                </c:pt>
                <c:pt idx="3">
                  <c:v>19.161762256232329</c:v>
                </c:pt>
                <c:pt idx="4">
                  <c:v>65.527778725996768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A9-0D4D-89FE-EC4F8532D1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9523743"/>
        <c:axId val="1614410527"/>
      </c:barChart>
      <c:catAx>
        <c:axId val="1159523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14410527"/>
        <c:crosses val="autoZero"/>
        <c:auto val="1"/>
        <c:lblAlgn val="ctr"/>
        <c:lblOffset val="100"/>
        <c:noMultiLvlLbl val="0"/>
      </c:catAx>
      <c:valAx>
        <c:axId val="1614410527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59523743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スコア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Sheet5!$A$9</c:f>
              <c:strCache>
                <c:ptCount val="1"/>
                <c:pt idx="0">
                  <c:v>Before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Sheet5!$B$10:$F$10</c:f>
                <c:numCache>
                  <c:formatCode>General</c:formatCode>
                  <c:ptCount val="5"/>
                  <c:pt idx="0">
                    <c:v>11.121488209767612</c:v>
                  </c:pt>
                  <c:pt idx="1">
                    <c:v>26.056962174777347</c:v>
                  </c:pt>
                  <c:pt idx="2">
                    <c:v>36.244827217135416</c:v>
                  </c:pt>
                  <c:pt idx="3">
                    <c:v>33.804585487770737</c:v>
                  </c:pt>
                  <c:pt idx="4">
                    <c:v>24.848848620766667</c:v>
                  </c:pt>
                </c:numCache>
              </c:numRef>
            </c:plus>
            <c:minus>
              <c:numRef>
                <c:f>Sheet5!$B$10:$F$10</c:f>
                <c:numCache>
                  <c:formatCode>General</c:formatCode>
                  <c:ptCount val="5"/>
                  <c:pt idx="0">
                    <c:v>11.121488209767612</c:v>
                  </c:pt>
                  <c:pt idx="1">
                    <c:v>26.056962174777347</c:v>
                  </c:pt>
                  <c:pt idx="2">
                    <c:v>36.244827217135416</c:v>
                  </c:pt>
                  <c:pt idx="3">
                    <c:v>33.804585487770737</c:v>
                  </c:pt>
                  <c:pt idx="4">
                    <c:v>24.848848620766667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Sheet5!$B$8:$F$8</c:f>
              <c:strCache>
                <c:ptCount val="5"/>
                <c:pt idx="0">
                  <c:v>HAPPY</c:v>
                </c:pt>
                <c:pt idx="1">
                  <c:v>ANGRY</c:v>
                </c:pt>
                <c:pt idx="2">
                  <c:v>SURPRISED</c:v>
                </c:pt>
                <c:pt idx="3">
                  <c:v>SAD</c:v>
                </c:pt>
                <c:pt idx="4">
                  <c:v>CALM</c:v>
                </c:pt>
              </c:strCache>
            </c:strRef>
          </c:cat>
          <c:val>
            <c:numRef>
              <c:f>Sheet5!$B$9:$F$9</c:f>
              <c:numCache>
                <c:formatCode>General</c:formatCode>
                <c:ptCount val="5"/>
                <c:pt idx="0">
                  <c:v>94.75</c:v>
                </c:pt>
                <c:pt idx="1">
                  <c:v>12.249999999999996</c:v>
                </c:pt>
                <c:pt idx="2">
                  <c:v>74.75</c:v>
                </c:pt>
                <c:pt idx="3">
                  <c:v>18.5</c:v>
                </c:pt>
                <c:pt idx="4">
                  <c:v>87.916666666666657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47-AB41-A42A-9297A86ECAEF}"/>
            </c:ext>
          </c:extLst>
        </c:ser>
        <c:ser>
          <c:idx val="2"/>
          <c:order val="1"/>
          <c:tx>
            <c:strRef>
              <c:f>Sheet5!$A$11</c:f>
              <c:strCache>
                <c:ptCount val="1"/>
                <c:pt idx="0">
                  <c:v>After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Sheet5!$B$12:$F$12</c:f>
                <c:numCache>
                  <c:formatCode>General</c:formatCode>
                  <c:ptCount val="5"/>
                  <c:pt idx="0">
                    <c:v>24.708860309163995</c:v>
                  </c:pt>
                  <c:pt idx="1">
                    <c:v>30.780923926642906</c:v>
                  </c:pt>
                  <c:pt idx="2">
                    <c:v>11.461287497969519</c:v>
                  </c:pt>
                  <c:pt idx="3">
                    <c:v>34.273714417903406</c:v>
                  </c:pt>
                  <c:pt idx="4">
                    <c:v>38.790391135491866</c:v>
                  </c:pt>
                </c:numCache>
              </c:numRef>
            </c:plus>
            <c:minus>
              <c:numRef>
                <c:f>Sheet5!$B$12:$F$12</c:f>
                <c:numCache>
                  <c:formatCode>General</c:formatCode>
                  <c:ptCount val="5"/>
                  <c:pt idx="0">
                    <c:v>24.708860309163995</c:v>
                  </c:pt>
                  <c:pt idx="1">
                    <c:v>30.780923926642906</c:v>
                  </c:pt>
                  <c:pt idx="2">
                    <c:v>11.461287497969519</c:v>
                  </c:pt>
                  <c:pt idx="3">
                    <c:v>34.273714417903406</c:v>
                  </c:pt>
                  <c:pt idx="4">
                    <c:v>38.790391135491866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Sheet5!$B$8:$F$8</c:f>
              <c:strCache>
                <c:ptCount val="5"/>
                <c:pt idx="0">
                  <c:v>HAPPY</c:v>
                </c:pt>
                <c:pt idx="1">
                  <c:v>ANGRY</c:v>
                </c:pt>
                <c:pt idx="2">
                  <c:v>SURPRISED</c:v>
                </c:pt>
                <c:pt idx="3">
                  <c:v>SAD</c:v>
                </c:pt>
                <c:pt idx="4">
                  <c:v>CALM</c:v>
                </c:pt>
              </c:strCache>
            </c:strRef>
          </c:cat>
          <c:val>
            <c:numRef>
              <c:f>Sheet5!$B$11:$F$11</c:f>
              <c:numCache>
                <c:formatCode>General</c:formatCode>
                <c:ptCount val="5"/>
                <c:pt idx="0">
                  <c:v>84.833333333333329</c:v>
                </c:pt>
                <c:pt idx="1">
                  <c:v>20.416666666666664</c:v>
                </c:pt>
                <c:pt idx="2">
                  <c:v>91.833333333333329</c:v>
                </c:pt>
                <c:pt idx="3">
                  <c:v>26.25</c:v>
                </c:pt>
                <c:pt idx="4">
                  <c:v>74.833333333333329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47-AB41-A42A-9297A86ECA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60321551"/>
        <c:axId val="1611520287"/>
      </c:barChart>
      <c:catAx>
        <c:axId val="1660321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11520287"/>
        <c:crosses val="autoZero"/>
        <c:auto val="1"/>
        <c:lblAlgn val="ctr"/>
        <c:lblOffset val="100"/>
        <c:noMultiLvlLbl val="0"/>
      </c:catAx>
      <c:valAx>
        <c:axId val="1611520287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60321551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正解率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Sheet5!$A$16</c:f>
              <c:strCache>
                <c:ptCount val="1"/>
                <c:pt idx="0">
                  <c:v>Before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Sheet5!$B$15:$F$15</c:f>
              <c:strCache>
                <c:ptCount val="5"/>
                <c:pt idx="0">
                  <c:v>HAPPY</c:v>
                </c:pt>
                <c:pt idx="1">
                  <c:v>ANGRY</c:v>
                </c:pt>
                <c:pt idx="2">
                  <c:v>SURPRISED</c:v>
                </c:pt>
                <c:pt idx="3">
                  <c:v>SAD</c:v>
                </c:pt>
                <c:pt idx="4">
                  <c:v>CALM</c:v>
                </c:pt>
              </c:strCache>
            </c:strRef>
          </c:cat>
          <c:val>
            <c:numRef>
              <c:f>Sheet5!$B$16:$F$16</c:f>
              <c:numCache>
                <c:formatCode>0%</c:formatCode>
                <c:ptCount val="5"/>
                <c:pt idx="0">
                  <c:v>1</c:v>
                </c:pt>
                <c:pt idx="1">
                  <c:v>0.2</c:v>
                </c:pt>
                <c:pt idx="2">
                  <c:v>0.8</c:v>
                </c:pt>
                <c:pt idx="3">
                  <c:v>0.25</c:v>
                </c:pt>
                <c:pt idx="4">
                  <c:v>0.85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1A-BE42-BFEE-5008A81575A6}"/>
            </c:ext>
          </c:extLst>
        </c:ser>
        <c:ser>
          <c:idx val="1"/>
          <c:order val="1"/>
          <c:tx>
            <c:strRef>
              <c:f>Sheet5!$A$17</c:f>
              <c:strCache>
                <c:ptCount val="1"/>
                <c:pt idx="0">
                  <c:v>After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Sheet5!$B$15:$F$15</c:f>
              <c:strCache>
                <c:ptCount val="5"/>
                <c:pt idx="0">
                  <c:v>HAPPY</c:v>
                </c:pt>
                <c:pt idx="1">
                  <c:v>ANGRY</c:v>
                </c:pt>
                <c:pt idx="2">
                  <c:v>SURPRISED</c:v>
                </c:pt>
                <c:pt idx="3">
                  <c:v>SAD</c:v>
                </c:pt>
                <c:pt idx="4">
                  <c:v>CALM</c:v>
                </c:pt>
              </c:strCache>
            </c:strRef>
          </c:cat>
          <c:val>
            <c:numRef>
              <c:f>Sheet5!$B$17:$F$17</c:f>
              <c:numCache>
                <c:formatCode>0%</c:formatCode>
                <c:ptCount val="5"/>
                <c:pt idx="0">
                  <c:v>0.95</c:v>
                </c:pt>
                <c:pt idx="1">
                  <c:v>0.3</c:v>
                </c:pt>
                <c:pt idx="2">
                  <c:v>1</c:v>
                </c:pt>
                <c:pt idx="3">
                  <c:v>0.2</c:v>
                </c:pt>
                <c:pt idx="4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1A-BE42-BFEE-5008A81575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6621087"/>
        <c:axId val="377458687"/>
      </c:barChart>
      <c:catAx>
        <c:axId val="376621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77458687"/>
        <c:crosses val="autoZero"/>
        <c:auto val="1"/>
        <c:lblAlgn val="ctr"/>
        <c:lblOffset val="100"/>
        <c:noMultiLvlLbl val="0"/>
      </c:catAx>
      <c:valAx>
        <c:axId val="37745868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76621087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MS PGothic" panose="020B0600070205080204" pitchFamily="34" charset="-128"/>
                <a:cs typeface="Times New Roman" panose="02020603050405020304" pitchFamily="18" charset="0"/>
              </a:defRPr>
            </a:pPr>
            <a:r>
              <a:rPr lang="ja-JP"/>
              <a:t>鏡</a:t>
            </a:r>
            <a:r>
              <a:rPr lang="en-US"/>
              <a:t>/Before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MS PGothic" panose="020B0600070205080204" pitchFamily="34" charset="-128"/>
              <a:cs typeface="Times New Roman" panose="02020603050405020304" pitchFamily="18" charset="0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Sheet5!$A$16</c:f>
              <c:strCache>
                <c:ptCount val="1"/>
                <c:pt idx="0">
                  <c:v>Before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Sheet5!$B$15:$F$15</c:f>
              <c:strCache>
                <c:ptCount val="5"/>
                <c:pt idx="0">
                  <c:v>HAPPY</c:v>
                </c:pt>
                <c:pt idx="1">
                  <c:v>ANGRY</c:v>
                </c:pt>
                <c:pt idx="2">
                  <c:v>SURPRISED</c:v>
                </c:pt>
                <c:pt idx="3">
                  <c:v>SAD</c:v>
                </c:pt>
                <c:pt idx="4">
                  <c:v>CALM</c:v>
                </c:pt>
              </c:strCache>
            </c:strRef>
          </c:cat>
          <c:val>
            <c:numRef>
              <c:f>Sheet5!$B$16:$F$16</c:f>
              <c:numCache>
                <c:formatCode>0%</c:formatCode>
                <c:ptCount val="5"/>
                <c:pt idx="0">
                  <c:v>1</c:v>
                </c:pt>
                <c:pt idx="1">
                  <c:v>0.2</c:v>
                </c:pt>
                <c:pt idx="2">
                  <c:v>0.8</c:v>
                </c:pt>
                <c:pt idx="3">
                  <c:v>0.25</c:v>
                </c:pt>
                <c:pt idx="4">
                  <c:v>0.85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FB-834B-861E-1058D6F8AE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900079"/>
        <c:axId val="132444047"/>
      </c:barChart>
      <c:catAx>
        <c:axId val="132900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MS PGothic" panose="020B0600070205080204" pitchFamily="34" charset="-128"/>
                <a:cs typeface="Times New Roman" panose="02020603050405020304" pitchFamily="18" charset="0"/>
              </a:defRPr>
            </a:pPr>
            <a:endParaRPr lang="ja-JP"/>
          </a:p>
        </c:txPr>
        <c:crossAx val="132444047"/>
        <c:crosses val="autoZero"/>
        <c:auto val="1"/>
        <c:lblAlgn val="ctr"/>
        <c:lblOffset val="100"/>
        <c:noMultiLvlLbl val="0"/>
      </c:catAx>
      <c:valAx>
        <c:axId val="13244404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MS PGothic" panose="020B0600070205080204" pitchFamily="34" charset="-128"/>
                <a:cs typeface="Times New Roman" panose="02020603050405020304" pitchFamily="18" charset="0"/>
              </a:defRPr>
            </a:pPr>
            <a:endParaRPr lang="ja-JP"/>
          </a:p>
        </c:txPr>
        <c:crossAx val="132900079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Times New Roman" panose="02020603050405020304" pitchFamily="18" charset="0"/>
          <a:ea typeface="MS PGothic" panose="020B0600070205080204" pitchFamily="34" charset="-128"/>
          <a:cs typeface="Times New Roman" panose="02020603050405020304" pitchFamily="18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MS PGothic" panose="020B0600070205080204" pitchFamily="34" charset="-128"/>
                <a:cs typeface="Times New Roman" panose="02020603050405020304" pitchFamily="18" charset="0"/>
              </a:defRPr>
            </a:pPr>
            <a:r>
              <a:rPr lang="ja-JP"/>
              <a:t>鏡</a:t>
            </a:r>
            <a:r>
              <a:rPr lang="en-US"/>
              <a:t>/After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MS PGothic" panose="020B0600070205080204" pitchFamily="34" charset="-128"/>
              <a:cs typeface="Times New Roman" panose="02020603050405020304" pitchFamily="18" charset="0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Sheet5!$A$17</c:f>
              <c:strCache>
                <c:ptCount val="1"/>
                <c:pt idx="0">
                  <c:v>After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Sheet5!$B$15:$F$15</c:f>
              <c:strCache>
                <c:ptCount val="5"/>
                <c:pt idx="0">
                  <c:v>HAPPY</c:v>
                </c:pt>
                <c:pt idx="1">
                  <c:v>ANGRY</c:v>
                </c:pt>
                <c:pt idx="2">
                  <c:v>SURPRISED</c:v>
                </c:pt>
                <c:pt idx="3">
                  <c:v>SAD</c:v>
                </c:pt>
                <c:pt idx="4">
                  <c:v>CALM</c:v>
                </c:pt>
              </c:strCache>
            </c:strRef>
          </c:cat>
          <c:val>
            <c:numRef>
              <c:f>Sheet5!$B$17:$F$17</c:f>
              <c:numCache>
                <c:formatCode>0%</c:formatCode>
                <c:ptCount val="5"/>
                <c:pt idx="0">
                  <c:v>0.95</c:v>
                </c:pt>
                <c:pt idx="1">
                  <c:v>0.3</c:v>
                </c:pt>
                <c:pt idx="2">
                  <c:v>1</c:v>
                </c:pt>
                <c:pt idx="3">
                  <c:v>0.2</c:v>
                </c:pt>
                <c:pt idx="4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C8-2749-BC1B-F1D6694D69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900079"/>
        <c:axId val="132444047"/>
      </c:barChart>
      <c:catAx>
        <c:axId val="132900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MS PGothic" panose="020B0600070205080204" pitchFamily="34" charset="-128"/>
                <a:cs typeface="Times New Roman" panose="02020603050405020304" pitchFamily="18" charset="0"/>
              </a:defRPr>
            </a:pPr>
            <a:endParaRPr lang="ja-JP"/>
          </a:p>
        </c:txPr>
        <c:crossAx val="132444047"/>
        <c:crosses val="autoZero"/>
        <c:auto val="1"/>
        <c:lblAlgn val="ctr"/>
        <c:lblOffset val="100"/>
        <c:noMultiLvlLbl val="0"/>
      </c:catAx>
      <c:valAx>
        <c:axId val="13244404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MS PGothic" panose="020B0600070205080204" pitchFamily="34" charset="-128"/>
                <a:cs typeface="Times New Roman" panose="02020603050405020304" pitchFamily="18" charset="0"/>
              </a:defRPr>
            </a:pPr>
            <a:endParaRPr lang="ja-JP"/>
          </a:p>
        </c:txPr>
        <c:crossAx val="132900079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Times New Roman" panose="02020603050405020304" pitchFamily="18" charset="0"/>
          <a:ea typeface="MS PGothic" panose="020B0600070205080204" pitchFamily="34" charset="-128"/>
          <a:cs typeface="Times New Roman" panose="02020603050405020304" pitchFamily="18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498764</xdr:colOff>
      <xdr:row>4</xdr:row>
      <xdr:rowOff>200314</xdr:rowOff>
    </xdr:from>
    <xdr:to>
      <xdr:col>11</xdr:col>
      <xdr:colOff>302491</xdr:colOff>
      <xdr:row>15</xdr:row>
      <xdr:rowOff>149514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BC7D7C7C-A71A-5453-4E61-49B7588CF0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106543</xdr:colOff>
      <xdr:row>16</xdr:row>
      <xdr:rowOff>248105</xdr:rowOff>
    </xdr:from>
    <xdr:to>
      <xdr:col>10</xdr:col>
      <xdr:colOff>845249</xdr:colOff>
      <xdr:row>27</xdr:row>
      <xdr:rowOff>200526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41ACA10F-FF50-6A48-9255-B7E0E57A87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268889</xdr:colOff>
      <xdr:row>2</xdr:row>
      <xdr:rowOff>20032</xdr:rowOff>
    </xdr:from>
    <xdr:to>
      <xdr:col>8</xdr:col>
      <xdr:colOff>49526</xdr:colOff>
      <xdr:row>12</xdr:row>
      <xdr:rowOff>223232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ADFE0C76-0CF1-6E7B-5DC4-3133021C17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53473</xdr:colOff>
      <xdr:row>20</xdr:row>
      <xdr:rowOff>256228</xdr:rowOff>
    </xdr:from>
    <xdr:to>
      <xdr:col>2</xdr:col>
      <xdr:colOff>345351</xdr:colOff>
      <xdr:row>34</xdr:row>
      <xdr:rowOff>123881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8B554EF2-6B9C-3C59-0E5D-9307FB041E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523596</xdr:colOff>
      <xdr:row>21</xdr:row>
      <xdr:rowOff>22281</xdr:rowOff>
    </xdr:from>
    <xdr:to>
      <xdr:col>4</xdr:col>
      <xdr:colOff>815473</xdr:colOff>
      <xdr:row>34</xdr:row>
      <xdr:rowOff>144825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D920DAFA-DF84-574F-B648-BD8E9CDDF7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CE050-58FC-0F40-93D3-5EB12B9D3F4A}">
  <dimension ref="A1:F17"/>
  <sheetViews>
    <sheetView topLeftCell="A10" zoomScale="114" workbookViewId="0">
      <selection activeCell="D19" sqref="D19"/>
    </sheetView>
  </sheetViews>
  <sheetFormatPr baseColWidth="10" defaultRowHeight="20"/>
  <sheetData>
    <row r="1" spans="1:6">
      <c r="A1" s="72"/>
      <c r="B1" s="72" t="s">
        <v>11</v>
      </c>
      <c r="C1" s="72" t="s">
        <v>14</v>
      </c>
      <c r="D1" s="72" t="s">
        <v>12</v>
      </c>
      <c r="E1" s="72" t="s">
        <v>15</v>
      </c>
      <c r="F1" s="72" t="s">
        <v>10</v>
      </c>
    </row>
    <row r="2" spans="1:6">
      <c r="A2" s="72" t="s">
        <v>41</v>
      </c>
      <c r="B2" s="72">
        <f>Before!X3</f>
        <v>75.842779588926675</v>
      </c>
      <c r="C2" s="72">
        <f>Before!X36</f>
        <v>25.286305709269996</v>
      </c>
      <c r="D2" s="72">
        <f>Before!X21</f>
        <v>72.80688191163209</v>
      </c>
      <c r="E2" s="72">
        <f>Before!X54</f>
        <v>13.715921001851848</v>
      </c>
      <c r="F2" s="72">
        <f>Before!X71</f>
        <v>71.199665090721425</v>
      </c>
    </row>
    <row r="3" spans="1:6">
      <c r="A3" s="72" t="s">
        <v>44</v>
      </c>
      <c r="B3" s="72">
        <f>Before!Y3</f>
        <v>17.424160116487705</v>
      </c>
      <c r="C3" s="72">
        <f>Before!Y36</f>
        <v>25.59352365570458</v>
      </c>
      <c r="D3" s="72">
        <f>Before!Y21</f>
        <v>28.288392248636264</v>
      </c>
      <c r="E3" s="72">
        <f>Before!Y54</f>
        <v>21.310648472093458</v>
      </c>
      <c r="F3" s="72">
        <f>Before!Y71</f>
        <v>21.408337653259117</v>
      </c>
    </row>
    <row r="4" spans="1:6">
      <c r="A4" s="72" t="s">
        <v>42</v>
      </c>
      <c r="B4" s="72">
        <f>After!X3</f>
        <v>72.114268023376312</v>
      </c>
      <c r="C4" s="72">
        <f>After!X36</f>
        <v>34.214259960132019</v>
      </c>
      <c r="D4" s="72">
        <f>After!X21</f>
        <v>86.55503958075623</v>
      </c>
      <c r="E4" s="72">
        <f>After!X54</f>
        <v>19.161762256232329</v>
      </c>
      <c r="F4" s="72">
        <f>After!X71</f>
        <v>65.527778725996768</v>
      </c>
    </row>
    <row r="5" spans="1:6">
      <c r="A5" s="72" t="s">
        <v>43</v>
      </c>
      <c r="B5" s="72">
        <f>After!Y3</f>
        <v>20.184894663819101</v>
      </c>
      <c r="C5" s="72">
        <f>After!Y36</f>
        <v>22.114740423551236</v>
      </c>
      <c r="D5" s="72">
        <f>After!Y21</f>
        <v>9.7515742301753381</v>
      </c>
      <c r="E5" s="72">
        <f>After!Y54</f>
        <v>17.54252618925014</v>
      </c>
      <c r="F5" s="72">
        <f>After!Y71</f>
        <v>24.430030451844889</v>
      </c>
    </row>
    <row r="8" spans="1:6">
      <c r="A8" s="72"/>
      <c r="B8" s="72" t="s">
        <v>11</v>
      </c>
      <c r="C8" s="72" t="s">
        <v>14</v>
      </c>
      <c r="D8" s="72" t="s">
        <v>12</v>
      </c>
      <c r="E8" s="72" t="s">
        <v>15</v>
      </c>
      <c r="F8" s="72" t="s">
        <v>10</v>
      </c>
    </row>
    <row r="9" spans="1:6">
      <c r="A9" s="72" t="s">
        <v>41</v>
      </c>
      <c r="B9" s="72">
        <f>Before!X10</f>
        <v>94.75</v>
      </c>
      <c r="C9" s="72">
        <f>Before!X43</f>
        <v>12.249999999999996</v>
      </c>
      <c r="D9" s="72">
        <f>Before!X28</f>
        <v>74.75</v>
      </c>
      <c r="E9" s="72">
        <f>Before!X61</f>
        <v>18.5</v>
      </c>
      <c r="F9" s="72">
        <f>Before!X78</f>
        <v>87.916666666666657</v>
      </c>
    </row>
    <row r="10" spans="1:6">
      <c r="A10" s="72" t="s">
        <v>44</v>
      </c>
      <c r="B10" s="72">
        <f>Before!Y10</f>
        <v>11.121488209767612</v>
      </c>
      <c r="C10" s="72">
        <f>Before!Y43</f>
        <v>26.056962174777347</v>
      </c>
      <c r="D10" s="72">
        <f>Before!Y28</f>
        <v>36.244827217135416</v>
      </c>
      <c r="E10" s="72">
        <f>Before!Y61</f>
        <v>33.804585487770737</v>
      </c>
      <c r="F10" s="72">
        <f>Before!Y78</f>
        <v>24.848848620766667</v>
      </c>
    </row>
    <row r="11" spans="1:6">
      <c r="A11" s="72" t="s">
        <v>42</v>
      </c>
      <c r="B11" s="72">
        <f>After!X10</f>
        <v>84.833333333333329</v>
      </c>
      <c r="C11" s="72">
        <f>After!X43</f>
        <v>20.416666666666664</v>
      </c>
      <c r="D11" s="72">
        <f>After!X28</f>
        <v>91.833333333333329</v>
      </c>
      <c r="E11" s="72">
        <f>After!X61</f>
        <v>26.25</v>
      </c>
      <c r="F11" s="72">
        <f>After!X78</f>
        <v>74.833333333333329</v>
      </c>
    </row>
    <row r="12" spans="1:6">
      <c r="A12" s="72" t="s">
        <v>43</v>
      </c>
      <c r="B12" s="72">
        <f>After!Y10</f>
        <v>24.708860309163995</v>
      </c>
      <c r="C12" s="72">
        <f>After!Y43</f>
        <v>30.780923926642906</v>
      </c>
      <c r="D12" s="72">
        <f>After!Y28</f>
        <v>11.461287497969519</v>
      </c>
      <c r="E12" s="72">
        <f>After!Y61</f>
        <v>34.273714417903406</v>
      </c>
      <c r="F12" s="72">
        <f>After!Y78</f>
        <v>38.790391135491866</v>
      </c>
    </row>
    <row r="15" spans="1:6">
      <c r="A15" s="72"/>
      <c r="B15" s="72" t="s">
        <v>11</v>
      </c>
      <c r="C15" s="72" t="s">
        <v>14</v>
      </c>
      <c r="D15" s="72" t="s">
        <v>12</v>
      </c>
      <c r="E15" s="72" t="s">
        <v>15</v>
      </c>
      <c r="F15" s="72" t="s">
        <v>10</v>
      </c>
    </row>
    <row r="16" spans="1:6">
      <c r="A16" s="72" t="s">
        <v>41</v>
      </c>
      <c r="B16" s="73">
        <f>Before!Y15</f>
        <v>1</v>
      </c>
      <c r="C16" s="73">
        <f>Before!Y47</f>
        <v>0.2</v>
      </c>
      <c r="D16" s="73">
        <f>Before!Y31</f>
        <v>0.8</v>
      </c>
      <c r="E16" s="73">
        <f>Before!Y63</f>
        <v>0.25</v>
      </c>
      <c r="F16" s="73">
        <f>Before!Y79</f>
        <v>0.85</v>
      </c>
    </row>
    <row r="17" spans="1:6">
      <c r="A17" s="72" t="s">
        <v>42</v>
      </c>
      <c r="B17" s="73">
        <f>After!Y15</f>
        <v>0.95</v>
      </c>
      <c r="C17" s="73">
        <f>After!Y47</f>
        <v>0.3</v>
      </c>
      <c r="D17" s="73">
        <f>After!Y31</f>
        <v>1</v>
      </c>
      <c r="E17" s="73">
        <f>After!Y63</f>
        <v>0.2</v>
      </c>
      <c r="F17" s="73">
        <f>After!Y79</f>
        <v>0.75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952C3-3510-8C43-8812-325610E77D73}">
  <dimension ref="A1:Z80"/>
  <sheetViews>
    <sheetView topLeftCell="A55" zoomScale="61" workbookViewId="0">
      <selection activeCell="K47" sqref="K47"/>
    </sheetView>
  </sheetViews>
  <sheetFormatPr baseColWidth="10" defaultRowHeight="31"/>
  <cols>
    <col min="1" max="1" width="16.7109375" bestFit="1" customWidth="1"/>
    <col min="10" max="10" width="10.7109375" customWidth="1"/>
    <col min="17" max="17" width="10.7109375" customWidth="1"/>
    <col min="19" max="19" width="10.7109375" customWidth="1"/>
    <col min="21" max="21" width="10.7109375" customWidth="1"/>
    <col min="24" max="24" width="13.7109375" style="44" bestFit="1" customWidth="1"/>
    <col min="25" max="25" width="18.28515625" bestFit="1" customWidth="1"/>
  </cols>
  <sheetData>
    <row r="1" spans="1:26" ht="38">
      <c r="B1" s="74">
        <v>1</v>
      </c>
      <c r="C1" s="74"/>
      <c r="D1" s="74">
        <v>2</v>
      </c>
      <c r="E1" s="74"/>
      <c r="F1" s="74">
        <v>3</v>
      </c>
      <c r="G1" s="74"/>
      <c r="H1" s="74">
        <v>4</v>
      </c>
      <c r="I1" s="74"/>
      <c r="J1" s="74">
        <v>5</v>
      </c>
      <c r="K1" s="74"/>
      <c r="L1" s="74">
        <v>6</v>
      </c>
      <c r="M1" s="74"/>
      <c r="N1" s="74">
        <v>7</v>
      </c>
      <c r="O1" s="74"/>
      <c r="P1" s="74">
        <v>8</v>
      </c>
      <c r="Q1" s="74"/>
      <c r="R1" s="74">
        <v>9</v>
      </c>
      <c r="S1" s="74"/>
      <c r="T1" s="74">
        <v>10</v>
      </c>
      <c r="U1" s="74"/>
      <c r="Y1" s="43"/>
      <c r="Z1" s="43"/>
    </row>
    <row r="2" spans="1:26" ht="34" thickBot="1">
      <c r="A2" s="23" t="s">
        <v>11</v>
      </c>
      <c r="B2" s="13" t="s">
        <v>18</v>
      </c>
      <c r="C2" s="14" t="s">
        <v>19</v>
      </c>
      <c r="D2" s="13" t="s">
        <v>18</v>
      </c>
      <c r="E2" s="14" t="s">
        <v>19</v>
      </c>
      <c r="F2" s="13" t="s">
        <v>18</v>
      </c>
      <c r="G2" s="14" t="s">
        <v>19</v>
      </c>
      <c r="H2" s="29" t="s">
        <v>18</v>
      </c>
      <c r="I2" s="30" t="s">
        <v>19</v>
      </c>
      <c r="J2" s="29" t="s">
        <v>18</v>
      </c>
      <c r="K2" s="30" t="s">
        <v>19</v>
      </c>
      <c r="L2" s="29" t="s">
        <v>18</v>
      </c>
      <c r="M2" s="30" t="s">
        <v>19</v>
      </c>
      <c r="N2" s="29" t="s">
        <v>18</v>
      </c>
      <c r="O2" s="30" t="s">
        <v>19</v>
      </c>
      <c r="P2" s="29" t="s">
        <v>18</v>
      </c>
      <c r="Q2" s="30" t="s">
        <v>19</v>
      </c>
      <c r="R2" s="29" t="s">
        <v>18</v>
      </c>
      <c r="S2" s="30" t="s">
        <v>19</v>
      </c>
      <c r="T2" s="29" t="s">
        <v>18</v>
      </c>
      <c r="U2" s="30" t="s">
        <v>19</v>
      </c>
      <c r="X2" s="14" t="s">
        <v>9</v>
      </c>
      <c r="Y2" s="14" t="s">
        <v>45</v>
      </c>
    </row>
    <row r="3" spans="1:26" ht="32" thickTop="1">
      <c r="A3" s="24" t="s">
        <v>11</v>
      </c>
      <c r="B3" s="10">
        <v>70.7538147298973</v>
      </c>
      <c r="C3" s="11">
        <v>74.241294718056807</v>
      </c>
      <c r="D3" s="10">
        <v>68.976174630955796</v>
      </c>
      <c r="E3" s="11">
        <v>76.6767377459432</v>
      </c>
      <c r="F3" s="10">
        <v>87.466770125037797</v>
      </c>
      <c r="G3" s="11">
        <v>87.340532140949193</v>
      </c>
      <c r="H3" s="32">
        <v>17.930233629751498</v>
      </c>
      <c r="I3" s="33">
        <v>43.709651497751899</v>
      </c>
      <c r="J3" s="32">
        <v>69.364259579716403</v>
      </c>
      <c r="K3" s="33">
        <v>85.121248263017705</v>
      </c>
      <c r="L3" s="32">
        <v>86.360522647048398</v>
      </c>
      <c r="M3" s="33">
        <v>86.413217945740598</v>
      </c>
      <c r="N3" s="32">
        <v>87.388827684773204</v>
      </c>
      <c r="O3" s="33">
        <v>87.387330317512195</v>
      </c>
      <c r="P3" s="32">
        <v>86.843122729688204</v>
      </c>
      <c r="Q3" s="33">
        <v>86.961999086517295</v>
      </c>
      <c r="R3" s="32">
        <v>24.710951309199199</v>
      </c>
      <c r="S3" s="33">
        <v>81.739344855999406</v>
      </c>
      <c r="T3" s="32">
        <v>64.297267269960599</v>
      </c>
      <c r="U3" s="33">
        <v>68.602059560009394</v>
      </c>
      <c r="X3" s="44">
        <f>AVERAGE(B3:U3)</f>
        <v>72.114268023376312</v>
      </c>
      <c r="Y3" s="9">
        <f>_xlfn.STDEV.P(B3:U3)</f>
        <v>20.184894663819101</v>
      </c>
    </row>
    <row r="4" spans="1:26">
      <c r="A4" s="25" t="s">
        <v>14</v>
      </c>
      <c r="B4" s="6">
        <v>1.3155729187031271</v>
      </c>
      <c r="C4" s="6">
        <v>2.025938292515677</v>
      </c>
      <c r="D4" s="6">
        <v>9.1218956147967987</v>
      </c>
      <c r="E4" s="6">
        <v>5.8695257111335</v>
      </c>
      <c r="F4" s="6">
        <v>2.4556690642153593E-2</v>
      </c>
      <c r="G4" s="6">
        <v>9.1860201776226197E-2</v>
      </c>
      <c r="H4" s="35">
        <v>6.0730753598462304</v>
      </c>
      <c r="I4" s="35">
        <v>5.8702812654449401</v>
      </c>
      <c r="J4" s="35">
        <v>3.2612409148128538</v>
      </c>
      <c r="K4" s="35">
        <v>1.351134886574668</v>
      </c>
      <c r="L4" s="35">
        <v>0.86462051440245391</v>
      </c>
      <c r="M4" s="35">
        <v>0.90203357512995996</v>
      </c>
      <c r="N4" s="35">
        <v>6.7563706503873999E-2</v>
      </c>
      <c r="O4" s="35">
        <v>7.57364514486287E-2</v>
      </c>
      <c r="P4" s="35">
        <v>0.4350653970165434</v>
      </c>
      <c r="Q4" s="35">
        <v>0.30722822560407231</v>
      </c>
      <c r="R4" s="35">
        <v>11.750742908648125</v>
      </c>
      <c r="S4" s="35">
        <v>2.6804376466489788</v>
      </c>
      <c r="T4" s="35">
        <v>6.7657965795511803</v>
      </c>
      <c r="U4" s="35">
        <v>12.640606803385731</v>
      </c>
      <c r="X4" s="44">
        <f t="shared" ref="X4:X7" si="0">AVERAGE(B4:U4)</f>
        <v>3.5747456832292861</v>
      </c>
      <c r="Y4" s="4">
        <f>_xlfn.STDEV.P(B4:U4)</f>
        <v>3.9013647296719141</v>
      </c>
    </row>
    <row r="5" spans="1:26">
      <c r="A5" s="25" t="s">
        <v>12</v>
      </c>
      <c r="B5" s="6">
        <v>10.872725320754789</v>
      </c>
      <c r="C5" s="1">
        <v>11.45099846989512</v>
      </c>
      <c r="D5" s="6">
        <v>13.836317058287909</v>
      </c>
      <c r="E5" s="1">
        <v>12.620417598753122</v>
      </c>
      <c r="F5" s="6">
        <v>10.619478152110601</v>
      </c>
      <c r="G5" s="1">
        <v>10.645333500866769</v>
      </c>
      <c r="H5" s="35">
        <v>11.86196902151536</v>
      </c>
      <c r="I5" s="36">
        <v>12.850656932084991</v>
      </c>
      <c r="J5" s="35">
        <v>19.532679472213861</v>
      </c>
      <c r="K5" s="36">
        <v>11.044641327723749</v>
      </c>
      <c r="L5" s="35">
        <v>10.79958474278428</v>
      </c>
      <c r="M5" s="36">
        <v>10.72666123037032</v>
      </c>
      <c r="N5" s="35">
        <v>10.62876747852177</v>
      </c>
      <c r="O5" s="36">
        <v>10.63396415940765</v>
      </c>
      <c r="P5" s="35">
        <v>10.71743685948065</v>
      </c>
      <c r="Q5" s="36">
        <v>10.68476149650288</v>
      </c>
      <c r="R5" s="35">
        <v>60.86721030902968</v>
      </c>
      <c r="S5" s="36">
        <v>13.206252101758249</v>
      </c>
      <c r="T5" s="35">
        <v>11.1258086048219</v>
      </c>
      <c r="U5" s="36">
        <v>11.19304886261807</v>
      </c>
      <c r="X5" s="44">
        <f t="shared" si="0"/>
        <v>14.295935634975086</v>
      </c>
      <c r="Y5" s="4">
        <f>_xlfn.STDEV.P(B5:U5)</f>
        <v>10.869909226962209</v>
      </c>
    </row>
    <row r="6" spans="1:26">
      <c r="A6" s="25" t="s">
        <v>15</v>
      </c>
      <c r="B6" s="6">
        <v>1.99199488579734</v>
      </c>
      <c r="C6" s="1">
        <v>2.0044332162026102</v>
      </c>
      <c r="D6" s="6">
        <v>3.2488134597378799</v>
      </c>
      <c r="E6" s="1">
        <v>3.3887549298648301</v>
      </c>
      <c r="F6" s="6">
        <v>1.8822360675394001</v>
      </c>
      <c r="G6" s="1">
        <v>1.8901745736551601</v>
      </c>
      <c r="H6" s="35">
        <v>2.7283977309264702</v>
      </c>
      <c r="I6" s="36">
        <v>2.3130264349502299</v>
      </c>
      <c r="J6" s="35">
        <v>2.1095093104075402</v>
      </c>
      <c r="K6" s="36">
        <v>1.96346243065324</v>
      </c>
      <c r="L6" s="35">
        <v>1.89779495272696</v>
      </c>
      <c r="M6" s="36">
        <v>1.8951428275347899</v>
      </c>
      <c r="N6" s="35">
        <v>1.8887593646104901</v>
      </c>
      <c r="O6" s="36">
        <v>1.8843664047950399</v>
      </c>
      <c r="P6" s="35">
        <v>1.9014036239523699</v>
      </c>
      <c r="Q6" s="36">
        <v>1.9185764884327201</v>
      </c>
      <c r="R6" s="35">
        <v>2.1098008716724399</v>
      </c>
      <c r="S6" s="36">
        <v>2.02733591545412</v>
      </c>
      <c r="T6" s="35">
        <v>1.9970162101140001</v>
      </c>
      <c r="U6" s="36">
        <v>2.0123861034819202</v>
      </c>
      <c r="X6" s="44">
        <f t="shared" si="0"/>
        <v>2.1526692901254778</v>
      </c>
      <c r="Y6" s="4">
        <f>_xlfn.STDEV.P(B6:U6)</f>
        <v>0.43395911101866708</v>
      </c>
    </row>
    <row r="7" spans="1:26">
      <c r="A7" s="25" t="s">
        <v>7</v>
      </c>
      <c r="B7" s="6">
        <v>15.0658921448473</v>
      </c>
      <c r="C7" s="1">
        <v>10.2773353033297</v>
      </c>
      <c r="D7" s="6">
        <v>4.8167992362214997</v>
      </c>
      <c r="E7" s="1">
        <v>1.44456401430526</v>
      </c>
      <c r="F7" s="6">
        <v>6.9589646700111904E-3</v>
      </c>
      <c r="G7" s="1">
        <v>3.2099582752557601E-2</v>
      </c>
      <c r="H7" s="35">
        <v>61.4063242579603</v>
      </c>
      <c r="I7" s="36">
        <v>35.256383869767902</v>
      </c>
      <c r="J7" s="35">
        <v>5.7323107228492098</v>
      </c>
      <c r="K7" s="36">
        <v>0.51951309203055396</v>
      </c>
      <c r="L7" s="35">
        <v>7.74771430378529E-2</v>
      </c>
      <c r="M7" s="36">
        <v>6.2944421224310598E-2</v>
      </c>
      <c r="N7" s="35">
        <v>2.60817655906351E-2</v>
      </c>
      <c r="O7" s="36">
        <v>1.8602666836466299E-2</v>
      </c>
      <c r="P7" s="35">
        <v>0.102971389862186</v>
      </c>
      <c r="Q7" s="36">
        <v>0.127434702942997</v>
      </c>
      <c r="R7" s="35">
        <v>0.56129460145049004</v>
      </c>
      <c r="S7" s="36">
        <v>0.34662948013920603</v>
      </c>
      <c r="T7" s="35">
        <v>15.8141113355522</v>
      </c>
      <c r="U7" s="36">
        <v>5.5518986705047499</v>
      </c>
      <c r="X7" s="44">
        <f t="shared" si="0"/>
        <v>7.8623813682937707</v>
      </c>
      <c r="Y7" s="4">
        <f>_xlfn.STDEV.P(B7:U7)</f>
        <v>14.916123133034048</v>
      </c>
    </row>
    <row r="8" spans="1:26">
      <c r="A8" s="26" t="s">
        <v>16</v>
      </c>
      <c r="B8" s="6" t="s">
        <v>11</v>
      </c>
      <c r="C8" s="1" t="s">
        <v>11</v>
      </c>
      <c r="D8" s="6" t="s">
        <v>11</v>
      </c>
      <c r="E8" s="1" t="s">
        <v>11</v>
      </c>
      <c r="F8" s="6" t="s">
        <v>11</v>
      </c>
      <c r="G8" s="1" t="s">
        <v>11</v>
      </c>
      <c r="H8" s="35" t="s">
        <v>10</v>
      </c>
      <c r="I8" s="36" t="s">
        <v>11</v>
      </c>
      <c r="J8" s="35" t="s">
        <v>11</v>
      </c>
      <c r="K8" s="36" t="s">
        <v>11</v>
      </c>
      <c r="L8" s="35" t="s">
        <v>11</v>
      </c>
      <c r="M8" s="36" t="s">
        <v>11</v>
      </c>
      <c r="N8" s="35" t="s">
        <v>11</v>
      </c>
      <c r="O8" s="36" t="s">
        <v>11</v>
      </c>
      <c r="P8" s="35" t="s">
        <v>11</v>
      </c>
      <c r="Q8" s="36" t="s">
        <v>11</v>
      </c>
      <c r="R8" s="35" t="s">
        <v>3</v>
      </c>
      <c r="S8" s="36" t="s">
        <v>11</v>
      </c>
      <c r="T8" s="35" t="s">
        <v>11</v>
      </c>
      <c r="U8" s="36" t="s">
        <v>11</v>
      </c>
      <c r="X8" s="44">
        <f>COUNTIF(B8:U8,A2)</f>
        <v>18</v>
      </c>
      <c r="Y8" s="70">
        <f>X8/20</f>
        <v>0.9</v>
      </c>
    </row>
    <row r="9" spans="1:26">
      <c r="A9" s="26" t="s">
        <v>17</v>
      </c>
      <c r="B9" s="6">
        <v>70.7538147298973</v>
      </c>
      <c r="C9" s="1">
        <v>74.241294718056807</v>
      </c>
      <c r="D9" s="6">
        <v>68.976174630955796</v>
      </c>
      <c r="E9" s="1">
        <v>76.6767377459432</v>
      </c>
      <c r="F9" s="6">
        <v>87.466770125037797</v>
      </c>
      <c r="G9" s="1">
        <v>87.340532140949193</v>
      </c>
      <c r="H9" s="35">
        <v>61.4063242579603</v>
      </c>
      <c r="I9" s="36">
        <v>43.709651497751899</v>
      </c>
      <c r="J9" s="35">
        <v>69.364259579716403</v>
      </c>
      <c r="K9" s="36">
        <v>85.121248263017705</v>
      </c>
      <c r="L9" s="35">
        <v>86.360522647048398</v>
      </c>
      <c r="M9" s="36">
        <v>86.413217945740598</v>
      </c>
      <c r="N9" s="35">
        <v>87.388827684773204</v>
      </c>
      <c r="O9" s="36">
        <v>87.387330317512195</v>
      </c>
      <c r="P9" s="35">
        <v>86.843122729688204</v>
      </c>
      <c r="Q9" s="36">
        <v>86.961999086517295</v>
      </c>
      <c r="R9" s="35">
        <v>53.850082991487902</v>
      </c>
      <c r="S9" s="36">
        <v>81.739344855999406</v>
      </c>
      <c r="T9" s="35">
        <v>64.297267269960599</v>
      </c>
      <c r="U9" s="36">
        <v>68.602059560009394</v>
      </c>
      <c r="X9" s="44">
        <f t="shared" ref="X9" si="1">AVERAGE(B9:U9)</f>
        <v>75.745029138901188</v>
      </c>
      <c r="Y9" s="4">
        <f t="shared" ref="Y9:Y14" si="2">_xlfn.STDEV.P(B9:U9)</f>
        <v>12.550313585957849</v>
      </c>
      <c r="Z9" t="s">
        <v>46</v>
      </c>
    </row>
    <row r="10" spans="1:26">
      <c r="A10" s="27" t="s">
        <v>11</v>
      </c>
      <c r="B10" s="10">
        <v>80</v>
      </c>
      <c r="C10" s="11">
        <v>80</v>
      </c>
      <c r="D10" s="10">
        <v>100</v>
      </c>
      <c r="E10" s="11">
        <v>100</v>
      </c>
      <c r="F10" s="10">
        <v>100</v>
      </c>
      <c r="G10" s="11">
        <v>100</v>
      </c>
      <c r="H10" s="32">
        <v>0</v>
      </c>
      <c r="I10" s="33">
        <v>60</v>
      </c>
      <c r="J10" s="32">
        <v>80</v>
      </c>
      <c r="K10" s="33">
        <v>100</v>
      </c>
      <c r="L10" s="32">
        <v>100</v>
      </c>
      <c r="M10" s="33">
        <v>100</v>
      </c>
      <c r="N10" s="32">
        <v>100</v>
      </c>
      <c r="O10" s="33">
        <v>100</v>
      </c>
      <c r="P10" s="32">
        <v>100</v>
      </c>
      <c r="Q10" s="33">
        <v>100</v>
      </c>
      <c r="R10" s="32">
        <v>50</v>
      </c>
      <c r="S10" s="33">
        <v>100</v>
      </c>
      <c r="T10" s="32">
        <v>66.6666666666666</v>
      </c>
      <c r="U10" s="33">
        <v>80</v>
      </c>
      <c r="X10" s="44">
        <f>AVERAGE(B10:U10)</f>
        <v>84.833333333333329</v>
      </c>
      <c r="Y10" s="9">
        <f t="shared" si="2"/>
        <v>24.708860309163995</v>
      </c>
      <c r="Z10" s="44">
        <f>COUNTIF(B$15:U$15,$A10)</f>
        <v>19</v>
      </c>
    </row>
    <row r="11" spans="1:26">
      <c r="A11" s="25" t="s">
        <v>14</v>
      </c>
      <c r="B11" s="6">
        <v>0</v>
      </c>
      <c r="C11" s="1">
        <v>0</v>
      </c>
      <c r="D11" s="6">
        <v>0</v>
      </c>
      <c r="E11" s="1">
        <v>0</v>
      </c>
      <c r="F11" s="6">
        <v>0</v>
      </c>
      <c r="G11" s="1">
        <v>0</v>
      </c>
      <c r="H11" s="35">
        <v>0</v>
      </c>
      <c r="I11" s="36">
        <v>0</v>
      </c>
      <c r="J11" s="35">
        <v>0</v>
      </c>
      <c r="K11" s="36">
        <v>0</v>
      </c>
      <c r="L11" s="35">
        <v>0</v>
      </c>
      <c r="M11" s="36">
        <v>0</v>
      </c>
      <c r="N11" s="35">
        <v>0</v>
      </c>
      <c r="O11" s="36">
        <v>0</v>
      </c>
      <c r="P11" s="35">
        <v>0</v>
      </c>
      <c r="Q11" s="36">
        <v>0</v>
      </c>
      <c r="R11" s="35">
        <v>0</v>
      </c>
      <c r="S11" s="36">
        <v>0</v>
      </c>
      <c r="T11" s="35">
        <v>0</v>
      </c>
      <c r="U11" s="36">
        <v>20</v>
      </c>
      <c r="X11" s="44">
        <f t="shared" ref="X11:X14" si="3">AVERAGE(B11:U11)</f>
        <v>1</v>
      </c>
      <c r="Y11" s="4">
        <f t="shared" si="2"/>
        <v>4.358898943540674</v>
      </c>
      <c r="Z11" s="44">
        <f>COUNTIF(B$15:U$15,$A11)+COUNTIF(B$15:U$15,"CONFUSED")+COUNTIF(B$15:U$15,"DISGUSTED")</f>
        <v>0</v>
      </c>
    </row>
    <row r="12" spans="1:26">
      <c r="A12" s="25" t="s">
        <v>12</v>
      </c>
      <c r="B12" s="6">
        <v>0</v>
      </c>
      <c r="C12" s="1">
        <v>0</v>
      </c>
      <c r="D12" s="6">
        <v>0</v>
      </c>
      <c r="E12" s="1">
        <v>0</v>
      </c>
      <c r="F12" s="6">
        <v>0</v>
      </c>
      <c r="G12" s="1">
        <v>0</v>
      </c>
      <c r="H12" s="35">
        <v>0</v>
      </c>
      <c r="I12" s="36">
        <v>0</v>
      </c>
      <c r="J12" s="35">
        <v>20</v>
      </c>
      <c r="K12" s="36">
        <v>0</v>
      </c>
      <c r="L12" s="35">
        <v>0</v>
      </c>
      <c r="M12" s="36">
        <v>0</v>
      </c>
      <c r="N12" s="35">
        <v>0</v>
      </c>
      <c r="O12" s="36">
        <v>0</v>
      </c>
      <c r="P12" s="35">
        <v>0</v>
      </c>
      <c r="Q12" s="36">
        <v>0</v>
      </c>
      <c r="R12" s="35">
        <v>50</v>
      </c>
      <c r="S12" s="36">
        <v>0</v>
      </c>
      <c r="T12" s="35">
        <v>0</v>
      </c>
      <c r="U12" s="36">
        <v>0</v>
      </c>
      <c r="X12" s="44">
        <f t="shared" si="3"/>
        <v>3.5</v>
      </c>
      <c r="Y12" s="4">
        <f t="shared" si="2"/>
        <v>11.521718621802913</v>
      </c>
      <c r="Z12" s="44">
        <f>COUNTIF(B$15:U$15,$A12)+COUNTIF(B$15:U$15,"FEAR")</f>
        <v>0</v>
      </c>
    </row>
    <row r="13" spans="1:26">
      <c r="A13" s="25" t="s">
        <v>15</v>
      </c>
      <c r="B13" s="6">
        <v>0</v>
      </c>
      <c r="C13" s="1">
        <v>0</v>
      </c>
      <c r="D13" s="6">
        <v>0</v>
      </c>
      <c r="E13" s="1">
        <v>0</v>
      </c>
      <c r="F13" s="6">
        <v>0</v>
      </c>
      <c r="G13" s="1">
        <v>0</v>
      </c>
      <c r="H13" s="35">
        <v>0</v>
      </c>
      <c r="I13" s="36">
        <v>0</v>
      </c>
      <c r="J13" s="35">
        <v>0</v>
      </c>
      <c r="K13" s="36">
        <v>0</v>
      </c>
      <c r="L13" s="35">
        <v>0</v>
      </c>
      <c r="M13" s="36">
        <v>0</v>
      </c>
      <c r="N13" s="35">
        <v>0</v>
      </c>
      <c r="O13" s="36">
        <v>0</v>
      </c>
      <c r="P13" s="35">
        <v>0</v>
      </c>
      <c r="Q13" s="36">
        <v>0</v>
      </c>
      <c r="R13" s="35">
        <v>0</v>
      </c>
      <c r="S13" s="36">
        <v>0</v>
      </c>
      <c r="T13" s="35">
        <v>0</v>
      </c>
      <c r="U13" s="36">
        <v>0</v>
      </c>
      <c r="X13" s="44">
        <f t="shared" si="3"/>
        <v>0</v>
      </c>
      <c r="Y13" s="4">
        <f t="shared" si="2"/>
        <v>0</v>
      </c>
      <c r="Z13" s="44">
        <f>COUNTIF(B$15:U$15,$A13)</f>
        <v>0</v>
      </c>
    </row>
    <row r="14" spans="1:26">
      <c r="A14" s="25" t="s">
        <v>7</v>
      </c>
      <c r="B14" s="6">
        <v>20</v>
      </c>
      <c r="C14" s="1">
        <v>20</v>
      </c>
      <c r="D14" s="6">
        <v>0</v>
      </c>
      <c r="E14" s="1">
        <v>0</v>
      </c>
      <c r="F14" s="6">
        <v>0</v>
      </c>
      <c r="G14" s="1">
        <v>0</v>
      </c>
      <c r="H14" s="35">
        <v>100</v>
      </c>
      <c r="I14" s="36">
        <v>40</v>
      </c>
      <c r="J14" s="35">
        <v>0</v>
      </c>
      <c r="K14" s="36">
        <v>0</v>
      </c>
      <c r="L14" s="35">
        <v>0</v>
      </c>
      <c r="M14" s="36">
        <v>0</v>
      </c>
      <c r="N14" s="35">
        <v>0</v>
      </c>
      <c r="O14" s="36">
        <v>0</v>
      </c>
      <c r="P14" s="35">
        <v>0</v>
      </c>
      <c r="Q14" s="36">
        <v>0</v>
      </c>
      <c r="R14" s="35">
        <v>0</v>
      </c>
      <c r="S14" s="36">
        <v>0</v>
      </c>
      <c r="T14" s="35">
        <v>33.3333333333333</v>
      </c>
      <c r="U14" s="36">
        <v>0</v>
      </c>
      <c r="X14" s="44">
        <f t="shared" si="3"/>
        <v>10.666666666666666</v>
      </c>
      <c r="Y14" s="4">
        <f t="shared" si="2"/>
        <v>23.701851779508235</v>
      </c>
      <c r="Z14" s="44">
        <f>COUNTIF(B$15:U$15,$A14)</f>
        <v>1</v>
      </c>
    </row>
    <row r="15" spans="1:26">
      <c r="A15" s="26" t="s">
        <v>16</v>
      </c>
      <c r="B15" s="6" t="s">
        <v>11</v>
      </c>
      <c r="C15" s="1" t="s">
        <v>11</v>
      </c>
      <c r="D15" s="6" t="s">
        <v>11</v>
      </c>
      <c r="E15" s="1" t="s">
        <v>11</v>
      </c>
      <c r="F15" s="6" t="s">
        <v>11</v>
      </c>
      <c r="G15" s="1" t="s">
        <v>11</v>
      </c>
      <c r="H15" s="35" t="s">
        <v>10</v>
      </c>
      <c r="I15" s="36" t="s">
        <v>11</v>
      </c>
      <c r="J15" s="35" t="s">
        <v>11</v>
      </c>
      <c r="K15" s="36" t="s">
        <v>11</v>
      </c>
      <c r="L15" s="35" t="s">
        <v>11</v>
      </c>
      <c r="M15" s="36" t="s">
        <v>11</v>
      </c>
      <c r="N15" s="35" t="s">
        <v>11</v>
      </c>
      <c r="O15" s="36" t="s">
        <v>11</v>
      </c>
      <c r="P15" s="35" t="s">
        <v>11</v>
      </c>
      <c r="Q15" s="36" t="s">
        <v>11</v>
      </c>
      <c r="R15" s="35" t="s">
        <v>11</v>
      </c>
      <c r="S15" s="36" t="s">
        <v>11</v>
      </c>
      <c r="T15" s="35" t="s">
        <v>11</v>
      </c>
      <c r="U15" s="36" t="s">
        <v>11</v>
      </c>
      <c r="X15" s="44">
        <f>COUNTIF(B15:U15,A2)</f>
        <v>19</v>
      </c>
      <c r="Y15" s="70">
        <f>X15/20</f>
        <v>0.95</v>
      </c>
      <c r="Z15" s="44"/>
    </row>
    <row r="16" spans="1:26">
      <c r="A16" s="26" t="s">
        <v>17</v>
      </c>
      <c r="B16" s="6">
        <v>80</v>
      </c>
      <c r="C16" s="1">
        <v>80</v>
      </c>
      <c r="D16" s="6">
        <v>100</v>
      </c>
      <c r="E16" s="1">
        <v>100</v>
      </c>
      <c r="F16" s="6">
        <v>100</v>
      </c>
      <c r="G16" s="1">
        <v>100</v>
      </c>
      <c r="H16" s="35">
        <v>100</v>
      </c>
      <c r="I16" s="36">
        <v>60</v>
      </c>
      <c r="J16" s="35">
        <v>80</v>
      </c>
      <c r="K16" s="36">
        <v>100</v>
      </c>
      <c r="L16" s="35">
        <v>100</v>
      </c>
      <c r="M16" s="36">
        <v>100</v>
      </c>
      <c r="N16" s="35">
        <v>100</v>
      </c>
      <c r="O16" s="36">
        <v>100</v>
      </c>
      <c r="P16" s="35">
        <v>100</v>
      </c>
      <c r="Q16" s="36">
        <v>100</v>
      </c>
      <c r="R16" s="35">
        <v>50</v>
      </c>
      <c r="S16" s="36">
        <v>100</v>
      </c>
      <c r="T16" s="35">
        <v>66.6666666666666</v>
      </c>
      <c r="U16" s="36">
        <v>80</v>
      </c>
      <c r="X16" s="44">
        <f t="shared" ref="X16" si="4">AVERAGE(B16:U16)</f>
        <v>89.833333333333329</v>
      </c>
      <c r="Y16" s="4">
        <f>_xlfn.STDEV.P(B16:U16)</f>
        <v>15.401118285515702</v>
      </c>
    </row>
    <row r="17" spans="1:26"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</row>
    <row r="18" spans="1:26" ht="34" thickBot="1">
      <c r="A18" s="12" t="s">
        <v>2</v>
      </c>
      <c r="B18" s="13" t="s">
        <v>18</v>
      </c>
      <c r="C18" s="14" t="s">
        <v>19</v>
      </c>
      <c r="D18" s="13" t="s">
        <v>18</v>
      </c>
      <c r="E18" s="14" t="s">
        <v>19</v>
      </c>
      <c r="F18" s="13" t="s">
        <v>18</v>
      </c>
      <c r="G18" s="14" t="s">
        <v>19</v>
      </c>
      <c r="H18" s="29" t="s">
        <v>18</v>
      </c>
      <c r="I18" s="30" t="s">
        <v>19</v>
      </c>
      <c r="J18" s="29" t="s">
        <v>18</v>
      </c>
      <c r="K18" s="30" t="s">
        <v>19</v>
      </c>
      <c r="L18" s="29" t="s">
        <v>18</v>
      </c>
      <c r="M18" s="30" t="s">
        <v>19</v>
      </c>
      <c r="N18" s="29" t="s">
        <v>18</v>
      </c>
      <c r="O18" s="30" t="s">
        <v>19</v>
      </c>
      <c r="P18" s="29" t="s">
        <v>18</v>
      </c>
      <c r="Q18" s="30" t="s">
        <v>19</v>
      </c>
      <c r="R18" s="29" t="s">
        <v>18</v>
      </c>
      <c r="S18" s="30" t="s">
        <v>19</v>
      </c>
      <c r="T18" s="29" t="s">
        <v>18</v>
      </c>
      <c r="U18" s="30" t="s">
        <v>19</v>
      </c>
      <c r="Y18" s="14" t="s">
        <v>20</v>
      </c>
    </row>
    <row r="19" spans="1:26" ht="32" thickTop="1">
      <c r="A19" s="2" t="s">
        <v>0</v>
      </c>
      <c r="B19" s="5">
        <v>0.231625332144517</v>
      </c>
      <c r="C19" s="4">
        <v>0.33868929055749197</v>
      </c>
      <c r="D19" s="5">
        <v>0.17361917808379701</v>
      </c>
      <c r="E19" s="4">
        <v>0.35452722960934302</v>
      </c>
      <c r="F19" s="5">
        <v>0.18870666952993401</v>
      </c>
      <c r="G19" s="4">
        <v>0.19235474689125701</v>
      </c>
      <c r="H19" s="39">
        <v>0.534697804148065</v>
      </c>
      <c r="I19" s="40">
        <v>1.48216034769558</v>
      </c>
      <c r="J19" s="39">
        <v>0.18609920620105999</v>
      </c>
      <c r="K19" s="40">
        <v>0.25322460205456498</v>
      </c>
      <c r="L19" s="39">
        <v>3.7869508904898999E-2</v>
      </c>
      <c r="M19" s="40">
        <v>1.57823311924087E-2</v>
      </c>
      <c r="N19" s="39">
        <v>0.55130574229547902</v>
      </c>
      <c r="O19" s="40">
        <v>0.52370662934766099</v>
      </c>
      <c r="P19" s="39">
        <v>10.265123520161399</v>
      </c>
      <c r="Q19" s="40">
        <v>0.80742703409119398</v>
      </c>
      <c r="R19" s="39">
        <v>0.19898547855332999</v>
      </c>
      <c r="S19" s="40">
        <v>7.3167201031323695E-2</v>
      </c>
      <c r="T19" s="39">
        <v>0.37682868044636098</v>
      </c>
      <c r="U19" s="40">
        <v>0.214928172997574</v>
      </c>
      <c r="X19" s="44">
        <f>AVERAGE(B19:U19)</f>
        <v>0.85004143529686205</v>
      </c>
      <c r="Y19" s="4">
        <f>_xlfn.STDEV.P(B19:U19)</f>
        <v>2.1836275329010029</v>
      </c>
    </row>
    <row r="20" spans="1:26">
      <c r="A20" s="2" t="s">
        <v>4</v>
      </c>
      <c r="B20" s="5">
        <v>1.637510747989648</v>
      </c>
      <c r="C20" s="4">
        <v>4.743260661069284</v>
      </c>
      <c r="D20" s="5">
        <v>1.0935165691197839</v>
      </c>
      <c r="E20" s="4">
        <v>2.8165664050934049</v>
      </c>
      <c r="F20" s="5">
        <v>1.0458830870558771</v>
      </c>
      <c r="G20" s="4">
        <v>1.1615785649213151</v>
      </c>
      <c r="H20" s="39">
        <v>2.3694169360596953</v>
      </c>
      <c r="I20" s="40">
        <v>3.7456577263267397</v>
      </c>
      <c r="J20" s="39">
        <v>2.9186034402923289</v>
      </c>
      <c r="K20" s="40">
        <v>5.1608497699504623</v>
      </c>
      <c r="L20" s="39">
        <v>8.8765839803475348</v>
      </c>
      <c r="M20" s="40">
        <v>0.42002049800991276</v>
      </c>
      <c r="N20" s="39">
        <v>2.6487219113425629</v>
      </c>
      <c r="O20" s="40">
        <v>1.2966998697772809</v>
      </c>
      <c r="P20" s="39">
        <v>2.5626381255411932</v>
      </c>
      <c r="Q20" s="40">
        <v>6.63785951464072</v>
      </c>
      <c r="R20" s="39">
        <v>0.91184849830441905</v>
      </c>
      <c r="S20" s="40">
        <v>0.32797523533704459</v>
      </c>
      <c r="T20" s="39">
        <v>5.991388315488928</v>
      </c>
      <c r="U20" s="40">
        <v>5.1348509076237283</v>
      </c>
      <c r="X20" s="44">
        <f t="shared" ref="X20:X23" si="5">AVERAGE(B20:U20)</f>
        <v>3.0750715382145928</v>
      </c>
      <c r="Y20" s="4">
        <f>_xlfn.STDEV.P(B20:U20)</f>
        <v>2.2795328981341001</v>
      </c>
    </row>
    <row r="21" spans="1:26">
      <c r="A21" s="7" t="s">
        <v>2</v>
      </c>
      <c r="B21" s="8">
        <v>80.631307724809758</v>
      </c>
      <c r="C21" s="9">
        <v>81.231587227881406</v>
      </c>
      <c r="D21" s="8">
        <v>95.427861593673896</v>
      </c>
      <c r="E21" s="9">
        <v>71.002601942404539</v>
      </c>
      <c r="F21" s="8">
        <v>96.735351707222094</v>
      </c>
      <c r="G21" s="9">
        <v>96.043914222313802</v>
      </c>
      <c r="H21" s="41">
        <v>94.197789997489224</v>
      </c>
      <c r="I21" s="42">
        <v>91.409956620559285</v>
      </c>
      <c r="J21" s="41">
        <v>76.077806979428772</v>
      </c>
      <c r="K21" s="42">
        <v>72.8849524272905</v>
      </c>
      <c r="L21" s="41">
        <v>88.017692848135255</v>
      </c>
      <c r="M21" s="42">
        <v>97.452469174118022</v>
      </c>
      <c r="N21" s="41">
        <v>93.091489575089398</v>
      </c>
      <c r="O21" s="42">
        <v>95.0195612284124</v>
      </c>
      <c r="P21" s="41">
        <v>80.961819068234732</v>
      </c>
      <c r="Q21" s="42">
        <v>72.965965420215767</v>
      </c>
      <c r="R21" s="41">
        <v>96.480686379113394</v>
      </c>
      <c r="S21" s="42">
        <v>97.444603225951312</v>
      </c>
      <c r="T21" s="41">
        <v>70.117485378145801</v>
      </c>
      <c r="U21" s="42">
        <v>83.905888874635096</v>
      </c>
      <c r="X21" s="44">
        <f t="shared" si="5"/>
        <v>86.55503958075623</v>
      </c>
      <c r="Y21" s="9">
        <f>_xlfn.STDEV.P(B21:U21)</f>
        <v>9.7515742301753381</v>
      </c>
    </row>
    <row r="22" spans="1:26">
      <c r="A22" s="2" t="s">
        <v>5</v>
      </c>
      <c r="B22" s="5">
        <v>2.2496006508868098</v>
      </c>
      <c r="C22" s="4">
        <v>3.88606493922713</v>
      </c>
      <c r="D22" s="5">
        <v>2.1107651383205202</v>
      </c>
      <c r="E22" s="4">
        <v>2.3157164487820001</v>
      </c>
      <c r="F22" s="5">
        <v>1.71041003919237</v>
      </c>
      <c r="G22" s="4">
        <v>1.8841920161197601</v>
      </c>
      <c r="H22" s="39">
        <v>1.97066185580167</v>
      </c>
      <c r="I22" s="40">
        <v>1.9820328264196201</v>
      </c>
      <c r="J22" s="39">
        <v>2.0201749584328601</v>
      </c>
      <c r="K22" s="40">
        <v>1.98553868989643</v>
      </c>
      <c r="L22" s="39">
        <v>1.8846111817495299</v>
      </c>
      <c r="M22" s="40">
        <v>1.98584254867664</v>
      </c>
      <c r="N22" s="39">
        <v>2.0730943177309298</v>
      </c>
      <c r="O22" s="40">
        <v>1.8101964372173101</v>
      </c>
      <c r="P22" s="39">
        <v>1.97499298401062</v>
      </c>
      <c r="Q22" s="40">
        <v>2.2869528736209301</v>
      </c>
      <c r="R22" s="39">
        <v>1.9575160760415899</v>
      </c>
      <c r="S22" s="40">
        <v>2.0022367663380698</v>
      </c>
      <c r="T22" s="39">
        <v>1.97387269692805</v>
      </c>
      <c r="U22" s="40">
        <v>1.71278437707855</v>
      </c>
      <c r="X22" s="44">
        <f t="shared" si="5"/>
        <v>2.0888628911235694</v>
      </c>
      <c r="Y22" s="4">
        <f>_xlfn.STDEV.P(B22:U22)</f>
        <v>0.44133118666281806</v>
      </c>
    </row>
    <row r="23" spans="1:26">
      <c r="A23" s="25" t="s">
        <v>7</v>
      </c>
      <c r="B23" s="5">
        <v>15.2499555441692</v>
      </c>
      <c r="C23" s="4">
        <v>9.80039788126461</v>
      </c>
      <c r="D23" s="5">
        <v>1.1942375208018901</v>
      </c>
      <c r="E23" s="4">
        <v>23.510587974110599</v>
      </c>
      <c r="F23" s="5">
        <v>0.31964849699956499</v>
      </c>
      <c r="G23" s="4">
        <v>0.71796044975376205</v>
      </c>
      <c r="H23" s="39">
        <v>0.927433406501318</v>
      </c>
      <c r="I23" s="40">
        <v>1.3801924789986799</v>
      </c>
      <c r="J23" s="39">
        <v>18.797315415644899</v>
      </c>
      <c r="K23" s="40">
        <v>19.715434510807899</v>
      </c>
      <c r="L23" s="39">
        <v>1.18324248086275</v>
      </c>
      <c r="M23" s="40">
        <v>0.12588544800294499</v>
      </c>
      <c r="N23" s="39">
        <v>1.6353884535415</v>
      </c>
      <c r="O23" s="40">
        <v>1.3498358352453099</v>
      </c>
      <c r="P23" s="39">
        <v>4.2354263020519998</v>
      </c>
      <c r="Q23" s="40">
        <v>17.3017951574313</v>
      </c>
      <c r="R23" s="39">
        <v>0.45096356798718201</v>
      </c>
      <c r="S23" s="40">
        <v>0.15201757134223201</v>
      </c>
      <c r="T23" s="39">
        <v>21.540424928990699</v>
      </c>
      <c r="U23" s="40">
        <v>9.0315476676649702</v>
      </c>
      <c r="X23" s="44">
        <f t="shared" si="5"/>
        <v>7.4309845546086652</v>
      </c>
      <c r="Y23" s="4">
        <f>_xlfn.STDEV.P(B23:U23)</f>
        <v>8.3450615504374142</v>
      </c>
    </row>
    <row r="24" spans="1:26">
      <c r="A24" s="3" t="s">
        <v>8</v>
      </c>
      <c r="B24" s="5" t="s">
        <v>12</v>
      </c>
      <c r="C24" s="4" t="s">
        <v>12</v>
      </c>
      <c r="D24" s="5" t="s">
        <v>12</v>
      </c>
      <c r="E24" s="4" t="s">
        <v>12</v>
      </c>
      <c r="F24" s="5" t="s">
        <v>12</v>
      </c>
      <c r="G24" s="4" t="s">
        <v>3</v>
      </c>
      <c r="H24" s="39" t="s">
        <v>12</v>
      </c>
      <c r="I24" s="40" t="s">
        <v>12</v>
      </c>
      <c r="J24" s="39" t="s">
        <v>12</v>
      </c>
      <c r="K24" s="40" t="s">
        <v>12</v>
      </c>
      <c r="L24" s="39" t="s">
        <v>12</v>
      </c>
      <c r="M24" s="40" t="s">
        <v>12</v>
      </c>
      <c r="N24" s="39" t="s">
        <v>12</v>
      </c>
      <c r="O24" s="40" t="s">
        <v>12</v>
      </c>
      <c r="P24" s="39" t="s">
        <v>12</v>
      </c>
      <c r="Q24" s="40" t="s">
        <v>12</v>
      </c>
      <c r="R24" s="39" t="s">
        <v>12</v>
      </c>
      <c r="S24" s="40" t="s">
        <v>12</v>
      </c>
      <c r="T24" s="39" t="s">
        <v>12</v>
      </c>
      <c r="U24" s="40" t="s">
        <v>12</v>
      </c>
      <c r="X24" s="44">
        <f>COUNTIF(B24:U24,"SURPRISED")+COUNTIF(B24:U24,"FEAR")</f>
        <v>20</v>
      </c>
      <c r="Y24" s="70">
        <f>X24/20</f>
        <v>1</v>
      </c>
    </row>
    <row r="25" spans="1:26">
      <c r="A25" s="3" t="s">
        <v>6</v>
      </c>
      <c r="B25" s="5">
        <v>80.631307724809758</v>
      </c>
      <c r="C25" s="5">
        <v>81.231587227881406</v>
      </c>
      <c r="D25" s="5">
        <v>95.427861593673896</v>
      </c>
      <c r="E25" s="5">
        <v>71.002601942404539</v>
      </c>
      <c r="F25" s="5">
        <v>96.735351707222094</v>
      </c>
      <c r="G25" s="5">
        <v>96.043914222313802</v>
      </c>
      <c r="H25" s="39">
        <v>94.197789997489224</v>
      </c>
      <c r="I25" s="39">
        <v>91.409956620559285</v>
      </c>
      <c r="J25" s="39">
        <v>76.077806979428772</v>
      </c>
      <c r="K25" s="39">
        <v>72.8849524272905</v>
      </c>
      <c r="L25" s="39">
        <v>88.017692848135255</v>
      </c>
      <c r="M25" s="39">
        <v>97.452469174118022</v>
      </c>
      <c r="N25" s="39">
        <v>93.091489575089398</v>
      </c>
      <c r="O25" s="39">
        <v>95.0195612284124</v>
      </c>
      <c r="P25" s="39">
        <v>80.961819068234732</v>
      </c>
      <c r="Q25" s="39">
        <v>72.965965420215767</v>
      </c>
      <c r="R25" s="39">
        <v>96.480686379113394</v>
      </c>
      <c r="S25" s="39">
        <v>97.444603225951312</v>
      </c>
      <c r="T25" s="39">
        <v>70.117485378145801</v>
      </c>
      <c r="U25" s="39">
        <v>83.905888874635096</v>
      </c>
      <c r="X25" s="44">
        <f>AVERAGE(B25:U25)</f>
        <v>86.55503958075623</v>
      </c>
      <c r="Y25" s="4">
        <f>VAR(B25:U25)</f>
        <v>100.09810522802199</v>
      </c>
    </row>
    <row r="26" spans="1:26">
      <c r="A26" s="2" t="s">
        <v>0</v>
      </c>
      <c r="B26" s="5">
        <v>0</v>
      </c>
      <c r="C26" s="4">
        <v>0</v>
      </c>
      <c r="D26" s="5">
        <v>0</v>
      </c>
      <c r="E26" s="4">
        <v>0</v>
      </c>
      <c r="F26" s="5">
        <v>0</v>
      </c>
      <c r="G26" s="4">
        <v>0</v>
      </c>
      <c r="H26" s="39">
        <v>0</v>
      </c>
      <c r="I26" s="40">
        <v>0</v>
      </c>
      <c r="J26" s="39">
        <v>0</v>
      </c>
      <c r="K26" s="40">
        <v>0</v>
      </c>
      <c r="L26" s="39">
        <v>0</v>
      </c>
      <c r="M26" s="40">
        <v>0</v>
      </c>
      <c r="N26" s="39">
        <v>0</v>
      </c>
      <c r="O26" s="40">
        <v>0</v>
      </c>
      <c r="P26" s="39">
        <v>25</v>
      </c>
      <c r="Q26" s="40">
        <v>0</v>
      </c>
      <c r="R26" s="39">
        <v>0</v>
      </c>
      <c r="S26" s="40">
        <v>0</v>
      </c>
      <c r="T26" s="39">
        <v>0</v>
      </c>
      <c r="U26" s="40">
        <v>0</v>
      </c>
      <c r="X26" s="44">
        <f>AVERAGE(B26:U26)</f>
        <v>1.25</v>
      </c>
      <c r="Y26" s="4">
        <f>_xlfn.STDEV.P(B26:U26)</f>
        <v>5.4486236794258422</v>
      </c>
      <c r="Z26" s="44">
        <f>COUNTIF(B$31:U$31,$A26)</f>
        <v>0</v>
      </c>
    </row>
    <row r="27" spans="1:26">
      <c r="A27" s="2" t="s">
        <v>4</v>
      </c>
      <c r="B27" s="5">
        <v>0</v>
      </c>
      <c r="C27" s="4">
        <v>0</v>
      </c>
      <c r="D27" s="5">
        <v>0</v>
      </c>
      <c r="E27" s="4">
        <v>0</v>
      </c>
      <c r="F27" s="5">
        <v>0</v>
      </c>
      <c r="G27" s="4">
        <v>0</v>
      </c>
      <c r="H27" s="39">
        <v>0</v>
      </c>
      <c r="I27" s="40">
        <v>0</v>
      </c>
      <c r="J27" s="39">
        <v>0</v>
      </c>
      <c r="K27" s="40">
        <v>0</v>
      </c>
      <c r="L27" s="39">
        <v>0</v>
      </c>
      <c r="M27" s="40">
        <v>0</v>
      </c>
      <c r="N27" s="39">
        <v>0</v>
      </c>
      <c r="O27" s="40">
        <v>0</v>
      </c>
      <c r="P27" s="39">
        <v>0</v>
      </c>
      <c r="Q27" s="40">
        <v>0</v>
      </c>
      <c r="R27" s="39">
        <v>0</v>
      </c>
      <c r="S27" s="40">
        <v>0</v>
      </c>
      <c r="T27" s="39">
        <v>0</v>
      </c>
      <c r="U27" s="40">
        <v>0</v>
      </c>
      <c r="X27" s="44">
        <f t="shared" ref="X27:X30" si="6">AVERAGE(B27:U27)</f>
        <v>0</v>
      </c>
      <c r="Y27" s="4">
        <f>_xlfn.STDEV.P(B27:U27)</f>
        <v>0</v>
      </c>
      <c r="Z27" s="44">
        <f>COUNTIF(B$31:U$31,$A27)+COUNTIF(B$31:U$31,"CONFUSED")+COUNTIF(B$31:U$31,"DISGUSTED")</f>
        <v>0</v>
      </c>
    </row>
    <row r="28" spans="1:26">
      <c r="A28" s="7" t="s">
        <v>2</v>
      </c>
      <c r="B28" s="8">
        <v>80</v>
      </c>
      <c r="C28" s="9">
        <v>80</v>
      </c>
      <c r="D28" s="8">
        <v>100</v>
      </c>
      <c r="E28" s="9">
        <v>100</v>
      </c>
      <c r="F28" s="8">
        <v>100</v>
      </c>
      <c r="G28" s="9">
        <v>100</v>
      </c>
      <c r="H28" s="41">
        <v>100</v>
      </c>
      <c r="I28" s="42">
        <v>100</v>
      </c>
      <c r="J28" s="41">
        <v>80</v>
      </c>
      <c r="K28" s="42">
        <v>80</v>
      </c>
      <c r="L28" s="41">
        <v>100</v>
      </c>
      <c r="M28" s="42">
        <v>100</v>
      </c>
      <c r="N28" s="41">
        <v>100</v>
      </c>
      <c r="O28" s="42">
        <v>100</v>
      </c>
      <c r="P28" s="41">
        <v>75</v>
      </c>
      <c r="Q28" s="42">
        <v>100</v>
      </c>
      <c r="R28" s="41">
        <v>100</v>
      </c>
      <c r="S28" s="42">
        <v>100</v>
      </c>
      <c r="T28" s="41">
        <v>66.6666666666666</v>
      </c>
      <c r="U28" s="42">
        <v>75</v>
      </c>
      <c r="X28" s="44">
        <f t="shared" si="6"/>
        <v>91.833333333333329</v>
      </c>
      <c r="Y28" s="9">
        <f>_xlfn.STDEV.P(B28:U28)</f>
        <v>11.461287497969519</v>
      </c>
      <c r="Z28" s="44">
        <f>COUNTIF(B$31:U$31,$A28)+COUNTIF(B$31:U$31,"FEAR")</f>
        <v>20</v>
      </c>
    </row>
    <row r="29" spans="1:26">
      <c r="A29" s="2" t="s">
        <v>5</v>
      </c>
      <c r="B29" s="5">
        <v>0</v>
      </c>
      <c r="C29" s="4">
        <v>0</v>
      </c>
      <c r="D29" s="5">
        <v>0</v>
      </c>
      <c r="E29" s="4">
        <v>0</v>
      </c>
      <c r="F29" s="5">
        <v>0</v>
      </c>
      <c r="G29" s="4">
        <v>0</v>
      </c>
      <c r="H29" s="39">
        <v>0</v>
      </c>
      <c r="I29" s="40">
        <v>0</v>
      </c>
      <c r="J29" s="39">
        <v>0</v>
      </c>
      <c r="K29" s="40">
        <v>0</v>
      </c>
      <c r="L29" s="39">
        <v>0</v>
      </c>
      <c r="M29" s="40">
        <v>0</v>
      </c>
      <c r="N29" s="39">
        <v>0</v>
      </c>
      <c r="O29" s="40">
        <v>0</v>
      </c>
      <c r="P29" s="39">
        <v>0</v>
      </c>
      <c r="Q29" s="40">
        <v>0</v>
      </c>
      <c r="R29" s="39">
        <v>0</v>
      </c>
      <c r="S29" s="40">
        <v>0</v>
      </c>
      <c r="T29" s="39">
        <v>0</v>
      </c>
      <c r="U29" s="40">
        <v>0</v>
      </c>
      <c r="X29" s="44">
        <f t="shared" si="6"/>
        <v>0</v>
      </c>
      <c r="Y29" s="4">
        <f>_xlfn.STDEV.P(B29:U29)</f>
        <v>0</v>
      </c>
      <c r="Z29" s="44">
        <f>COUNTIF(B$31:U$31,$A29)</f>
        <v>0</v>
      </c>
    </row>
    <row r="30" spans="1:26">
      <c r="A30" s="25" t="s">
        <v>7</v>
      </c>
      <c r="B30" s="5">
        <v>20</v>
      </c>
      <c r="C30" s="4">
        <v>20</v>
      </c>
      <c r="D30" s="5">
        <v>0</v>
      </c>
      <c r="E30" s="4">
        <v>0</v>
      </c>
      <c r="F30" s="5">
        <v>0</v>
      </c>
      <c r="G30" s="4">
        <v>0</v>
      </c>
      <c r="H30" s="39">
        <v>0</v>
      </c>
      <c r="I30" s="40">
        <v>0</v>
      </c>
      <c r="J30" s="39">
        <v>20</v>
      </c>
      <c r="K30" s="40">
        <v>20</v>
      </c>
      <c r="L30" s="39">
        <v>0</v>
      </c>
      <c r="M30" s="40">
        <v>0</v>
      </c>
      <c r="N30" s="39">
        <v>0</v>
      </c>
      <c r="O30" s="40">
        <v>0</v>
      </c>
      <c r="P30" s="39">
        <v>0</v>
      </c>
      <c r="Q30" s="40">
        <v>0</v>
      </c>
      <c r="R30" s="39">
        <v>0</v>
      </c>
      <c r="S30" s="40">
        <v>0</v>
      </c>
      <c r="T30" s="39">
        <v>33.3333333333333</v>
      </c>
      <c r="U30" s="40">
        <v>25</v>
      </c>
      <c r="X30" s="44">
        <f t="shared" si="6"/>
        <v>6.9166666666666661</v>
      </c>
      <c r="Y30" s="4">
        <f>_xlfn.STDEV.P(B30:U30)</f>
        <v>10.907120508079924</v>
      </c>
      <c r="Z30" s="44">
        <f>COUNTIF(B$31:U$31,$A30)</f>
        <v>0</v>
      </c>
    </row>
    <row r="31" spans="1:26">
      <c r="A31" s="3" t="s">
        <v>8</v>
      </c>
      <c r="B31" s="5" t="s">
        <v>12</v>
      </c>
      <c r="C31" s="4" t="s">
        <v>12</v>
      </c>
      <c r="D31" s="5" t="s">
        <v>12</v>
      </c>
      <c r="E31" s="4" t="s">
        <v>12</v>
      </c>
      <c r="F31" s="5" t="s">
        <v>12</v>
      </c>
      <c r="G31" s="4" t="s">
        <v>3</v>
      </c>
      <c r="H31" s="39" t="s">
        <v>12</v>
      </c>
      <c r="I31" s="40" t="s">
        <v>12</v>
      </c>
      <c r="J31" s="39" t="s">
        <v>12</v>
      </c>
      <c r="K31" s="40" t="s">
        <v>12</v>
      </c>
      <c r="L31" s="39" t="s">
        <v>12</v>
      </c>
      <c r="M31" s="40" t="s">
        <v>12</v>
      </c>
      <c r="N31" s="39" t="s">
        <v>12</v>
      </c>
      <c r="O31" s="40" t="s">
        <v>12</v>
      </c>
      <c r="P31" s="39" t="s">
        <v>12</v>
      </c>
      <c r="Q31" s="40" t="s">
        <v>12</v>
      </c>
      <c r="R31" s="39" t="s">
        <v>12</v>
      </c>
      <c r="S31" s="40" t="s">
        <v>12</v>
      </c>
      <c r="T31" s="39" t="s">
        <v>12</v>
      </c>
      <c r="U31" s="40" t="s">
        <v>12</v>
      </c>
      <c r="X31" s="44">
        <f>COUNTIF(B31:U31,"SURPRISED")+COUNTIF(B31:U31,"FEAR")</f>
        <v>20</v>
      </c>
      <c r="Y31" s="70">
        <f>X31/20</f>
        <v>1</v>
      </c>
    </row>
    <row r="32" spans="1:26">
      <c r="A32" s="3" t="s">
        <v>6</v>
      </c>
      <c r="B32" s="5">
        <v>80</v>
      </c>
      <c r="C32" s="4">
        <v>80</v>
      </c>
      <c r="D32" s="5">
        <v>100</v>
      </c>
      <c r="E32" s="4">
        <v>100</v>
      </c>
      <c r="F32" s="5">
        <v>80</v>
      </c>
      <c r="G32" s="4">
        <v>75</v>
      </c>
      <c r="H32" s="39">
        <v>100</v>
      </c>
      <c r="I32" s="40">
        <v>100</v>
      </c>
      <c r="J32" s="39">
        <v>80</v>
      </c>
      <c r="K32" s="40">
        <v>60</v>
      </c>
      <c r="L32" s="39">
        <v>100</v>
      </c>
      <c r="M32" s="40">
        <v>100</v>
      </c>
      <c r="N32" s="39">
        <v>100</v>
      </c>
      <c r="O32" s="40">
        <v>100</v>
      </c>
      <c r="P32" s="39">
        <v>75</v>
      </c>
      <c r="Q32" s="40">
        <v>100</v>
      </c>
      <c r="R32" s="39">
        <v>100</v>
      </c>
      <c r="S32" s="40">
        <v>100</v>
      </c>
      <c r="T32" s="39">
        <v>66.6666666666666</v>
      </c>
      <c r="U32" s="40">
        <v>75</v>
      </c>
      <c r="X32" s="44">
        <f>AVERAGE(B32:U32)</f>
        <v>88.583333333333329</v>
      </c>
      <c r="Y32" s="4">
        <f>_xlfn.STDEV.P(B32:U32)</f>
        <v>13.377790466956037</v>
      </c>
    </row>
    <row r="33" spans="1:26"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</row>
    <row r="34" spans="1:26" ht="34" thickBot="1">
      <c r="A34" s="12" t="s">
        <v>4</v>
      </c>
      <c r="B34" s="13" t="s">
        <v>18</v>
      </c>
      <c r="C34" s="14" t="s">
        <v>19</v>
      </c>
      <c r="D34" s="13" t="s">
        <v>18</v>
      </c>
      <c r="E34" s="14" t="s">
        <v>19</v>
      </c>
      <c r="F34" s="13" t="s">
        <v>18</v>
      </c>
      <c r="G34" s="14" t="s">
        <v>19</v>
      </c>
      <c r="H34" s="29" t="s">
        <v>18</v>
      </c>
      <c r="I34" s="30" t="s">
        <v>19</v>
      </c>
      <c r="J34" s="29" t="s">
        <v>18</v>
      </c>
      <c r="K34" s="30" t="s">
        <v>19</v>
      </c>
      <c r="L34" s="29" t="s">
        <v>18</v>
      </c>
      <c r="M34" s="30" t="s">
        <v>19</v>
      </c>
      <c r="N34" s="29" t="s">
        <v>18</v>
      </c>
      <c r="O34" s="30" t="s">
        <v>19</v>
      </c>
      <c r="P34" s="29" t="s">
        <v>18</v>
      </c>
      <c r="Q34" s="30" t="s">
        <v>19</v>
      </c>
      <c r="R34" s="29" t="s">
        <v>18</v>
      </c>
      <c r="S34" s="30" t="s">
        <v>19</v>
      </c>
      <c r="T34" s="29" t="s">
        <v>18</v>
      </c>
      <c r="U34" s="30" t="s">
        <v>19</v>
      </c>
      <c r="Y34" s="14" t="s">
        <v>20</v>
      </c>
    </row>
    <row r="35" spans="1:26" ht="32" thickTop="1">
      <c r="A35" s="2" t="s">
        <v>0</v>
      </c>
      <c r="B35" s="5">
        <v>0.49880252287584198</v>
      </c>
      <c r="C35" s="4">
        <v>0.266393103718783</v>
      </c>
      <c r="D35" s="5">
        <v>0.34640117272153098</v>
      </c>
      <c r="E35" s="4">
        <v>0.30712803867475402</v>
      </c>
      <c r="F35" s="5">
        <v>0.262806380022794</v>
      </c>
      <c r="G35" s="4">
        <v>0.17674724912509601</v>
      </c>
      <c r="H35" s="39">
        <v>1.08721217831796</v>
      </c>
      <c r="I35" s="40">
        <v>1.28655255378108</v>
      </c>
      <c r="J35" s="39">
        <v>0.27123500595287597</v>
      </c>
      <c r="K35" s="40">
        <v>0.19414322002887899</v>
      </c>
      <c r="L35" s="39">
        <v>0.57165773695045696</v>
      </c>
      <c r="M35" s="40">
        <v>0.52039437921943998</v>
      </c>
      <c r="N35" s="39">
        <v>1.30135089225147</v>
      </c>
      <c r="O35" s="40">
        <v>0.39670051152784702</v>
      </c>
      <c r="P35" s="39">
        <v>3.42999086164204</v>
      </c>
      <c r="Q35" s="40">
        <v>0.35345524904325898</v>
      </c>
      <c r="R35" s="39">
        <v>0.27542510967553202</v>
      </c>
      <c r="S35" s="40">
        <v>0.46452403434533401</v>
      </c>
      <c r="T35" s="39">
        <v>1.59524213141611</v>
      </c>
      <c r="U35" s="40">
        <v>1.20438646684156</v>
      </c>
      <c r="X35" s="44">
        <f>AVERAGE(B35:U35)</f>
        <v>0.74052743990663239</v>
      </c>
      <c r="Y35" s="4">
        <f>_xlfn.STDEV.P(B35:U35)</f>
        <v>0.74968424986169746</v>
      </c>
    </row>
    <row r="36" spans="1:26">
      <c r="A36" s="22" t="s">
        <v>14</v>
      </c>
      <c r="B36" s="8">
        <v>21.620013531688677</v>
      </c>
      <c r="C36" s="9">
        <v>10.9606843556183</v>
      </c>
      <c r="D36" s="8">
        <v>8.4203461930892747</v>
      </c>
      <c r="E36" s="9">
        <v>5.2765584329395052</v>
      </c>
      <c r="F36" s="8">
        <v>30.01043578471258</v>
      </c>
      <c r="G36" s="9">
        <v>29.409845457673878</v>
      </c>
      <c r="H36" s="41">
        <v>32.770353456942807</v>
      </c>
      <c r="I36" s="42">
        <v>35.872932451688683</v>
      </c>
      <c r="J36" s="41">
        <v>20.951514372355195</v>
      </c>
      <c r="K36" s="42">
        <v>35.727206055343224</v>
      </c>
      <c r="L36" s="41">
        <v>33.589773938578574</v>
      </c>
      <c r="M36" s="42">
        <v>5.2411421240130807</v>
      </c>
      <c r="N36" s="41">
        <v>33.730655041695911</v>
      </c>
      <c r="O36" s="42">
        <v>60.255086028580799</v>
      </c>
      <c r="P36" s="41">
        <v>79.400193650065091</v>
      </c>
      <c r="Q36" s="42">
        <v>83.187788558723938</v>
      </c>
      <c r="R36" s="41">
        <v>46.050592876996134</v>
      </c>
      <c r="S36" s="42">
        <v>13.66077988101711</v>
      </c>
      <c r="T36" s="41">
        <v>35.059964783484403</v>
      </c>
      <c r="U36" s="42">
        <v>63.089332227433161</v>
      </c>
      <c r="X36" s="44">
        <f t="shared" ref="X36:X39" si="7">AVERAGE(B36:U36)</f>
        <v>34.214259960132019</v>
      </c>
      <c r="Y36" s="9">
        <f>_xlfn.STDEV.P(B36:U36)</f>
        <v>22.114740423551236</v>
      </c>
    </row>
    <row r="37" spans="1:26">
      <c r="A37" s="2" t="s">
        <v>2</v>
      </c>
      <c r="B37" s="5">
        <v>11.018797459584139</v>
      </c>
      <c r="C37" s="4">
        <v>10.487990222644839</v>
      </c>
      <c r="D37" s="5">
        <v>15.03043666836421</v>
      </c>
      <c r="E37" s="4">
        <v>12.905073271113679</v>
      </c>
      <c r="F37" s="5">
        <v>8.7871498783563098</v>
      </c>
      <c r="G37" s="4">
        <v>9.2329504936798497</v>
      </c>
      <c r="H37" s="39">
        <v>9.9319504672043806</v>
      </c>
      <c r="I37" s="40">
        <v>10.541106804721881</v>
      </c>
      <c r="J37" s="39">
        <v>10.62769203845707</v>
      </c>
      <c r="K37" s="40">
        <v>11.22344576257829</v>
      </c>
      <c r="L37" s="39">
        <v>11.183917381118659</v>
      </c>
      <c r="M37" s="40">
        <v>10.989984110712349</v>
      </c>
      <c r="N37" s="39">
        <v>11.80741634928442</v>
      </c>
      <c r="O37" s="40">
        <v>10.954155562915631</v>
      </c>
      <c r="P37" s="39">
        <v>11.858448524234781</v>
      </c>
      <c r="Q37" s="40">
        <v>11.04453222850843</v>
      </c>
      <c r="R37" s="39">
        <v>24.510224014629738</v>
      </c>
      <c r="S37" s="40">
        <v>33.704885105351707</v>
      </c>
      <c r="T37" s="39">
        <v>12.225812510160591</v>
      </c>
      <c r="U37" s="40">
        <v>11.849027826130341</v>
      </c>
      <c r="X37" s="44">
        <f t="shared" si="7"/>
        <v>12.995749833987563</v>
      </c>
      <c r="Y37" s="4">
        <f>_xlfn.STDEV.P(B37:U37)</f>
        <v>5.7084288459930219</v>
      </c>
    </row>
    <row r="38" spans="1:26">
      <c r="A38" s="2" t="s">
        <v>5</v>
      </c>
      <c r="B38" s="5">
        <v>13.1266066032411</v>
      </c>
      <c r="C38" s="4">
        <v>13.8816580894411</v>
      </c>
      <c r="D38" s="5">
        <v>4.6063712756513899</v>
      </c>
      <c r="E38" s="4">
        <v>4.1569233561696803</v>
      </c>
      <c r="F38" s="5">
        <v>47.2578230357961</v>
      </c>
      <c r="G38" s="4">
        <v>54.4988511189542</v>
      </c>
      <c r="H38" s="39">
        <v>47.071461589028999</v>
      </c>
      <c r="I38" s="40">
        <v>41.064218375618303</v>
      </c>
      <c r="J38" s="39">
        <v>33.601529032996901</v>
      </c>
      <c r="K38" s="40">
        <v>24.065313694721901</v>
      </c>
      <c r="L38" s="39">
        <v>2.1747079443711201</v>
      </c>
      <c r="M38" s="40">
        <v>2.00215900602484</v>
      </c>
      <c r="N38" s="39">
        <v>4.6470631770100201</v>
      </c>
      <c r="O38" s="40">
        <v>2.10744439812914</v>
      </c>
      <c r="P38" s="39">
        <v>2.33337988077853</v>
      </c>
      <c r="Q38" s="40">
        <v>2.6376961501375602</v>
      </c>
      <c r="R38" s="39">
        <v>2.7775633385540699</v>
      </c>
      <c r="S38" s="40">
        <v>2.5528694410063699</v>
      </c>
      <c r="T38" s="39">
        <v>3.63822095653792</v>
      </c>
      <c r="U38" s="40">
        <v>2.40628098530523</v>
      </c>
      <c r="X38" s="44">
        <f t="shared" si="7"/>
        <v>15.530407072473722</v>
      </c>
      <c r="Y38" s="4">
        <f>_xlfn.STDEV.P(B38:U38)</f>
        <v>17.99123772134617</v>
      </c>
    </row>
    <row r="39" spans="1:26">
      <c r="A39" s="25" t="s">
        <v>7</v>
      </c>
      <c r="B39" s="5">
        <v>53.735779882610203</v>
      </c>
      <c r="C39" s="4">
        <v>64.403274228576905</v>
      </c>
      <c r="D39" s="5">
        <v>71.596444690173499</v>
      </c>
      <c r="E39" s="4">
        <v>77.354316901102294</v>
      </c>
      <c r="F39" s="5">
        <v>13.681784921112</v>
      </c>
      <c r="G39" s="4">
        <v>6.6816056805667499</v>
      </c>
      <c r="H39" s="39">
        <v>9.1390223085056892</v>
      </c>
      <c r="I39" s="40">
        <v>11.2351898141899</v>
      </c>
      <c r="J39" s="39">
        <v>34.548029550237899</v>
      </c>
      <c r="K39" s="40">
        <v>28.789891267327501</v>
      </c>
      <c r="L39" s="39">
        <v>52.479942998981102</v>
      </c>
      <c r="M39" s="40">
        <v>81.246320380030198</v>
      </c>
      <c r="N39" s="39">
        <v>48.513514539758098</v>
      </c>
      <c r="O39" s="40">
        <v>26.286613498846499</v>
      </c>
      <c r="P39" s="39">
        <v>2.9779870832793298</v>
      </c>
      <c r="Q39" s="40">
        <v>2.7765278135867502</v>
      </c>
      <c r="R39" s="39">
        <v>26.386194660144401</v>
      </c>
      <c r="S39" s="40">
        <v>49.616941538279299</v>
      </c>
      <c r="T39" s="39">
        <v>47.480759618400803</v>
      </c>
      <c r="U39" s="40">
        <v>21.450972494289498</v>
      </c>
      <c r="X39" s="44">
        <f t="shared" si="7"/>
        <v>36.519055693499936</v>
      </c>
      <c r="Y39" s="4">
        <f>_xlfn.STDEV.P(B39:U39)</f>
        <v>24.723583365068407</v>
      </c>
    </row>
    <row r="40" spans="1:26">
      <c r="A40" s="3" t="s">
        <v>8</v>
      </c>
      <c r="B40" s="5" t="s">
        <v>10</v>
      </c>
      <c r="C40" s="4" t="s">
        <v>10</v>
      </c>
      <c r="D40" s="5" t="s">
        <v>10</v>
      </c>
      <c r="E40" s="4" t="s">
        <v>10</v>
      </c>
      <c r="F40" s="5" t="s">
        <v>15</v>
      </c>
      <c r="G40" s="4" t="s">
        <v>15</v>
      </c>
      <c r="H40" s="39" t="s">
        <v>15</v>
      </c>
      <c r="I40" s="40" t="s">
        <v>15</v>
      </c>
      <c r="J40" s="39" t="s">
        <v>10</v>
      </c>
      <c r="K40" s="40" t="s">
        <v>1</v>
      </c>
      <c r="L40" s="39" t="s">
        <v>10</v>
      </c>
      <c r="M40" s="40" t="s">
        <v>10</v>
      </c>
      <c r="N40" s="39" t="s">
        <v>10</v>
      </c>
      <c r="O40" s="40" t="s">
        <v>1</v>
      </c>
      <c r="P40" s="39" t="s">
        <v>14</v>
      </c>
      <c r="Q40" s="40" t="s">
        <v>1</v>
      </c>
      <c r="R40" s="39" t="s">
        <v>10</v>
      </c>
      <c r="S40" s="40" t="s">
        <v>10</v>
      </c>
      <c r="T40" s="39" t="s">
        <v>10</v>
      </c>
      <c r="U40" s="40" t="s">
        <v>14</v>
      </c>
      <c r="X40" s="44">
        <f>COUNTIF(B40:I40,"ANGRY")+COUNTIF(B40:I40,"CONFUSED")+COUNTIF(B40:I40,"DISGUSTED")</f>
        <v>0</v>
      </c>
      <c r="Y40" s="70">
        <f>X40/($H$1*2)</f>
        <v>0</v>
      </c>
    </row>
    <row r="41" spans="1:26">
      <c r="A41" s="3" t="s">
        <v>6</v>
      </c>
      <c r="B41" s="5">
        <v>53.735779882610203</v>
      </c>
      <c r="C41" s="5">
        <v>64.403274228576905</v>
      </c>
      <c r="D41" s="5">
        <v>71.596444690173499</v>
      </c>
      <c r="E41" s="5">
        <v>77.354316901102294</v>
      </c>
      <c r="F41" s="5">
        <v>47.2578230357961</v>
      </c>
      <c r="G41" s="5">
        <v>54.4988511189542</v>
      </c>
      <c r="H41" s="39">
        <v>47.071461589028999</v>
      </c>
      <c r="I41" s="39">
        <v>41.064218375618303</v>
      </c>
      <c r="J41" s="39">
        <v>34.548029550237899</v>
      </c>
      <c r="K41" s="39">
        <v>35.727206055343224</v>
      </c>
      <c r="L41" s="39">
        <v>52.479942998981102</v>
      </c>
      <c r="M41" s="39">
        <v>81.246320380030198</v>
      </c>
      <c r="N41" s="39">
        <v>48.513514539758098</v>
      </c>
      <c r="O41" s="39">
        <v>60.255086028580799</v>
      </c>
      <c r="P41" s="39">
        <v>79.400193650065091</v>
      </c>
      <c r="Q41" s="39">
        <v>83.187788558723938</v>
      </c>
      <c r="R41" s="39">
        <v>46.050592876996134</v>
      </c>
      <c r="S41" s="39">
        <v>49.616941538279299</v>
      </c>
      <c r="T41" s="39">
        <v>47.480759618400803</v>
      </c>
      <c r="U41" s="39">
        <v>63.089332227433161</v>
      </c>
      <c r="X41" s="44">
        <f>AVERAGE(B41:U41)</f>
        <v>56.928893892234512</v>
      </c>
      <c r="Y41" s="4">
        <f>VAR(B41:U41)</f>
        <v>225.45396361782869</v>
      </c>
    </row>
    <row r="42" spans="1:26">
      <c r="A42" s="2" t="s">
        <v>0</v>
      </c>
      <c r="B42" s="5">
        <v>0</v>
      </c>
      <c r="C42" s="4">
        <v>0</v>
      </c>
      <c r="D42" s="5">
        <v>0</v>
      </c>
      <c r="E42" s="4">
        <v>0</v>
      </c>
      <c r="F42" s="5">
        <v>0</v>
      </c>
      <c r="G42" s="4">
        <v>0</v>
      </c>
      <c r="H42" s="39">
        <v>0</v>
      </c>
      <c r="I42" s="40">
        <v>0</v>
      </c>
      <c r="J42" s="39">
        <v>0</v>
      </c>
      <c r="K42" s="40">
        <v>0</v>
      </c>
      <c r="L42" s="39">
        <v>0</v>
      </c>
      <c r="M42" s="40">
        <v>0</v>
      </c>
      <c r="N42" s="39">
        <v>0</v>
      </c>
      <c r="O42" s="40">
        <v>0</v>
      </c>
      <c r="P42" s="39">
        <v>0</v>
      </c>
      <c r="Q42" s="40">
        <v>0</v>
      </c>
      <c r="R42" s="39">
        <v>0</v>
      </c>
      <c r="S42" s="40">
        <v>0</v>
      </c>
      <c r="T42" s="39">
        <v>0</v>
      </c>
      <c r="U42" s="40">
        <v>0</v>
      </c>
      <c r="X42" s="44">
        <f>AVERAGE(B42:U42)</f>
        <v>0</v>
      </c>
      <c r="Y42" s="4">
        <f>_xlfn.STDEV.P(B42:U42)</f>
        <v>0</v>
      </c>
      <c r="Z42" s="44">
        <f>COUNTIF(B$47:U$47,$A42)</f>
        <v>0</v>
      </c>
    </row>
    <row r="43" spans="1:26">
      <c r="A43" s="22" t="s">
        <v>14</v>
      </c>
      <c r="B43" s="8">
        <v>0</v>
      </c>
      <c r="C43" s="9">
        <v>0</v>
      </c>
      <c r="D43" s="8">
        <v>0</v>
      </c>
      <c r="E43" s="9">
        <v>0</v>
      </c>
      <c r="F43" s="8">
        <v>0</v>
      </c>
      <c r="G43" s="9">
        <v>0</v>
      </c>
      <c r="H43" s="41">
        <v>20</v>
      </c>
      <c r="I43" s="42">
        <v>25</v>
      </c>
      <c r="J43" s="41">
        <v>0</v>
      </c>
      <c r="K43" s="42">
        <v>33.3333333333333</v>
      </c>
      <c r="L43" s="41">
        <v>0</v>
      </c>
      <c r="M43" s="42">
        <v>0</v>
      </c>
      <c r="N43" s="41">
        <v>50</v>
      </c>
      <c r="O43" s="42">
        <v>80</v>
      </c>
      <c r="P43" s="41">
        <v>25</v>
      </c>
      <c r="Q43" s="42">
        <v>100</v>
      </c>
      <c r="R43" s="41">
        <v>0</v>
      </c>
      <c r="S43" s="42">
        <v>0</v>
      </c>
      <c r="T43" s="41">
        <v>0</v>
      </c>
      <c r="U43" s="42">
        <v>75</v>
      </c>
      <c r="X43" s="44">
        <f t="shared" ref="X43:X46" si="8">AVERAGE(B43:U43)</f>
        <v>20.416666666666664</v>
      </c>
      <c r="Y43" s="9">
        <f>_xlfn.STDEV.P(B43:U43)</f>
        <v>30.780923926642906</v>
      </c>
      <c r="Z43" s="44">
        <f>COUNTIF(B$47:U$47,$A43)+COUNTIF(B$47:U$47,"CONFUSED")+COUNTIF(B$47:U$47,"DISGUSTED")</f>
        <v>6</v>
      </c>
    </row>
    <row r="44" spans="1:26">
      <c r="A44" s="2" t="s">
        <v>2</v>
      </c>
      <c r="B44" s="5">
        <v>0</v>
      </c>
      <c r="C44" s="4">
        <v>0</v>
      </c>
      <c r="D44" s="5">
        <v>0</v>
      </c>
      <c r="E44" s="4">
        <v>0</v>
      </c>
      <c r="F44" s="5">
        <v>0</v>
      </c>
      <c r="G44" s="4">
        <v>0</v>
      </c>
      <c r="H44" s="39">
        <v>0</v>
      </c>
      <c r="I44" s="40">
        <v>0</v>
      </c>
      <c r="J44" s="39">
        <v>0</v>
      </c>
      <c r="K44" s="40">
        <v>0</v>
      </c>
      <c r="L44" s="39">
        <v>0</v>
      </c>
      <c r="M44" s="40">
        <v>0</v>
      </c>
      <c r="N44" s="39">
        <v>0</v>
      </c>
      <c r="O44" s="40">
        <v>0</v>
      </c>
      <c r="P44" s="39">
        <v>0</v>
      </c>
      <c r="Q44" s="40">
        <v>0</v>
      </c>
      <c r="R44" s="39">
        <v>0</v>
      </c>
      <c r="S44" s="40">
        <v>0</v>
      </c>
      <c r="T44" s="39">
        <v>0</v>
      </c>
      <c r="U44" s="40">
        <v>0</v>
      </c>
      <c r="X44" s="44">
        <f t="shared" si="8"/>
        <v>0</v>
      </c>
      <c r="Y44" s="4">
        <f>_xlfn.STDEV.P(B44:U44)</f>
        <v>0</v>
      </c>
      <c r="Z44" s="44">
        <f>COUNTIF(B$47:U$47,$A44)+COUNTIF(B$47:U$47,"FEAR")</f>
        <v>0</v>
      </c>
    </row>
    <row r="45" spans="1:26">
      <c r="A45" s="2" t="s">
        <v>5</v>
      </c>
      <c r="B45" s="5">
        <v>0</v>
      </c>
      <c r="C45" s="4">
        <v>20</v>
      </c>
      <c r="D45" s="5">
        <v>0</v>
      </c>
      <c r="E45" s="4">
        <v>0</v>
      </c>
      <c r="F45" s="5">
        <v>100</v>
      </c>
      <c r="G45" s="4">
        <v>100</v>
      </c>
      <c r="H45" s="39">
        <v>80</v>
      </c>
      <c r="I45" s="40">
        <v>75</v>
      </c>
      <c r="J45" s="39">
        <v>60</v>
      </c>
      <c r="K45" s="40">
        <v>33.3333333333333</v>
      </c>
      <c r="L45" s="39">
        <v>0</v>
      </c>
      <c r="M45" s="40">
        <v>0</v>
      </c>
      <c r="N45" s="39">
        <v>0</v>
      </c>
      <c r="O45" s="40">
        <v>0</v>
      </c>
      <c r="P45" s="39">
        <v>0</v>
      </c>
      <c r="Q45" s="40">
        <v>0</v>
      </c>
      <c r="R45" s="39">
        <v>0</v>
      </c>
      <c r="S45" s="40">
        <v>0</v>
      </c>
      <c r="T45" s="39">
        <v>0</v>
      </c>
      <c r="U45" s="40">
        <v>0</v>
      </c>
      <c r="X45" s="44">
        <f t="shared" si="8"/>
        <v>23.416666666666664</v>
      </c>
      <c r="Y45" s="4">
        <f>_xlfn.STDEV.P(B45:U45)</f>
        <v>36.172714548092429</v>
      </c>
      <c r="Z45" s="44">
        <f>COUNTIF(B$47:U$47,$A45)</f>
        <v>5</v>
      </c>
    </row>
    <row r="46" spans="1:26">
      <c r="A46" s="25" t="s">
        <v>7</v>
      </c>
      <c r="B46" s="5">
        <v>100</v>
      </c>
      <c r="C46" s="4">
        <v>80</v>
      </c>
      <c r="D46" s="5">
        <v>100</v>
      </c>
      <c r="E46" s="4">
        <v>100</v>
      </c>
      <c r="F46" s="5">
        <v>0</v>
      </c>
      <c r="G46" s="4">
        <v>0</v>
      </c>
      <c r="H46" s="39">
        <v>0</v>
      </c>
      <c r="I46" s="40">
        <v>0</v>
      </c>
      <c r="J46" s="39">
        <v>40</v>
      </c>
      <c r="K46" s="40">
        <v>33.3333333333333</v>
      </c>
      <c r="L46" s="39">
        <v>100</v>
      </c>
      <c r="M46" s="40">
        <v>100</v>
      </c>
      <c r="N46" s="39">
        <v>50</v>
      </c>
      <c r="O46" s="40">
        <v>20</v>
      </c>
      <c r="P46" s="39">
        <v>0</v>
      </c>
      <c r="Q46" s="40">
        <v>0</v>
      </c>
      <c r="R46" s="39">
        <v>50</v>
      </c>
      <c r="S46" s="40">
        <v>100</v>
      </c>
      <c r="T46" s="39">
        <v>60</v>
      </c>
      <c r="U46" s="40">
        <v>25</v>
      </c>
      <c r="X46" s="44">
        <f t="shared" si="8"/>
        <v>47.916666666666664</v>
      </c>
      <c r="Y46" s="4">
        <f>_xlfn.STDEV.P(B46:U46)</f>
        <v>40.506772410439119</v>
      </c>
      <c r="Z46" s="44">
        <f>COUNTIF(B$47:U$47,$A46)</f>
        <v>9</v>
      </c>
    </row>
    <row r="47" spans="1:26">
      <c r="A47" s="3" t="s">
        <v>8</v>
      </c>
      <c r="B47" s="5" t="s">
        <v>10</v>
      </c>
      <c r="C47" s="4" t="s">
        <v>10</v>
      </c>
      <c r="D47" s="5" t="s">
        <v>10</v>
      </c>
      <c r="E47" s="4" t="s">
        <v>10</v>
      </c>
      <c r="F47" s="5" t="s">
        <v>15</v>
      </c>
      <c r="G47" s="4" t="s">
        <v>15</v>
      </c>
      <c r="H47" s="39" t="s">
        <v>15</v>
      </c>
      <c r="I47" s="40" t="s">
        <v>15</v>
      </c>
      <c r="J47" s="39" t="s">
        <v>15</v>
      </c>
      <c r="K47" s="40" t="s">
        <v>1</v>
      </c>
      <c r="L47" s="39" t="s">
        <v>10</v>
      </c>
      <c r="M47" s="40" t="s">
        <v>10</v>
      </c>
      <c r="N47" s="39" t="s">
        <v>1</v>
      </c>
      <c r="O47" s="40" t="s">
        <v>1</v>
      </c>
      <c r="P47" s="39" t="s">
        <v>14</v>
      </c>
      <c r="Q47" s="40" t="s">
        <v>1</v>
      </c>
      <c r="R47" s="39" t="s">
        <v>10</v>
      </c>
      <c r="S47" s="40" t="s">
        <v>10</v>
      </c>
      <c r="T47" s="39" t="s">
        <v>10</v>
      </c>
      <c r="U47" s="40" t="s">
        <v>14</v>
      </c>
      <c r="X47" s="44">
        <f>COUNTIF(B47:U47,"ANGRY")+COUNTIF(B47:U47,"CONFUSED")+COUNTIF(B47:U47,"DISGUSTED")</f>
        <v>6</v>
      </c>
      <c r="Y47" s="70">
        <f>X47/20</f>
        <v>0.3</v>
      </c>
    </row>
    <row r="48" spans="1:26">
      <c r="A48" s="3" t="s">
        <v>6</v>
      </c>
      <c r="B48" s="5">
        <v>100</v>
      </c>
      <c r="C48" s="4">
        <v>80</v>
      </c>
      <c r="D48" s="5">
        <v>100</v>
      </c>
      <c r="E48" s="4">
        <v>100</v>
      </c>
      <c r="F48" s="5">
        <v>100</v>
      </c>
      <c r="G48" s="4">
        <v>100</v>
      </c>
      <c r="H48" s="39">
        <v>80</v>
      </c>
      <c r="I48" s="40">
        <v>75</v>
      </c>
      <c r="J48" s="39">
        <v>60</v>
      </c>
      <c r="K48" s="40">
        <v>33.3333333333333</v>
      </c>
      <c r="L48" s="39">
        <v>100</v>
      </c>
      <c r="M48" s="40">
        <v>100</v>
      </c>
      <c r="N48" s="39">
        <v>50</v>
      </c>
      <c r="O48" s="40">
        <v>80</v>
      </c>
      <c r="P48" s="39">
        <v>75</v>
      </c>
      <c r="Q48" s="40">
        <v>100</v>
      </c>
      <c r="R48" s="39">
        <v>50</v>
      </c>
      <c r="S48" s="40">
        <v>100</v>
      </c>
      <c r="T48" s="39">
        <v>60</v>
      </c>
      <c r="U48" s="40">
        <v>75</v>
      </c>
      <c r="X48" s="44">
        <f>AVERAGE(B48:U48)</f>
        <v>80.916666666666657</v>
      </c>
      <c r="Y48" s="4">
        <f>_xlfn.STDEV.P(B48:U48)</f>
        <v>20.537736270366128</v>
      </c>
    </row>
    <row r="49" spans="1:26"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</row>
    <row r="50" spans="1:26" ht="34" thickBot="1">
      <c r="A50" s="12" t="s">
        <v>5</v>
      </c>
      <c r="B50" s="13" t="s">
        <v>18</v>
      </c>
      <c r="C50" s="14" t="s">
        <v>19</v>
      </c>
      <c r="D50" s="13" t="s">
        <v>18</v>
      </c>
      <c r="E50" s="14" t="s">
        <v>19</v>
      </c>
      <c r="F50" s="13" t="s">
        <v>18</v>
      </c>
      <c r="G50" s="14" t="s">
        <v>19</v>
      </c>
      <c r="H50" s="29" t="s">
        <v>18</v>
      </c>
      <c r="I50" s="30" t="s">
        <v>19</v>
      </c>
      <c r="J50" s="29" t="s">
        <v>18</v>
      </c>
      <c r="K50" s="30" t="s">
        <v>19</v>
      </c>
      <c r="L50" s="29" t="s">
        <v>18</v>
      </c>
      <c r="M50" s="30" t="s">
        <v>19</v>
      </c>
      <c r="N50" s="29" t="s">
        <v>18</v>
      </c>
      <c r="O50" s="30" t="s">
        <v>19</v>
      </c>
      <c r="P50" s="29" t="s">
        <v>18</v>
      </c>
      <c r="Q50" s="30" t="s">
        <v>19</v>
      </c>
      <c r="R50" s="29" t="s">
        <v>18</v>
      </c>
      <c r="S50" s="30" t="s">
        <v>19</v>
      </c>
      <c r="T50" s="29" t="s">
        <v>18</v>
      </c>
      <c r="U50" s="30" t="s">
        <v>19</v>
      </c>
      <c r="Y50" s="14" t="s">
        <v>20</v>
      </c>
    </row>
    <row r="51" spans="1:26" ht="32" thickTop="1">
      <c r="A51" s="2" t="s">
        <v>0</v>
      </c>
      <c r="B51" s="5">
        <v>0.29105444502599298</v>
      </c>
      <c r="C51" s="4">
        <v>9.5067984895696594E-2</v>
      </c>
      <c r="D51" s="5">
        <v>0.69861201853208299</v>
      </c>
      <c r="E51" s="4">
        <v>0.13420895549050901</v>
      </c>
      <c r="F51" s="5">
        <v>0.42931523827299201</v>
      </c>
      <c r="G51" s="4">
        <v>0.11870008708306599</v>
      </c>
      <c r="H51" s="39">
        <v>1.2819487001250101</v>
      </c>
      <c r="I51" s="40">
        <v>1.2405539934521601</v>
      </c>
      <c r="J51" s="39">
        <v>0.66253035317059905</v>
      </c>
      <c r="K51" s="40">
        <v>0.55944383318161905</v>
      </c>
      <c r="L51" s="39">
        <v>2.6384278740109299</v>
      </c>
      <c r="M51" s="40">
        <v>1.3569087469246499</v>
      </c>
      <c r="N51" s="39">
        <v>0.77157114585458797</v>
      </c>
      <c r="O51" s="40">
        <v>0.60199127656348805</v>
      </c>
      <c r="P51" s="39">
        <v>2.3873310943967998</v>
      </c>
      <c r="Q51" s="40">
        <v>0.55804440161927205</v>
      </c>
      <c r="R51" s="39">
        <v>0.363501618225821</v>
      </c>
      <c r="S51" s="40">
        <v>1.4839199355513899</v>
      </c>
      <c r="T51" s="39">
        <v>0.32794787770157802</v>
      </c>
      <c r="U51" s="40">
        <v>0.46949155935610598</v>
      </c>
      <c r="X51" s="44">
        <f>AVERAGE(B51:U51)</f>
        <v>0.82352855697171745</v>
      </c>
      <c r="Y51" s="4">
        <f>_xlfn.STDEV.P(B51:U51)</f>
        <v>0.69287925824204777</v>
      </c>
    </row>
    <row r="52" spans="1:26">
      <c r="A52" s="21" t="s">
        <v>14</v>
      </c>
      <c r="B52" s="5">
        <v>7.4855027548165403</v>
      </c>
      <c r="C52" s="4">
        <v>7.1420005114048699</v>
      </c>
      <c r="D52" s="5">
        <v>5.94061040208598</v>
      </c>
      <c r="E52" s="4">
        <v>1.5003311774408259</v>
      </c>
      <c r="F52" s="5">
        <v>17.833600502399609</v>
      </c>
      <c r="G52" s="4">
        <v>72.52696321968304</v>
      </c>
      <c r="H52" s="39">
        <v>6.2015185512226205</v>
      </c>
      <c r="I52" s="40">
        <v>14.84192208907899</v>
      </c>
      <c r="J52" s="39">
        <v>42.205425896305158</v>
      </c>
      <c r="K52" s="40">
        <v>22.719538092018809</v>
      </c>
      <c r="L52" s="39">
        <v>58.992283229733395</v>
      </c>
      <c r="M52" s="40">
        <v>56.178312603552456</v>
      </c>
      <c r="N52" s="39">
        <v>1.5079904505383679</v>
      </c>
      <c r="O52" s="40">
        <v>1.4890799695276251</v>
      </c>
      <c r="P52" s="39">
        <v>66.16697317771829</v>
      </c>
      <c r="Q52" s="40">
        <v>44.76734294741415</v>
      </c>
      <c r="R52" s="39">
        <v>35.351413166074607</v>
      </c>
      <c r="S52" s="40">
        <v>34.694952321976416</v>
      </c>
      <c r="T52" s="39">
        <v>69.544907500722516</v>
      </c>
      <c r="U52" s="40">
        <v>69.652653614422235</v>
      </c>
      <c r="X52" s="44">
        <f t="shared" ref="X52:X55" si="9">AVERAGE(B52:U52)</f>
        <v>31.837166108906825</v>
      </c>
      <c r="Y52" s="4">
        <f>_xlfn.STDEV.P(B52:U52)</f>
        <v>25.662336100208304</v>
      </c>
    </row>
    <row r="53" spans="1:26">
      <c r="A53" s="2" t="s">
        <v>2</v>
      </c>
      <c r="B53" s="5">
        <v>9.8665292750211506</v>
      </c>
      <c r="C53" s="4">
        <v>10.912988106119389</v>
      </c>
      <c r="D53" s="5">
        <v>32.414170601104757</v>
      </c>
      <c r="E53" s="4">
        <v>14.75596583357467</v>
      </c>
      <c r="F53" s="5">
        <v>10.01964958585738</v>
      </c>
      <c r="G53" s="4">
        <v>10.82076470486159</v>
      </c>
      <c r="H53" s="39">
        <v>9.9803576654762693</v>
      </c>
      <c r="I53" s="40">
        <v>10.293983322063671</v>
      </c>
      <c r="J53" s="39">
        <v>12.48595287147252</v>
      </c>
      <c r="K53" s="40">
        <v>15.03592483037745</v>
      </c>
      <c r="L53" s="39">
        <v>12.74434017309941</v>
      </c>
      <c r="M53" s="40">
        <v>11.56501232483795</v>
      </c>
      <c r="N53" s="39">
        <v>10.964913292260119</v>
      </c>
      <c r="O53" s="40">
        <v>10.875726843935009</v>
      </c>
      <c r="P53" s="39">
        <v>13.93583035376245</v>
      </c>
      <c r="Q53" s="40">
        <v>9.6333783210961901</v>
      </c>
      <c r="R53" s="39">
        <v>11.236940932088629</v>
      </c>
      <c r="S53" s="40">
        <v>37.738276246513649</v>
      </c>
      <c r="T53" s="39">
        <v>10.94444943085804</v>
      </c>
      <c r="U53" s="40">
        <v>10.811105985445071</v>
      </c>
      <c r="X53" s="44">
        <f t="shared" si="9"/>
        <v>13.851813034991267</v>
      </c>
      <c r="Y53" s="4">
        <f>_xlfn.STDEV.P(B53:U53)</f>
        <v>7.2843440340654366</v>
      </c>
    </row>
    <row r="54" spans="1:26">
      <c r="A54" s="7" t="s">
        <v>5</v>
      </c>
      <c r="B54" s="8">
        <v>30.404923410020402</v>
      </c>
      <c r="C54" s="9">
        <v>3.29022478696396</v>
      </c>
      <c r="D54" s="8">
        <v>3.3134443935104998</v>
      </c>
      <c r="E54" s="9">
        <v>2.3555717758956001</v>
      </c>
      <c r="F54" s="8">
        <v>27.205100509929601</v>
      </c>
      <c r="G54" s="9">
        <v>8.88596914244971</v>
      </c>
      <c r="H54" s="41">
        <v>54.746007869263202</v>
      </c>
      <c r="I54" s="42">
        <v>34.188342896622601</v>
      </c>
      <c r="J54" s="41">
        <v>15.6641702150377</v>
      </c>
      <c r="K54" s="42">
        <v>49.288390980429</v>
      </c>
      <c r="L54" s="41">
        <v>3.9566079474638398</v>
      </c>
      <c r="M54" s="42">
        <v>5.3224124893795404</v>
      </c>
      <c r="N54" s="41">
        <v>2.3201155943999399</v>
      </c>
      <c r="O54" s="42">
        <v>2.3120640660535901</v>
      </c>
      <c r="P54" s="41">
        <v>14.840360765647301</v>
      </c>
      <c r="Q54" s="42">
        <v>44.7345901976108</v>
      </c>
      <c r="R54" s="41">
        <v>46.907964431596803</v>
      </c>
      <c r="S54" s="42">
        <v>14.830027526322</v>
      </c>
      <c r="T54" s="41">
        <v>6.5048416077838702</v>
      </c>
      <c r="U54" s="42">
        <v>12.164114518266601</v>
      </c>
      <c r="X54" s="44">
        <f t="shared" si="9"/>
        <v>19.161762256232329</v>
      </c>
      <c r="Y54" s="9">
        <f>_xlfn.STDEV.P(B54:U54)</f>
        <v>17.54252618925014</v>
      </c>
    </row>
    <row r="55" spans="1:26">
      <c r="A55" s="25" t="s">
        <v>7</v>
      </c>
      <c r="B55" s="5">
        <v>51.951990115115798</v>
      </c>
      <c r="C55" s="4">
        <v>78.559718610616002</v>
      </c>
      <c r="D55" s="5">
        <v>57.633162584766502</v>
      </c>
      <c r="E55" s="4">
        <v>81.253922257598305</v>
      </c>
      <c r="F55" s="5">
        <v>44.512334163540302</v>
      </c>
      <c r="G55" s="4">
        <v>7.6476028459225596</v>
      </c>
      <c r="H55" s="39">
        <v>27.790167213912799</v>
      </c>
      <c r="I55" s="40">
        <v>39.435197698782503</v>
      </c>
      <c r="J55" s="39">
        <v>28.981920664013899</v>
      </c>
      <c r="K55" s="40">
        <v>12.3967022639929</v>
      </c>
      <c r="L55" s="39">
        <v>21.668340775692201</v>
      </c>
      <c r="M55" s="40">
        <v>25.577353835305299</v>
      </c>
      <c r="N55" s="39">
        <v>84.435409516946905</v>
      </c>
      <c r="O55" s="40">
        <v>84.721137843920204</v>
      </c>
      <c r="P55" s="39">
        <v>2.6695046084749801</v>
      </c>
      <c r="Q55" s="40">
        <v>0.30664413225949499</v>
      </c>
      <c r="R55" s="39">
        <v>6.1401798520139996</v>
      </c>
      <c r="S55" s="40">
        <v>11.252823969636299</v>
      </c>
      <c r="T55" s="39">
        <v>12.6778535829338</v>
      </c>
      <c r="U55" s="40">
        <v>6.9026343225099103</v>
      </c>
      <c r="X55" s="44">
        <f t="shared" si="9"/>
        <v>34.325730042897746</v>
      </c>
      <c r="Y55" s="4">
        <f>_xlfn.STDEV.P(B55:U55)</f>
        <v>28.636381645991317</v>
      </c>
    </row>
    <row r="56" spans="1:26">
      <c r="A56" s="3" t="s">
        <v>8</v>
      </c>
      <c r="B56" s="5" t="s">
        <v>10</v>
      </c>
      <c r="C56" s="4" t="s">
        <v>10</v>
      </c>
      <c r="D56" s="5" t="s">
        <v>10</v>
      </c>
      <c r="E56" s="4" t="s">
        <v>10</v>
      </c>
      <c r="F56" s="5" t="s">
        <v>10</v>
      </c>
      <c r="G56" s="4" t="s">
        <v>1</v>
      </c>
      <c r="H56" s="39" t="s">
        <v>15</v>
      </c>
      <c r="I56" s="40" t="s">
        <v>10</v>
      </c>
      <c r="J56" s="39" t="s">
        <v>1</v>
      </c>
      <c r="K56" s="40" t="s">
        <v>15</v>
      </c>
      <c r="L56" s="39" t="s">
        <v>1</v>
      </c>
      <c r="M56" s="40" t="s">
        <v>1</v>
      </c>
      <c r="N56" s="39" t="s">
        <v>10</v>
      </c>
      <c r="O56" s="40" t="s">
        <v>10</v>
      </c>
      <c r="P56" s="39" t="s">
        <v>14</v>
      </c>
      <c r="Q56" s="40" t="s">
        <v>15</v>
      </c>
      <c r="R56" s="39" t="s">
        <v>15</v>
      </c>
      <c r="S56" s="40" t="s">
        <v>3</v>
      </c>
      <c r="T56" s="39" t="s">
        <v>47</v>
      </c>
      <c r="U56" s="40" t="s">
        <v>47</v>
      </c>
      <c r="X56" s="44">
        <f>COUNTIF(B56:U56,"SAD")</f>
        <v>4</v>
      </c>
      <c r="Y56" s="70">
        <f>X56/20</f>
        <v>0.2</v>
      </c>
    </row>
    <row r="57" spans="1:26">
      <c r="A57" s="3" t="s">
        <v>6</v>
      </c>
      <c r="B57" s="5">
        <v>51.951990115115798</v>
      </c>
      <c r="C57" s="4">
        <v>78.559718610616002</v>
      </c>
      <c r="D57" s="5">
        <v>57.633162584766502</v>
      </c>
      <c r="E57" s="4">
        <v>81.253922257598305</v>
      </c>
      <c r="F57" s="5">
        <v>44.512334163540302</v>
      </c>
      <c r="G57" s="4">
        <v>59.880018288620903</v>
      </c>
      <c r="H57" s="39">
        <v>54.746007869263202</v>
      </c>
      <c r="I57" s="40">
        <v>39.435197698782503</v>
      </c>
      <c r="J57" s="39">
        <v>38.445324206315199</v>
      </c>
      <c r="K57" s="40">
        <v>49.288390980429</v>
      </c>
      <c r="L57" s="39">
        <v>30.911862353139401</v>
      </c>
      <c r="M57" s="40">
        <v>36.385494253106401</v>
      </c>
      <c r="N57" s="39">
        <v>84.435409516946905</v>
      </c>
      <c r="O57" s="40">
        <v>84.721137843920204</v>
      </c>
      <c r="P57" s="39">
        <v>30.654578010853399</v>
      </c>
      <c r="Q57" s="40">
        <v>44.7345901976108</v>
      </c>
      <c r="R57" s="39">
        <v>46.907964431596803</v>
      </c>
      <c r="S57" s="40">
        <v>30.9720845768367</v>
      </c>
      <c r="T57" s="39">
        <v>67.523786240196998</v>
      </c>
      <c r="U57" s="40">
        <v>67.341266608158094</v>
      </c>
      <c r="X57" s="44">
        <f>AVERAGE(B57:U57)</f>
        <v>54.014712040370668</v>
      </c>
      <c r="Y57" s="4">
        <f t="shared" ref="Y57:Y62" si="10">_xlfn.STDEV.P(B57:U57)</f>
        <v>17.678418370455987</v>
      </c>
    </row>
    <row r="58" spans="1:26">
      <c r="A58" s="2" t="s">
        <v>0</v>
      </c>
      <c r="B58" s="5">
        <v>0</v>
      </c>
      <c r="C58" s="4">
        <v>0</v>
      </c>
      <c r="D58" s="5">
        <v>0</v>
      </c>
      <c r="E58" s="4">
        <v>0</v>
      </c>
      <c r="F58" s="5">
        <v>0</v>
      </c>
      <c r="G58" s="4">
        <v>0</v>
      </c>
      <c r="H58" s="39">
        <v>0</v>
      </c>
      <c r="I58" s="40">
        <v>0</v>
      </c>
      <c r="J58" s="39">
        <v>0</v>
      </c>
      <c r="K58" s="40">
        <v>0</v>
      </c>
      <c r="L58" s="39">
        <v>0</v>
      </c>
      <c r="M58" s="40">
        <v>0</v>
      </c>
      <c r="N58" s="39">
        <v>0</v>
      </c>
      <c r="O58" s="40">
        <v>0</v>
      </c>
      <c r="P58" s="39">
        <v>0</v>
      </c>
      <c r="Q58" s="40">
        <v>0</v>
      </c>
      <c r="R58" s="39">
        <v>0</v>
      </c>
      <c r="S58" s="40">
        <v>0</v>
      </c>
      <c r="T58" s="39">
        <v>0</v>
      </c>
      <c r="U58" s="40">
        <v>0</v>
      </c>
      <c r="X58" s="44">
        <f>AVERAGE(B58:U58)</f>
        <v>0</v>
      </c>
      <c r="Y58" s="4">
        <f t="shared" si="10"/>
        <v>0</v>
      </c>
      <c r="Z58" s="44">
        <f>COUNTIF(B$63:U$63,$A58)</f>
        <v>0</v>
      </c>
    </row>
    <row r="59" spans="1:26">
      <c r="A59" s="21" t="s">
        <v>14</v>
      </c>
      <c r="B59" s="5">
        <v>0</v>
      </c>
      <c r="C59" s="4">
        <v>0</v>
      </c>
      <c r="D59" s="5">
        <v>0</v>
      </c>
      <c r="E59" s="4">
        <v>0</v>
      </c>
      <c r="F59" s="5">
        <v>0</v>
      </c>
      <c r="G59" s="4">
        <v>100</v>
      </c>
      <c r="H59" s="39">
        <v>0</v>
      </c>
      <c r="I59" s="40">
        <v>0</v>
      </c>
      <c r="J59" s="39">
        <v>60</v>
      </c>
      <c r="K59" s="40">
        <v>20</v>
      </c>
      <c r="L59" s="39">
        <v>60</v>
      </c>
      <c r="M59" s="40">
        <v>100</v>
      </c>
      <c r="N59" s="39">
        <v>0</v>
      </c>
      <c r="O59" s="40">
        <v>0</v>
      </c>
      <c r="P59" s="39">
        <v>80</v>
      </c>
      <c r="Q59" s="40">
        <v>25</v>
      </c>
      <c r="R59" s="39">
        <v>0</v>
      </c>
      <c r="S59" s="40">
        <v>25</v>
      </c>
      <c r="T59" s="39">
        <v>80</v>
      </c>
      <c r="U59" s="40">
        <v>100</v>
      </c>
      <c r="X59" s="44">
        <f t="shared" ref="X59:X62" si="11">AVERAGE(B59:U59)</f>
        <v>32.5</v>
      </c>
      <c r="Y59" s="4">
        <f t="shared" si="10"/>
        <v>39.067249711235114</v>
      </c>
      <c r="Z59" s="44">
        <f>COUNTIF(B$63:U$63,$A59)+COUNTIF(B$63:U$63,"CONFUSED")+COUNTIF(B$63:U$63,"DISGUSTED")</f>
        <v>7</v>
      </c>
    </row>
    <row r="60" spans="1:26">
      <c r="A60" s="2" t="s">
        <v>2</v>
      </c>
      <c r="B60" s="5">
        <v>0</v>
      </c>
      <c r="C60" s="4">
        <v>0</v>
      </c>
      <c r="D60" s="5">
        <v>0</v>
      </c>
      <c r="E60" s="4">
        <v>0</v>
      </c>
      <c r="F60" s="5">
        <v>0</v>
      </c>
      <c r="G60" s="4">
        <v>0</v>
      </c>
      <c r="H60" s="39">
        <v>0</v>
      </c>
      <c r="I60" s="40">
        <v>0</v>
      </c>
      <c r="J60" s="39">
        <v>0</v>
      </c>
      <c r="K60" s="40">
        <v>0</v>
      </c>
      <c r="L60" s="39">
        <v>0</v>
      </c>
      <c r="M60" s="40">
        <v>0</v>
      </c>
      <c r="N60" s="39">
        <v>0</v>
      </c>
      <c r="O60" s="40">
        <v>0</v>
      </c>
      <c r="P60" s="39">
        <v>0</v>
      </c>
      <c r="Q60" s="40">
        <v>0</v>
      </c>
      <c r="R60" s="39">
        <v>0</v>
      </c>
      <c r="S60" s="40">
        <v>50</v>
      </c>
      <c r="T60" s="39">
        <v>0</v>
      </c>
      <c r="U60" s="40">
        <v>0</v>
      </c>
      <c r="X60" s="44">
        <f t="shared" si="11"/>
        <v>2.5</v>
      </c>
      <c r="Y60" s="4">
        <f t="shared" si="10"/>
        <v>10.897247358851684</v>
      </c>
      <c r="Z60" s="44">
        <f>COUNTIF(B$63:U$63,$A60)+COUNTIF(B$63:U$63,"FEAR")</f>
        <v>1</v>
      </c>
    </row>
    <row r="61" spans="1:26">
      <c r="A61" s="7" t="s">
        <v>5</v>
      </c>
      <c r="B61" s="8">
        <v>40</v>
      </c>
      <c r="C61" s="9">
        <v>0</v>
      </c>
      <c r="D61" s="8">
        <v>0</v>
      </c>
      <c r="E61" s="9">
        <v>0</v>
      </c>
      <c r="F61" s="8">
        <v>25</v>
      </c>
      <c r="G61" s="9">
        <v>0</v>
      </c>
      <c r="H61" s="41">
        <v>100</v>
      </c>
      <c r="I61" s="42">
        <v>40</v>
      </c>
      <c r="J61" s="41">
        <v>20</v>
      </c>
      <c r="K61" s="42">
        <v>80</v>
      </c>
      <c r="L61" s="41">
        <v>0</v>
      </c>
      <c r="M61" s="42">
        <v>0</v>
      </c>
      <c r="N61" s="41">
        <v>0</v>
      </c>
      <c r="O61" s="42">
        <v>0</v>
      </c>
      <c r="P61" s="41">
        <v>20</v>
      </c>
      <c r="Q61" s="42">
        <v>75</v>
      </c>
      <c r="R61" s="41">
        <v>100</v>
      </c>
      <c r="S61" s="42">
        <v>25</v>
      </c>
      <c r="T61" s="41">
        <v>0</v>
      </c>
      <c r="U61" s="42">
        <v>0</v>
      </c>
      <c r="X61" s="44">
        <f t="shared" si="11"/>
        <v>26.25</v>
      </c>
      <c r="Y61" s="9">
        <f t="shared" si="10"/>
        <v>34.273714417903406</v>
      </c>
      <c r="Z61" s="44">
        <f>COUNTIF(B$63:U$63,$A61)</f>
        <v>4</v>
      </c>
    </row>
    <row r="62" spans="1:26">
      <c r="A62" s="25" t="s">
        <v>7</v>
      </c>
      <c r="B62" s="5">
        <v>60</v>
      </c>
      <c r="C62" s="4">
        <v>100</v>
      </c>
      <c r="D62" s="5">
        <v>100</v>
      </c>
      <c r="E62" s="4">
        <v>100</v>
      </c>
      <c r="F62" s="5">
        <v>75</v>
      </c>
      <c r="G62" s="4">
        <v>0</v>
      </c>
      <c r="H62" s="39">
        <v>0</v>
      </c>
      <c r="I62" s="40">
        <v>60</v>
      </c>
      <c r="J62" s="39">
        <v>20</v>
      </c>
      <c r="K62" s="40">
        <v>0</v>
      </c>
      <c r="L62" s="39">
        <v>40</v>
      </c>
      <c r="M62" s="40">
        <v>0</v>
      </c>
      <c r="N62" s="39">
        <v>100</v>
      </c>
      <c r="O62" s="40">
        <v>100</v>
      </c>
      <c r="P62" s="39">
        <v>0</v>
      </c>
      <c r="Q62" s="40">
        <v>0</v>
      </c>
      <c r="R62" s="39">
        <v>0</v>
      </c>
      <c r="S62" s="40">
        <v>0</v>
      </c>
      <c r="T62" s="39">
        <v>20</v>
      </c>
      <c r="U62" s="40">
        <v>0</v>
      </c>
      <c r="X62" s="44">
        <f t="shared" si="11"/>
        <v>38.75</v>
      </c>
      <c r="Y62" s="4">
        <f t="shared" si="10"/>
        <v>41.94862929822618</v>
      </c>
      <c r="Z62" s="44">
        <f>COUNTIF(B$63:U$63,$A62)</f>
        <v>8</v>
      </c>
    </row>
    <row r="63" spans="1:26">
      <c r="A63" s="3" t="s">
        <v>8</v>
      </c>
      <c r="B63" s="5" t="s">
        <v>10</v>
      </c>
      <c r="C63" s="4" t="s">
        <v>10</v>
      </c>
      <c r="D63" s="5" t="s">
        <v>10</v>
      </c>
      <c r="E63" s="4" t="s">
        <v>10</v>
      </c>
      <c r="F63" s="5" t="s">
        <v>10</v>
      </c>
      <c r="G63" s="4" t="s">
        <v>1</v>
      </c>
      <c r="H63" s="39" t="s">
        <v>15</v>
      </c>
      <c r="I63" s="40" t="s">
        <v>10</v>
      </c>
      <c r="J63" s="39" t="s">
        <v>1</v>
      </c>
      <c r="K63" s="40" t="s">
        <v>15</v>
      </c>
      <c r="L63" s="39" t="s">
        <v>1</v>
      </c>
      <c r="M63" s="40" t="s">
        <v>1</v>
      </c>
      <c r="N63" s="39" t="s">
        <v>10</v>
      </c>
      <c r="O63" s="40" t="s">
        <v>10</v>
      </c>
      <c r="P63" s="39" t="s">
        <v>14</v>
      </c>
      <c r="Q63" s="40" t="s">
        <v>15</v>
      </c>
      <c r="R63" s="39" t="s">
        <v>15</v>
      </c>
      <c r="S63" s="40" t="s">
        <v>3</v>
      </c>
      <c r="T63" s="39" t="s">
        <v>47</v>
      </c>
      <c r="U63" s="40" t="s">
        <v>47</v>
      </c>
      <c r="X63" s="44">
        <f>COUNTIF(B63:U63,"SAD")</f>
        <v>4</v>
      </c>
      <c r="Y63" s="70">
        <f>X63/20</f>
        <v>0.2</v>
      </c>
    </row>
    <row r="64" spans="1:26">
      <c r="A64" s="3" t="s">
        <v>6</v>
      </c>
      <c r="B64" s="5">
        <v>60</v>
      </c>
      <c r="C64" s="4">
        <v>100</v>
      </c>
      <c r="D64" s="5">
        <v>100</v>
      </c>
      <c r="E64" s="4">
        <v>100</v>
      </c>
      <c r="F64" s="5">
        <v>75</v>
      </c>
      <c r="G64" s="4">
        <v>100</v>
      </c>
      <c r="H64" s="39">
        <v>100</v>
      </c>
      <c r="I64" s="40">
        <v>60</v>
      </c>
      <c r="J64" s="39">
        <v>60</v>
      </c>
      <c r="K64" s="40">
        <v>80</v>
      </c>
      <c r="L64" s="39">
        <v>60</v>
      </c>
      <c r="M64" s="40">
        <v>75</v>
      </c>
      <c r="N64" s="39">
        <v>100</v>
      </c>
      <c r="O64" s="40">
        <v>100</v>
      </c>
      <c r="P64" s="39">
        <v>60</v>
      </c>
      <c r="Q64" s="40">
        <v>75</v>
      </c>
      <c r="R64" s="39">
        <v>100</v>
      </c>
      <c r="S64" s="40">
        <v>50</v>
      </c>
      <c r="T64" s="39">
        <v>80</v>
      </c>
      <c r="U64" s="40">
        <v>100</v>
      </c>
      <c r="X64" s="44">
        <f>AVERAGE(B64:U64)</f>
        <v>81.75</v>
      </c>
      <c r="Y64" s="4">
        <f>_xlfn.STDEV.P(B64:U64)</f>
        <v>18.046814123273947</v>
      </c>
    </row>
    <row r="65" spans="1:26">
      <c r="H65" s="38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</row>
    <row r="66" spans="1:26" ht="34" thickBot="1">
      <c r="A66" s="12" t="s">
        <v>7</v>
      </c>
      <c r="B66" s="13" t="s">
        <v>18</v>
      </c>
      <c r="C66" s="14" t="s">
        <v>19</v>
      </c>
      <c r="D66" s="13" t="s">
        <v>18</v>
      </c>
      <c r="E66" s="14" t="s">
        <v>19</v>
      </c>
      <c r="F66" s="13" t="s">
        <v>18</v>
      </c>
      <c r="G66" s="14" t="s">
        <v>19</v>
      </c>
      <c r="H66" s="29" t="s">
        <v>18</v>
      </c>
      <c r="I66" s="30" t="s">
        <v>19</v>
      </c>
      <c r="J66" s="29" t="s">
        <v>18</v>
      </c>
      <c r="K66" s="30" t="s">
        <v>19</v>
      </c>
      <c r="L66" s="29" t="s">
        <v>18</v>
      </c>
      <c r="M66" s="30" t="s">
        <v>19</v>
      </c>
      <c r="N66" s="29" t="s">
        <v>18</v>
      </c>
      <c r="O66" s="30" t="s">
        <v>19</v>
      </c>
      <c r="P66" s="29" t="s">
        <v>18</v>
      </c>
      <c r="Q66" s="30" t="s">
        <v>19</v>
      </c>
      <c r="R66" s="29" t="s">
        <v>18</v>
      </c>
      <c r="S66" s="30" t="s">
        <v>19</v>
      </c>
      <c r="T66" s="29" t="s">
        <v>18</v>
      </c>
      <c r="U66" s="30" t="s">
        <v>19</v>
      </c>
      <c r="Y66" s="14" t="s">
        <v>20</v>
      </c>
    </row>
    <row r="67" spans="1:26" ht="32" thickTop="1">
      <c r="A67" s="2" t="s">
        <v>0</v>
      </c>
      <c r="B67" s="5">
        <v>0.13989775460449699</v>
      </c>
      <c r="C67" s="5">
        <v>6.6885677364357202E-2</v>
      </c>
      <c r="D67" s="5">
        <v>0.68695798416398601</v>
      </c>
      <c r="E67" s="5">
        <v>0.467765337540617</v>
      </c>
      <c r="F67" s="5">
        <v>0.18321140259438601</v>
      </c>
      <c r="G67" s="5">
        <v>0.31850141424865103</v>
      </c>
      <c r="H67" s="39">
        <v>0.14423229868620299</v>
      </c>
      <c r="I67" s="39">
        <v>0.111409440066168</v>
      </c>
      <c r="J67" s="39">
        <v>0.14926998262656299</v>
      </c>
      <c r="K67" s="39">
        <v>6.7316930620711105E-2</v>
      </c>
      <c r="L67" s="39">
        <v>40.734842439644098</v>
      </c>
      <c r="M67" s="39">
        <v>71.162222192474701</v>
      </c>
      <c r="N67" s="39">
        <v>61.341276554882498</v>
      </c>
      <c r="O67" s="39">
        <v>45.794616720800903</v>
      </c>
      <c r="P67" s="39">
        <v>0.410119629053117</v>
      </c>
      <c r="Q67" s="39">
        <v>1.2138360793842899</v>
      </c>
      <c r="R67" s="39">
        <v>8.3411621619798194E-3</v>
      </c>
      <c r="S67" s="39">
        <v>0.248229940436478</v>
      </c>
      <c r="T67" s="39">
        <v>0.55993334953037399</v>
      </c>
      <c r="U67" s="39">
        <v>1.1936348550617599</v>
      </c>
      <c r="X67" s="44">
        <f>AVERAGE(B67:U67)</f>
        <v>11.250125057297316</v>
      </c>
      <c r="Y67" s="4">
        <f>_xlfn.STDEV.P(B67:U67)</f>
        <v>22.423574070191975</v>
      </c>
    </row>
    <row r="68" spans="1:26">
      <c r="A68" s="2" t="s">
        <v>4</v>
      </c>
      <c r="B68" s="5">
        <v>3.2036557775518602</v>
      </c>
      <c r="C68" s="5">
        <v>1.3523814725194589</v>
      </c>
      <c r="D68" s="5">
        <v>9.3955909262307902</v>
      </c>
      <c r="E68" s="5">
        <v>5.2132929083297599</v>
      </c>
      <c r="F68" s="5">
        <v>1.4301500980359612</v>
      </c>
      <c r="G68" s="5">
        <v>3.2357038724294398</v>
      </c>
      <c r="H68" s="39">
        <v>0.43946141740294137</v>
      </c>
      <c r="I68" s="39">
        <v>0.2285411987885555</v>
      </c>
      <c r="J68" s="39">
        <v>1.693343145862541</v>
      </c>
      <c r="K68" s="39">
        <v>0.95642440450467092</v>
      </c>
      <c r="L68" s="39">
        <v>4.984353964503903</v>
      </c>
      <c r="M68" s="39">
        <v>3.1256226258237882</v>
      </c>
      <c r="N68" s="39">
        <v>1.154627149917018</v>
      </c>
      <c r="O68" s="39">
        <v>0.93726651999820998</v>
      </c>
      <c r="P68" s="39">
        <v>0.80610811446049691</v>
      </c>
      <c r="Q68" s="39">
        <v>1.1837163620493301</v>
      </c>
      <c r="R68" s="39">
        <v>0.22818281286444969</v>
      </c>
      <c r="S68" s="39">
        <v>19.534421623808061</v>
      </c>
      <c r="T68" s="39">
        <v>25.72900827511414</v>
      </c>
      <c r="U68" s="39">
        <v>38.073567196905266</v>
      </c>
      <c r="X68" s="44">
        <f t="shared" ref="X68:X71" si="12">AVERAGE(B68:U68)</f>
        <v>6.145270993355032</v>
      </c>
      <c r="Y68" s="4">
        <f>_xlfn.STDEV.P(B68:U68)</f>
        <v>9.800263825304155</v>
      </c>
    </row>
    <row r="69" spans="1:26">
      <c r="A69" s="2" t="s">
        <v>2</v>
      </c>
      <c r="B69" s="5">
        <v>11.000198969268361</v>
      </c>
      <c r="C69" s="5">
        <v>8.5210464904702299</v>
      </c>
      <c r="D69" s="5">
        <v>15.54244668677029</v>
      </c>
      <c r="E69" s="5">
        <v>12.92588014217454</v>
      </c>
      <c r="F69" s="5">
        <v>10.851036733796569</v>
      </c>
      <c r="G69" s="5">
        <v>11.274431325700469</v>
      </c>
      <c r="H69" s="39">
        <v>10.67859754783224</v>
      </c>
      <c r="I69" s="39">
        <v>10.65424585240525</v>
      </c>
      <c r="J69" s="39">
        <v>10.918887543528509</v>
      </c>
      <c r="K69" s="39">
        <v>10.73194023805878</v>
      </c>
      <c r="L69" s="39">
        <v>11.584398621466899</v>
      </c>
      <c r="M69" s="39">
        <v>11.238394992055101</v>
      </c>
      <c r="N69" s="39">
        <v>10.91854778523194</v>
      </c>
      <c r="O69" s="39">
        <v>10.862036794095111</v>
      </c>
      <c r="P69" s="39">
        <v>10.835633532135748</v>
      </c>
      <c r="Q69" s="39">
        <v>10.877100796966651</v>
      </c>
      <c r="R69" s="39">
        <v>10.655040159411399</v>
      </c>
      <c r="S69" s="39">
        <v>11.32966334072672</v>
      </c>
      <c r="T69" s="39">
        <v>11.22748659689986</v>
      </c>
      <c r="U69" s="39">
        <v>12.267550021376579</v>
      </c>
      <c r="X69" s="44">
        <f t="shared" si="12"/>
        <v>11.244728208518563</v>
      </c>
      <c r="Y69" s="4">
        <f>_xlfn.STDEV.P(B69:U69)</f>
        <v>1.2657259455453262</v>
      </c>
    </row>
    <row r="70" spans="1:26">
      <c r="A70" s="2" t="s">
        <v>5</v>
      </c>
      <c r="B70" s="5">
        <v>2.8798134951200201</v>
      </c>
      <c r="C70" s="5">
        <v>65.850519374040402</v>
      </c>
      <c r="D70" s="5">
        <v>3.2439877889711499</v>
      </c>
      <c r="E70" s="5">
        <v>3.10657946864908</v>
      </c>
      <c r="F70" s="5">
        <v>2.6222479667998</v>
      </c>
      <c r="G70" s="5">
        <v>6.0578678653618496</v>
      </c>
      <c r="H70" s="39">
        <v>1.91580117168538</v>
      </c>
      <c r="I70" s="39">
        <v>1.8977992796180601</v>
      </c>
      <c r="J70" s="39">
        <v>2.1323637376923399</v>
      </c>
      <c r="K70" s="39">
        <v>1.9447544487363</v>
      </c>
      <c r="L70" s="39">
        <v>2.03093419067315</v>
      </c>
      <c r="M70" s="39">
        <v>1.9799522211043099</v>
      </c>
      <c r="N70" s="39">
        <v>2.4631997886411199</v>
      </c>
      <c r="O70" s="39">
        <v>2.2459617225634401</v>
      </c>
      <c r="P70" s="39">
        <v>2.3522471571264201</v>
      </c>
      <c r="Q70" s="39">
        <v>2.11678904540446</v>
      </c>
      <c r="R70" s="39">
        <v>1.92835374316185</v>
      </c>
      <c r="S70" s="39">
        <v>5.04706772633621</v>
      </c>
      <c r="T70" s="39">
        <v>2.1641100738152002</v>
      </c>
      <c r="U70" s="39">
        <v>2.6615900311443701</v>
      </c>
      <c r="X70" s="44">
        <f t="shared" si="12"/>
        <v>5.8320970148322449</v>
      </c>
      <c r="Y70" s="4">
        <f>_xlfn.STDEV.P(B70:U70)</f>
        <v>13.80904717248043</v>
      </c>
    </row>
    <row r="71" spans="1:26">
      <c r="A71" s="7" t="s">
        <v>7</v>
      </c>
      <c r="B71" s="8">
        <v>82.776434003455194</v>
      </c>
      <c r="C71" s="8">
        <v>24.2091669856054</v>
      </c>
      <c r="D71" s="8">
        <v>71.131016613863693</v>
      </c>
      <c r="E71" s="8">
        <v>78.286482143305903</v>
      </c>
      <c r="F71" s="8">
        <v>84.913353798773201</v>
      </c>
      <c r="G71" s="8">
        <v>79.113495522259498</v>
      </c>
      <c r="H71" s="41">
        <v>86.8219075643932</v>
      </c>
      <c r="I71" s="41">
        <v>87.108004229121903</v>
      </c>
      <c r="J71" s="41">
        <v>85.106135590289995</v>
      </c>
      <c r="K71" s="41">
        <v>86.299563978079505</v>
      </c>
      <c r="L71" s="41">
        <v>40.665470783711797</v>
      </c>
      <c r="M71" s="41">
        <v>12.493807968542001</v>
      </c>
      <c r="N71" s="41">
        <v>24.122348721327299</v>
      </c>
      <c r="O71" s="41">
        <v>40.160118242542303</v>
      </c>
      <c r="P71" s="41">
        <v>85.595891567224101</v>
      </c>
      <c r="Q71" s="41">
        <v>84.608557716195193</v>
      </c>
      <c r="R71" s="41">
        <v>87.180082122400293</v>
      </c>
      <c r="S71" s="41">
        <v>63.840617368692399</v>
      </c>
      <c r="T71" s="41">
        <v>60.319461704640297</v>
      </c>
      <c r="U71" s="41">
        <v>45.803657895511897</v>
      </c>
      <c r="X71" s="44">
        <f t="shared" si="12"/>
        <v>65.527778725996768</v>
      </c>
      <c r="Y71" s="9">
        <f>_xlfn.STDEV.P(B71:U71)</f>
        <v>24.430030451844889</v>
      </c>
    </row>
    <row r="72" spans="1:26">
      <c r="A72" s="3" t="s">
        <v>8</v>
      </c>
      <c r="B72" s="5" t="s">
        <v>10</v>
      </c>
      <c r="C72" s="5" t="s">
        <v>15</v>
      </c>
      <c r="D72" s="5" t="s">
        <v>10</v>
      </c>
      <c r="E72" s="5" t="s">
        <v>10</v>
      </c>
      <c r="F72" s="5" t="s">
        <v>10</v>
      </c>
      <c r="G72" s="5" t="s">
        <v>10</v>
      </c>
      <c r="H72" s="39" t="s">
        <v>10</v>
      </c>
      <c r="I72" s="39" t="s">
        <v>10</v>
      </c>
      <c r="J72" s="39" t="s">
        <v>10</v>
      </c>
      <c r="K72" s="39" t="s">
        <v>10</v>
      </c>
      <c r="L72" s="39" t="s">
        <v>11</v>
      </c>
      <c r="M72" s="39" t="s">
        <v>11</v>
      </c>
      <c r="N72" s="39" t="s">
        <v>11</v>
      </c>
      <c r="O72" s="39" t="s">
        <v>11</v>
      </c>
      <c r="P72" s="39" t="s">
        <v>10</v>
      </c>
      <c r="Q72" s="39" t="s">
        <v>10</v>
      </c>
      <c r="R72" s="39" t="s">
        <v>10</v>
      </c>
      <c r="S72" s="39" t="s">
        <v>10</v>
      </c>
      <c r="T72" s="39" t="s">
        <v>10</v>
      </c>
      <c r="U72" s="39" t="s">
        <v>10</v>
      </c>
      <c r="X72" s="44">
        <f>COUNTIF(B72:U72,"CALM")</f>
        <v>15</v>
      </c>
      <c r="Y72" s="70">
        <f>X72/20</f>
        <v>0.75</v>
      </c>
    </row>
    <row r="73" spans="1:26">
      <c r="A73" s="3" t="s">
        <v>6</v>
      </c>
      <c r="B73" s="5">
        <v>82.776434003455194</v>
      </c>
      <c r="C73" s="5">
        <v>65.850519374040402</v>
      </c>
      <c r="D73" s="5">
        <v>71.131016613863693</v>
      </c>
      <c r="E73" s="5">
        <v>78.286482143305903</v>
      </c>
      <c r="F73" s="5">
        <v>84.913353798773201</v>
      </c>
      <c r="G73" s="5">
        <v>79.113495522259498</v>
      </c>
      <c r="H73" s="39">
        <v>86.8219075643932</v>
      </c>
      <c r="I73" s="39">
        <v>87.108004229121903</v>
      </c>
      <c r="J73" s="39">
        <v>85.106135590289995</v>
      </c>
      <c r="K73" s="39">
        <v>86.299563978079505</v>
      </c>
      <c r="L73" s="39">
        <v>40.734842439644098</v>
      </c>
      <c r="M73" s="39">
        <v>71.162222192474701</v>
      </c>
      <c r="N73" s="39">
        <v>61.341276554882498</v>
      </c>
      <c r="O73" s="39">
        <v>45.794616720800903</v>
      </c>
      <c r="P73" s="39">
        <v>85.595891567224101</v>
      </c>
      <c r="Q73" s="39">
        <v>84.608557716195193</v>
      </c>
      <c r="R73" s="39">
        <v>87.180082122400293</v>
      </c>
      <c r="S73" s="39">
        <v>63.840617368692399</v>
      </c>
      <c r="T73" s="39">
        <v>60.319461704640297</v>
      </c>
      <c r="U73" s="39">
        <v>45.803657895511897</v>
      </c>
      <c r="X73" s="44">
        <f t="shared" ref="X73" si="13">AVERAGE(B73:U73)</f>
        <v>72.689406955002454</v>
      </c>
      <c r="Y73" s="4">
        <f t="shared" ref="Y73:Y78" si="14">_xlfn.STDEV.P(B73:U73)</f>
        <v>14.947111340251423</v>
      </c>
    </row>
    <row r="74" spans="1:26">
      <c r="A74" s="2" t="s">
        <v>0</v>
      </c>
      <c r="B74" s="5">
        <v>0</v>
      </c>
      <c r="C74" s="5">
        <v>0</v>
      </c>
      <c r="D74" s="5">
        <v>0</v>
      </c>
      <c r="E74" s="5">
        <v>0</v>
      </c>
      <c r="F74" s="5">
        <v>0</v>
      </c>
      <c r="G74" s="5">
        <v>0</v>
      </c>
      <c r="H74" s="39">
        <v>0</v>
      </c>
      <c r="I74" s="39">
        <v>0</v>
      </c>
      <c r="J74" s="39">
        <v>0</v>
      </c>
      <c r="K74" s="39">
        <v>0</v>
      </c>
      <c r="L74" s="39">
        <v>75</v>
      </c>
      <c r="M74" s="39">
        <v>100</v>
      </c>
      <c r="N74" s="39">
        <v>100</v>
      </c>
      <c r="O74" s="39">
        <v>75</v>
      </c>
      <c r="P74" s="39">
        <v>0</v>
      </c>
      <c r="Q74" s="39">
        <v>0</v>
      </c>
      <c r="R74" s="39">
        <v>0</v>
      </c>
      <c r="S74" s="39">
        <v>0</v>
      </c>
      <c r="T74" s="39">
        <v>0</v>
      </c>
      <c r="U74" s="39">
        <v>0</v>
      </c>
      <c r="X74" s="44">
        <f>AVERAGE(B74:U74)</f>
        <v>17.5</v>
      </c>
      <c r="Y74" s="4">
        <f t="shared" si="14"/>
        <v>35.443617196894564</v>
      </c>
      <c r="Z74" s="44">
        <f>COUNTIF(B$79:U$79,$A74)</f>
        <v>4</v>
      </c>
    </row>
    <row r="75" spans="1:26">
      <c r="A75" s="2" t="s">
        <v>4</v>
      </c>
      <c r="B75" s="5">
        <v>0</v>
      </c>
      <c r="C75" s="5">
        <v>0</v>
      </c>
      <c r="D75" s="5">
        <v>0</v>
      </c>
      <c r="E75" s="5">
        <v>0</v>
      </c>
      <c r="F75" s="5">
        <v>0</v>
      </c>
      <c r="G75" s="5">
        <v>0</v>
      </c>
      <c r="H75" s="39">
        <v>0</v>
      </c>
      <c r="I75" s="39">
        <v>0</v>
      </c>
      <c r="J75" s="39">
        <v>0</v>
      </c>
      <c r="K75" s="39">
        <v>0</v>
      </c>
      <c r="L75" s="39">
        <v>0</v>
      </c>
      <c r="M75" s="39">
        <v>0</v>
      </c>
      <c r="N75" s="39">
        <v>0</v>
      </c>
      <c r="O75" s="39">
        <v>0</v>
      </c>
      <c r="P75" s="39">
        <v>0</v>
      </c>
      <c r="Q75" s="39">
        <v>0</v>
      </c>
      <c r="R75" s="39">
        <v>0</v>
      </c>
      <c r="S75" s="39">
        <v>0</v>
      </c>
      <c r="T75" s="39">
        <v>20</v>
      </c>
      <c r="U75" s="39">
        <v>33.3333333333333</v>
      </c>
      <c r="X75" s="44">
        <f t="shared" ref="X75:X78" si="15">AVERAGE(B75:U75)</f>
        <v>2.6666666666666652</v>
      </c>
      <c r="Y75" s="4">
        <f t="shared" si="14"/>
        <v>8.2731157639938981</v>
      </c>
      <c r="Z75" s="44">
        <f>COUNTIF(B$79:U$79,$A75)+COUNTIF(B$79:U$79,"CONFUSED")+COUNTIF(B$79:U$79,"DISGUSTED")</f>
        <v>0</v>
      </c>
    </row>
    <row r="76" spans="1:26">
      <c r="A76" s="2" t="s">
        <v>2</v>
      </c>
      <c r="B76" s="5">
        <v>0</v>
      </c>
      <c r="C76" s="5">
        <v>0</v>
      </c>
      <c r="D76" s="5">
        <v>0</v>
      </c>
      <c r="E76" s="5">
        <v>0</v>
      </c>
      <c r="F76" s="5">
        <v>0</v>
      </c>
      <c r="G76" s="5">
        <v>0</v>
      </c>
      <c r="H76" s="39">
        <v>0</v>
      </c>
      <c r="I76" s="39">
        <v>0</v>
      </c>
      <c r="J76" s="39">
        <v>0</v>
      </c>
      <c r="K76" s="39">
        <v>0</v>
      </c>
      <c r="L76" s="39">
        <v>0</v>
      </c>
      <c r="M76" s="39">
        <v>0</v>
      </c>
      <c r="N76" s="39">
        <v>0</v>
      </c>
      <c r="O76" s="39">
        <v>0</v>
      </c>
      <c r="P76" s="39">
        <v>0</v>
      </c>
      <c r="Q76" s="39">
        <v>0</v>
      </c>
      <c r="R76" s="39">
        <v>0</v>
      </c>
      <c r="S76" s="39">
        <v>0</v>
      </c>
      <c r="T76" s="39">
        <v>0</v>
      </c>
      <c r="U76" s="39">
        <v>0</v>
      </c>
      <c r="X76" s="44">
        <f t="shared" si="15"/>
        <v>0</v>
      </c>
      <c r="Y76" s="4">
        <f t="shared" si="14"/>
        <v>0</v>
      </c>
      <c r="Z76" s="44">
        <f>COUNTIF(B$79:U$79,$A76)+COUNTIF(B$79:U$79,"FEAR")</f>
        <v>0</v>
      </c>
    </row>
    <row r="77" spans="1:26">
      <c r="A77" s="2" t="s">
        <v>5</v>
      </c>
      <c r="B77" s="5">
        <v>0</v>
      </c>
      <c r="C77" s="5">
        <v>100</v>
      </c>
      <c r="D77" s="5">
        <v>0</v>
      </c>
      <c r="E77" s="5">
        <v>0</v>
      </c>
      <c r="F77" s="5">
        <v>0</v>
      </c>
      <c r="G77" s="5">
        <v>0</v>
      </c>
      <c r="H77" s="39">
        <v>0</v>
      </c>
      <c r="I77" s="39">
        <v>0</v>
      </c>
      <c r="J77" s="39">
        <v>0</v>
      </c>
      <c r="K77" s="39">
        <v>0</v>
      </c>
      <c r="L77" s="39">
        <v>0</v>
      </c>
      <c r="M77" s="39">
        <v>0</v>
      </c>
      <c r="N77" s="39">
        <v>0</v>
      </c>
      <c r="O77" s="39">
        <v>0</v>
      </c>
      <c r="P77" s="39">
        <v>0</v>
      </c>
      <c r="Q77" s="39">
        <v>0</v>
      </c>
      <c r="R77" s="39">
        <v>0</v>
      </c>
      <c r="S77" s="39">
        <v>0</v>
      </c>
      <c r="T77" s="39">
        <v>0</v>
      </c>
      <c r="U77" s="39">
        <v>0</v>
      </c>
      <c r="X77" s="44">
        <f t="shared" si="15"/>
        <v>5</v>
      </c>
      <c r="Y77" s="4">
        <f t="shared" si="14"/>
        <v>21.794494717703369</v>
      </c>
      <c r="Z77" s="44">
        <f>COUNTIF(B$79:U$79,$A77)</f>
        <v>1</v>
      </c>
    </row>
    <row r="78" spans="1:26">
      <c r="A78" s="7" t="s">
        <v>7</v>
      </c>
      <c r="B78" s="8">
        <v>100</v>
      </c>
      <c r="C78" s="8">
        <v>0</v>
      </c>
      <c r="D78" s="8">
        <v>100</v>
      </c>
      <c r="E78" s="8">
        <v>100</v>
      </c>
      <c r="F78" s="8">
        <v>100</v>
      </c>
      <c r="G78" s="8">
        <v>100</v>
      </c>
      <c r="H78" s="41">
        <v>100</v>
      </c>
      <c r="I78" s="41">
        <v>100</v>
      </c>
      <c r="J78" s="41">
        <v>100</v>
      </c>
      <c r="K78" s="41">
        <v>100</v>
      </c>
      <c r="L78" s="41">
        <v>25</v>
      </c>
      <c r="M78" s="41">
        <v>0</v>
      </c>
      <c r="N78" s="41">
        <v>0</v>
      </c>
      <c r="O78" s="41">
        <v>25</v>
      </c>
      <c r="P78" s="41">
        <v>100</v>
      </c>
      <c r="Q78" s="41">
        <v>100</v>
      </c>
      <c r="R78" s="41">
        <v>100</v>
      </c>
      <c r="S78" s="41">
        <v>100</v>
      </c>
      <c r="T78" s="41">
        <v>80</v>
      </c>
      <c r="U78" s="41">
        <v>66.6666666666666</v>
      </c>
      <c r="X78" s="44">
        <f t="shared" si="15"/>
        <v>74.833333333333329</v>
      </c>
      <c r="Y78" s="9">
        <f t="shared" si="14"/>
        <v>38.790391135491866</v>
      </c>
      <c r="Z78" s="44">
        <f>COUNTIF(B$79:U$79,$A78)</f>
        <v>15</v>
      </c>
    </row>
    <row r="79" spans="1:26">
      <c r="A79" s="3" t="s">
        <v>8</v>
      </c>
      <c r="B79" s="5" t="s">
        <v>10</v>
      </c>
      <c r="C79" s="5" t="s">
        <v>15</v>
      </c>
      <c r="D79" s="5" t="s">
        <v>10</v>
      </c>
      <c r="E79" s="5" t="s">
        <v>10</v>
      </c>
      <c r="F79" s="5" t="s">
        <v>10</v>
      </c>
      <c r="G79" s="5" t="s">
        <v>10</v>
      </c>
      <c r="H79" s="39" t="s">
        <v>10</v>
      </c>
      <c r="I79" s="39" t="s">
        <v>10</v>
      </c>
      <c r="J79" s="39" t="s">
        <v>10</v>
      </c>
      <c r="K79" s="39" t="s">
        <v>10</v>
      </c>
      <c r="L79" s="39" t="s">
        <v>11</v>
      </c>
      <c r="M79" s="39" t="s">
        <v>11</v>
      </c>
      <c r="N79" s="39" t="s">
        <v>11</v>
      </c>
      <c r="O79" s="39" t="s">
        <v>11</v>
      </c>
      <c r="P79" s="39" t="s">
        <v>10</v>
      </c>
      <c r="Q79" s="39" t="s">
        <v>10</v>
      </c>
      <c r="R79" s="39" t="s">
        <v>10</v>
      </c>
      <c r="S79" s="39" t="s">
        <v>10</v>
      </c>
      <c r="T79" s="39" t="s">
        <v>10</v>
      </c>
      <c r="U79" s="39" t="s">
        <v>10</v>
      </c>
      <c r="X79" s="44">
        <f>COUNTIF(B72:U72,"CALM")</f>
        <v>15</v>
      </c>
      <c r="Y79" s="70">
        <f>X79/20</f>
        <v>0.75</v>
      </c>
    </row>
    <row r="80" spans="1:26">
      <c r="A80" s="3" t="s">
        <v>6</v>
      </c>
      <c r="B80" s="5">
        <v>100</v>
      </c>
      <c r="C80" s="5">
        <v>100</v>
      </c>
      <c r="D80" s="5">
        <v>100</v>
      </c>
      <c r="E80" s="5">
        <v>100</v>
      </c>
      <c r="F80" s="5">
        <v>100</v>
      </c>
      <c r="G80" s="5">
        <v>100</v>
      </c>
      <c r="H80" s="39">
        <v>100</v>
      </c>
      <c r="I80" s="39">
        <v>100</v>
      </c>
      <c r="J80" s="39">
        <v>100</v>
      </c>
      <c r="K80" s="39">
        <v>100</v>
      </c>
      <c r="L80" s="39">
        <v>75</v>
      </c>
      <c r="M80" s="39">
        <v>100</v>
      </c>
      <c r="N80" s="39">
        <v>100</v>
      </c>
      <c r="O80" s="39">
        <v>75</v>
      </c>
      <c r="P80" s="39">
        <v>100</v>
      </c>
      <c r="Q80" s="39">
        <v>100</v>
      </c>
      <c r="R80" s="39">
        <v>100</v>
      </c>
      <c r="S80" s="39">
        <v>100</v>
      </c>
      <c r="T80" s="39">
        <v>80</v>
      </c>
      <c r="U80" s="39">
        <v>66.6666666666666</v>
      </c>
      <c r="X80" s="44">
        <f t="shared" ref="X80" si="16">AVERAGE(B80:U80)</f>
        <v>94.833333333333329</v>
      </c>
      <c r="Y80" s="4">
        <f>_xlfn.STDEV.P(B80:U80)</f>
        <v>10.552777412184549</v>
      </c>
    </row>
  </sheetData>
  <mergeCells count="10">
    <mergeCell ref="B1:C1"/>
    <mergeCell ref="D1:E1"/>
    <mergeCell ref="F1:G1"/>
    <mergeCell ref="H1:I1"/>
    <mergeCell ref="J1:K1"/>
    <mergeCell ref="T1:U1"/>
    <mergeCell ref="L1:M1"/>
    <mergeCell ref="N1:O1"/>
    <mergeCell ref="P1:Q1"/>
    <mergeCell ref="R1:S1"/>
  </mergeCells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9D3A1-FBC8-884B-B222-A4CF86FFE48A}">
  <dimension ref="A1:Z28"/>
  <sheetViews>
    <sheetView zoomScale="25" workbookViewId="0">
      <selection activeCell="H8" sqref="H8:M13"/>
    </sheetView>
  </sheetViews>
  <sheetFormatPr baseColWidth="10" defaultRowHeight="20"/>
  <cols>
    <col min="1" max="6" width="20.85546875" customWidth="1"/>
    <col min="7" max="7" width="18.140625" customWidth="1"/>
    <col min="8" max="8" width="21.42578125" customWidth="1"/>
    <col min="9" max="10" width="28.140625" bestFit="1" customWidth="1"/>
    <col min="11" max="11" width="33.85546875" bestFit="1" customWidth="1"/>
    <col min="12" max="13" width="28.140625" bestFit="1" customWidth="1"/>
    <col min="17" max="17" width="63.140625" bestFit="1" customWidth="1"/>
    <col min="18" max="18" width="68.7109375" bestFit="1" customWidth="1"/>
    <col min="19" max="23" width="21.5703125" customWidth="1"/>
    <col min="26" max="26" width="15" bestFit="1" customWidth="1"/>
  </cols>
  <sheetData>
    <row r="1" spans="1:26" ht="152" customHeight="1" thickBot="1">
      <c r="A1" s="45" t="s">
        <v>21</v>
      </c>
      <c r="B1" s="46" t="s">
        <v>11</v>
      </c>
      <c r="C1" s="47" t="s">
        <v>14</v>
      </c>
      <c r="D1" s="47" t="s">
        <v>12</v>
      </c>
      <c r="E1" s="47" t="s">
        <v>15</v>
      </c>
      <c r="F1" s="48" t="s">
        <v>10</v>
      </c>
      <c r="H1" s="45" t="s">
        <v>21</v>
      </c>
      <c r="I1" s="46" t="s">
        <v>11</v>
      </c>
      <c r="J1" s="47" t="s">
        <v>14</v>
      </c>
      <c r="K1" s="47" t="s">
        <v>12</v>
      </c>
      <c r="L1" s="47" t="s">
        <v>15</v>
      </c>
      <c r="M1" s="48" t="s">
        <v>10</v>
      </c>
      <c r="Q1" s="64" t="s">
        <v>22</v>
      </c>
      <c r="R1" s="65">
        <f>(I2+J3+K4+L5+M6)/SUM(I2:M6)</f>
        <v>0.64</v>
      </c>
    </row>
    <row r="2" spans="1:26" ht="152" customHeight="1">
      <c r="A2" s="49" t="s">
        <v>11</v>
      </c>
      <c r="B2" s="50">
        <f>After!X10</f>
        <v>84.833333333333329</v>
      </c>
      <c r="C2" s="51">
        <f>After!X11</f>
        <v>1</v>
      </c>
      <c r="D2" s="51">
        <f>After!X12</f>
        <v>3.5</v>
      </c>
      <c r="E2" s="51">
        <f>After!X13</f>
        <v>0</v>
      </c>
      <c r="F2" s="52">
        <f>After!X14</f>
        <v>10.666666666666666</v>
      </c>
      <c r="H2" s="49" t="s">
        <v>11</v>
      </c>
      <c r="I2" s="50">
        <f>After!Z10</f>
        <v>19</v>
      </c>
      <c r="J2" s="51">
        <f>After!Z11</f>
        <v>0</v>
      </c>
      <c r="K2" s="51">
        <f>After!Z12</f>
        <v>0</v>
      </c>
      <c r="L2" s="51">
        <f>After!Z13</f>
        <v>0</v>
      </c>
      <c r="M2" s="52">
        <f>After!Z14</f>
        <v>1</v>
      </c>
      <c r="Q2" s="64" t="s">
        <v>23</v>
      </c>
      <c r="R2" s="65">
        <f>AVERAGE(Z7:Z11)</f>
        <v>0.61891036499732155</v>
      </c>
    </row>
    <row r="3" spans="1:26" ht="152" customHeight="1">
      <c r="A3" s="53" t="s">
        <v>14</v>
      </c>
      <c r="B3" s="54">
        <f>After!X42</f>
        <v>0</v>
      </c>
      <c r="C3" s="55">
        <f>After!X43</f>
        <v>20.416666666666664</v>
      </c>
      <c r="D3" s="55">
        <f>After!X44</f>
        <v>0</v>
      </c>
      <c r="E3" s="55">
        <f>After!X45</f>
        <v>23.416666666666664</v>
      </c>
      <c r="F3" s="56">
        <f>After!X46</f>
        <v>47.916666666666664</v>
      </c>
      <c r="H3" s="57" t="s">
        <v>14</v>
      </c>
      <c r="I3" s="54">
        <f>After!Z42</f>
        <v>0</v>
      </c>
      <c r="J3" s="55">
        <f>After!Z43</f>
        <v>6</v>
      </c>
      <c r="K3" s="55">
        <f>After!Z44</f>
        <v>0</v>
      </c>
      <c r="L3" s="55">
        <f>After!Z45</f>
        <v>5</v>
      </c>
      <c r="M3" s="56">
        <f>After!Z46</f>
        <v>9</v>
      </c>
      <c r="Q3" s="64" t="s">
        <v>24</v>
      </c>
      <c r="R3" s="65">
        <f>AVERAGE(Z14:Z18)</f>
        <v>0.64</v>
      </c>
    </row>
    <row r="4" spans="1:26" ht="152" customHeight="1">
      <c r="A4" s="57" t="s">
        <v>12</v>
      </c>
      <c r="B4" s="54">
        <f>After!X26</f>
        <v>1.25</v>
      </c>
      <c r="C4" s="55">
        <f>After!X27</f>
        <v>0</v>
      </c>
      <c r="D4" s="58">
        <f>After!X28</f>
        <v>91.833333333333329</v>
      </c>
      <c r="E4" s="55">
        <f>After!X29</f>
        <v>0</v>
      </c>
      <c r="F4" s="56">
        <f>After!X30</f>
        <v>6.9166666666666661</v>
      </c>
      <c r="H4" s="57" t="s">
        <v>12</v>
      </c>
      <c r="I4" s="54">
        <f>After!Z26</f>
        <v>0</v>
      </c>
      <c r="J4" s="55">
        <f>After!Z27</f>
        <v>0</v>
      </c>
      <c r="K4" s="58">
        <f>After!Z28</f>
        <v>20</v>
      </c>
      <c r="L4" s="55">
        <f>After!Z29</f>
        <v>0</v>
      </c>
      <c r="M4" s="56">
        <f>After!Z30</f>
        <v>0</v>
      </c>
      <c r="Q4" s="64" t="s">
        <v>25</v>
      </c>
      <c r="R4" s="71">
        <f>AVERAGE(R21:R25)</f>
        <v>0.61113429049644119</v>
      </c>
    </row>
    <row r="5" spans="1:26" ht="152" customHeight="1" thickBot="1">
      <c r="A5" s="57" t="s">
        <v>15</v>
      </c>
      <c r="B5" s="54">
        <f>After!X58</f>
        <v>0</v>
      </c>
      <c r="C5" s="55">
        <f>After!X59</f>
        <v>32.5</v>
      </c>
      <c r="D5" s="55">
        <f>After!X60</f>
        <v>2.5</v>
      </c>
      <c r="E5" s="59">
        <f>After!X61</f>
        <v>26.25</v>
      </c>
      <c r="F5" s="56">
        <f>After!X62</f>
        <v>38.75</v>
      </c>
      <c r="H5" s="57" t="s">
        <v>15</v>
      </c>
      <c r="I5" s="54">
        <f>After!Z58</f>
        <v>0</v>
      </c>
      <c r="J5" s="55">
        <f>After!Z59</f>
        <v>7</v>
      </c>
      <c r="K5" s="55">
        <f>After!Z60</f>
        <v>1</v>
      </c>
      <c r="L5" s="59">
        <f>After!Z61</f>
        <v>4</v>
      </c>
      <c r="M5" s="56">
        <f>After!Z62</f>
        <v>8</v>
      </c>
    </row>
    <row r="6" spans="1:26" ht="152" customHeight="1" thickBot="1">
      <c r="A6" s="60" t="s">
        <v>10</v>
      </c>
      <c r="B6" s="61">
        <f>After!X74</f>
        <v>17.5</v>
      </c>
      <c r="C6" s="62">
        <f>After!X75</f>
        <v>2.6666666666666652</v>
      </c>
      <c r="D6" s="62">
        <f>After!X76</f>
        <v>0</v>
      </c>
      <c r="E6" s="62">
        <f>After!X77</f>
        <v>5</v>
      </c>
      <c r="F6" s="63">
        <f>After!X78</f>
        <v>74.833333333333329</v>
      </c>
      <c r="H6" s="60" t="s">
        <v>10</v>
      </c>
      <c r="I6" s="61">
        <f>After!Z74</f>
        <v>4</v>
      </c>
      <c r="J6" s="62">
        <f>After!Z75</f>
        <v>0</v>
      </c>
      <c r="K6" s="62">
        <f>After!Z76</f>
        <v>0</v>
      </c>
      <c r="L6" s="62">
        <f>After!Z77</f>
        <v>1</v>
      </c>
      <c r="M6" s="63">
        <f>After!Z78</f>
        <v>15</v>
      </c>
      <c r="Q6" s="64" t="s">
        <v>23</v>
      </c>
      <c r="R6" s="45" t="s">
        <v>21</v>
      </c>
      <c r="S6" s="15" t="s">
        <v>11</v>
      </c>
      <c r="T6" s="16" t="s">
        <v>4</v>
      </c>
      <c r="U6" s="16" t="s">
        <v>12</v>
      </c>
      <c r="V6" s="16" t="s">
        <v>15</v>
      </c>
      <c r="W6" s="17" t="s">
        <v>10</v>
      </c>
    </row>
    <row r="7" spans="1:26" ht="83" thickBot="1">
      <c r="R7" s="18" t="s">
        <v>11</v>
      </c>
      <c r="S7" s="66">
        <f>I2/SUM(I$2:I$6)</f>
        <v>0.82608695652173914</v>
      </c>
      <c r="T7" s="66">
        <f t="shared" ref="T7:W11" si="0">J2/SUM(J$2:J$6)</f>
        <v>0</v>
      </c>
      <c r="U7" s="66">
        <f t="shared" si="0"/>
        <v>0</v>
      </c>
      <c r="V7" s="66">
        <f t="shared" si="0"/>
        <v>0</v>
      </c>
      <c r="W7" s="66">
        <f t="shared" si="0"/>
        <v>3.0303030303030304E-2</v>
      </c>
      <c r="Y7" s="67" t="s">
        <v>26</v>
      </c>
      <c r="Z7" s="68">
        <f>S7</f>
        <v>0.82608695652173914</v>
      </c>
    </row>
    <row r="8" spans="1:26" ht="196" thickBot="1">
      <c r="H8" s="45" t="s">
        <v>21</v>
      </c>
      <c r="I8" s="46" t="s">
        <v>11</v>
      </c>
      <c r="J8" s="47" t="s">
        <v>14</v>
      </c>
      <c r="K8" s="47" t="s">
        <v>12</v>
      </c>
      <c r="L8" s="47" t="s">
        <v>15</v>
      </c>
      <c r="M8" s="48" t="s">
        <v>10</v>
      </c>
      <c r="R8" s="19" t="s">
        <v>4</v>
      </c>
      <c r="S8" s="66">
        <f t="shared" ref="S8:S11" si="1">I3/SUM(I$2:I$6)</f>
        <v>0</v>
      </c>
      <c r="T8" s="66">
        <f t="shared" si="0"/>
        <v>0.46153846153846156</v>
      </c>
      <c r="U8" s="66">
        <f t="shared" si="0"/>
        <v>0</v>
      </c>
      <c r="V8" s="66">
        <f t="shared" si="0"/>
        <v>0.5</v>
      </c>
      <c r="W8" s="66">
        <f t="shared" si="0"/>
        <v>0.27272727272727271</v>
      </c>
      <c r="Y8" s="67" t="s">
        <v>27</v>
      </c>
      <c r="Z8" s="68">
        <f>T8</f>
        <v>0.46153846153846156</v>
      </c>
    </row>
    <row r="9" spans="1:26" ht="83" thickBot="1">
      <c r="H9" s="49" t="s">
        <v>11</v>
      </c>
      <c r="I9" s="76">
        <f>I2/20</f>
        <v>0.95</v>
      </c>
      <c r="J9" s="76">
        <f t="shared" ref="J9:M9" si="2">J2/20</f>
        <v>0</v>
      </c>
      <c r="K9" s="76">
        <f t="shared" si="2"/>
        <v>0</v>
      </c>
      <c r="L9" s="76">
        <f t="shared" si="2"/>
        <v>0</v>
      </c>
      <c r="M9" s="76">
        <f t="shared" si="2"/>
        <v>0.05</v>
      </c>
      <c r="R9" s="19" t="s">
        <v>12</v>
      </c>
      <c r="S9" s="66">
        <f t="shared" si="1"/>
        <v>0</v>
      </c>
      <c r="T9" s="66">
        <f t="shared" si="0"/>
        <v>0</v>
      </c>
      <c r="U9" s="66">
        <f t="shared" si="0"/>
        <v>0.95238095238095233</v>
      </c>
      <c r="V9" s="66">
        <f t="shared" si="0"/>
        <v>0</v>
      </c>
      <c r="W9" s="66">
        <f t="shared" si="0"/>
        <v>0</v>
      </c>
      <c r="Y9" s="67" t="s">
        <v>28</v>
      </c>
      <c r="Z9" s="68">
        <f>U9</f>
        <v>0.95238095238095233</v>
      </c>
    </row>
    <row r="10" spans="1:26" ht="83" thickBot="1">
      <c r="H10" s="57" t="s">
        <v>14</v>
      </c>
      <c r="I10" s="76">
        <f t="shared" ref="I10:M10" si="3">I3/20</f>
        <v>0</v>
      </c>
      <c r="J10" s="76">
        <f t="shared" si="3"/>
        <v>0.3</v>
      </c>
      <c r="K10" s="76">
        <f t="shared" si="3"/>
        <v>0</v>
      </c>
      <c r="L10" s="76">
        <f t="shared" si="3"/>
        <v>0.25</v>
      </c>
      <c r="M10" s="76">
        <f t="shared" si="3"/>
        <v>0.45</v>
      </c>
      <c r="R10" s="19" t="s">
        <v>15</v>
      </c>
      <c r="S10" s="66">
        <f t="shared" si="1"/>
        <v>0</v>
      </c>
      <c r="T10" s="66">
        <f>J5/SUM(J$2:J$6)</f>
        <v>0.53846153846153844</v>
      </c>
      <c r="U10" s="66">
        <f t="shared" si="0"/>
        <v>4.7619047619047616E-2</v>
      </c>
      <c r="V10" s="66">
        <f>L5/SUM(L$2:L$6)</f>
        <v>0.4</v>
      </c>
      <c r="W10" s="66">
        <f t="shared" si="0"/>
        <v>0.24242424242424243</v>
      </c>
      <c r="Y10" s="67" t="s">
        <v>29</v>
      </c>
      <c r="Z10" s="68">
        <f>V10</f>
        <v>0.4</v>
      </c>
    </row>
    <row r="11" spans="1:26" ht="83" thickBot="1">
      <c r="H11" s="57" t="s">
        <v>12</v>
      </c>
      <c r="I11" s="76">
        <f t="shared" ref="I11:M11" si="4">I4/20</f>
        <v>0</v>
      </c>
      <c r="J11" s="76">
        <f t="shared" si="4"/>
        <v>0</v>
      </c>
      <c r="K11" s="76">
        <f t="shared" si="4"/>
        <v>1</v>
      </c>
      <c r="L11" s="76">
        <f t="shared" si="4"/>
        <v>0</v>
      </c>
      <c r="M11" s="76">
        <f t="shared" si="4"/>
        <v>0</v>
      </c>
      <c r="R11" s="20" t="s">
        <v>10</v>
      </c>
      <c r="S11" s="66">
        <f t="shared" si="1"/>
        <v>0.17391304347826086</v>
      </c>
      <c r="T11" s="66">
        <f t="shared" si="0"/>
        <v>0</v>
      </c>
      <c r="U11" s="66">
        <f t="shared" si="0"/>
        <v>0</v>
      </c>
      <c r="V11" s="66">
        <f t="shared" si="0"/>
        <v>0.1</v>
      </c>
      <c r="W11" s="66">
        <f t="shared" si="0"/>
        <v>0.45454545454545453</v>
      </c>
      <c r="Y11" s="67" t="s">
        <v>30</v>
      </c>
      <c r="Z11" s="68">
        <f>W11</f>
        <v>0.45454545454545453</v>
      </c>
    </row>
    <row r="12" spans="1:26" ht="83" thickBot="1">
      <c r="H12" s="57" t="s">
        <v>15</v>
      </c>
      <c r="I12" s="76">
        <f t="shared" ref="I12:M12" si="5">I5/20</f>
        <v>0</v>
      </c>
      <c r="J12" s="76">
        <f t="shared" si="5"/>
        <v>0.35</v>
      </c>
      <c r="K12" s="76">
        <f t="shared" si="5"/>
        <v>0.05</v>
      </c>
      <c r="L12" s="76">
        <f t="shared" si="5"/>
        <v>0.2</v>
      </c>
      <c r="M12" s="76">
        <f t="shared" si="5"/>
        <v>0.4</v>
      </c>
    </row>
    <row r="13" spans="1:26" ht="196" thickBot="1">
      <c r="H13" s="60" t="s">
        <v>10</v>
      </c>
      <c r="I13" s="76">
        <f t="shared" ref="I13:M13" si="6">I6/20</f>
        <v>0.2</v>
      </c>
      <c r="J13" s="76">
        <f t="shared" si="6"/>
        <v>0</v>
      </c>
      <c r="K13" s="76">
        <f t="shared" si="6"/>
        <v>0</v>
      </c>
      <c r="L13" s="76">
        <f t="shared" si="6"/>
        <v>0.05</v>
      </c>
      <c r="M13" s="76">
        <f t="shared" si="6"/>
        <v>0.75</v>
      </c>
      <c r="Q13" s="64" t="s">
        <v>24</v>
      </c>
      <c r="R13" s="45" t="s">
        <v>21</v>
      </c>
      <c r="S13" s="15" t="s">
        <v>11</v>
      </c>
      <c r="T13" s="16" t="s">
        <v>4</v>
      </c>
      <c r="U13" s="16" t="s">
        <v>12</v>
      </c>
      <c r="V13" s="16" t="s">
        <v>15</v>
      </c>
      <c r="W13" s="17" t="s">
        <v>10</v>
      </c>
    </row>
    <row r="14" spans="1:26" ht="83" thickBot="1">
      <c r="R14" s="18" t="s">
        <v>11</v>
      </c>
      <c r="S14" s="66">
        <f>I2/SUM($I2:$M2)</f>
        <v>0.95</v>
      </c>
      <c r="T14" s="66">
        <f t="shared" ref="T14:W14" si="7">J2/SUM($I2:$M2)</f>
        <v>0</v>
      </c>
      <c r="U14" s="66">
        <f t="shared" si="7"/>
        <v>0</v>
      </c>
      <c r="V14" s="66">
        <f t="shared" si="7"/>
        <v>0</v>
      </c>
      <c r="W14" s="66">
        <f t="shared" si="7"/>
        <v>0.05</v>
      </c>
      <c r="Y14" s="67" t="s">
        <v>31</v>
      </c>
      <c r="Z14" s="68">
        <f>S14</f>
        <v>0.95</v>
      </c>
    </row>
    <row r="15" spans="1:26" ht="83" thickBot="1">
      <c r="R15" s="19" t="s">
        <v>4</v>
      </c>
      <c r="S15" s="66">
        <f t="shared" ref="S15:S18" si="8">I3/SUM($I3:$M3)</f>
        <v>0</v>
      </c>
      <c r="T15" s="66">
        <f t="shared" ref="T15:T18" si="9">J3/SUM($I3:$M3)</f>
        <v>0.3</v>
      </c>
      <c r="U15" s="66">
        <f t="shared" ref="U15:U18" si="10">K3/SUM($I3:$M3)</f>
        <v>0</v>
      </c>
      <c r="V15" s="66">
        <f t="shared" ref="V15:V18" si="11">L3/SUM($I3:$M3)</f>
        <v>0.25</v>
      </c>
      <c r="W15" s="66">
        <f t="shared" ref="W15:W18" si="12">M3/SUM($I3:$M3)</f>
        <v>0.45</v>
      </c>
      <c r="Y15" s="67" t="s">
        <v>32</v>
      </c>
      <c r="Z15" s="68">
        <f>T15</f>
        <v>0.3</v>
      </c>
    </row>
    <row r="16" spans="1:26" ht="83" thickBot="1">
      <c r="R16" s="19" t="s">
        <v>12</v>
      </c>
      <c r="S16" s="66">
        <f t="shared" si="8"/>
        <v>0</v>
      </c>
      <c r="T16" s="66">
        <f t="shared" si="9"/>
        <v>0</v>
      </c>
      <c r="U16" s="66">
        <f t="shared" si="10"/>
        <v>1</v>
      </c>
      <c r="V16" s="66">
        <f t="shared" si="11"/>
        <v>0</v>
      </c>
      <c r="W16" s="66">
        <f t="shared" si="12"/>
        <v>0</v>
      </c>
      <c r="Y16" s="67" t="s">
        <v>33</v>
      </c>
      <c r="Z16" s="68">
        <f>U16</f>
        <v>1</v>
      </c>
    </row>
    <row r="17" spans="17:26" ht="83" thickBot="1">
      <c r="R17" s="19" t="s">
        <v>15</v>
      </c>
      <c r="S17" s="66">
        <f t="shared" si="8"/>
        <v>0</v>
      </c>
      <c r="T17" s="66">
        <f t="shared" si="9"/>
        <v>0.35</v>
      </c>
      <c r="U17" s="66">
        <f t="shared" si="10"/>
        <v>0.05</v>
      </c>
      <c r="V17" s="66">
        <f t="shared" si="11"/>
        <v>0.2</v>
      </c>
      <c r="W17" s="66">
        <f t="shared" si="12"/>
        <v>0.4</v>
      </c>
      <c r="Y17" s="67" t="s">
        <v>34</v>
      </c>
      <c r="Z17" s="68">
        <f>V17</f>
        <v>0.2</v>
      </c>
    </row>
    <row r="18" spans="17:26" ht="83" thickBot="1">
      <c r="R18" s="20" t="s">
        <v>10</v>
      </c>
      <c r="S18" s="66">
        <f t="shared" si="8"/>
        <v>0.2</v>
      </c>
      <c r="T18" s="66">
        <f t="shared" si="9"/>
        <v>0</v>
      </c>
      <c r="U18" s="66">
        <f t="shared" si="10"/>
        <v>0</v>
      </c>
      <c r="V18" s="66">
        <f t="shared" si="11"/>
        <v>0.05</v>
      </c>
      <c r="W18" s="66">
        <f t="shared" si="12"/>
        <v>0.75</v>
      </c>
      <c r="Y18" s="67" t="s">
        <v>35</v>
      </c>
      <c r="Z18" s="68">
        <f>W18</f>
        <v>0.75</v>
      </c>
    </row>
    <row r="19" spans="17:26" ht="61">
      <c r="Y19" s="67"/>
      <c r="Z19" s="68"/>
    </row>
    <row r="20" spans="17:26" ht="89">
      <c r="Q20" s="64" t="s">
        <v>25</v>
      </c>
      <c r="Y20" s="67"/>
      <c r="Z20" s="68"/>
    </row>
    <row r="21" spans="17:26" ht="89">
      <c r="Q21" s="64" t="s">
        <v>36</v>
      </c>
      <c r="R21" s="69">
        <f>2/(1/Z7+1/Z14)</f>
        <v>0.88372093023255816</v>
      </c>
    </row>
    <row r="22" spans="17:26" ht="89">
      <c r="Q22" s="64" t="s">
        <v>37</v>
      </c>
      <c r="R22" s="69">
        <f>2/(1/Z8+1/Z15)</f>
        <v>0.36363636363636365</v>
      </c>
    </row>
    <row r="23" spans="17:26" ht="89">
      <c r="Q23" s="64" t="s">
        <v>38</v>
      </c>
      <c r="R23" s="69">
        <f t="shared" ref="R23:R25" si="13">2/(1/Z9+1/Z16)</f>
        <v>0.97560975609756106</v>
      </c>
    </row>
    <row r="24" spans="17:26" ht="89">
      <c r="Q24" s="64" t="s">
        <v>39</v>
      </c>
      <c r="R24" s="69">
        <f t="shared" si="13"/>
        <v>0.26666666666666666</v>
      </c>
    </row>
    <row r="25" spans="17:26" ht="89">
      <c r="Q25" s="64" t="s">
        <v>40</v>
      </c>
      <c r="R25" s="69">
        <f t="shared" si="13"/>
        <v>0.56603773584905659</v>
      </c>
    </row>
    <row r="26" spans="17:26" ht="89">
      <c r="Q26" s="64"/>
      <c r="R26" s="69"/>
    </row>
    <row r="27" spans="17:26" ht="89">
      <c r="Q27" s="64"/>
      <c r="R27" s="69"/>
    </row>
    <row r="28" spans="17:26" ht="89">
      <c r="Q28" s="64"/>
      <c r="R28" s="69"/>
    </row>
  </sheetData>
  <phoneticPr fontId="1"/>
  <conditionalFormatting sqref="B5:F5">
    <cfRule type="colorScale" priority="26">
      <colorScale>
        <cfvo type="min"/>
        <cfvo type="max"/>
        <color rgb="FFFFFFFF"/>
        <color rgb="FF4472C4"/>
      </colorScale>
    </cfRule>
  </conditionalFormatting>
  <conditionalFormatting sqref="B2:F2">
    <cfRule type="colorScale" priority="27">
      <colorScale>
        <cfvo type="min"/>
        <cfvo type="max"/>
        <color rgb="FFFFFFFF"/>
        <color rgb="FF4472C4"/>
      </colorScale>
    </cfRule>
    <cfRule type="top10" dxfId="9" priority="28" rank="1"/>
  </conditionalFormatting>
  <conditionalFormatting sqref="B4:F4">
    <cfRule type="colorScale" priority="29">
      <colorScale>
        <cfvo type="min"/>
        <cfvo type="max"/>
        <color rgb="FFFFFFFF"/>
        <color rgb="FF4472C4"/>
      </colorScale>
    </cfRule>
  </conditionalFormatting>
  <conditionalFormatting sqref="B6:F6">
    <cfRule type="colorScale" priority="30">
      <colorScale>
        <cfvo type="min"/>
        <cfvo type="max"/>
        <color rgb="FFFFFFFF"/>
        <color rgb="FF4472C4"/>
      </colorScale>
    </cfRule>
  </conditionalFormatting>
  <conditionalFormatting sqref="B3:F3">
    <cfRule type="colorScale" priority="25">
      <colorScale>
        <cfvo type="min"/>
        <cfvo type="max"/>
        <color rgb="FFFFFFFF"/>
        <color rgb="FF4472C4"/>
      </colorScale>
    </cfRule>
  </conditionalFormatting>
  <conditionalFormatting sqref="B2:F6">
    <cfRule type="colorScale" priority="23">
      <colorScale>
        <cfvo type="min"/>
        <cfvo type="max"/>
        <color rgb="FFFFFFFF"/>
        <color rgb="FF4472C4"/>
      </colorScale>
    </cfRule>
    <cfRule type="colorScale" priority="24">
      <colorScale>
        <cfvo type="min"/>
        <cfvo type="max"/>
        <color rgb="FFFCFCFF"/>
        <color rgb="FF63BE7B"/>
      </colorScale>
    </cfRule>
  </conditionalFormatting>
  <conditionalFormatting sqref="I5:M5">
    <cfRule type="colorScale" priority="18">
      <colorScale>
        <cfvo type="min"/>
        <cfvo type="max"/>
        <color rgb="FFFFFFFF"/>
        <color rgb="FF4472C4"/>
      </colorScale>
    </cfRule>
  </conditionalFormatting>
  <conditionalFormatting sqref="I2:M2">
    <cfRule type="colorScale" priority="19">
      <colorScale>
        <cfvo type="min"/>
        <cfvo type="max"/>
        <color rgb="FFFFFFFF"/>
        <color rgb="FF4472C4"/>
      </colorScale>
    </cfRule>
    <cfRule type="top10" dxfId="8" priority="20" rank="1"/>
  </conditionalFormatting>
  <conditionalFormatting sqref="I4:M4">
    <cfRule type="colorScale" priority="21">
      <colorScale>
        <cfvo type="min"/>
        <cfvo type="max"/>
        <color rgb="FFFFFFFF"/>
        <color rgb="FF4472C4"/>
      </colorScale>
    </cfRule>
  </conditionalFormatting>
  <conditionalFormatting sqref="I6:M6">
    <cfRule type="colorScale" priority="22">
      <colorScale>
        <cfvo type="min"/>
        <cfvo type="max"/>
        <color rgb="FFFFFFFF"/>
        <color rgb="FF4472C4"/>
      </colorScale>
    </cfRule>
  </conditionalFormatting>
  <conditionalFormatting sqref="I3:M3">
    <cfRule type="colorScale" priority="17">
      <colorScale>
        <cfvo type="min"/>
        <cfvo type="max"/>
        <color rgb="FFFFFFFF"/>
        <color rgb="FF4472C4"/>
      </colorScale>
    </cfRule>
  </conditionalFormatting>
  <conditionalFormatting sqref="I2:M6">
    <cfRule type="colorScale" priority="15">
      <colorScale>
        <cfvo type="min"/>
        <cfvo type="max"/>
        <color rgb="FFFFFFFF"/>
        <color rgb="FF4472C4"/>
      </colorScale>
    </cfRule>
    <cfRule type="colorScale" priority="16">
      <colorScale>
        <cfvo type="min"/>
        <cfvo type="max"/>
        <color rgb="FFFCFCFF"/>
        <color rgb="FF63BE7B"/>
      </colorScale>
    </cfRule>
  </conditionalFormatting>
  <conditionalFormatting sqref="S7:W11">
    <cfRule type="colorScale" priority="37">
      <colorScale>
        <cfvo type="min"/>
        <cfvo type="max"/>
        <color theme="0"/>
        <color theme="4"/>
      </colorScale>
    </cfRule>
    <cfRule type="top10" dxfId="7" priority="38" rank="1"/>
  </conditionalFormatting>
  <conditionalFormatting sqref="S14:W18">
    <cfRule type="colorScale" priority="9">
      <colorScale>
        <cfvo type="min"/>
        <cfvo type="max"/>
        <color theme="0"/>
        <color theme="4"/>
      </colorScale>
    </cfRule>
    <cfRule type="top10" dxfId="6" priority="10" rank="1"/>
  </conditionalFormatting>
  <conditionalFormatting sqref="I12:M12">
    <cfRule type="colorScale" priority="4">
      <colorScale>
        <cfvo type="min"/>
        <cfvo type="max"/>
        <color rgb="FFFFFFFF"/>
        <color rgb="FF4472C4"/>
      </colorScale>
    </cfRule>
  </conditionalFormatting>
  <conditionalFormatting sqref="I9:M13">
    <cfRule type="colorScale" priority="5">
      <colorScale>
        <cfvo type="min"/>
        <cfvo type="max"/>
        <color rgb="FFFFFFFF"/>
        <color rgb="FF4472C4"/>
      </colorScale>
    </cfRule>
    <cfRule type="top10" dxfId="1" priority="6" rank="1"/>
  </conditionalFormatting>
  <conditionalFormatting sqref="I11:M11">
    <cfRule type="colorScale" priority="7">
      <colorScale>
        <cfvo type="min"/>
        <cfvo type="max"/>
        <color rgb="FFFFFFFF"/>
        <color rgb="FF4472C4"/>
      </colorScale>
    </cfRule>
  </conditionalFormatting>
  <conditionalFormatting sqref="I13:M13">
    <cfRule type="colorScale" priority="8">
      <colorScale>
        <cfvo type="min"/>
        <cfvo type="max"/>
        <color rgb="FFFFFFFF"/>
        <color rgb="FF4472C4"/>
      </colorScale>
    </cfRule>
  </conditionalFormatting>
  <conditionalFormatting sqref="I10:M10">
    <cfRule type="colorScale" priority="3">
      <colorScale>
        <cfvo type="min"/>
        <cfvo type="max"/>
        <color rgb="FFFFFFFF"/>
        <color rgb="FF4472C4"/>
      </colorScale>
    </cfRule>
  </conditionalFormatting>
  <conditionalFormatting sqref="I9:M13">
    <cfRule type="colorScale" priority="1">
      <colorScale>
        <cfvo type="min"/>
        <cfvo type="max"/>
        <color rgb="FFFFFFFF"/>
        <color rgb="FF4472C4"/>
      </colorScale>
    </cfRule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4AF5F-730F-3248-9517-FDA0977FAF32}">
  <dimension ref="A1:Z80"/>
  <sheetViews>
    <sheetView topLeftCell="A39" zoomScale="39" workbookViewId="0">
      <pane xSplit="1" topLeftCell="B1" activePane="topRight" state="frozen"/>
      <selection pane="topRight" activeCell="P28" sqref="P28"/>
    </sheetView>
  </sheetViews>
  <sheetFormatPr baseColWidth="10" defaultRowHeight="31"/>
  <cols>
    <col min="1" max="1" width="19.28515625" bestFit="1" customWidth="1"/>
    <col min="24" max="24" width="13.7109375" style="44" bestFit="1" customWidth="1"/>
    <col min="25" max="25" width="18.28515625" bestFit="1" customWidth="1"/>
  </cols>
  <sheetData>
    <row r="1" spans="1:26" s="43" customFormat="1" ht="38">
      <c r="B1" s="75">
        <v>1</v>
      </c>
      <c r="C1" s="75"/>
      <c r="D1" s="75">
        <v>2</v>
      </c>
      <c r="E1" s="75"/>
      <c r="F1" s="75">
        <v>3</v>
      </c>
      <c r="G1" s="75"/>
      <c r="H1" s="75">
        <v>4</v>
      </c>
      <c r="I1" s="75"/>
      <c r="J1" s="75">
        <v>5</v>
      </c>
      <c r="K1" s="75"/>
      <c r="L1" s="75">
        <v>6</v>
      </c>
      <c r="M1" s="75"/>
      <c r="N1" s="75">
        <v>7</v>
      </c>
      <c r="O1" s="75"/>
      <c r="P1" s="75">
        <v>8</v>
      </c>
      <c r="Q1" s="75"/>
      <c r="R1" s="75">
        <v>9</v>
      </c>
      <c r="S1" s="75"/>
      <c r="T1" s="75">
        <v>10</v>
      </c>
      <c r="U1" s="75"/>
      <c r="X1" s="44"/>
    </row>
    <row r="2" spans="1:26" ht="34" thickBot="1">
      <c r="A2" s="28" t="s">
        <v>11</v>
      </c>
      <c r="B2" s="29" t="s">
        <v>18</v>
      </c>
      <c r="C2" s="30" t="s">
        <v>19</v>
      </c>
      <c r="D2" s="13" t="s">
        <v>18</v>
      </c>
      <c r="E2" s="14" t="s">
        <v>19</v>
      </c>
      <c r="F2" s="13" t="s">
        <v>18</v>
      </c>
      <c r="G2" s="14" t="s">
        <v>19</v>
      </c>
      <c r="H2" s="13" t="s">
        <v>18</v>
      </c>
      <c r="I2" s="14" t="s">
        <v>19</v>
      </c>
      <c r="J2" s="29" t="s">
        <v>18</v>
      </c>
      <c r="K2" s="30" t="s">
        <v>19</v>
      </c>
      <c r="L2" s="29" t="s">
        <v>18</v>
      </c>
      <c r="M2" s="30" t="s">
        <v>19</v>
      </c>
      <c r="N2" s="29" t="s">
        <v>18</v>
      </c>
      <c r="O2" s="30" t="s">
        <v>19</v>
      </c>
      <c r="P2" s="29" t="s">
        <v>18</v>
      </c>
      <c r="Q2" s="30" t="s">
        <v>19</v>
      </c>
      <c r="R2" s="29" t="s">
        <v>18</v>
      </c>
      <c r="S2" s="30" t="s">
        <v>19</v>
      </c>
      <c r="T2" s="29" t="s">
        <v>18</v>
      </c>
      <c r="U2" s="30" t="s">
        <v>19</v>
      </c>
      <c r="X2" s="14" t="s">
        <v>9</v>
      </c>
      <c r="Y2" s="14" t="s">
        <v>45</v>
      </c>
    </row>
    <row r="3" spans="1:26" ht="32" thickTop="1">
      <c r="A3" s="31" t="s">
        <v>11</v>
      </c>
      <c r="B3" s="32">
        <v>63.428738495877298</v>
      </c>
      <c r="C3" s="33">
        <v>65.772526137697398</v>
      </c>
      <c r="D3" s="10">
        <v>39.903227434211402</v>
      </c>
      <c r="E3" s="11">
        <v>56.632038095961803</v>
      </c>
      <c r="F3" s="10">
        <v>87.407056655085796</v>
      </c>
      <c r="G3" s="11">
        <v>87.448380813615302</v>
      </c>
      <c r="H3" s="10">
        <v>86.863012070633701</v>
      </c>
      <c r="I3" s="11">
        <v>80.175806029132602</v>
      </c>
      <c r="J3" s="32">
        <v>86.199603680486305</v>
      </c>
      <c r="K3" s="33">
        <v>86.678555267577394</v>
      </c>
      <c r="L3" s="32">
        <v>86.080250482305999</v>
      </c>
      <c r="M3" s="33">
        <v>86.918558012935904</v>
      </c>
      <c r="N3" s="32">
        <v>87.216296403569999</v>
      </c>
      <c r="O3" s="33">
        <v>87.128896558345701</v>
      </c>
      <c r="P3" s="32">
        <v>82.9300068130174</v>
      </c>
      <c r="Q3" s="33">
        <v>86.951705160489794</v>
      </c>
      <c r="R3" s="32">
        <v>58.1258056265658</v>
      </c>
      <c r="S3" s="33">
        <v>27.7042533453224</v>
      </c>
      <c r="T3" s="32">
        <v>86.520917730093501</v>
      </c>
      <c r="U3" s="33">
        <v>86.769956965607804</v>
      </c>
      <c r="X3" s="44">
        <f>AVERAGE(B3:U3)</f>
        <v>75.842779588926675</v>
      </c>
      <c r="Y3" s="9">
        <f>_xlfn.STDEV.P(B3:U3)</f>
        <v>17.424160116487705</v>
      </c>
    </row>
    <row r="4" spans="1:26">
      <c r="A4" s="34" t="s">
        <v>14</v>
      </c>
      <c r="B4" s="35">
        <v>2.8839957733817601</v>
      </c>
      <c r="C4" s="35">
        <v>2.3992644803963392</v>
      </c>
      <c r="D4" s="6">
        <v>15.595510857221978</v>
      </c>
      <c r="E4" s="6">
        <v>9.6214625042450095</v>
      </c>
      <c r="F4" s="6">
        <v>5.3852095537263597E-2</v>
      </c>
      <c r="G4" s="6">
        <v>3.307816838340677E-2</v>
      </c>
      <c r="H4" s="6">
        <v>0.3123035252742396</v>
      </c>
      <c r="I4" s="6">
        <v>1.0714716808799289</v>
      </c>
      <c r="J4" s="35">
        <v>0.74257365214443305</v>
      </c>
      <c r="K4" s="35">
        <v>0.43176936849432668</v>
      </c>
      <c r="L4" s="35">
        <v>0.89480520187188195</v>
      </c>
      <c r="M4" s="35">
        <v>0.44953548905259572</v>
      </c>
      <c r="N4" s="35">
        <v>0.17733630073886542</v>
      </c>
      <c r="O4" s="35">
        <v>0.21976445938287981</v>
      </c>
      <c r="P4" s="35">
        <v>1.435670646218572</v>
      </c>
      <c r="Q4" s="35">
        <v>0.23246242157722491</v>
      </c>
      <c r="R4" s="35">
        <v>3.1233722024930142</v>
      </c>
      <c r="S4" s="35">
        <v>8.4523733839485402</v>
      </c>
      <c r="T4" s="35">
        <v>0.85892300337066674</v>
      </c>
      <c r="U4" s="35">
        <v>0.56198097015150827</v>
      </c>
      <c r="X4" s="44">
        <f t="shared" ref="X4:X7" si="0">AVERAGE(B4:U4)</f>
        <v>2.477575309238222</v>
      </c>
      <c r="Y4" s="4">
        <f>_xlfn.STDEV.P(B4:U4)</f>
        <v>3.9657002272839095</v>
      </c>
    </row>
    <row r="5" spans="1:26">
      <c r="A5" s="34" t="s">
        <v>12</v>
      </c>
      <c r="B5" s="35">
        <v>10.536045168038761</v>
      </c>
      <c r="C5" s="36">
        <v>11.13428580547505</v>
      </c>
      <c r="D5" s="6">
        <v>14.067831716960949</v>
      </c>
      <c r="E5" s="1">
        <v>12.795105824264031</v>
      </c>
      <c r="F5" s="6">
        <v>10.63277216340038</v>
      </c>
      <c r="G5" s="1">
        <v>10.625096351996479</v>
      </c>
      <c r="H5" s="6">
        <v>10.695452826858009</v>
      </c>
      <c r="I5" s="1">
        <v>10.847221970464169</v>
      </c>
      <c r="J5" s="35">
        <v>10.89771013216016</v>
      </c>
      <c r="K5" s="36">
        <v>10.77314403765879</v>
      </c>
      <c r="L5" s="35">
        <v>10.79263340724734</v>
      </c>
      <c r="M5" s="36">
        <v>10.711771288875521</v>
      </c>
      <c r="N5" s="35">
        <v>10.658103308886371</v>
      </c>
      <c r="O5" s="36">
        <v>10.66706665807699</v>
      </c>
      <c r="P5" s="35">
        <v>11.205799621150501</v>
      </c>
      <c r="Q5" s="36">
        <v>10.70852734612318</v>
      </c>
      <c r="R5" s="35">
        <v>14.50651301463866</v>
      </c>
      <c r="S5" s="36">
        <v>46.078031230739782</v>
      </c>
      <c r="T5" s="35">
        <v>10.6596302125183</v>
      </c>
      <c r="U5" s="36">
        <v>10.705035168793831</v>
      </c>
      <c r="X5" s="44">
        <f t="shared" si="0"/>
        <v>12.984888862716366</v>
      </c>
      <c r="Y5" s="4">
        <f>_xlfn.STDEV.P(B5:U5)</f>
        <v>7.6745453350525707</v>
      </c>
    </row>
    <row r="6" spans="1:26">
      <c r="A6" s="34" t="s">
        <v>15</v>
      </c>
      <c r="B6" s="35">
        <v>12.778106593085599</v>
      </c>
      <c r="C6" s="36">
        <v>2.0028518220624898</v>
      </c>
      <c r="D6" s="6">
        <v>13.6237590605759</v>
      </c>
      <c r="E6" s="1">
        <v>6.2486105350510499</v>
      </c>
      <c r="F6" s="6">
        <v>1.886673041581</v>
      </c>
      <c r="G6" s="1">
        <v>1.8833478925495899</v>
      </c>
      <c r="H6" s="6">
        <v>1.9730219318389599</v>
      </c>
      <c r="I6" s="1">
        <v>2.0637497614054099</v>
      </c>
      <c r="J6" s="35">
        <v>1.92700428864646</v>
      </c>
      <c r="K6" s="36">
        <v>1.90240137958842</v>
      </c>
      <c r="L6" s="35">
        <v>1.9018929011060901</v>
      </c>
      <c r="M6" s="36">
        <v>1.8900461092611001</v>
      </c>
      <c r="N6" s="35">
        <v>1.8926849816815099</v>
      </c>
      <c r="O6" s="36">
        <v>1.8968718434298599</v>
      </c>
      <c r="P6" s="35">
        <v>1.98954780333473</v>
      </c>
      <c r="Q6" s="36">
        <v>1.9032644509052501</v>
      </c>
      <c r="R6" s="35">
        <v>2.2914716969628799</v>
      </c>
      <c r="S6" s="36">
        <v>9.3443388395676994</v>
      </c>
      <c r="T6" s="35">
        <v>1.8956490533149899</v>
      </c>
      <c r="U6" s="36">
        <v>1.8990223797036101</v>
      </c>
      <c r="X6" s="44">
        <f t="shared" si="0"/>
        <v>3.659715818282629</v>
      </c>
      <c r="Y6" s="4">
        <f>_xlfn.STDEV.P(B6:U6)</f>
        <v>3.6632069874978272</v>
      </c>
    </row>
    <row r="7" spans="1:26">
      <c r="A7" s="34" t="s">
        <v>7</v>
      </c>
      <c r="B7" s="35">
        <v>10.3731139696164</v>
      </c>
      <c r="C7" s="36">
        <v>18.6910717543687</v>
      </c>
      <c r="D7" s="6">
        <v>16.8096709310297</v>
      </c>
      <c r="E7" s="1">
        <v>14.702783040478</v>
      </c>
      <c r="F7" s="6">
        <v>1.9646044395552301E-2</v>
      </c>
      <c r="G7" s="1">
        <v>1.00967734551586E-2</v>
      </c>
      <c r="H7" s="6">
        <v>0.156209645395046</v>
      </c>
      <c r="I7" s="1">
        <v>5.8417505581178402</v>
      </c>
      <c r="J7" s="35">
        <v>0.233108246562551</v>
      </c>
      <c r="K7" s="36">
        <v>0.214129946681024</v>
      </c>
      <c r="L7" s="35">
        <v>0.33041800746858102</v>
      </c>
      <c r="M7" s="36">
        <v>3.0089099874829699E-2</v>
      </c>
      <c r="N7" s="35">
        <v>5.55790051232459E-2</v>
      </c>
      <c r="O7" s="36">
        <v>8.7400480764550703E-2</v>
      </c>
      <c r="P7" s="35">
        <v>2.4389751162787099</v>
      </c>
      <c r="Q7" s="36">
        <v>0.20404062090446401</v>
      </c>
      <c r="R7" s="35">
        <v>21.952837459339499</v>
      </c>
      <c r="S7" s="36">
        <v>8.4210032004214206</v>
      </c>
      <c r="T7" s="35">
        <v>6.4880000702450202E-2</v>
      </c>
      <c r="U7" s="36">
        <v>6.4004515743222204E-2</v>
      </c>
      <c r="X7" s="44">
        <f t="shared" si="0"/>
        <v>5.0350404208360473</v>
      </c>
      <c r="Y7" s="4">
        <f>_xlfn.STDEV.P(B7:U7)</f>
        <v>7.2175921429277405</v>
      </c>
    </row>
    <row r="8" spans="1:26">
      <c r="A8" s="37" t="s">
        <v>16</v>
      </c>
      <c r="B8" s="35" t="s">
        <v>11</v>
      </c>
      <c r="C8" s="36" t="s">
        <v>11</v>
      </c>
      <c r="D8" s="6" t="s">
        <v>11</v>
      </c>
      <c r="E8" s="1" t="s">
        <v>11</v>
      </c>
      <c r="F8" s="6" t="s">
        <v>11</v>
      </c>
      <c r="G8" s="1" t="s">
        <v>11</v>
      </c>
      <c r="H8" s="6" t="s">
        <v>11</v>
      </c>
      <c r="I8" s="1" t="s">
        <v>11</v>
      </c>
      <c r="J8" s="35" t="s">
        <v>11</v>
      </c>
      <c r="K8" s="36" t="s">
        <v>11</v>
      </c>
      <c r="L8" s="35" t="s">
        <v>11</v>
      </c>
      <c r="M8" s="36" t="s">
        <v>11</v>
      </c>
      <c r="N8" s="35" t="s">
        <v>11</v>
      </c>
      <c r="O8" s="36" t="s">
        <v>11</v>
      </c>
      <c r="P8" s="35" t="s">
        <v>11</v>
      </c>
      <c r="Q8" s="36" t="s">
        <v>11</v>
      </c>
      <c r="R8" s="35" t="s">
        <v>11</v>
      </c>
      <c r="S8" s="36" t="s">
        <v>3</v>
      </c>
      <c r="T8" s="35" t="s">
        <v>11</v>
      </c>
      <c r="U8" s="36" t="s">
        <v>11</v>
      </c>
      <c r="X8" s="44">
        <f>COUNTIF(B8:U8,A2)</f>
        <v>19</v>
      </c>
      <c r="Y8" s="70">
        <f>X8/20</f>
        <v>0.95</v>
      </c>
    </row>
    <row r="9" spans="1:26">
      <c r="A9" s="37" t="s">
        <v>17</v>
      </c>
      <c r="B9" s="35">
        <v>63.428738495877298</v>
      </c>
      <c r="C9" s="36">
        <v>65.772526137697398</v>
      </c>
      <c r="D9" s="6">
        <v>39.903227434211402</v>
      </c>
      <c r="E9" s="1">
        <v>56.632038095961803</v>
      </c>
      <c r="F9" s="6">
        <v>87.407056655085796</v>
      </c>
      <c r="G9" s="1">
        <v>87.448380813615302</v>
      </c>
      <c r="H9" s="6">
        <v>86.863012070633701</v>
      </c>
      <c r="I9" s="1">
        <v>80.175806029132602</v>
      </c>
      <c r="J9" s="35">
        <v>86.199603680486305</v>
      </c>
      <c r="K9" s="36">
        <v>86.678555267577394</v>
      </c>
      <c r="L9" s="35">
        <v>86.080250482305999</v>
      </c>
      <c r="M9" s="36">
        <v>86.918558012935904</v>
      </c>
      <c r="N9" s="35">
        <v>87.216296403569999</v>
      </c>
      <c r="O9" s="36">
        <v>87.128896558345701</v>
      </c>
      <c r="P9" s="35">
        <v>82.9300068130174</v>
      </c>
      <c r="Q9" s="36">
        <v>86.951705160489794</v>
      </c>
      <c r="R9" s="35">
        <v>58.1258056265658</v>
      </c>
      <c r="S9" s="36">
        <v>38.312827888982603</v>
      </c>
      <c r="T9" s="35">
        <v>86.520917730093501</v>
      </c>
      <c r="U9" s="36">
        <v>86.769956965607804</v>
      </c>
      <c r="X9" s="44">
        <f t="shared" ref="X9" si="1">AVERAGE(B9:U9)</f>
        <v>76.373208316109682</v>
      </c>
      <c r="Y9" s="4">
        <f t="shared" ref="Y9:Y14" si="2">_xlfn.STDEV.P(B9:U9)</f>
        <v>16.058610756073438</v>
      </c>
      <c r="Z9" t="s">
        <v>46</v>
      </c>
    </row>
    <row r="10" spans="1:26">
      <c r="A10" s="31" t="s">
        <v>11</v>
      </c>
      <c r="B10" s="32">
        <v>75</v>
      </c>
      <c r="C10" s="33">
        <v>80</v>
      </c>
      <c r="D10" s="10">
        <v>100</v>
      </c>
      <c r="E10" s="11">
        <v>100</v>
      </c>
      <c r="F10" s="10">
        <v>100</v>
      </c>
      <c r="G10" s="11">
        <v>100</v>
      </c>
      <c r="H10" s="10">
        <v>100</v>
      </c>
      <c r="I10" s="11">
        <v>100</v>
      </c>
      <c r="J10" s="32">
        <v>100</v>
      </c>
      <c r="K10" s="33">
        <v>100</v>
      </c>
      <c r="L10" s="32">
        <v>100</v>
      </c>
      <c r="M10" s="33">
        <v>100</v>
      </c>
      <c r="N10" s="32">
        <v>100</v>
      </c>
      <c r="O10" s="33">
        <v>100</v>
      </c>
      <c r="P10" s="32">
        <v>100</v>
      </c>
      <c r="Q10" s="33">
        <v>100</v>
      </c>
      <c r="R10" s="32">
        <v>80</v>
      </c>
      <c r="S10" s="33">
        <v>60</v>
      </c>
      <c r="T10" s="32">
        <v>100</v>
      </c>
      <c r="U10" s="33">
        <v>100</v>
      </c>
      <c r="X10" s="44">
        <f>AVERAGE(B10:U10)</f>
        <v>94.75</v>
      </c>
      <c r="Y10" s="9">
        <f t="shared" si="2"/>
        <v>11.121488209767612</v>
      </c>
      <c r="Z10" s="44">
        <f>COUNTIF(B$15:U$15,$A10)</f>
        <v>20</v>
      </c>
    </row>
    <row r="11" spans="1:26">
      <c r="A11" s="34" t="s">
        <v>14</v>
      </c>
      <c r="B11" s="35">
        <v>0</v>
      </c>
      <c r="C11" s="36">
        <v>0</v>
      </c>
      <c r="D11" s="6">
        <v>0</v>
      </c>
      <c r="E11" s="1">
        <v>0</v>
      </c>
      <c r="F11" s="6">
        <v>0</v>
      </c>
      <c r="G11" s="1">
        <v>0</v>
      </c>
      <c r="H11" s="6">
        <v>0</v>
      </c>
      <c r="I11" s="1">
        <v>0</v>
      </c>
      <c r="J11" s="35">
        <v>0</v>
      </c>
      <c r="K11" s="36">
        <v>0</v>
      </c>
      <c r="L11" s="35">
        <v>0</v>
      </c>
      <c r="M11" s="36">
        <v>0</v>
      </c>
      <c r="N11" s="35">
        <v>0</v>
      </c>
      <c r="O11" s="36">
        <v>0</v>
      </c>
      <c r="P11" s="35">
        <v>0</v>
      </c>
      <c r="Q11" s="36">
        <v>0</v>
      </c>
      <c r="R11" s="35">
        <v>0</v>
      </c>
      <c r="S11" s="36">
        <v>0</v>
      </c>
      <c r="T11" s="35">
        <v>0</v>
      </c>
      <c r="U11" s="36">
        <v>0</v>
      </c>
      <c r="X11" s="44">
        <f t="shared" ref="X11:X14" si="3">AVERAGE(B11:U11)</f>
        <v>0</v>
      </c>
      <c r="Y11" s="4">
        <f t="shared" si="2"/>
        <v>0</v>
      </c>
      <c r="Z11" s="44">
        <f>COUNTIF(B$15:U$15,$A11)+COUNTIF(B$15:U$15,"CONFUSED")+COUNTIF(B$15:U$15,"DISGUSTED")</f>
        <v>0</v>
      </c>
    </row>
    <row r="12" spans="1:26">
      <c r="A12" s="34" t="s">
        <v>12</v>
      </c>
      <c r="B12" s="35">
        <v>0</v>
      </c>
      <c r="C12" s="36">
        <v>0</v>
      </c>
      <c r="D12" s="6">
        <v>0</v>
      </c>
      <c r="E12" s="1">
        <v>0</v>
      </c>
      <c r="F12" s="6">
        <v>0</v>
      </c>
      <c r="G12" s="1">
        <v>0</v>
      </c>
      <c r="H12" s="6">
        <v>0</v>
      </c>
      <c r="I12" s="1">
        <v>0</v>
      </c>
      <c r="J12" s="35">
        <v>0</v>
      </c>
      <c r="K12" s="36">
        <v>0</v>
      </c>
      <c r="L12" s="35">
        <v>0</v>
      </c>
      <c r="M12" s="36">
        <v>0</v>
      </c>
      <c r="N12" s="35">
        <v>0</v>
      </c>
      <c r="O12" s="36">
        <v>0</v>
      </c>
      <c r="P12" s="35">
        <v>0</v>
      </c>
      <c r="Q12" s="36">
        <v>0</v>
      </c>
      <c r="R12" s="35">
        <v>0</v>
      </c>
      <c r="S12" s="36">
        <v>40</v>
      </c>
      <c r="T12" s="35">
        <v>0</v>
      </c>
      <c r="U12" s="36">
        <v>0</v>
      </c>
      <c r="X12" s="44">
        <f t="shared" si="3"/>
        <v>2</v>
      </c>
      <c r="Y12" s="4">
        <f t="shared" si="2"/>
        <v>8.717797887081348</v>
      </c>
      <c r="Z12" s="44">
        <f>COUNTIF(B$15:U$15,$A12)+COUNTIF(B$15:U$15,"FEAR")</f>
        <v>0</v>
      </c>
    </row>
    <row r="13" spans="1:26">
      <c r="A13" s="34" t="s">
        <v>15</v>
      </c>
      <c r="B13" s="35">
        <v>25</v>
      </c>
      <c r="C13" s="36">
        <v>0</v>
      </c>
      <c r="D13" s="6">
        <v>0</v>
      </c>
      <c r="E13" s="1">
        <v>0</v>
      </c>
      <c r="F13" s="6">
        <v>0</v>
      </c>
      <c r="G13" s="1">
        <v>0</v>
      </c>
      <c r="H13" s="6">
        <v>0</v>
      </c>
      <c r="I13" s="1">
        <v>0</v>
      </c>
      <c r="J13" s="35">
        <v>0</v>
      </c>
      <c r="K13" s="36">
        <v>0</v>
      </c>
      <c r="L13" s="35">
        <v>0</v>
      </c>
      <c r="M13" s="36">
        <v>0</v>
      </c>
      <c r="N13" s="35">
        <v>0</v>
      </c>
      <c r="O13" s="36">
        <v>0</v>
      </c>
      <c r="P13" s="35">
        <v>0</v>
      </c>
      <c r="Q13" s="36">
        <v>0</v>
      </c>
      <c r="R13" s="35">
        <v>0</v>
      </c>
      <c r="S13" s="36">
        <v>0</v>
      </c>
      <c r="T13" s="35">
        <v>0</v>
      </c>
      <c r="U13" s="36">
        <v>0</v>
      </c>
      <c r="X13" s="44">
        <f t="shared" si="3"/>
        <v>1.25</v>
      </c>
      <c r="Y13" s="4">
        <f t="shared" si="2"/>
        <v>5.4486236794258422</v>
      </c>
      <c r="Z13" s="44">
        <f>COUNTIF(B$15:U$15,$A13)</f>
        <v>0</v>
      </c>
    </row>
    <row r="14" spans="1:26">
      <c r="A14" s="34" t="s">
        <v>7</v>
      </c>
      <c r="B14" s="35">
        <v>0</v>
      </c>
      <c r="C14" s="36">
        <v>20</v>
      </c>
      <c r="D14" s="6">
        <v>0</v>
      </c>
      <c r="E14" s="1">
        <v>0</v>
      </c>
      <c r="F14" s="6">
        <v>0</v>
      </c>
      <c r="G14" s="1">
        <v>0</v>
      </c>
      <c r="H14" s="6">
        <v>0</v>
      </c>
      <c r="I14" s="1">
        <v>0</v>
      </c>
      <c r="J14" s="35">
        <v>0</v>
      </c>
      <c r="K14" s="36">
        <v>0</v>
      </c>
      <c r="L14" s="35">
        <v>0</v>
      </c>
      <c r="M14" s="36">
        <v>0</v>
      </c>
      <c r="N14" s="35">
        <v>0</v>
      </c>
      <c r="O14" s="36">
        <v>0</v>
      </c>
      <c r="P14" s="35">
        <v>0</v>
      </c>
      <c r="Q14" s="36">
        <v>0</v>
      </c>
      <c r="R14" s="35">
        <v>20</v>
      </c>
      <c r="S14" s="36">
        <v>0</v>
      </c>
      <c r="T14" s="35">
        <v>0</v>
      </c>
      <c r="U14" s="36">
        <v>0</v>
      </c>
      <c r="X14" s="44">
        <f t="shared" si="3"/>
        <v>2</v>
      </c>
      <c r="Y14" s="4">
        <f t="shared" si="2"/>
        <v>6</v>
      </c>
      <c r="Z14" s="44">
        <f>COUNTIF(B$15:U$15,$A14)</f>
        <v>0</v>
      </c>
    </row>
    <row r="15" spans="1:26">
      <c r="A15" s="37" t="s">
        <v>16</v>
      </c>
      <c r="B15" s="35" t="s">
        <v>11</v>
      </c>
      <c r="C15" s="36" t="s">
        <v>11</v>
      </c>
      <c r="D15" s="6" t="s">
        <v>11</v>
      </c>
      <c r="E15" s="1" t="s">
        <v>11</v>
      </c>
      <c r="F15" s="6" t="s">
        <v>11</v>
      </c>
      <c r="G15" s="1" t="s">
        <v>11</v>
      </c>
      <c r="H15" s="6" t="s">
        <v>11</v>
      </c>
      <c r="I15" s="1" t="s">
        <v>11</v>
      </c>
      <c r="J15" s="35" t="s">
        <v>11</v>
      </c>
      <c r="K15" s="36" t="s">
        <v>11</v>
      </c>
      <c r="L15" s="35" t="s">
        <v>11</v>
      </c>
      <c r="M15" s="36" t="s">
        <v>11</v>
      </c>
      <c r="N15" s="35" t="s">
        <v>11</v>
      </c>
      <c r="O15" s="36" t="s">
        <v>11</v>
      </c>
      <c r="P15" s="35" t="s">
        <v>11</v>
      </c>
      <c r="Q15" s="36" t="s">
        <v>11</v>
      </c>
      <c r="R15" s="35" t="s">
        <v>11</v>
      </c>
      <c r="S15" s="36" t="s">
        <v>11</v>
      </c>
      <c r="T15" s="35" t="s">
        <v>11</v>
      </c>
      <c r="U15" s="36" t="s">
        <v>11</v>
      </c>
      <c r="X15" s="44">
        <f>COUNTIF(B15:U15,A2)</f>
        <v>20</v>
      </c>
      <c r="Y15" s="70">
        <f>X15/20</f>
        <v>1</v>
      </c>
      <c r="Z15" s="44"/>
    </row>
    <row r="16" spans="1:26">
      <c r="A16" s="37" t="s">
        <v>17</v>
      </c>
      <c r="B16" s="35">
        <v>75</v>
      </c>
      <c r="C16" s="36">
        <v>80</v>
      </c>
      <c r="D16" s="6">
        <v>100</v>
      </c>
      <c r="E16" s="1">
        <v>100</v>
      </c>
      <c r="F16" s="6">
        <v>100</v>
      </c>
      <c r="G16" s="1">
        <v>100</v>
      </c>
      <c r="H16" s="6">
        <v>100</v>
      </c>
      <c r="I16" s="1">
        <v>100</v>
      </c>
      <c r="J16" s="35">
        <v>100</v>
      </c>
      <c r="K16" s="36">
        <v>100</v>
      </c>
      <c r="L16" s="35">
        <v>100</v>
      </c>
      <c r="M16" s="36">
        <v>100</v>
      </c>
      <c r="N16" s="35">
        <v>100</v>
      </c>
      <c r="O16" s="36">
        <v>100</v>
      </c>
      <c r="P16" s="35">
        <v>100</v>
      </c>
      <c r="Q16" s="36">
        <v>100</v>
      </c>
      <c r="R16" s="35">
        <v>80</v>
      </c>
      <c r="S16" s="36">
        <v>60</v>
      </c>
      <c r="T16" s="35">
        <v>100</v>
      </c>
      <c r="U16" s="36">
        <v>100</v>
      </c>
      <c r="X16" s="44">
        <f t="shared" ref="X16" si="4">AVERAGE(B16:U16)</f>
        <v>94.75</v>
      </c>
      <c r="Y16" s="4">
        <f>_xlfn.STDEV.P(B16:U16)</f>
        <v>11.121488209767612</v>
      </c>
    </row>
    <row r="17" spans="1:26">
      <c r="A17" s="38"/>
      <c r="B17" s="38"/>
      <c r="C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</row>
    <row r="18" spans="1:26" ht="34" thickBot="1">
      <c r="A18" s="28" t="s">
        <v>12</v>
      </c>
      <c r="B18" s="29" t="s">
        <v>18</v>
      </c>
      <c r="C18" s="30" t="s">
        <v>19</v>
      </c>
      <c r="D18" s="13" t="s">
        <v>18</v>
      </c>
      <c r="E18" s="14" t="s">
        <v>19</v>
      </c>
      <c r="F18" s="13" t="s">
        <v>18</v>
      </c>
      <c r="G18" s="14" t="s">
        <v>19</v>
      </c>
      <c r="H18" s="13" t="s">
        <v>18</v>
      </c>
      <c r="I18" s="14" t="s">
        <v>19</v>
      </c>
      <c r="J18" s="29" t="s">
        <v>18</v>
      </c>
      <c r="K18" s="30" t="s">
        <v>19</v>
      </c>
      <c r="L18" s="29" t="s">
        <v>18</v>
      </c>
      <c r="M18" s="30" t="s">
        <v>19</v>
      </c>
      <c r="N18" s="29" t="s">
        <v>18</v>
      </c>
      <c r="O18" s="30" t="s">
        <v>19</v>
      </c>
      <c r="P18" s="29" t="s">
        <v>18</v>
      </c>
      <c r="Q18" s="30" t="s">
        <v>19</v>
      </c>
      <c r="R18" s="29" t="s">
        <v>18</v>
      </c>
      <c r="S18" s="30" t="s">
        <v>19</v>
      </c>
      <c r="T18" s="29" t="s">
        <v>18</v>
      </c>
      <c r="U18" s="30" t="s">
        <v>19</v>
      </c>
      <c r="Y18" s="14" t="s">
        <v>20</v>
      </c>
    </row>
    <row r="19" spans="1:26" ht="32" thickTop="1">
      <c r="A19" s="34" t="s">
        <v>11</v>
      </c>
      <c r="B19" s="39">
        <v>0.29571954207775902</v>
      </c>
      <c r="C19" s="40">
        <v>2.14854651188577E-2</v>
      </c>
      <c r="D19" s="5">
        <v>0.24802442622142001</v>
      </c>
      <c r="E19" s="4">
        <v>0.279958645123834</v>
      </c>
      <c r="F19" s="5">
        <v>7.7641482015343294E-2</v>
      </c>
      <c r="G19" s="4">
        <v>0.27421575989706298</v>
      </c>
      <c r="H19" s="5">
        <v>2.69938038406928</v>
      </c>
      <c r="I19" s="4">
        <v>6.1785493928888497</v>
      </c>
      <c r="J19" s="39">
        <v>3.0186395386719198</v>
      </c>
      <c r="K19" s="40">
        <v>0.65456150419346704</v>
      </c>
      <c r="L19" s="39">
        <v>0.92108956506296402</v>
      </c>
      <c r="M19" s="40">
        <v>0.174367085820575</v>
      </c>
      <c r="N19" s="39">
        <v>0.29620358732048102</v>
      </c>
      <c r="O19" s="40">
        <v>0.38959402315796898</v>
      </c>
      <c r="P19" s="39">
        <v>1.7346540580270899</v>
      </c>
      <c r="Q19" s="40">
        <v>0.65681589122622197</v>
      </c>
      <c r="R19" s="39">
        <v>9.6045872236554294E-2</v>
      </c>
      <c r="S19" s="40">
        <v>5.93284293042445E-2</v>
      </c>
      <c r="T19" s="39">
        <v>1.1174665040460601</v>
      </c>
      <c r="U19" s="40">
        <v>0.41597777388382301</v>
      </c>
      <c r="X19" s="44">
        <f>AVERAGE(B19:U19)</f>
        <v>0.98048594651818899</v>
      </c>
      <c r="Y19" s="4">
        <f>_xlfn.STDEV.P(B19:U19)</f>
        <v>1.4504656337393</v>
      </c>
    </row>
    <row r="20" spans="1:26">
      <c r="A20" s="34" t="s">
        <v>14</v>
      </c>
      <c r="B20" s="39">
        <v>7.4624794542610609</v>
      </c>
      <c r="C20" s="40">
        <v>0.34967046773159527</v>
      </c>
      <c r="D20" s="5">
        <v>2.5025281188317852</v>
      </c>
      <c r="E20" s="4">
        <v>4.1149688310834494</v>
      </c>
      <c r="F20" s="5">
        <v>0.27025707278879041</v>
      </c>
      <c r="G20" s="4">
        <v>1.206270614192642</v>
      </c>
      <c r="H20" s="5">
        <v>18.289049294391518</v>
      </c>
      <c r="I20" s="4">
        <v>26.487401105598103</v>
      </c>
      <c r="J20" s="39">
        <v>2.6521161000466451</v>
      </c>
      <c r="K20" s="40">
        <v>3.3063851099242054</v>
      </c>
      <c r="L20" s="39">
        <v>1.8658322584716327</v>
      </c>
      <c r="M20" s="40">
        <v>3.067860793026127</v>
      </c>
      <c r="N20" s="39">
        <v>1.5455079493482802</v>
      </c>
      <c r="O20" s="40">
        <v>2.3491060189806308</v>
      </c>
      <c r="P20" s="39">
        <v>2.6662941245782261</v>
      </c>
      <c r="Q20" s="40">
        <v>13.276288157796264</v>
      </c>
      <c r="R20" s="39">
        <v>1.0320946888081435</v>
      </c>
      <c r="S20" s="40">
        <v>0.18611775493585331</v>
      </c>
      <c r="T20" s="39">
        <v>8.2615127914115192</v>
      </c>
      <c r="U20" s="40">
        <v>6.3962447269053095</v>
      </c>
      <c r="X20" s="44">
        <f t="shared" ref="X20:X23" si="5">AVERAGE(B20:U20)</f>
        <v>5.3643992716555884</v>
      </c>
      <c r="Y20" s="4">
        <f>_xlfn.STDEV.P(B20:U20)</f>
        <v>6.6085929283463924</v>
      </c>
    </row>
    <row r="21" spans="1:26">
      <c r="A21" s="31" t="s">
        <v>12</v>
      </c>
      <c r="B21" s="41">
        <v>77.345039130101156</v>
      </c>
      <c r="C21" s="42">
        <v>80.848958566469122</v>
      </c>
      <c r="D21" s="8">
        <v>35.526154192311822</v>
      </c>
      <c r="E21" s="9">
        <v>16.76062804907771</v>
      </c>
      <c r="F21" s="8">
        <v>97.591183581203396</v>
      </c>
      <c r="G21" s="9">
        <v>96.298994847503096</v>
      </c>
      <c r="H21" s="8">
        <v>59.594586283141105</v>
      </c>
      <c r="I21" s="9">
        <v>14.437497455843349</v>
      </c>
      <c r="J21" s="41">
        <v>80.684836746169992</v>
      </c>
      <c r="K21" s="42">
        <v>81.893583913000398</v>
      </c>
      <c r="L21" s="41">
        <v>91.086691715031961</v>
      </c>
      <c r="M21" s="42">
        <v>88.76107379128824</v>
      </c>
      <c r="N21" s="41">
        <v>95.3005887956202</v>
      </c>
      <c r="O21" s="42">
        <v>93.995459910208268</v>
      </c>
      <c r="P21" s="41">
        <v>91.72325254067573</v>
      </c>
      <c r="Q21" s="42">
        <v>11.71419843001615</v>
      </c>
      <c r="R21" s="41">
        <v>82.232384918951198</v>
      </c>
      <c r="S21" s="42">
        <v>97.721798721926916</v>
      </c>
      <c r="T21" s="41">
        <v>79.301692746830625</v>
      </c>
      <c r="U21" s="42">
        <v>83.319033897271595</v>
      </c>
      <c r="X21" s="44">
        <f t="shared" si="5"/>
        <v>72.80688191163209</v>
      </c>
      <c r="Y21" s="9">
        <f>_xlfn.STDEV.P(B21:U21)</f>
        <v>28.288392248636264</v>
      </c>
    </row>
    <row r="22" spans="1:26">
      <c r="A22" s="34" t="s">
        <v>15</v>
      </c>
      <c r="B22" s="39">
        <v>2.0485449805229798</v>
      </c>
      <c r="C22" s="40">
        <v>1.97718667482892</v>
      </c>
      <c r="D22" s="5">
        <v>2.2211346776918699</v>
      </c>
      <c r="E22" s="4">
        <v>2.5296908104821898</v>
      </c>
      <c r="F22" s="5">
        <v>1.96346258530153</v>
      </c>
      <c r="G22" s="4">
        <v>1.7973393189343601</v>
      </c>
      <c r="H22" s="5">
        <v>2.0151258208609399</v>
      </c>
      <c r="I22" s="4">
        <v>2.6490791658093702</v>
      </c>
      <c r="J22" s="39">
        <v>2.1148283866583499</v>
      </c>
      <c r="K22" s="40">
        <v>1.90215178792281</v>
      </c>
      <c r="L22" s="39">
        <v>2.0617467807299299</v>
      </c>
      <c r="M22" s="40">
        <v>1.9314570843749801</v>
      </c>
      <c r="N22" s="39">
        <v>1.9017968705589301</v>
      </c>
      <c r="O22" s="40">
        <v>1.99443769431138</v>
      </c>
      <c r="P22" s="39">
        <v>1.92775509611319</v>
      </c>
      <c r="Q22" s="40">
        <v>2.0399915436273202</v>
      </c>
      <c r="R22" s="39">
        <v>1.9172738447797399</v>
      </c>
      <c r="S22" s="40">
        <v>1.9436956033872601</v>
      </c>
      <c r="T22" s="39">
        <v>2.1164081941387298</v>
      </c>
      <c r="U22" s="40">
        <v>1.79680084898943</v>
      </c>
      <c r="X22" s="44">
        <f t="shared" si="5"/>
        <v>2.0424953885012105</v>
      </c>
      <c r="Y22" s="4">
        <f>_xlfn.STDEV.P(B22:U22)</f>
        <v>0.20890073312030577</v>
      </c>
    </row>
    <row r="23" spans="1:26">
      <c r="A23" s="34" t="s">
        <v>7</v>
      </c>
      <c r="B23" s="39">
        <v>12.848216893037</v>
      </c>
      <c r="C23" s="40">
        <v>16.802698825851401</v>
      </c>
      <c r="D23" s="5">
        <v>59.502158584942997</v>
      </c>
      <c r="E23" s="4">
        <v>76.314753664232697</v>
      </c>
      <c r="F23" s="5">
        <v>9.7455278690850397E-2</v>
      </c>
      <c r="G23" s="4">
        <v>0.42317945947269497</v>
      </c>
      <c r="H23" s="5">
        <v>17.401858217537001</v>
      </c>
      <c r="I23" s="4">
        <v>50.247472879860197</v>
      </c>
      <c r="J23" s="39">
        <v>11.529579228453001</v>
      </c>
      <c r="K23" s="40">
        <v>12.2433176849589</v>
      </c>
      <c r="L23" s="39">
        <v>4.0646396807034</v>
      </c>
      <c r="M23" s="40">
        <v>6.0652412454900499</v>
      </c>
      <c r="N23" s="39">
        <v>0.95590279715195203</v>
      </c>
      <c r="O23" s="40">
        <v>1.2714023533416701</v>
      </c>
      <c r="P23" s="39">
        <v>1.94804418060573</v>
      </c>
      <c r="Q23" s="40">
        <v>72.312705977334005</v>
      </c>
      <c r="R23" s="39">
        <v>14.722200675224199</v>
      </c>
      <c r="S23" s="40">
        <v>8.9059490445674294E-2</v>
      </c>
      <c r="T23" s="39">
        <v>9.2029197635730107</v>
      </c>
      <c r="U23" s="40">
        <v>8.0719427529497008</v>
      </c>
      <c r="X23" s="44">
        <f t="shared" si="5"/>
        <v>18.805737481692809</v>
      </c>
      <c r="Y23" s="4">
        <f>_xlfn.STDEV.P(B23:U23)</f>
        <v>23.984114041162275</v>
      </c>
    </row>
    <row r="24" spans="1:26">
      <c r="A24" s="37" t="s">
        <v>16</v>
      </c>
      <c r="B24" s="39" t="s">
        <v>12</v>
      </c>
      <c r="C24" s="40" t="s">
        <v>12</v>
      </c>
      <c r="D24" s="5" t="s">
        <v>10</v>
      </c>
      <c r="E24" s="4" t="s">
        <v>10</v>
      </c>
      <c r="F24" s="5" t="s">
        <v>3</v>
      </c>
      <c r="G24" s="4" t="s">
        <v>12</v>
      </c>
      <c r="H24" s="5" t="s">
        <v>12</v>
      </c>
      <c r="I24" s="4" t="s">
        <v>10</v>
      </c>
      <c r="J24" s="39" t="s">
        <v>12</v>
      </c>
      <c r="K24" s="40" t="s">
        <v>12</v>
      </c>
      <c r="L24" s="39" t="s">
        <v>12</v>
      </c>
      <c r="M24" s="40" t="s">
        <v>12</v>
      </c>
      <c r="N24" s="39" t="s">
        <v>12</v>
      </c>
      <c r="O24" s="40" t="s">
        <v>12</v>
      </c>
      <c r="P24" s="39" t="s">
        <v>12</v>
      </c>
      <c r="Q24" s="40" t="s">
        <v>10</v>
      </c>
      <c r="R24" s="39" t="s">
        <v>3</v>
      </c>
      <c r="S24" s="40" t="s">
        <v>12</v>
      </c>
      <c r="T24" s="39" t="s">
        <v>12</v>
      </c>
      <c r="U24" s="40" t="s">
        <v>12</v>
      </c>
      <c r="X24" s="44">
        <f>COUNTIF(B24:U24,"SURPRISED")+COUNTIF(B24:U24,"FEAR")</f>
        <v>16</v>
      </c>
      <c r="Y24" s="70">
        <f>X24/20</f>
        <v>0.8</v>
      </c>
    </row>
    <row r="25" spans="1:26">
      <c r="A25" s="37" t="s">
        <v>17</v>
      </c>
      <c r="B25" s="39">
        <v>77.345039130101156</v>
      </c>
      <c r="C25" s="39">
        <v>80.848958566469122</v>
      </c>
      <c r="D25" s="5">
        <v>59.502158584942997</v>
      </c>
      <c r="E25" s="5">
        <v>76.314753664232697</v>
      </c>
      <c r="F25" s="5">
        <v>97.591183581203396</v>
      </c>
      <c r="G25" s="5">
        <v>96.298994847503096</v>
      </c>
      <c r="H25" s="5">
        <v>59.594586283141105</v>
      </c>
      <c r="I25" s="5">
        <v>50.247472879860197</v>
      </c>
      <c r="J25" s="39">
        <v>80.684836746169992</v>
      </c>
      <c r="K25" s="39">
        <v>81.893583913000398</v>
      </c>
      <c r="L25" s="39">
        <v>91.086691715031961</v>
      </c>
      <c r="M25" s="39">
        <v>88.76107379128824</v>
      </c>
      <c r="N25" s="39">
        <v>95.3005887956202</v>
      </c>
      <c r="O25" s="39">
        <v>93.995459910208268</v>
      </c>
      <c r="P25" s="39">
        <v>91.72325254067573</v>
      </c>
      <c r="Q25" s="39">
        <v>72.312705977334005</v>
      </c>
      <c r="R25" s="39">
        <v>82.232384918951198</v>
      </c>
      <c r="S25" s="39">
        <v>97.721798721926916</v>
      </c>
      <c r="T25" s="39">
        <v>79.301692746830625</v>
      </c>
      <c r="U25" s="39">
        <v>83.319033897271595</v>
      </c>
      <c r="X25" s="44">
        <f>AVERAGE(B25:U25)</f>
        <v>81.803812560588142</v>
      </c>
      <c r="Y25" s="4">
        <f>VAR(B25:U25)</f>
        <v>179.68016962738292</v>
      </c>
    </row>
    <row r="26" spans="1:26">
      <c r="A26" s="34" t="s">
        <v>11</v>
      </c>
      <c r="B26" s="39">
        <v>0</v>
      </c>
      <c r="C26" s="40">
        <v>0</v>
      </c>
      <c r="D26" s="5">
        <v>0</v>
      </c>
      <c r="E26" s="4">
        <v>0</v>
      </c>
      <c r="F26" s="5">
        <v>0</v>
      </c>
      <c r="G26" s="4">
        <v>0</v>
      </c>
      <c r="H26" s="5">
        <v>0</v>
      </c>
      <c r="I26" s="4">
        <v>0</v>
      </c>
      <c r="J26" s="39">
        <v>0</v>
      </c>
      <c r="K26" s="40">
        <v>0</v>
      </c>
      <c r="L26" s="39">
        <v>0</v>
      </c>
      <c r="M26" s="40">
        <v>0</v>
      </c>
      <c r="N26" s="39">
        <v>0</v>
      </c>
      <c r="O26" s="40">
        <v>0</v>
      </c>
      <c r="P26" s="39">
        <v>0</v>
      </c>
      <c r="Q26" s="40">
        <v>0</v>
      </c>
      <c r="R26" s="39">
        <v>0</v>
      </c>
      <c r="S26" s="40">
        <v>0</v>
      </c>
      <c r="T26" s="39">
        <v>0</v>
      </c>
      <c r="U26" s="40">
        <v>0</v>
      </c>
      <c r="X26" s="44">
        <f>AVERAGE(B26:U26)</f>
        <v>0</v>
      </c>
      <c r="Y26" s="4">
        <f>_xlfn.STDEV.P(B26:U26)</f>
        <v>0</v>
      </c>
      <c r="Z26" s="44">
        <f>COUNTIF(B$31:U$31,$A26)</f>
        <v>0</v>
      </c>
    </row>
    <row r="27" spans="1:26">
      <c r="A27" s="34" t="s">
        <v>14</v>
      </c>
      <c r="B27" s="39">
        <v>0</v>
      </c>
      <c r="C27" s="40">
        <v>0</v>
      </c>
      <c r="D27" s="5">
        <v>0</v>
      </c>
      <c r="E27" s="4">
        <v>0</v>
      </c>
      <c r="F27" s="5">
        <v>0</v>
      </c>
      <c r="G27" s="4">
        <v>0</v>
      </c>
      <c r="H27" s="5">
        <v>0</v>
      </c>
      <c r="I27" s="4">
        <v>0</v>
      </c>
      <c r="J27" s="39">
        <v>0</v>
      </c>
      <c r="K27" s="40">
        <v>0</v>
      </c>
      <c r="L27" s="39">
        <v>0</v>
      </c>
      <c r="M27" s="40">
        <v>0</v>
      </c>
      <c r="N27" s="39">
        <v>0</v>
      </c>
      <c r="O27" s="40">
        <v>0</v>
      </c>
      <c r="P27" s="39">
        <v>0</v>
      </c>
      <c r="Q27" s="40">
        <v>0</v>
      </c>
      <c r="R27" s="39">
        <v>0</v>
      </c>
      <c r="S27" s="40">
        <v>0</v>
      </c>
      <c r="T27" s="39">
        <v>0</v>
      </c>
      <c r="U27" s="40">
        <v>0</v>
      </c>
      <c r="X27" s="44">
        <f t="shared" ref="X27:X30" si="6">AVERAGE(B27:U27)</f>
        <v>0</v>
      </c>
      <c r="Y27" s="4">
        <f>_xlfn.STDEV.P(B27:U27)</f>
        <v>0</v>
      </c>
      <c r="Z27" s="44">
        <f>COUNTIF(B$31:U$31,$A27)+COUNTIF(B$31:U$31,"CONFUSED")+COUNTIF(B$31:U$31,"DISGUSTED")</f>
        <v>0</v>
      </c>
    </row>
    <row r="28" spans="1:26">
      <c r="A28" s="31" t="s">
        <v>12</v>
      </c>
      <c r="B28" s="41">
        <v>75</v>
      </c>
      <c r="C28" s="42">
        <v>80</v>
      </c>
      <c r="D28" s="8">
        <v>20</v>
      </c>
      <c r="E28" s="9">
        <v>0</v>
      </c>
      <c r="F28" s="8">
        <v>100</v>
      </c>
      <c r="G28" s="9">
        <v>100</v>
      </c>
      <c r="H28" s="8">
        <v>100</v>
      </c>
      <c r="I28" s="9">
        <v>0</v>
      </c>
      <c r="J28" s="41">
        <v>80</v>
      </c>
      <c r="K28" s="42">
        <v>100</v>
      </c>
      <c r="L28" s="41">
        <v>100</v>
      </c>
      <c r="M28" s="42">
        <v>100</v>
      </c>
      <c r="N28" s="41">
        <v>100</v>
      </c>
      <c r="O28" s="42">
        <v>100</v>
      </c>
      <c r="P28" s="41">
        <v>100</v>
      </c>
      <c r="Q28" s="42">
        <v>0</v>
      </c>
      <c r="R28" s="41">
        <v>80</v>
      </c>
      <c r="S28" s="42">
        <v>100</v>
      </c>
      <c r="T28" s="41">
        <v>80</v>
      </c>
      <c r="U28" s="42">
        <v>80</v>
      </c>
      <c r="X28" s="44">
        <f t="shared" si="6"/>
        <v>74.75</v>
      </c>
      <c r="Y28" s="9">
        <f>_xlfn.STDEV.P(B28:U28)</f>
        <v>36.244827217135416</v>
      </c>
      <c r="Z28" s="44">
        <f>COUNTIF(B$31:U$31,$A28)+COUNTIF(B$31:U$31,"FEAR")</f>
        <v>16</v>
      </c>
    </row>
    <row r="29" spans="1:26">
      <c r="A29" s="34" t="s">
        <v>15</v>
      </c>
      <c r="B29" s="39">
        <v>0</v>
      </c>
      <c r="C29" s="40">
        <v>0</v>
      </c>
      <c r="D29" s="5">
        <v>0</v>
      </c>
      <c r="E29" s="4">
        <v>0</v>
      </c>
      <c r="F29" s="5">
        <v>0</v>
      </c>
      <c r="G29" s="4">
        <v>0</v>
      </c>
      <c r="H29" s="5">
        <v>0</v>
      </c>
      <c r="I29" s="4">
        <v>0</v>
      </c>
      <c r="J29" s="39">
        <v>0</v>
      </c>
      <c r="K29" s="40">
        <v>0</v>
      </c>
      <c r="L29" s="39">
        <v>0</v>
      </c>
      <c r="M29" s="40">
        <v>0</v>
      </c>
      <c r="N29" s="39">
        <v>0</v>
      </c>
      <c r="O29" s="40">
        <v>0</v>
      </c>
      <c r="P29" s="39">
        <v>0</v>
      </c>
      <c r="Q29" s="40">
        <v>0</v>
      </c>
      <c r="R29" s="39">
        <v>0</v>
      </c>
      <c r="S29" s="40">
        <v>0</v>
      </c>
      <c r="T29" s="39">
        <v>0</v>
      </c>
      <c r="U29" s="40">
        <v>0</v>
      </c>
      <c r="X29" s="44">
        <f t="shared" si="6"/>
        <v>0</v>
      </c>
      <c r="Y29" s="4">
        <f>_xlfn.STDEV.P(B29:U29)</f>
        <v>0</v>
      </c>
      <c r="Z29" s="44">
        <f>COUNTIF(B$31:U$31,$A29)</f>
        <v>0</v>
      </c>
    </row>
    <row r="30" spans="1:26">
      <c r="A30" s="34" t="s">
        <v>7</v>
      </c>
      <c r="B30" s="39">
        <v>25</v>
      </c>
      <c r="C30" s="40">
        <v>20</v>
      </c>
      <c r="D30" s="5">
        <v>80</v>
      </c>
      <c r="E30" s="4">
        <v>100</v>
      </c>
      <c r="F30" s="5">
        <v>0</v>
      </c>
      <c r="G30" s="4">
        <v>0</v>
      </c>
      <c r="H30" s="5">
        <v>0</v>
      </c>
      <c r="I30" s="4">
        <v>100</v>
      </c>
      <c r="J30" s="39">
        <v>20</v>
      </c>
      <c r="K30" s="40">
        <v>0</v>
      </c>
      <c r="L30" s="39">
        <v>0</v>
      </c>
      <c r="M30" s="40">
        <v>0</v>
      </c>
      <c r="N30" s="39">
        <v>0</v>
      </c>
      <c r="O30" s="40">
        <v>0</v>
      </c>
      <c r="P30" s="39">
        <v>0</v>
      </c>
      <c r="Q30" s="40">
        <v>100</v>
      </c>
      <c r="R30" s="39">
        <v>20</v>
      </c>
      <c r="S30" s="40">
        <v>0</v>
      </c>
      <c r="T30" s="39">
        <v>20</v>
      </c>
      <c r="U30" s="40">
        <v>20</v>
      </c>
      <c r="X30" s="44">
        <f t="shared" si="6"/>
        <v>25.25</v>
      </c>
      <c r="Y30" s="4">
        <f>_xlfn.STDEV.P(B30:U30)</f>
        <v>36.244827217135416</v>
      </c>
      <c r="Z30" s="44">
        <f>COUNTIF(B$31:U$31,$A30)</f>
        <v>4</v>
      </c>
    </row>
    <row r="31" spans="1:26">
      <c r="A31" s="37" t="s">
        <v>16</v>
      </c>
      <c r="B31" s="39" t="s">
        <v>12</v>
      </c>
      <c r="C31" s="40" t="s">
        <v>12</v>
      </c>
      <c r="D31" s="5" t="s">
        <v>10</v>
      </c>
      <c r="E31" s="4" t="s">
        <v>10</v>
      </c>
      <c r="F31" s="5" t="s">
        <v>3</v>
      </c>
      <c r="G31" s="4" t="s">
        <v>12</v>
      </c>
      <c r="H31" s="5" t="s">
        <v>12</v>
      </c>
      <c r="I31" s="4" t="s">
        <v>10</v>
      </c>
      <c r="J31" s="39" t="s">
        <v>12</v>
      </c>
      <c r="K31" s="40" t="s">
        <v>12</v>
      </c>
      <c r="L31" s="39" t="s">
        <v>12</v>
      </c>
      <c r="M31" s="40" t="s">
        <v>12</v>
      </c>
      <c r="N31" s="39" t="s">
        <v>12</v>
      </c>
      <c r="O31" s="40" t="s">
        <v>12</v>
      </c>
      <c r="P31" s="39" t="s">
        <v>12</v>
      </c>
      <c r="Q31" s="40" t="s">
        <v>10</v>
      </c>
      <c r="R31" s="39" t="s">
        <v>3</v>
      </c>
      <c r="S31" s="40" t="s">
        <v>12</v>
      </c>
      <c r="T31" s="39" t="s">
        <v>12</v>
      </c>
      <c r="U31" s="40" t="s">
        <v>12</v>
      </c>
      <c r="X31" s="44">
        <f>COUNTIF(B31:U31,"SURPRISED")+COUNTIF(B31:U31,"FEAR")</f>
        <v>16</v>
      </c>
      <c r="Y31" s="70">
        <f>X31/20</f>
        <v>0.8</v>
      </c>
    </row>
    <row r="32" spans="1:26">
      <c r="A32" s="37" t="s">
        <v>17</v>
      </c>
      <c r="B32" s="39">
        <v>75</v>
      </c>
      <c r="C32" s="40">
        <v>80</v>
      </c>
      <c r="D32" s="5">
        <v>80</v>
      </c>
      <c r="E32" s="4">
        <v>100</v>
      </c>
      <c r="F32" s="5">
        <v>100</v>
      </c>
      <c r="G32" s="4">
        <v>100</v>
      </c>
      <c r="H32" s="5">
        <v>100</v>
      </c>
      <c r="I32" s="4">
        <v>100</v>
      </c>
      <c r="J32" s="39">
        <v>80</v>
      </c>
      <c r="K32" s="40">
        <v>100</v>
      </c>
      <c r="L32" s="39">
        <v>100</v>
      </c>
      <c r="M32" s="40">
        <v>100</v>
      </c>
      <c r="N32" s="39">
        <v>100</v>
      </c>
      <c r="O32" s="40">
        <v>100</v>
      </c>
      <c r="P32" s="39">
        <v>100</v>
      </c>
      <c r="Q32" s="40">
        <v>100</v>
      </c>
      <c r="R32" s="39">
        <v>60</v>
      </c>
      <c r="S32" s="40">
        <v>100</v>
      </c>
      <c r="T32" s="39">
        <v>80</v>
      </c>
      <c r="U32" s="40">
        <v>80</v>
      </c>
      <c r="X32" s="44">
        <f>AVERAGE(B32:U32)</f>
        <v>91.75</v>
      </c>
      <c r="Y32" s="4">
        <f>_xlfn.STDEV.P(B32:U32)</f>
        <v>11.96609794377432</v>
      </c>
    </row>
    <row r="33" spans="1:26">
      <c r="A33" s="38"/>
      <c r="B33" s="38"/>
      <c r="C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</row>
    <row r="34" spans="1:26" ht="34" thickBot="1">
      <c r="A34" s="28" t="s">
        <v>14</v>
      </c>
      <c r="B34" s="29" t="s">
        <v>18</v>
      </c>
      <c r="C34" s="30" t="s">
        <v>19</v>
      </c>
      <c r="D34" s="13" t="s">
        <v>18</v>
      </c>
      <c r="E34" s="14" t="s">
        <v>19</v>
      </c>
      <c r="F34" s="13" t="s">
        <v>18</v>
      </c>
      <c r="G34" s="14" t="s">
        <v>19</v>
      </c>
      <c r="H34" s="13" t="s">
        <v>18</v>
      </c>
      <c r="I34" s="14" t="s">
        <v>19</v>
      </c>
      <c r="J34" s="29" t="s">
        <v>18</v>
      </c>
      <c r="K34" s="30" t="s">
        <v>19</v>
      </c>
      <c r="L34" s="29" t="s">
        <v>18</v>
      </c>
      <c r="M34" s="30" t="s">
        <v>19</v>
      </c>
      <c r="N34" s="29" t="s">
        <v>18</v>
      </c>
      <c r="O34" s="30" t="s">
        <v>19</v>
      </c>
      <c r="P34" s="29" t="s">
        <v>18</v>
      </c>
      <c r="Q34" s="30" t="s">
        <v>19</v>
      </c>
      <c r="R34" s="29" t="s">
        <v>18</v>
      </c>
      <c r="S34" s="30" t="s">
        <v>19</v>
      </c>
      <c r="T34" s="29" t="s">
        <v>18</v>
      </c>
      <c r="U34" s="30" t="s">
        <v>19</v>
      </c>
      <c r="Y34" s="14" t="s">
        <v>20</v>
      </c>
    </row>
    <row r="35" spans="1:26" ht="32" thickTop="1">
      <c r="A35" s="34" t="s">
        <v>11</v>
      </c>
      <c r="B35" s="39">
        <v>0.20433624334682801</v>
      </c>
      <c r="C35" s="40">
        <v>0.31535521516451598</v>
      </c>
      <c r="D35" s="5">
        <v>0.12863252335424499</v>
      </c>
      <c r="E35" s="4">
        <v>0.127437362582663</v>
      </c>
      <c r="F35" s="5">
        <v>4.2051227689307802E-2</v>
      </c>
      <c r="G35" s="4">
        <v>5.9033267916400102E-2</v>
      </c>
      <c r="H35" s="5">
        <v>1.1920113982888201</v>
      </c>
      <c r="I35" s="4">
        <v>1.6864842154397399</v>
      </c>
      <c r="J35" s="39">
        <v>0.37950343065109499</v>
      </c>
      <c r="K35" s="40">
        <v>0.47027982802979101</v>
      </c>
      <c r="L35" s="39">
        <v>1.70901967087373</v>
      </c>
      <c r="M35" s="40">
        <v>3.9271636311368798</v>
      </c>
      <c r="N35" s="39">
        <v>0.42872528679740302</v>
      </c>
      <c r="O35" s="40">
        <v>0.63043094112843501</v>
      </c>
      <c r="P35" s="39">
        <v>2.4904564082945702</v>
      </c>
      <c r="Q35" s="40">
        <v>0.99029114547913699</v>
      </c>
      <c r="R35" s="39">
        <v>0.27920991667482697</v>
      </c>
      <c r="S35" s="40">
        <v>2.1193541320560798</v>
      </c>
      <c r="T35" s="39">
        <v>0.33060232641763698</v>
      </c>
      <c r="U35" s="40">
        <v>0.74617153769669498</v>
      </c>
      <c r="X35" s="44">
        <f>AVERAGE(B35:U35)</f>
        <v>0.91282748545094017</v>
      </c>
      <c r="Y35" s="4">
        <f>_xlfn.STDEV.P(B35:U35)</f>
        <v>0.98711241650581827</v>
      </c>
    </row>
    <row r="36" spans="1:26">
      <c r="A36" s="31" t="s">
        <v>14</v>
      </c>
      <c r="B36" s="41">
        <v>10.59594121598761</v>
      </c>
      <c r="C36" s="42">
        <v>17.89184182277257</v>
      </c>
      <c r="D36" s="8">
        <v>1.712023519573229</v>
      </c>
      <c r="E36" s="9">
        <v>1.4194994726066628</v>
      </c>
      <c r="F36" s="8">
        <v>11.006831714186317</v>
      </c>
      <c r="G36" s="9">
        <v>9.4182854595392556</v>
      </c>
      <c r="H36" s="8">
        <v>17.821998693458628</v>
      </c>
      <c r="I36" s="9">
        <v>27.519716330822245</v>
      </c>
      <c r="J36" s="41">
        <v>11.358612563022371</v>
      </c>
      <c r="K36" s="42">
        <v>29.201660301253511</v>
      </c>
      <c r="L36" s="41">
        <v>17.144030532705301</v>
      </c>
      <c r="M36" s="42">
        <v>19.729962619238449</v>
      </c>
      <c r="N36" s="41">
        <v>1.9888491366696279</v>
      </c>
      <c r="O36" s="42">
        <v>4.4969157981794208</v>
      </c>
      <c r="P36" s="41">
        <v>74.373329967558092</v>
      </c>
      <c r="Q36" s="42">
        <v>77.493699760033948</v>
      </c>
      <c r="R36" s="41">
        <v>12.024852465364507</v>
      </c>
      <c r="S36" s="42">
        <v>16.672092000800809</v>
      </c>
      <c r="T36" s="41">
        <v>81.167836837971493</v>
      </c>
      <c r="U36" s="42">
        <v>62.688133973655795</v>
      </c>
      <c r="X36" s="44">
        <f t="shared" ref="X36:X39" si="7">AVERAGE(B36:U36)</f>
        <v>25.286305709269996</v>
      </c>
      <c r="Y36" s="9">
        <f>_xlfn.STDEV.P(B36:U36)</f>
        <v>25.59352365570458</v>
      </c>
    </row>
    <row r="37" spans="1:26">
      <c r="A37" s="34" t="s">
        <v>12</v>
      </c>
      <c r="B37" s="39">
        <v>10.963193344201549</v>
      </c>
      <c r="C37" s="40">
        <v>10.964015061813219</v>
      </c>
      <c r="D37" s="5">
        <v>13.226760690351799</v>
      </c>
      <c r="E37" s="4">
        <v>11.68824531527423</v>
      </c>
      <c r="F37" s="5">
        <v>9.6517567377278688</v>
      </c>
      <c r="G37" s="4">
        <v>9.7856661210380693</v>
      </c>
      <c r="H37" s="5">
        <v>11.01133187246864</v>
      </c>
      <c r="I37" s="4">
        <v>10.95676043349501</v>
      </c>
      <c r="J37" s="39">
        <v>11.53775265723818</v>
      </c>
      <c r="K37" s="40">
        <v>10.793074196433571</v>
      </c>
      <c r="L37" s="39">
        <v>12.8058939911667</v>
      </c>
      <c r="M37" s="40">
        <v>14.772846319174072</v>
      </c>
      <c r="N37" s="39">
        <v>10.971267810051099</v>
      </c>
      <c r="O37" s="40">
        <v>11.125089823762639</v>
      </c>
      <c r="P37" s="39">
        <v>12.39974900999575</v>
      </c>
      <c r="Q37" s="40">
        <v>12.510456285423761</v>
      </c>
      <c r="R37" s="39">
        <v>12.013284333095211</v>
      </c>
      <c r="S37" s="40">
        <v>15.63563131227232</v>
      </c>
      <c r="T37" s="39">
        <v>10.989260610146221</v>
      </c>
      <c r="U37" s="40">
        <v>11.49588387724194</v>
      </c>
      <c r="X37" s="44">
        <f t="shared" si="7"/>
        <v>11.764895990118594</v>
      </c>
      <c r="Y37" s="4">
        <f>_xlfn.STDEV.P(B37:U37)</f>
        <v>1.4469717992795232</v>
      </c>
    </row>
    <row r="38" spans="1:26">
      <c r="A38" s="34" t="s">
        <v>15</v>
      </c>
      <c r="B38" s="39">
        <v>3.36285656942372</v>
      </c>
      <c r="C38" s="40">
        <v>10.0693893609656</v>
      </c>
      <c r="D38" s="5">
        <v>2.35907527349059</v>
      </c>
      <c r="E38" s="4">
        <v>2.4853726555221698</v>
      </c>
      <c r="F38" s="5">
        <v>78.466382468134896</v>
      </c>
      <c r="G38" s="4">
        <v>79.8319110006979</v>
      </c>
      <c r="H38" s="5">
        <v>3.2594255791089899</v>
      </c>
      <c r="I38" s="4">
        <v>9.5995418708815698</v>
      </c>
      <c r="J38" s="39">
        <v>2.9000337797814599</v>
      </c>
      <c r="K38" s="40">
        <v>33.779867784737903</v>
      </c>
      <c r="L38" s="39">
        <v>2.46577921134242</v>
      </c>
      <c r="M38" s="40">
        <v>2.6207816397317201</v>
      </c>
      <c r="N38" s="39">
        <v>2.07566600526168</v>
      </c>
      <c r="O38" s="40">
        <v>3.1262487213207</v>
      </c>
      <c r="P38" s="39">
        <v>4.4436316973324201</v>
      </c>
      <c r="Q38" s="40">
        <v>2.7397103060323</v>
      </c>
      <c r="R38" s="39">
        <v>2.1552994064294499</v>
      </c>
      <c r="S38" s="40">
        <v>7.0414578853894998</v>
      </c>
      <c r="T38" s="39">
        <v>2.0247104602401098</v>
      </c>
      <c r="U38" s="40">
        <v>2.06541682600735</v>
      </c>
      <c r="X38" s="44">
        <f t="shared" si="7"/>
        <v>12.843627925091621</v>
      </c>
      <c r="Y38" s="4">
        <f>_xlfn.STDEV.P(B38:U38)</f>
        <v>23.156548934994305</v>
      </c>
    </row>
    <row r="39" spans="1:26">
      <c r="A39" s="34" t="s">
        <v>7</v>
      </c>
      <c r="B39" s="39">
        <v>74.873672627040193</v>
      </c>
      <c r="C39" s="40">
        <v>60.7593985392839</v>
      </c>
      <c r="D39" s="5">
        <v>82.573507993230095</v>
      </c>
      <c r="E39" s="4">
        <v>84.279445194014201</v>
      </c>
      <c r="F39" s="5">
        <v>0.83297785226152099</v>
      </c>
      <c r="G39" s="4">
        <v>0.90510415080832096</v>
      </c>
      <c r="H39" s="5">
        <v>66.715232456674798</v>
      </c>
      <c r="I39" s="4">
        <v>50.237497149361303</v>
      </c>
      <c r="J39" s="39">
        <v>73.824097569306801</v>
      </c>
      <c r="K39" s="40">
        <v>25.755117889545101</v>
      </c>
      <c r="L39" s="39">
        <v>65.875276593911806</v>
      </c>
      <c r="M39" s="40">
        <v>58.949245790718798</v>
      </c>
      <c r="N39" s="39">
        <v>84.535491761220101</v>
      </c>
      <c r="O39" s="40">
        <v>80.621314715608705</v>
      </c>
      <c r="P39" s="39">
        <v>6.2928329168190604</v>
      </c>
      <c r="Q39" s="40">
        <v>6.2658425030308296</v>
      </c>
      <c r="R39" s="39">
        <v>73.527353878435903</v>
      </c>
      <c r="S39" s="40">
        <v>58.531464669481103</v>
      </c>
      <c r="T39" s="39">
        <v>5.4875897652244499</v>
      </c>
      <c r="U39" s="40">
        <v>23.004393785398001</v>
      </c>
      <c r="X39" s="44">
        <f t="shared" si="7"/>
        <v>49.192342890068751</v>
      </c>
      <c r="Y39" s="4">
        <f>_xlfn.STDEV.P(B39:U39)</f>
        <v>30.693651804377041</v>
      </c>
    </row>
    <row r="40" spans="1:26">
      <c r="A40" s="37" t="s">
        <v>16</v>
      </c>
      <c r="B40" s="39" t="s">
        <v>10</v>
      </c>
      <c r="C40" s="40" t="s">
        <v>10</v>
      </c>
      <c r="D40" s="5" t="s">
        <v>10</v>
      </c>
      <c r="E40" s="4" t="s">
        <v>10</v>
      </c>
      <c r="F40" s="5" t="s">
        <v>15</v>
      </c>
      <c r="G40" s="4" t="s">
        <v>15</v>
      </c>
      <c r="H40" s="5" t="s">
        <v>10</v>
      </c>
      <c r="I40" s="4" t="s">
        <v>10</v>
      </c>
      <c r="J40" s="39" t="s">
        <v>10</v>
      </c>
      <c r="K40" s="40" t="s">
        <v>15</v>
      </c>
      <c r="L40" s="39" t="s">
        <v>10</v>
      </c>
      <c r="M40" s="40" t="s">
        <v>10</v>
      </c>
      <c r="N40" s="39" t="s">
        <v>10</v>
      </c>
      <c r="O40" s="40" t="s">
        <v>10</v>
      </c>
      <c r="P40" s="39" t="s">
        <v>14</v>
      </c>
      <c r="Q40" s="40" t="s">
        <v>14</v>
      </c>
      <c r="R40" s="39" t="s">
        <v>10</v>
      </c>
      <c r="S40" s="40" t="s">
        <v>10</v>
      </c>
      <c r="T40" s="39" t="s">
        <v>14</v>
      </c>
      <c r="U40" s="40" t="s">
        <v>47</v>
      </c>
      <c r="X40" s="44">
        <f>COUNTIF(B40:I40,"ANGRY")+COUNTIF(B40:I40,"CONFUSED")+COUNTIF(B40:I40,"DISGUSTED")</f>
        <v>0</v>
      </c>
      <c r="Y40" s="70">
        <f>X40/($H$1*2)</f>
        <v>0</v>
      </c>
    </row>
    <row r="41" spans="1:26">
      <c r="A41" s="37" t="s">
        <v>17</v>
      </c>
      <c r="B41" s="39">
        <v>74.873672627040193</v>
      </c>
      <c r="C41" s="39">
        <v>60.7593985392839</v>
      </c>
      <c r="D41" s="5">
        <v>82.573507993230095</v>
      </c>
      <c r="E41" s="5">
        <v>84.279445194014201</v>
      </c>
      <c r="F41" s="5">
        <v>78.466382468134896</v>
      </c>
      <c r="G41" s="5">
        <v>79.8319110006979</v>
      </c>
      <c r="H41" s="5">
        <v>66.715232456674798</v>
      </c>
      <c r="I41" s="5">
        <v>50.237497149361303</v>
      </c>
      <c r="J41" s="39">
        <v>73.824097569306801</v>
      </c>
      <c r="K41" s="39">
        <v>33.779867784737903</v>
      </c>
      <c r="L41" s="39">
        <v>65.875276593911806</v>
      </c>
      <c r="M41" s="39">
        <v>58.949245790718798</v>
      </c>
      <c r="N41" s="39">
        <v>84.535491761220101</v>
      </c>
      <c r="O41" s="39">
        <v>80.621314715608705</v>
      </c>
      <c r="P41" s="39">
        <v>74.373329967558092</v>
      </c>
      <c r="Q41" s="39">
        <v>77.493699760033948</v>
      </c>
      <c r="R41" s="39">
        <v>73.527353878435903</v>
      </c>
      <c r="S41" s="39">
        <v>58.531464669481103</v>
      </c>
      <c r="T41" s="39">
        <v>81.167836837971493</v>
      </c>
      <c r="U41" s="39">
        <v>62.688133973655795</v>
      </c>
      <c r="X41" s="44">
        <f>AVERAGE(B41:U41)</f>
        <v>70.155208036553873</v>
      </c>
      <c r="Y41" s="4">
        <f>VAR(B41:U41)</f>
        <v>169.86998383409349</v>
      </c>
    </row>
    <row r="42" spans="1:26">
      <c r="A42" s="34" t="s">
        <v>11</v>
      </c>
      <c r="B42" s="39">
        <v>0</v>
      </c>
      <c r="C42" s="40">
        <v>0</v>
      </c>
      <c r="D42" s="5">
        <v>0</v>
      </c>
      <c r="E42" s="4">
        <v>0</v>
      </c>
      <c r="F42" s="5">
        <v>0</v>
      </c>
      <c r="G42" s="4">
        <v>0</v>
      </c>
      <c r="H42" s="5">
        <v>0</v>
      </c>
      <c r="I42" s="4">
        <v>0</v>
      </c>
      <c r="J42" s="39">
        <v>0</v>
      </c>
      <c r="K42" s="40">
        <v>0</v>
      </c>
      <c r="L42" s="39">
        <v>0</v>
      </c>
      <c r="M42" s="40">
        <v>0</v>
      </c>
      <c r="N42" s="39">
        <v>0</v>
      </c>
      <c r="O42" s="40">
        <v>0</v>
      </c>
      <c r="P42" s="39">
        <v>0</v>
      </c>
      <c r="Q42" s="40">
        <v>0</v>
      </c>
      <c r="R42" s="39">
        <v>0</v>
      </c>
      <c r="S42" s="40">
        <v>0</v>
      </c>
      <c r="T42" s="39">
        <v>0</v>
      </c>
      <c r="U42" s="40">
        <v>0</v>
      </c>
      <c r="X42" s="44">
        <f>AVERAGE(B42:U42)</f>
        <v>0</v>
      </c>
      <c r="Y42" s="4">
        <f>_xlfn.STDEV.P(B42:U42)</f>
        <v>0</v>
      </c>
      <c r="Z42" s="44">
        <f>COUNTIF(B$47:U$47,$A42)</f>
        <v>0</v>
      </c>
    </row>
    <row r="43" spans="1:26">
      <c r="A43" s="31" t="s">
        <v>14</v>
      </c>
      <c r="B43" s="41">
        <v>0</v>
      </c>
      <c r="C43" s="42">
        <v>25</v>
      </c>
      <c r="D43" s="8">
        <v>0</v>
      </c>
      <c r="E43" s="9">
        <v>0</v>
      </c>
      <c r="F43" s="8">
        <v>0</v>
      </c>
      <c r="G43" s="9">
        <v>0</v>
      </c>
      <c r="H43" s="8">
        <v>0</v>
      </c>
      <c r="I43" s="9">
        <v>33.3333333333333</v>
      </c>
      <c r="J43" s="41">
        <v>0</v>
      </c>
      <c r="K43" s="42">
        <v>20</v>
      </c>
      <c r="L43" s="41">
        <v>0</v>
      </c>
      <c r="M43" s="42">
        <v>0</v>
      </c>
      <c r="N43" s="41">
        <v>0</v>
      </c>
      <c r="O43" s="42">
        <v>0</v>
      </c>
      <c r="P43" s="41">
        <v>0</v>
      </c>
      <c r="Q43" s="42">
        <v>100</v>
      </c>
      <c r="R43" s="41">
        <v>0</v>
      </c>
      <c r="S43" s="42">
        <v>0</v>
      </c>
      <c r="T43" s="41">
        <v>0</v>
      </c>
      <c r="U43" s="42">
        <v>66.6666666666666</v>
      </c>
      <c r="X43" s="44">
        <f t="shared" ref="X43:X46" si="8">AVERAGE(B43:U43)</f>
        <v>12.249999999999996</v>
      </c>
      <c r="Y43" s="9">
        <f>_xlfn.STDEV.P(B43:U43)</f>
        <v>26.056962174777347</v>
      </c>
      <c r="Z43" s="44">
        <f>COUNTIF(B$47:U$47,$A43)+COUNTIF(B$47:U$47,"CONFUSED")+COUNTIF(B$47:U$47,"DISGUSTED")</f>
        <v>4</v>
      </c>
    </row>
    <row r="44" spans="1:26">
      <c r="A44" s="34" t="s">
        <v>12</v>
      </c>
      <c r="B44" s="39">
        <v>0</v>
      </c>
      <c r="C44" s="40">
        <v>0</v>
      </c>
      <c r="D44" s="5">
        <v>0</v>
      </c>
      <c r="E44" s="4">
        <v>0</v>
      </c>
      <c r="F44" s="5">
        <v>0</v>
      </c>
      <c r="G44" s="4">
        <v>0</v>
      </c>
      <c r="H44" s="5">
        <v>0</v>
      </c>
      <c r="I44" s="4">
        <v>0</v>
      </c>
      <c r="J44" s="39">
        <v>0</v>
      </c>
      <c r="K44" s="40">
        <v>0</v>
      </c>
      <c r="L44" s="39">
        <v>0</v>
      </c>
      <c r="M44" s="40">
        <v>0</v>
      </c>
      <c r="N44" s="39">
        <v>0</v>
      </c>
      <c r="O44" s="40">
        <v>0</v>
      </c>
      <c r="P44" s="39">
        <v>0</v>
      </c>
      <c r="Q44" s="40">
        <v>0</v>
      </c>
      <c r="R44" s="39">
        <v>0</v>
      </c>
      <c r="S44" s="40">
        <v>0</v>
      </c>
      <c r="T44" s="39">
        <v>0</v>
      </c>
      <c r="U44" s="40">
        <v>0</v>
      </c>
      <c r="X44" s="44">
        <f t="shared" si="8"/>
        <v>0</v>
      </c>
      <c r="Y44" s="4">
        <f>_xlfn.STDEV.P(B44:U44)</f>
        <v>0</v>
      </c>
      <c r="Z44" s="44">
        <f>COUNTIF(B$47:U$47,$A44)+COUNTIF(B$47:U$47,"FEAR")</f>
        <v>0</v>
      </c>
    </row>
    <row r="45" spans="1:26">
      <c r="A45" s="34" t="s">
        <v>15</v>
      </c>
      <c r="B45" s="39">
        <v>0</v>
      </c>
      <c r="C45" s="40">
        <v>0</v>
      </c>
      <c r="D45" s="5">
        <v>0</v>
      </c>
      <c r="E45" s="4">
        <v>0</v>
      </c>
      <c r="F45" s="5">
        <v>100</v>
      </c>
      <c r="G45" s="4">
        <v>100</v>
      </c>
      <c r="H45" s="5">
        <v>0</v>
      </c>
      <c r="I45" s="4">
        <v>0</v>
      </c>
      <c r="J45" s="39">
        <v>0</v>
      </c>
      <c r="K45" s="40">
        <v>40</v>
      </c>
      <c r="L45" s="39">
        <v>0</v>
      </c>
      <c r="M45" s="40">
        <v>0</v>
      </c>
      <c r="N45" s="39">
        <v>0</v>
      </c>
      <c r="O45" s="40">
        <v>0</v>
      </c>
      <c r="P45" s="39">
        <v>0</v>
      </c>
      <c r="Q45" s="40">
        <v>0</v>
      </c>
      <c r="R45" s="39">
        <v>0</v>
      </c>
      <c r="S45" s="40">
        <v>0</v>
      </c>
      <c r="T45" s="39">
        <v>0</v>
      </c>
      <c r="U45" s="40">
        <v>0</v>
      </c>
      <c r="X45" s="44">
        <f t="shared" si="8"/>
        <v>12</v>
      </c>
      <c r="Y45" s="4">
        <f>_xlfn.STDEV.P(B45:U45)</f>
        <v>30.594117081556711</v>
      </c>
      <c r="Z45" s="44">
        <f>COUNTIF(B$47:U$47,$A45)</f>
        <v>3</v>
      </c>
    </row>
    <row r="46" spans="1:26">
      <c r="A46" s="34" t="s">
        <v>7</v>
      </c>
      <c r="B46" s="39">
        <v>100</v>
      </c>
      <c r="C46" s="40">
        <v>75</v>
      </c>
      <c r="D46" s="5">
        <v>100</v>
      </c>
      <c r="E46" s="4">
        <v>100</v>
      </c>
      <c r="F46" s="5">
        <v>0</v>
      </c>
      <c r="G46" s="4">
        <v>0</v>
      </c>
      <c r="H46" s="5">
        <v>100</v>
      </c>
      <c r="I46" s="4">
        <v>66.6666666666666</v>
      </c>
      <c r="J46" s="39">
        <v>100</v>
      </c>
      <c r="K46" s="40">
        <v>40</v>
      </c>
      <c r="L46" s="39">
        <v>100</v>
      </c>
      <c r="M46" s="40">
        <v>100</v>
      </c>
      <c r="N46" s="39">
        <v>100</v>
      </c>
      <c r="O46" s="40">
        <v>100</v>
      </c>
      <c r="P46" s="39">
        <v>0</v>
      </c>
      <c r="Q46" s="40">
        <v>0</v>
      </c>
      <c r="R46" s="39">
        <v>100</v>
      </c>
      <c r="S46" s="40">
        <v>100</v>
      </c>
      <c r="T46" s="39">
        <v>0</v>
      </c>
      <c r="U46" s="40">
        <v>33.3333333333333</v>
      </c>
      <c r="X46" s="44">
        <f t="shared" si="8"/>
        <v>65.749999999999986</v>
      </c>
      <c r="Y46" s="4">
        <f>_xlfn.STDEV.P(B46:U46)</f>
        <v>42.614144104719259</v>
      </c>
      <c r="Z46" s="44">
        <f>COUNTIF(B$47:U$47,$A46)</f>
        <v>13</v>
      </c>
    </row>
    <row r="47" spans="1:26">
      <c r="A47" s="37" t="s">
        <v>16</v>
      </c>
      <c r="B47" s="39" t="s">
        <v>10</v>
      </c>
      <c r="C47" s="40" t="s">
        <v>10</v>
      </c>
      <c r="D47" s="5" t="s">
        <v>10</v>
      </c>
      <c r="E47" s="4" t="s">
        <v>10</v>
      </c>
      <c r="F47" s="5" t="s">
        <v>15</v>
      </c>
      <c r="G47" s="4" t="s">
        <v>15</v>
      </c>
      <c r="H47" s="5" t="s">
        <v>10</v>
      </c>
      <c r="I47" s="4" t="s">
        <v>10</v>
      </c>
      <c r="J47" s="39" t="s">
        <v>10</v>
      </c>
      <c r="K47" s="40" t="s">
        <v>15</v>
      </c>
      <c r="L47" s="39" t="s">
        <v>10</v>
      </c>
      <c r="M47" s="40" t="s">
        <v>10</v>
      </c>
      <c r="N47" s="39" t="s">
        <v>10</v>
      </c>
      <c r="O47" s="40" t="s">
        <v>10</v>
      </c>
      <c r="P47" s="39" t="s">
        <v>14</v>
      </c>
      <c r="Q47" s="40" t="s">
        <v>14</v>
      </c>
      <c r="R47" s="39" t="s">
        <v>10</v>
      </c>
      <c r="S47" s="40" t="s">
        <v>10</v>
      </c>
      <c r="T47" s="39" t="s">
        <v>14</v>
      </c>
      <c r="U47" s="40" t="s">
        <v>14</v>
      </c>
      <c r="X47" s="44">
        <f>COUNTIF(B47:U47,"ANGRY")+COUNTIF(B47:U47,"CONFUSED")+COUNTIF(B47:U47,"DISGUSTED")</f>
        <v>4</v>
      </c>
      <c r="Y47" s="70">
        <f>X47/20</f>
        <v>0.2</v>
      </c>
    </row>
    <row r="48" spans="1:26">
      <c r="A48" s="37" t="s">
        <v>17</v>
      </c>
      <c r="B48" s="39">
        <v>100</v>
      </c>
      <c r="C48" s="40">
        <v>75</v>
      </c>
      <c r="D48" s="5">
        <v>100</v>
      </c>
      <c r="E48" s="4">
        <v>100</v>
      </c>
      <c r="F48" s="5">
        <v>100</v>
      </c>
      <c r="G48" s="4">
        <v>100</v>
      </c>
      <c r="H48" s="5">
        <v>100</v>
      </c>
      <c r="I48" s="4">
        <v>66.6666666666666</v>
      </c>
      <c r="J48" s="39">
        <v>100</v>
      </c>
      <c r="K48" s="40">
        <v>40</v>
      </c>
      <c r="L48" s="39">
        <v>100</v>
      </c>
      <c r="M48" s="40">
        <v>100</v>
      </c>
      <c r="N48" s="39">
        <v>100</v>
      </c>
      <c r="O48" s="40">
        <v>100</v>
      </c>
      <c r="P48" s="39">
        <v>100</v>
      </c>
      <c r="Q48" s="40">
        <v>100</v>
      </c>
      <c r="R48" s="39">
        <v>100</v>
      </c>
      <c r="S48" s="40">
        <v>100</v>
      </c>
      <c r="T48" s="39">
        <v>100</v>
      </c>
      <c r="U48" s="40">
        <v>33.3333333333333</v>
      </c>
      <c r="X48" s="44">
        <f>AVERAGE(B48:U48)</f>
        <v>90.749999999999986</v>
      </c>
      <c r="Y48" s="4">
        <f>_xlfn.STDEV.P(B48:U48)</f>
        <v>20.086445125451608</v>
      </c>
    </row>
    <row r="49" spans="1:26">
      <c r="A49" s="38"/>
      <c r="B49" s="38"/>
      <c r="C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</row>
    <row r="50" spans="1:26" ht="34" thickBot="1">
      <c r="A50" s="28" t="s">
        <v>15</v>
      </c>
      <c r="B50" s="29" t="s">
        <v>18</v>
      </c>
      <c r="C50" s="30" t="s">
        <v>19</v>
      </c>
      <c r="D50" s="13" t="s">
        <v>18</v>
      </c>
      <c r="E50" s="14" t="s">
        <v>19</v>
      </c>
      <c r="F50" s="13" t="s">
        <v>18</v>
      </c>
      <c r="G50" s="14" t="s">
        <v>19</v>
      </c>
      <c r="H50" s="13" t="s">
        <v>18</v>
      </c>
      <c r="I50" s="14" t="s">
        <v>19</v>
      </c>
      <c r="J50" s="29" t="s">
        <v>18</v>
      </c>
      <c r="K50" s="30" t="s">
        <v>19</v>
      </c>
      <c r="L50" s="29" t="s">
        <v>18</v>
      </c>
      <c r="M50" s="30" t="s">
        <v>19</v>
      </c>
      <c r="N50" s="29" t="s">
        <v>18</v>
      </c>
      <c r="O50" s="30" t="s">
        <v>19</v>
      </c>
      <c r="P50" s="29" t="s">
        <v>18</v>
      </c>
      <c r="Q50" s="30" t="s">
        <v>19</v>
      </c>
      <c r="R50" s="29" t="s">
        <v>18</v>
      </c>
      <c r="S50" s="30" t="s">
        <v>19</v>
      </c>
      <c r="T50" s="29" t="s">
        <v>18</v>
      </c>
      <c r="U50" s="30" t="s">
        <v>19</v>
      </c>
      <c r="Y50" s="14" t="s">
        <v>20</v>
      </c>
    </row>
    <row r="51" spans="1:26" ht="32" thickTop="1">
      <c r="A51" s="34" t="s">
        <v>11</v>
      </c>
      <c r="B51" s="39">
        <v>0.59464010543130197</v>
      </c>
      <c r="C51" s="40">
        <v>0.15822367534084</v>
      </c>
      <c r="D51" s="5">
        <v>0.25986352914208199</v>
      </c>
      <c r="E51" s="4">
        <v>0.248743572928012</v>
      </c>
      <c r="F51" s="5">
        <v>0.27173389967963402</v>
      </c>
      <c r="G51" s="4">
        <v>8.9672723472726798E-2</v>
      </c>
      <c r="H51" s="5">
        <v>1.2097729970867299</v>
      </c>
      <c r="I51" s="4">
        <v>2.6299221743685099</v>
      </c>
      <c r="J51" s="39">
        <v>0.493063640861585</v>
      </c>
      <c r="K51" s="40">
        <v>0.69441457884924995</v>
      </c>
      <c r="L51" s="39">
        <v>5.8168624125124202</v>
      </c>
      <c r="M51" s="40">
        <v>3.5219601200586701</v>
      </c>
      <c r="N51" s="39">
        <v>0.40252050605342199</v>
      </c>
      <c r="O51" s="40">
        <v>0.80033578633433899</v>
      </c>
      <c r="P51" s="39">
        <v>2.1953995517690599</v>
      </c>
      <c r="Q51" s="40">
        <v>3.6628995594069398</v>
      </c>
      <c r="R51" s="39">
        <v>4.1373431213647702</v>
      </c>
      <c r="S51" s="40">
        <v>19.345381616300202</v>
      </c>
      <c r="T51" s="39">
        <v>0.54860272955078004</v>
      </c>
      <c r="U51" s="40">
        <v>1.0352133140604001</v>
      </c>
      <c r="X51" s="44">
        <f>AVERAGE(B51:U51)</f>
        <v>2.4058284807285841</v>
      </c>
      <c r="Y51" s="4">
        <f>_xlfn.STDEV.P(B51:U51)</f>
        <v>4.1949276460450946</v>
      </c>
    </row>
    <row r="52" spans="1:26">
      <c r="A52" s="34" t="s">
        <v>14</v>
      </c>
      <c r="B52" s="39">
        <v>23.058502311175481</v>
      </c>
      <c r="C52" s="40">
        <v>2.1375873172049138</v>
      </c>
      <c r="D52" s="5">
        <v>4.9496566967861417</v>
      </c>
      <c r="E52" s="4">
        <v>3.9789278608813405</v>
      </c>
      <c r="F52" s="5">
        <v>29.58760065471283</v>
      </c>
      <c r="G52" s="4">
        <v>3.792411353060877</v>
      </c>
      <c r="H52" s="5">
        <v>7.4214447839957716</v>
      </c>
      <c r="I52" s="4">
        <v>16.381974326113451</v>
      </c>
      <c r="J52" s="39">
        <v>4.3122823296512403</v>
      </c>
      <c r="K52" s="40">
        <v>10.522682598178033</v>
      </c>
      <c r="L52" s="39">
        <v>64.686858567496316</v>
      </c>
      <c r="M52" s="40">
        <v>48.480836597100094</v>
      </c>
      <c r="N52" s="39">
        <v>0.98403225246181303</v>
      </c>
      <c r="O52" s="40">
        <v>2.0048298185830369</v>
      </c>
      <c r="P52" s="39">
        <v>90.499241043509556</v>
      </c>
      <c r="Q52" s="40">
        <v>38.474928862737414</v>
      </c>
      <c r="R52" s="39">
        <v>20.939917068338268</v>
      </c>
      <c r="S52" s="40">
        <v>34.835180384338429</v>
      </c>
      <c r="T52" s="39">
        <v>24.615663380716899</v>
      </c>
      <c r="U52" s="40">
        <v>82.085403600497102</v>
      </c>
      <c r="X52" s="44">
        <f t="shared" ref="X52:X55" si="9">AVERAGE(B52:U52)</f>
        <v>25.687498090376955</v>
      </c>
      <c r="Y52" s="4">
        <f>_xlfn.STDEV.P(B52:U52)</f>
        <v>26.389711614425899</v>
      </c>
    </row>
    <row r="53" spans="1:26">
      <c r="A53" s="34" t="s">
        <v>12</v>
      </c>
      <c r="B53" s="39">
        <v>11.3900437028329</v>
      </c>
      <c r="C53" s="40">
        <v>11.054170125199061</v>
      </c>
      <c r="D53" s="5">
        <v>74.476395009907861</v>
      </c>
      <c r="E53" s="4">
        <v>25.305663361444587</v>
      </c>
      <c r="F53" s="5">
        <v>9.4740128547875209</v>
      </c>
      <c r="G53" s="4">
        <v>10.38180844893045</v>
      </c>
      <c r="H53" s="5">
        <v>11.028638050057861</v>
      </c>
      <c r="I53" s="4">
        <v>11.67655461811035</v>
      </c>
      <c r="J53" s="39">
        <v>11.280362558096929</v>
      </c>
      <c r="K53" s="40">
        <v>11.543956937666209</v>
      </c>
      <c r="L53" s="39">
        <v>13.930362347985071</v>
      </c>
      <c r="M53" s="40">
        <v>12.56084036412255</v>
      </c>
      <c r="N53" s="39">
        <v>10.87870862255542</v>
      </c>
      <c r="O53" s="40">
        <v>10.865787125262649</v>
      </c>
      <c r="P53" s="39">
        <v>5.7487512490286896</v>
      </c>
      <c r="Q53" s="40">
        <v>14.84780157618059</v>
      </c>
      <c r="R53" s="39">
        <v>27.832779289999969</v>
      </c>
      <c r="S53" s="40">
        <v>14.28076597974529</v>
      </c>
      <c r="T53" s="39">
        <v>10.69425142173605</v>
      </c>
      <c r="U53" s="40">
        <v>11.513899048136921</v>
      </c>
      <c r="X53" s="44">
        <f t="shared" si="9"/>
        <v>16.038277634589345</v>
      </c>
      <c r="Y53" s="4">
        <f>_xlfn.STDEV.P(B53:U53)</f>
        <v>14.279039571279322</v>
      </c>
    </row>
    <row r="54" spans="1:26">
      <c r="A54" s="31" t="s">
        <v>15</v>
      </c>
      <c r="B54" s="41">
        <v>2.39262548848443</v>
      </c>
      <c r="C54" s="42">
        <v>8.4499048640245693</v>
      </c>
      <c r="D54" s="8">
        <v>2.37047592743389</v>
      </c>
      <c r="E54" s="9">
        <v>2.7532615048751801</v>
      </c>
      <c r="F54" s="8">
        <v>44.090574248968601</v>
      </c>
      <c r="G54" s="9">
        <v>85.004639293473303</v>
      </c>
      <c r="H54" s="8">
        <v>2.5269232610457402</v>
      </c>
      <c r="I54" s="9">
        <v>4.2715435861161097</v>
      </c>
      <c r="J54" s="41">
        <v>3.0171329399184001</v>
      </c>
      <c r="K54" s="42">
        <v>3.1889247609542202</v>
      </c>
      <c r="L54" s="41">
        <v>3.46656527839255</v>
      </c>
      <c r="M54" s="42">
        <v>2.6790611383280201</v>
      </c>
      <c r="N54" s="41">
        <v>1.9829339820170599</v>
      </c>
      <c r="O54" s="42">
        <v>2.1400517930319398</v>
      </c>
      <c r="P54" s="41">
        <v>0.853426104276648</v>
      </c>
      <c r="Q54" s="42">
        <v>27.448315265050098</v>
      </c>
      <c r="R54" s="41">
        <v>3.2169805398754199</v>
      </c>
      <c r="S54" s="42">
        <v>26.449931699215401</v>
      </c>
      <c r="T54" s="41">
        <v>45.184076104814203</v>
      </c>
      <c r="U54" s="42">
        <v>2.8310722567411699</v>
      </c>
      <c r="X54" s="44">
        <f t="shared" si="9"/>
        <v>13.715921001851848</v>
      </c>
      <c r="Y54" s="9">
        <f>_xlfn.STDEV.P(B54:U54)</f>
        <v>21.310648472093458</v>
      </c>
    </row>
    <row r="55" spans="1:26">
      <c r="A55" s="34" t="s">
        <v>7</v>
      </c>
      <c r="B55" s="39">
        <v>62.5641883920757</v>
      </c>
      <c r="C55" s="40">
        <v>78.200114018230593</v>
      </c>
      <c r="D55" s="5">
        <v>17.943608836729901</v>
      </c>
      <c r="E55" s="4">
        <v>67.713403699870796</v>
      </c>
      <c r="F55" s="5">
        <v>16.5760783418513</v>
      </c>
      <c r="G55" s="4">
        <v>0.73146818106261202</v>
      </c>
      <c r="H55" s="5">
        <v>77.8132209078138</v>
      </c>
      <c r="I55" s="4">
        <v>65.040005295291493</v>
      </c>
      <c r="J55" s="39">
        <v>80.897158531471803</v>
      </c>
      <c r="K55" s="40">
        <v>74.050021124352199</v>
      </c>
      <c r="L55" s="39">
        <v>12.0993513936134</v>
      </c>
      <c r="M55" s="40">
        <v>32.757301780390499</v>
      </c>
      <c r="N55" s="39">
        <v>85.751804636912198</v>
      </c>
      <c r="O55" s="40">
        <v>84.188995476787994</v>
      </c>
      <c r="P55" s="39" t="s">
        <v>15</v>
      </c>
      <c r="Q55" s="40">
        <v>15.5660547366247</v>
      </c>
      <c r="R55" s="39">
        <v>43.872979980421398</v>
      </c>
      <c r="S55" s="40">
        <v>5.0887403204005697</v>
      </c>
      <c r="T55" s="39">
        <v>18.957406363181899</v>
      </c>
      <c r="U55" s="40">
        <v>2.53441178056435</v>
      </c>
      <c r="X55" s="44">
        <f t="shared" si="9"/>
        <v>44.334016515665645</v>
      </c>
      <c r="Y55" s="4">
        <f>_xlfn.STDEV.P(B55:U55)</f>
        <v>31.119135665489718</v>
      </c>
    </row>
    <row r="56" spans="1:26">
      <c r="A56" s="37" t="s">
        <v>16</v>
      </c>
      <c r="B56" s="39" t="s">
        <v>10</v>
      </c>
      <c r="C56" s="40" t="s">
        <v>10</v>
      </c>
      <c r="D56" s="5" t="s">
        <v>12</v>
      </c>
      <c r="E56" s="4" t="s">
        <v>10</v>
      </c>
      <c r="F56" s="5" t="s">
        <v>15</v>
      </c>
      <c r="G56" s="4" t="s">
        <v>15</v>
      </c>
      <c r="H56" s="5" t="s">
        <v>10</v>
      </c>
      <c r="I56" s="4" t="s">
        <v>10</v>
      </c>
      <c r="J56" s="39" t="s">
        <v>10</v>
      </c>
      <c r="K56" s="40" t="s">
        <v>10</v>
      </c>
      <c r="L56" s="39" t="s">
        <v>14</v>
      </c>
      <c r="M56" s="40" t="s">
        <v>14</v>
      </c>
      <c r="N56" s="39" t="s">
        <v>10</v>
      </c>
      <c r="O56" s="40" t="s">
        <v>10</v>
      </c>
      <c r="P56" s="39">
        <v>47.312833689500302</v>
      </c>
      <c r="Q56" s="40" t="s">
        <v>15</v>
      </c>
      <c r="R56" s="39" t="s">
        <v>10</v>
      </c>
      <c r="S56" s="40" t="s">
        <v>15</v>
      </c>
      <c r="T56" s="39" t="s">
        <v>15</v>
      </c>
      <c r="U56" s="40" t="s">
        <v>47</v>
      </c>
      <c r="X56" s="44">
        <f>COUNTIF(B56:U56,"SAD")</f>
        <v>5</v>
      </c>
      <c r="Y56" s="70">
        <f>X56/20</f>
        <v>0.25</v>
      </c>
    </row>
    <row r="57" spans="1:26">
      <c r="A57" s="37" t="s">
        <v>17</v>
      </c>
      <c r="B57" s="39">
        <v>62.5641883920757</v>
      </c>
      <c r="C57" s="40">
        <v>78.200114018230593</v>
      </c>
      <c r="D57" s="5">
        <v>69.215387701146298</v>
      </c>
      <c r="E57" s="4">
        <v>67.713403699870796</v>
      </c>
      <c r="F57" s="5">
        <v>44.090574248968601</v>
      </c>
      <c r="G57" s="4">
        <v>85.004639293473303</v>
      </c>
      <c r="H57" s="5">
        <v>77.8132209078138</v>
      </c>
      <c r="I57" s="4">
        <v>65.040005295291493</v>
      </c>
      <c r="J57" s="39">
        <v>80.897158531471803</v>
      </c>
      <c r="K57" s="40">
        <v>74.050021124352199</v>
      </c>
      <c r="L57" s="39">
        <v>44.422571218519998</v>
      </c>
      <c r="M57" s="40">
        <v>33.293546254972</v>
      </c>
      <c r="N57" s="39">
        <v>85.751804636912198</v>
      </c>
      <c r="O57" s="40">
        <v>84.188995476787994</v>
      </c>
      <c r="P57" s="39">
        <v>0</v>
      </c>
      <c r="Q57" s="40">
        <v>27.448315265050098</v>
      </c>
      <c r="R57" s="39">
        <v>43.872979980421398</v>
      </c>
      <c r="S57" s="40">
        <v>26.449931699215401</v>
      </c>
      <c r="T57" s="39">
        <v>45.184076104814203</v>
      </c>
      <c r="U57" s="40">
        <v>66.732820720119705</v>
      </c>
      <c r="X57" s="44">
        <f>AVERAGE(B57:U57)</f>
        <v>58.096687728475388</v>
      </c>
      <c r="Y57" s="4">
        <f t="shared" ref="Y57:Y62" si="10">_xlfn.STDEV.P(B57:U57)</f>
        <v>23.215546814531745</v>
      </c>
    </row>
    <row r="58" spans="1:26">
      <c r="A58" s="34" t="s">
        <v>11</v>
      </c>
      <c r="B58" s="39">
        <v>0</v>
      </c>
      <c r="C58" s="40">
        <v>0</v>
      </c>
      <c r="D58" s="5">
        <v>0</v>
      </c>
      <c r="E58" s="4">
        <v>0</v>
      </c>
      <c r="F58" s="5">
        <v>0</v>
      </c>
      <c r="G58" s="4">
        <v>0</v>
      </c>
      <c r="H58" s="5">
        <v>0</v>
      </c>
      <c r="I58" s="4">
        <v>0</v>
      </c>
      <c r="J58" s="39">
        <v>0</v>
      </c>
      <c r="K58" s="40">
        <v>0</v>
      </c>
      <c r="L58" s="39">
        <v>0</v>
      </c>
      <c r="M58" s="40">
        <v>0</v>
      </c>
      <c r="N58" s="39">
        <v>0</v>
      </c>
      <c r="O58" s="40">
        <v>0</v>
      </c>
      <c r="P58" s="39">
        <v>0</v>
      </c>
      <c r="Q58" s="40">
        <v>0</v>
      </c>
      <c r="R58" s="39">
        <v>0</v>
      </c>
      <c r="S58" s="40">
        <v>40</v>
      </c>
      <c r="T58" s="39">
        <v>0</v>
      </c>
      <c r="U58" s="40">
        <v>0</v>
      </c>
      <c r="X58" s="44">
        <f>AVERAGE(B58:U58)</f>
        <v>2</v>
      </c>
      <c r="Y58" s="4">
        <f t="shared" si="10"/>
        <v>8.717797887081348</v>
      </c>
      <c r="Z58" s="44">
        <f>COUNTIF(B$63:U$63,$A58)</f>
        <v>0</v>
      </c>
    </row>
    <row r="59" spans="1:26">
      <c r="A59" s="34" t="s">
        <v>14</v>
      </c>
      <c r="B59" s="39">
        <v>20</v>
      </c>
      <c r="C59" s="40">
        <v>0</v>
      </c>
      <c r="D59" s="5">
        <v>0</v>
      </c>
      <c r="E59" s="4">
        <v>0</v>
      </c>
      <c r="F59" s="5">
        <v>0</v>
      </c>
      <c r="G59" s="4">
        <v>0</v>
      </c>
      <c r="H59" s="5">
        <v>0</v>
      </c>
      <c r="I59" s="4">
        <v>0</v>
      </c>
      <c r="J59" s="39">
        <v>0</v>
      </c>
      <c r="K59" s="40">
        <v>0</v>
      </c>
      <c r="L59" s="39">
        <v>100</v>
      </c>
      <c r="M59" s="40">
        <v>66.6666666666666</v>
      </c>
      <c r="N59" s="39">
        <v>0</v>
      </c>
      <c r="O59" s="40">
        <v>0</v>
      </c>
      <c r="P59" s="39">
        <v>100</v>
      </c>
      <c r="Q59" s="40">
        <v>25</v>
      </c>
      <c r="R59" s="39">
        <v>0</v>
      </c>
      <c r="S59" s="40">
        <v>0</v>
      </c>
      <c r="T59" s="39">
        <v>40</v>
      </c>
      <c r="U59" s="40">
        <v>100</v>
      </c>
      <c r="X59" s="44">
        <f t="shared" ref="X59:X62" si="11">AVERAGE(B59:U59)</f>
        <v>22.583333333333332</v>
      </c>
      <c r="Y59" s="4">
        <f t="shared" si="10"/>
        <v>36.653311961919314</v>
      </c>
      <c r="Z59" s="44">
        <f>COUNTIF(B$63:U$63,$A59)+COUNTIF(B$63:U$63,"CONFUSED")+COUNTIF(B$63:U$63,"DISGUSTED")</f>
        <v>3</v>
      </c>
    </row>
    <row r="60" spans="1:26">
      <c r="A60" s="34" t="s">
        <v>12</v>
      </c>
      <c r="B60" s="39">
        <v>0</v>
      </c>
      <c r="C60" s="40">
        <v>0</v>
      </c>
      <c r="D60" s="5">
        <v>100</v>
      </c>
      <c r="E60" s="4">
        <v>0</v>
      </c>
      <c r="F60" s="5">
        <v>0</v>
      </c>
      <c r="G60" s="4">
        <v>0</v>
      </c>
      <c r="H60" s="5">
        <v>0</v>
      </c>
      <c r="I60" s="4">
        <v>0</v>
      </c>
      <c r="J60" s="39">
        <v>0</v>
      </c>
      <c r="K60" s="40">
        <v>0</v>
      </c>
      <c r="L60" s="39">
        <v>0</v>
      </c>
      <c r="M60" s="40">
        <v>0</v>
      </c>
      <c r="N60" s="39">
        <v>0</v>
      </c>
      <c r="O60" s="40">
        <v>0</v>
      </c>
      <c r="P60" s="39">
        <v>0</v>
      </c>
      <c r="Q60" s="40">
        <v>0</v>
      </c>
      <c r="R60" s="39">
        <v>40</v>
      </c>
      <c r="S60" s="40">
        <v>0</v>
      </c>
      <c r="T60" s="39">
        <v>0</v>
      </c>
      <c r="U60" s="40">
        <v>0</v>
      </c>
      <c r="X60" s="44">
        <f t="shared" si="11"/>
        <v>7</v>
      </c>
      <c r="Y60" s="4">
        <f t="shared" si="10"/>
        <v>23.043437243605826</v>
      </c>
      <c r="Z60" s="44">
        <f>COUNTIF(B$63:U$63,$A60)+COUNTIF(B$63:U$63,"FEAR")</f>
        <v>1</v>
      </c>
    </row>
    <row r="61" spans="1:26">
      <c r="A61" s="31" t="s">
        <v>15</v>
      </c>
      <c r="B61" s="41">
        <v>0</v>
      </c>
      <c r="C61" s="42">
        <v>0</v>
      </c>
      <c r="D61" s="8">
        <v>0</v>
      </c>
      <c r="E61" s="9">
        <v>0</v>
      </c>
      <c r="F61" s="8">
        <v>100</v>
      </c>
      <c r="G61" s="9">
        <v>100</v>
      </c>
      <c r="H61" s="8">
        <v>0</v>
      </c>
      <c r="I61" s="9">
        <v>0</v>
      </c>
      <c r="J61" s="41">
        <v>0</v>
      </c>
      <c r="K61" s="42">
        <v>0</v>
      </c>
      <c r="L61" s="41">
        <v>0</v>
      </c>
      <c r="M61" s="42">
        <v>0</v>
      </c>
      <c r="N61" s="41">
        <v>0</v>
      </c>
      <c r="O61" s="42">
        <v>0</v>
      </c>
      <c r="P61" s="41">
        <v>0</v>
      </c>
      <c r="Q61" s="42">
        <v>50</v>
      </c>
      <c r="R61" s="41">
        <v>0</v>
      </c>
      <c r="S61" s="42">
        <v>60</v>
      </c>
      <c r="T61" s="41">
        <v>60</v>
      </c>
      <c r="U61" s="42">
        <v>0</v>
      </c>
      <c r="X61" s="44">
        <f t="shared" si="11"/>
        <v>18.5</v>
      </c>
      <c r="Y61" s="9">
        <f t="shared" si="10"/>
        <v>33.804585487770737</v>
      </c>
      <c r="Z61" s="44">
        <f>COUNTIF(B$63:U$63,$A61)</f>
        <v>5</v>
      </c>
    </row>
    <row r="62" spans="1:26">
      <c r="A62" s="34" t="s">
        <v>7</v>
      </c>
      <c r="B62" s="39">
        <v>80</v>
      </c>
      <c r="C62" s="40">
        <v>100</v>
      </c>
      <c r="D62" s="5">
        <v>0</v>
      </c>
      <c r="E62" s="4">
        <v>100</v>
      </c>
      <c r="F62" s="5">
        <v>0</v>
      </c>
      <c r="G62" s="4">
        <v>0</v>
      </c>
      <c r="H62" s="5">
        <v>100</v>
      </c>
      <c r="I62" s="4">
        <v>100</v>
      </c>
      <c r="J62" s="39">
        <v>100</v>
      </c>
      <c r="K62" s="40">
        <v>100</v>
      </c>
      <c r="L62" s="39">
        <v>0</v>
      </c>
      <c r="M62" s="40">
        <v>33.3333333333333</v>
      </c>
      <c r="N62" s="39">
        <v>100</v>
      </c>
      <c r="O62" s="40">
        <v>100</v>
      </c>
      <c r="P62" s="39" t="s">
        <v>10</v>
      </c>
      <c r="Q62" s="40">
        <v>25</v>
      </c>
      <c r="R62" s="39">
        <v>60</v>
      </c>
      <c r="S62" s="40">
        <v>0</v>
      </c>
      <c r="T62" s="39">
        <v>0</v>
      </c>
      <c r="U62" s="40">
        <v>0</v>
      </c>
      <c r="X62" s="44">
        <f t="shared" si="11"/>
        <v>52.543859649122801</v>
      </c>
      <c r="Y62" s="4">
        <f t="shared" si="10"/>
        <v>45.468221731691798</v>
      </c>
      <c r="Z62" s="44">
        <f>COUNTIF(B$63:U$63,$A62)</f>
        <v>10</v>
      </c>
    </row>
    <row r="63" spans="1:26">
      <c r="A63" s="37" t="s">
        <v>16</v>
      </c>
      <c r="B63" s="39" t="s">
        <v>10</v>
      </c>
      <c r="C63" s="40" t="s">
        <v>10</v>
      </c>
      <c r="D63" s="5" t="s">
        <v>12</v>
      </c>
      <c r="E63" s="4" t="s">
        <v>10</v>
      </c>
      <c r="F63" s="5" t="s">
        <v>15</v>
      </c>
      <c r="G63" s="4" t="s">
        <v>15</v>
      </c>
      <c r="H63" s="5" t="s">
        <v>10</v>
      </c>
      <c r="I63" s="4" t="s">
        <v>10</v>
      </c>
      <c r="J63" s="39" t="s">
        <v>10</v>
      </c>
      <c r="K63" s="40" t="s">
        <v>10</v>
      </c>
      <c r="L63" s="39" t="s">
        <v>14</v>
      </c>
      <c r="M63" s="40" t="s">
        <v>14</v>
      </c>
      <c r="N63" s="39" t="s">
        <v>10</v>
      </c>
      <c r="O63" s="40" t="s">
        <v>10</v>
      </c>
      <c r="P63" s="39">
        <v>100</v>
      </c>
      <c r="Q63" s="40" t="s">
        <v>15</v>
      </c>
      <c r="R63" s="39" t="s">
        <v>10</v>
      </c>
      <c r="S63" s="40" t="s">
        <v>15</v>
      </c>
      <c r="T63" s="39" t="s">
        <v>15</v>
      </c>
      <c r="U63" s="40" t="s">
        <v>47</v>
      </c>
      <c r="X63" s="44">
        <f>COUNTIF(B63:U63,"SAD")</f>
        <v>5</v>
      </c>
      <c r="Y63" s="70">
        <f>X63/20</f>
        <v>0.25</v>
      </c>
    </row>
    <row r="64" spans="1:26">
      <c r="A64" s="37" t="s">
        <v>17</v>
      </c>
      <c r="B64" s="39">
        <v>80</v>
      </c>
      <c r="C64" s="40">
        <v>100</v>
      </c>
      <c r="D64" s="5">
        <v>100</v>
      </c>
      <c r="E64" s="4">
        <v>100</v>
      </c>
      <c r="F64" s="5">
        <v>100</v>
      </c>
      <c r="G64" s="4">
        <v>100</v>
      </c>
      <c r="H64" s="5">
        <v>100</v>
      </c>
      <c r="I64" s="4">
        <v>100</v>
      </c>
      <c r="J64" s="39">
        <v>100</v>
      </c>
      <c r="K64" s="40">
        <v>100</v>
      </c>
      <c r="L64" s="39">
        <v>100</v>
      </c>
      <c r="M64" s="40">
        <v>66.6666666666666</v>
      </c>
      <c r="N64" s="39">
        <v>100</v>
      </c>
      <c r="O64" s="40">
        <v>100</v>
      </c>
      <c r="P64" s="39">
        <v>0</v>
      </c>
      <c r="Q64" s="40">
        <v>50</v>
      </c>
      <c r="R64" s="39">
        <v>60</v>
      </c>
      <c r="S64" s="40">
        <v>60</v>
      </c>
      <c r="T64" s="39">
        <v>60</v>
      </c>
      <c r="U64" s="40">
        <v>100</v>
      </c>
      <c r="X64" s="44">
        <f>AVERAGE(B64:U64)</f>
        <v>83.833333333333329</v>
      </c>
      <c r="Y64" s="4">
        <f>_xlfn.STDEV.P(B64:U64)</f>
        <v>26.061359220970157</v>
      </c>
    </row>
    <row r="65" spans="1:26">
      <c r="A65" s="38"/>
      <c r="B65" s="38"/>
      <c r="C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</row>
    <row r="66" spans="1:26" ht="34" thickBot="1">
      <c r="A66" s="28" t="s">
        <v>10</v>
      </c>
      <c r="B66" s="29" t="s">
        <v>18</v>
      </c>
      <c r="C66" s="30" t="s">
        <v>19</v>
      </c>
      <c r="D66" s="13" t="s">
        <v>18</v>
      </c>
      <c r="E66" s="14" t="s">
        <v>19</v>
      </c>
      <c r="F66" s="13" t="s">
        <v>18</v>
      </c>
      <c r="G66" s="14" t="s">
        <v>19</v>
      </c>
      <c r="H66" s="13" t="s">
        <v>18</v>
      </c>
      <c r="I66" s="14" t="s">
        <v>19</v>
      </c>
      <c r="J66" s="29" t="s">
        <v>18</v>
      </c>
      <c r="K66" s="30" t="s">
        <v>19</v>
      </c>
      <c r="L66" s="29" t="s">
        <v>18</v>
      </c>
      <c r="M66" s="30" t="s">
        <v>19</v>
      </c>
      <c r="N66" s="29" t="s">
        <v>18</v>
      </c>
      <c r="O66" s="30" t="s">
        <v>19</v>
      </c>
      <c r="P66" s="29" t="s">
        <v>18</v>
      </c>
      <c r="Q66" s="30" t="s">
        <v>19</v>
      </c>
      <c r="R66" s="29" t="s">
        <v>18</v>
      </c>
      <c r="S66" s="30" t="s">
        <v>19</v>
      </c>
      <c r="T66" s="29" t="s">
        <v>18</v>
      </c>
      <c r="U66" s="30" t="s">
        <v>19</v>
      </c>
      <c r="Y66" s="14" t="s">
        <v>20</v>
      </c>
    </row>
    <row r="67" spans="1:26" ht="32" thickTop="1">
      <c r="A67" s="34" t="s">
        <v>11</v>
      </c>
      <c r="B67" s="39">
        <v>0.13594720491097201</v>
      </c>
      <c r="C67" s="39">
        <v>0.24076545668347199</v>
      </c>
      <c r="D67" s="5">
        <v>4.2127870035894202E-2</v>
      </c>
      <c r="E67" s="5">
        <v>0.118837068094889</v>
      </c>
      <c r="F67" s="5">
        <v>0.165345854293973</v>
      </c>
      <c r="G67" s="5">
        <v>0.18038393897324601</v>
      </c>
      <c r="H67" s="5">
        <v>0.45806948743846498</v>
      </c>
      <c r="I67" s="5">
        <v>0.41106277393701601</v>
      </c>
      <c r="J67" s="39">
        <v>7.0353822323907203E-2</v>
      </c>
      <c r="K67" s="39">
        <v>5.5170043464587502E-2</v>
      </c>
      <c r="L67" s="39">
        <v>6.3294729146855699</v>
      </c>
      <c r="M67" s="39">
        <v>42.8871008231433</v>
      </c>
      <c r="N67" s="39">
        <v>3.5268758963277902</v>
      </c>
      <c r="O67" s="39">
        <v>12.839261843101699</v>
      </c>
      <c r="P67" s="39">
        <v>2.6583049005600401</v>
      </c>
      <c r="Q67" s="39">
        <v>0.71038458907936397</v>
      </c>
      <c r="R67" s="39">
        <v>1.33371466585461</v>
      </c>
      <c r="S67" s="39">
        <v>25.774464284661502</v>
      </c>
      <c r="T67" s="39">
        <v>1.0959976975710899</v>
      </c>
      <c r="U67" s="39">
        <v>2.3918188568873302</v>
      </c>
      <c r="X67" s="44">
        <f>AVERAGE(B67:U67)</f>
        <v>5.0712729996014358</v>
      </c>
      <c r="Y67" s="4">
        <f>_xlfn.STDEV.P(B67:U67)</f>
        <v>10.543787287848112</v>
      </c>
    </row>
    <row r="68" spans="1:26">
      <c r="A68" s="34" t="s">
        <v>14</v>
      </c>
      <c r="B68" s="39">
        <v>2.0883737153781441</v>
      </c>
      <c r="C68" s="39">
        <v>4.4104439242542366</v>
      </c>
      <c r="D68" s="5">
        <v>0.56510990888180634</v>
      </c>
      <c r="E68" s="5">
        <v>1.675422820177795</v>
      </c>
      <c r="F68" s="5">
        <v>0.754237256983885</v>
      </c>
      <c r="G68" s="5">
        <v>0.46180959578318292</v>
      </c>
      <c r="H68" s="5">
        <v>1.6717697914514689</v>
      </c>
      <c r="I68" s="5">
        <v>1.2726904438228035</v>
      </c>
      <c r="J68" s="39">
        <v>0.37243989330569571</v>
      </c>
      <c r="K68" s="39">
        <v>0.3572520484872469</v>
      </c>
      <c r="L68" s="39">
        <v>9.7041452992170605</v>
      </c>
      <c r="M68" s="39">
        <v>10.624680730875841</v>
      </c>
      <c r="N68" s="39">
        <v>0.6642121356096119</v>
      </c>
      <c r="O68" s="39">
        <v>1.282734566817004</v>
      </c>
      <c r="P68" s="39">
        <v>1.7472248884998189</v>
      </c>
      <c r="Q68" s="39">
        <v>0.73166452597880105</v>
      </c>
      <c r="R68" s="39">
        <v>64.700968297679921</v>
      </c>
      <c r="S68" s="39">
        <v>6.2134049919418599</v>
      </c>
      <c r="T68" s="39">
        <v>52.012950157793369</v>
      </c>
      <c r="U68" s="39">
        <v>31.430690463921092</v>
      </c>
      <c r="X68" s="44">
        <f t="shared" ref="X68:X71" si="12">AVERAGE(B68:U68)</f>
        <v>9.6371112728430308</v>
      </c>
      <c r="Y68" s="4">
        <f>_xlfn.STDEV.P(B68:U68)</f>
        <v>17.756281216387592</v>
      </c>
    </row>
    <row r="69" spans="1:26">
      <c r="A69" s="34" t="s">
        <v>12</v>
      </c>
      <c r="B69" s="39">
        <v>10.952900911790291</v>
      </c>
      <c r="C69" s="39">
        <v>11.68423076700034</v>
      </c>
      <c r="D69" s="5">
        <v>10.75774511554898</v>
      </c>
      <c r="E69" s="5">
        <v>12.75224726246587</v>
      </c>
      <c r="F69" s="5">
        <v>10.702741287728461</v>
      </c>
      <c r="G69" s="5">
        <v>10.72685211096684</v>
      </c>
      <c r="H69" s="5">
        <v>10.71009457079936</v>
      </c>
      <c r="I69" s="5">
        <v>10.68321840099309</v>
      </c>
      <c r="J69" s="39">
        <v>10.708071116002049</v>
      </c>
      <c r="K69" s="39">
        <v>10.706519552092271</v>
      </c>
      <c r="L69" s="39">
        <v>12.586825153046629</v>
      </c>
      <c r="M69" s="39">
        <v>13.14299053175516</v>
      </c>
      <c r="N69" s="39">
        <v>10.787864741904439</v>
      </c>
      <c r="O69" s="39">
        <v>10.850917305457269</v>
      </c>
      <c r="P69" s="39">
        <v>11.23348920779118</v>
      </c>
      <c r="Q69" s="39">
        <v>10.879496217773529</v>
      </c>
      <c r="R69" s="39">
        <v>12.48004271945649</v>
      </c>
      <c r="S69" s="39">
        <v>13.100072087439621</v>
      </c>
      <c r="T69" s="39">
        <v>12.18954336538755</v>
      </c>
      <c r="U69" s="39">
        <v>13.62504922169904</v>
      </c>
      <c r="X69" s="44">
        <f t="shared" si="12"/>
        <v>11.563045582354924</v>
      </c>
      <c r="Y69" s="4">
        <f>_xlfn.STDEV.P(B69:U69)</f>
        <v>0.99827793821812172</v>
      </c>
    </row>
    <row r="70" spans="1:26">
      <c r="A70" s="34" t="s">
        <v>15</v>
      </c>
      <c r="B70" s="39">
        <v>2.5537787125826599</v>
      </c>
      <c r="C70" s="39">
        <v>3.8106495091256698</v>
      </c>
      <c r="D70" s="5">
        <v>1.9839987245084501</v>
      </c>
      <c r="E70" s="5">
        <v>2.19759258040202</v>
      </c>
      <c r="F70" s="5">
        <v>5.8268967971331502</v>
      </c>
      <c r="G70" s="5">
        <v>1.9988571590926101</v>
      </c>
      <c r="H70" s="5">
        <v>1.9985824261629299</v>
      </c>
      <c r="I70" s="5">
        <v>1.9442647247012099</v>
      </c>
      <c r="J70" s="39">
        <v>1.9767505333909901</v>
      </c>
      <c r="K70" s="39">
        <v>1.94375490313544</v>
      </c>
      <c r="L70" s="39">
        <v>2.2183883678481999</v>
      </c>
      <c r="M70" s="39">
        <v>2.2009125427128202</v>
      </c>
      <c r="N70" s="39">
        <v>2.0992661633203098</v>
      </c>
      <c r="O70" s="39">
        <v>2.08611002477691</v>
      </c>
      <c r="P70" s="39">
        <v>2.2455902812742798</v>
      </c>
      <c r="Q70" s="39">
        <v>2.14920832498898</v>
      </c>
      <c r="R70" s="39">
        <v>4.0757498926926701</v>
      </c>
      <c r="S70" s="39">
        <v>2.3217618327749201</v>
      </c>
      <c r="T70" s="39">
        <v>2.2843931925060201</v>
      </c>
      <c r="U70" s="39">
        <v>2.66159439645189</v>
      </c>
      <c r="X70" s="44">
        <f t="shared" si="12"/>
        <v>2.5289050544791065</v>
      </c>
      <c r="Y70" s="4">
        <f>_xlfn.STDEV.P(B70:U70)</f>
        <v>0.94340669380995645</v>
      </c>
    </row>
    <row r="71" spans="1:26">
      <c r="A71" s="31" t="s">
        <v>7</v>
      </c>
      <c r="B71" s="41">
        <v>84.268999455337905</v>
      </c>
      <c r="C71" s="41">
        <v>79.853910342936203</v>
      </c>
      <c r="D71" s="8">
        <v>86.651018381024798</v>
      </c>
      <c r="E71" s="8">
        <v>83.255900268859406</v>
      </c>
      <c r="F71" s="8">
        <v>82.550778803860496</v>
      </c>
      <c r="G71" s="8">
        <v>86.632097195184102</v>
      </c>
      <c r="H71" s="8">
        <v>85.161483724147701</v>
      </c>
      <c r="I71" s="8">
        <v>85.688763656545802</v>
      </c>
      <c r="J71" s="41">
        <v>86.872384634977294</v>
      </c>
      <c r="K71" s="41">
        <v>86.937303452820402</v>
      </c>
      <c r="L71" s="41">
        <v>69.161168265202505</v>
      </c>
      <c r="M71" s="41">
        <v>31.1443153715128</v>
      </c>
      <c r="N71" s="41">
        <v>82.921781062837795</v>
      </c>
      <c r="O71" s="41">
        <v>72.940976259847005</v>
      </c>
      <c r="P71" s="41">
        <v>82.115390721874604</v>
      </c>
      <c r="Q71" s="41">
        <v>85.529246342179306</v>
      </c>
      <c r="R71" s="41">
        <v>17.409524424316199</v>
      </c>
      <c r="S71" s="41">
        <v>52.590296803182</v>
      </c>
      <c r="T71" s="41">
        <v>32.4171155867419</v>
      </c>
      <c r="U71" s="41">
        <v>49.890847061040503</v>
      </c>
      <c r="X71" s="44">
        <f t="shared" si="12"/>
        <v>71.199665090721425</v>
      </c>
      <c r="Y71" s="9">
        <f>_xlfn.STDEV.P(B71:U71)</f>
        <v>21.408337653259117</v>
      </c>
    </row>
    <row r="72" spans="1:26">
      <c r="A72" s="37" t="s">
        <v>16</v>
      </c>
      <c r="B72" s="39" t="s">
        <v>10</v>
      </c>
      <c r="C72" s="39" t="s">
        <v>10</v>
      </c>
      <c r="D72" s="5" t="s">
        <v>10</v>
      </c>
      <c r="E72" s="5" t="s">
        <v>10</v>
      </c>
      <c r="F72" s="5" t="s">
        <v>10</v>
      </c>
      <c r="G72" s="5" t="s">
        <v>10</v>
      </c>
      <c r="H72" s="5" t="s">
        <v>10</v>
      </c>
      <c r="I72" s="5" t="s">
        <v>10</v>
      </c>
      <c r="J72" s="39" t="s">
        <v>10</v>
      </c>
      <c r="K72" s="39" t="s">
        <v>10</v>
      </c>
      <c r="L72" s="39" t="s">
        <v>10</v>
      </c>
      <c r="M72" s="39" t="s">
        <v>11</v>
      </c>
      <c r="N72" s="39" t="s">
        <v>10</v>
      </c>
      <c r="O72" s="39" t="s">
        <v>10</v>
      </c>
      <c r="P72" s="39" t="s">
        <v>10</v>
      </c>
      <c r="Q72" s="39" t="s">
        <v>10</v>
      </c>
      <c r="R72" s="39" t="s">
        <v>1</v>
      </c>
      <c r="S72" s="39" t="s">
        <v>10</v>
      </c>
      <c r="T72" s="39" t="s">
        <v>47</v>
      </c>
      <c r="U72" s="39" t="s">
        <v>10</v>
      </c>
      <c r="X72" s="44">
        <f>COUNTIF(B72:U72,"CALM")</f>
        <v>17</v>
      </c>
      <c r="Y72" s="70">
        <f>X72/20</f>
        <v>0.85</v>
      </c>
    </row>
    <row r="73" spans="1:26">
      <c r="A73" s="37" t="s">
        <v>17</v>
      </c>
      <c r="B73" s="39">
        <v>84.268999455337905</v>
      </c>
      <c r="C73" s="39">
        <v>79.853910342936203</v>
      </c>
      <c r="D73" s="5">
        <v>86.651018381024798</v>
      </c>
      <c r="E73" s="5">
        <v>83.255900268859406</v>
      </c>
      <c r="F73" s="5">
        <v>82.550778803860496</v>
      </c>
      <c r="G73" s="5">
        <v>86.632097195184102</v>
      </c>
      <c r="H73" s="5">
        <v>85.161483724147701</v>
      </c>
      <c r="I73" s="5">
        <v>85.688763656545802</v>
      </c>
      <c r="J73" s="39">
        <v>86.872384634977294</v>
      </c>
      <c r="K73" s="39">
        <v>86.937303452820402</v>
      </c>
      <c r="L73" s="39">
        <v>69.161168265202505</v>
      </c>
      <c r="M73" s="39">
        <v>42.8871008231433</v>
      </c>
      <c r="N73" s="39">
        <v>82.921781062837795</v>
      </c>
      <c r="O73" s="39">
        <v>72.940976259847005</v>
      </c>
      <c r="P73" s="39">
        <v>82.115390721874604</v>
      </c>
      <c r="Q73" s="39">
        <v>85.529246342179306</v>
      </c>
      <c r="R73" s="39">
        <v>53.654425681717598</v>
      </c>
      <c r="S73" s="39">
        <v>52.590296803182</v>
      </c>
      <c r="T73" s="39">
        <v>45.8327425359643</v>
      </c>
      <c r="U73" s="39">
        <v>49.890847061040503</v>
      </c>
      <c r="X73" s="44">
        <f t="shared" ref="X73" si="13">AVERAGE(B73:U73)</f>
        <v>74.269830773634141</v>
      </c>
      <c r="Y73" s="4">
        <f t="shared" ref="Y73:Y78" si="14">_xlfn.STDEV.P(B73:U73)</f>
        <v>15.376672488324584</v>
      </c>
    </row>
    <row r="74" spans="1:26">
      <c r="A74" s="34" t="s">
        <v>11</v>
      </c>
      <c r="B74" s="39">
        <v>0</v>
      </c>
      <c r="C74" s="39">
        <v>0</v>
      </c>
      <c r="D74" s="5">
        <v>0</v>
      </c>
      <c r="E74" s="5">
        <v>0</v>
      </c>
      <c r="F74" s="5">
        <v>0</v>
      </c>
      <c r="G74" s="5">
        <v>0</v>
      </c>
      <c r="H74" s="5">
        <v>0</v>
      </c>
      <c r="I74" s="5">
        <v>0</v>
      </c>
      <c r="J74" s="39">
        <v>0</v>
      </c>
      <c r="K74" s="39">
        <v>0</v>
      </c>
      <c r="L74" s="39">
        <v>0</v>
      </c>
      <c r="M74" s="39">
        <v>75</v>
      </c>
      <c r="N74" s="39">
        <v>0</v>
      </c>
      <c r="O74" s="39">
        <v>0</v>
      </c>
      <c r="P74" s="39">
        <v>0</v>
      </c>
      <c r="Q74" s="39">
        <v>0</v>
      </c>
      <c r="R74" s="39">
        <v>0</v>
      </c>
      <c r="S74" s="39">
        <v>40</v>
      </c>
      <c r="T74" s="39">
        <v>0</v>
      </c>
      <c r="U74" s="39">
        <v>0</v>
      </c>
      <c r="X74" s="44">
        <f>AVERAGE(B74:U74)</f>
        <v>5.75</v>
      </c>
      <c r="Y74" s="4">
        <f t="shared" si="14"/>
        <v>18.115946014492316</v>
      </c>
      <c r="Z74" s="44">
        <f>COUNTIF(B$79:U$79,$A74)</f>
        <v>1</v>
      </c>
    </row>
    <row r="75" spans="1:26">
      <c r="A75" s="34" t="s">
        <v>14</v>
      </c>
      <c r="B75" s="39">
        <v>0</v>
      </c>
      <c r="C75" s="39">
        <v>0</v>
      </c>
      <c r="D75" s="5">
        <v>0</v>
      </c>
      <c r="E75" s="5">
        <v>0</v>
      </c>
      <c r="F75" s="5">
        <v>0</v>
      </c>
      <c r="G75" s="5">
        <v>0</v>
      </c>
      <c r="H75" s="5">
        <v>0</v>
      </c>
      <c r="I75" s="5">
        <v>0</v>
      </c>
      <c r="J75" s="39">
        <v>0</v>
      </c>
      <c r="K75" s="39">
        <v>0</v>
      </c>
      <c r="L75" s="39">
        <v>0</v>
      </c>
      <c r="M75" s="39">
        <v>0</v>
      </c>
      <c r="N75" s="39">
        <v>0</v>
      </c>
      <c r="O75" s="39">
        <v>0</v>
      </c>
      <c r="P75" s="39">
        <v>0</v>
      </c>
      <c r="Q75" s="39">
        <v>0</v>
      </c>
      <c r="R75" s="39">
        <v>66.6666666666666</v>
      </c>
      <c r="S75" s="39">
        <v>0</v>
      </c>
      <c r="T75" s="39">
        <v>60</v>
      </c>
      <c r="U75" s="39">
        <v>0</v>
      </c>
      <c r="X75" s="44">
        <f t="shared" ref="X75:X78" si="15">AVERAGE(B75:U75)</f>
        <v>6.3333333333333304</v>
      </c>
      <c r="Y75" s="4">
        <f t="shared" si="14"/>
        <v>19.029217301589433</v>
      </c>
      <c r="Z75" s="44">
        <f>COUNTIF(B$79:U$79,$A75)+COUNTIF(B$79:U$79,"CONFUSED")+COUNTIF(B$79:U$79,"DISGUSTED")</f>
        <v>2</v>
      </c>
    </row>
    <row r="76" spans="1:26">
      <c r="A76" s="34" t="s">
        <v>12</v>
      </c>
      <c r="B76" s="39">
        <v>0</v>
      </c>
      <c r="C76" s="39">
        <v>0</v>
      </c>
      <c r="D76" s="5">
        <v>0</v>
      </c>
      <c r="E76" s="5">
        <v>0</v>
      </c>
      <c r="F76" s="5">
        <v>0</v>
      </c>
      <c r="G76" s="5">
        <v>0</v>
      </c>
      <c r="H76" s="5">
        <v>0</v>
      </c>
      <c r="I76" s="5">
        <v>0</v>
      </c>
      <c r="J76" s="39">
        <v>0</v>
      </c>
      <c r="K76" s="39">
        <v>0</v>
      </c>
      <c r="L76" s="39">
        <v>0</v>
      </c>
      <c r="M76" s="39">
        <v>0</v>
      </c>
      <c r="N76" s="39">
        <v>0</v>
      </c>
      <c r="O76" s="39">
        <v>0</v>
      </c>
      <c r="P76" s="39">
        <v>0</v>
      </c>
      <c r="Q76" s="39">
        <v>0</v>
      </c>
      <c r="R76" s="39">
        <v>0</v>
      </c>
      <c r="S76" s="39">
        <v>0</v>
      </c>
      <c r="T76" s="39">
        <v>0</v>
      </c>
      <c r="U76" s="39">
        <v>0</v>
      </c>
      <c r="X76" s="44">
        <f t="shared" si="15"/>
        <v>0</v>
      </c>
      <c r="Y76" s="4">
        <f t="shared" si="14"/>
        <v>0</v>
      </c>
      <c r="Z76" s="44">
        <f>COUNTIF(B$79:U$79,$A76)+COUNTIF(B$79:U$79,"FEAR")</f>
        <v>0</v>
      </c>
    </row>
    <row r="77" spans="1:26">
      <c r="A77" s="34" t="s">
        <v>15</v>
      </c>
      <c r="B77" s="39">
        <v>0</v>
      </c>
      <c r="C77" s="39">
        <v>0</v>
      </c>
      <c r="D77" s="5">
        <v>0</v>
      </c>
      <c r="E77" s="5">
        <v>0</v>
      </c>
      <c r="F77" s="5">
        <v>0</v>
      </c>
      <c r="G77" s="5">
        <v>0</v>
      </c>
      <c r="H77" s="5">
        <v>0</v>
      </c>
      <c r="I77" s="5">
        <v>0</v>
      </c>
      <c r="J77" s="39">
        <v>0</v>
      </c>
      <c r="K77" s="39">
        <v>0</v>
      </c>
      <c r="L77" s="39">
        <v>0</v>
      </c>
      <c r="M77" s="39">
        <v>0</v>
      </c>
      <c r="N77" s="39">
        <v>0</v>
      </c>
      <c r="O77" s="39">
        <v>0</v>
      </c>
      <c r="P77" s="39">
        <v>0</v>
      </c>
      <c r="Q77" s="39">
        <v>0</v>
      </c>
      <c r="R77" s="39">
        <v>0</v>
      </c>
      <c r="S77" s="39">
        <v>0</v>
      </c>
      <c r="T77" s="39">
        <v>0</v>
      </c>
      <c r="U77" s="39">
        <v>0</v>
      </c>
      <c r="X77" s="44">
        <f t="shared" si="15"/>
        <v>0</v>
      </c>
      <c r="Y77" s="4">
        <f t="shared" si="14"/>
        <v>0</v>
      </c>
      <c r="Z77" s="44">
        <f>COUNTIF(B$79:U$79,$A77)</f>
        <v>0</v>
      </c>
    </row>
    <row r="78" spans="1:26">
      <c r="A78" s="31" t="s">
        <v>7</v>
      </c>
      <c r="B78" s="41">
        <v>100</v>
      </c>
      <c r="C78" s="41">
        <v>100</v>
      </c>
      <c r="D78" s="8">
        <v>100</v>
      </c>
      <c r="E78" s="8">
        <v>100</v>
      </c>
      <c r="F78" s="8">
        <v>100</v>
      </c>
      <c r="G78" s="8">
        <v>100</v>
      </c>
      <c r="H78" s="8">
        <v>100</v>
      </c>
      <c r="I78" s="8">
        <v>100</v>
      </c>
      <c r="J78" s="41">
        <v>100</v>
      </c>
      <c r="K78" s="41">
        <v>100</v>
      </c>
      <c r="L78" s="41">
        <v>100</v>
      </c>
      <c r="M78" s="41">
        <v>25</v>
      </c>
      <c r="N78" s="41">
        <v>100</v>
      </c>
      <c r="O78" s="41">
        <v>100</v>
      </c>
      <c r="P78" s="41">
        <v>100</v>
      </c>
      <c r="Q78" s="41">
        <v>100</v>
      </c>
      <c r="R78" s="41">
        <v>33.3333333333333</v>
      </c>
      <c r="S78" s="41">
        <v>60</v>
      </c>
      <c r="T78" s="41">
        <v>40</v>
      </c>
      <c r="U78" s="41">
        <v>100</v>
      </c>
      <c r="X78" s="44">
        <f t="shared" si="15"/>
        <v>87.916666666666657</v>
      </c>
      <c r="Y78" s="9">
        <f t="shared" si="14"/>
        <v>24.848848620766667</v>
      </c>
      <c r="Z78" s="44">
        <f>COUNTIF(B$79:U$79,$A78)</f>
        <v>17</v>
      </c>
    </row>
    <row r="79" spans="1:26">
      <c r="A79" s="37" t="s">
        <v>16</v>
      </c>
      <c r="B79" s="39" t="s">
        <v>10</v>
      </c>
      <c r="C79" s="39" t="s">
        <v>10</v>
      </c>
      <c r="D79" s="5" t="s">
        <v>10</v>
      </c>
      <c r="E79" s="5" t="s">
        <v>10</v>
      </c>
      <c r="F79" s="5" t="s">
        <v>10</v>
      </c>
      <c r="G79" s="5" t="s">
        <v>10</v>
      </c>
      <c r="H79" s="5" t="s">
        <v>10</v>
      </c>
      <c r="I79" s="5" t="s">
        <v>10</v>
      </c>
      <c r="J79" s="39" t="s">
        <v>10</v>
      </c>
      <c r="K79" s="39" t="s">
        <v>10</v>
      </c>
      <c r="L79" s="39" t="s">
        <v>10</v>
      </c>
      <c r="M79" s="39" t="s">
        <v>11</v>
      </c>
      <c r="N79" s="39" t="s">
        <v>10</v>
      </c>
      <c r="O79" s="39" t="s">
        <v>10</v>
      </c>
      <c r="P79" s="39" t="s">
        <v>10</v>
      </c>
      <c r="Q79" s="39" t="s">
        <v>10</v>
      </c>
      <c r="R79" s="39" t="s">
        <v>1</v>
      </c>
      <c r="S79" s="39" t="s">
        <v>10</v>
      </c>
      <c r="T79" s="39" t="s">
        <v>47</v>
      </c>
      <c r="U79" s="39" t="s">
        <v>10</v>
      </c>
      <c r="X79" s="44">
        <f>COUNTIF(B72:U72,"CALM")</f>
        <v>17</v>
      </c>
      <c r="Y79" s="70">
        <f>X79/20</f>
        <v>0.85</v>
      </c>
    </row>
    <row r="80" spans="1:26">
      <c r="A80" s="37" t="s">
        <v>17</v>
      </c>
      <c r="B80" s="39">
        <v>100</v>
      </c>
      <c r="C80" s="39">
        <v>100</v>
      </c>
      <c r="D80" s="5">
        <v>100</v>
      </c>
      <c r="E80" s="5">
        <v>100</v>
      </c>
      <c r="F80" s="5">
        <v>100</v>
      </c>
      <c r="G80" s="5">
        <v>100</v>
      </c>
      <c r="H80" s="5">
        <v>100</v>
      </c>
      <c r="I80" s="5">
        <v>100</v>
      </c>
      <c r="J80" s="39">
        <v>100</v>
      </c>
      <c r="K80" s="39">
        <v>100</v>
      </c>
      <c r="L80" s="39">
        <v>100</v>
      </c>
      <c r="M80" s="39">
        <v>75</v>
      </c>
      <c r="N80" s="39">
        <v>100</v>
      </c>
      <c r="O80" s="39">
        <v>100</v>
      </c>
      <c r="P80" s="39">
        <v>100</v>
      </c>
      <c r="Q80" s="39">
        <v>100</v>
      </c>
      <c r="R80" s="39">
        <v>66.6666666666666</v>
      </c>
      <c r="S80" s="39">
        <v>60</v>
      </c>
      <c r="T80" s="39">
        <v>60</v>
      </c>
      <c r="U80" s="39">
        <v>100</v>
      </c>
      <c r="X80" s="44">
        <f t="shared" ref="X80" si="16">AVERAGE(B80:U80)</f>
        <v>93.083333333333329</v>
      </c>
      <c r="Y80" s="4">
        <f>_xlfn.STDEV.P(B80:U80)</f>
        <v>14.105505229440732</v>
      </c>
    </row>
  </sheetData>
  <mergeCells count="10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</mergeCells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7A1822-13BE-B24F-8004-E5B470C38E3B}">
  <dimension ref="A1:Z28"/>
  <sheetViews>
    <sheetView tabSelected="1" topLeftCell="F1" zoomScale="25" zoomScaleNormal="25" workbookViewId="0">
      <selection activeCell="N6" sqref="N6"/>
    </sheetView>
  </sheetViews>
  <sheetFormatPr baseColWidth="10" defaultRowHeight="20"/>
  <cols>
    <col min="1" max="6" width="25.28515625" customWidth="1"/>
    <col min="7" max="7" width="33.85546875" customWidth="1"/>
    <col min="8" max="8" width="22.7109375" customWidth="1"/>
    <col min="9" max="9" width="33.85546875" bestFit="1" customWidth="1"/>
    <col min="10" max="10" width="28.140625" bestFit="1" customWidth="1"/>
    <col min="11" max="11" width="28.7109375" bestFit="1" customWidth="1"/>
    <col min="12" max="13" width="28.140625" bestFit="1" customWidth="1"/>
    <col min="17" max="17" width="63.140625" bestFit="1" customWidth="1"/>
    <col min="18" max="18" width="54.5703125" bestFit="1" customWidth="1"/>
    <col min="19" max="23" width="21.5703125" customWidth="1"/>
    <col min="26" max="26" width="27.5703125" bestFit="1" customWidth="1"/>
  </cols>
  <sheetData>
    <row r="1" spans="1:26" ht="159" customHeight="1" thickBot="1">
      <c r="A1" s="45" t="s">
        <v>13</v>
      </c>
      <c r="B1" s="46" t="s">
        <v>11</v>
      </c>
      <c r="C1" s="47" t="s">
        <v>4</v>
      </c>
      <c r="D1" s="47" t="s">
        <v>12</v>
      </c>
      <c r="E1" s="47" t="s">
        <v>15</v>
      </c>
      <c r="F1" s="48" t="s">
        <v>10</v>
      </c>
      <c r="H1" s="45" t="s">
        <v>21</v>
      </c>
      <c r="I1" s="46" t="s">
        <v>11</v>
      </c>
      <c r="J1" s="47" t="s">
        <v>14</v>
      </c>
      <c r="K1" s="47" t="s">
        <v>12</v>
      </c>
      <c r="L1" s="47" t="s">
        <v>15</v>
      </c>
      <c r="M1" s="48" t="s">
        <v>10</v>
      </c>
      <c r="Q1" s="64" t="s">
        <v>22</v>
      </c>
      <c r="R1" s="65">
        <f>(I2+J3+K4+L5+M6)/SUM(I2:M6)</f>
        <v>0.6262626262626263</v>
      </c>
    </row>
    <row r="2" spans="1:26" ht="159" customHeight="1">
      <c r="A2" s="49" t="s">
        <v>11</v>
      </c>
      <c r="B2" s="50">
        <f>Before!X10</f>
        <v>94.75</v>
      </c>
      <c r="C2" s="51">
        <f>Before!X11</f>
        <v>0</v>
      </c>
      <c r="D2" s="51">
        <f>Before!X12</f>
        <v>2</v>
      </c>
      <c r="E2" s="51">
        <f>Before!X13</f>
        <v>1.25</v>
      </c>
      <c r="F2" s="52">
        <f>Before!X14</f>
        <v>2</v>
      </c>
      <c r="H2" s="49" t="s">
        <v>11</v>
      </c>
      <c r="I2" s="50">
        <f>Before!Z10</f>
        <v>20</v>
      </c>
      <c r="J2" s="51">
        <f>Before!Z11</f>
        <v>0</v>
      </c>
      <c r="K2" s="51">
        <f>Before!Z12</f>
        <v>0</v>
      </c>
      <c r="L2" s="51">
        <f>Before!Z13</f>
        <v>0</v>
      </c>
      <c r="M2" s="52">
        <f>Before!Z14</f>
        <v>0</v>
      </c>
      <c r="Q2" s="64" t="s">
        <v>23</v>
      </c>
      <c r="R2" s="65">
        <f>AVERAGE(Z7:Z11)</f>
        <v>0.66987310075545359</v>
      </c>
    </row>
    <row r="3" spans="1:26" ht="159" customHeight="1">
      <c r="A3" s="53" t="s">
        <v>14</v>
      </c>
      <c r="B3" s="54">
        <f>Before!X42</f>
        <v>0</v>
      </c>
      <c r="C3" s="55">
        <f>Before!X43</f>
        <v>12.249999999999996</v>
      </c>
      <c r="D3" s="55">
        <f>Before!X44</f>
        <v>0</v>
      </c>
      <c r="E3" s="55">
        <f>Before!X45</f>
        <v>12</v>
      </c>
      <c r="F3" s="56">
        <f>Before!X46</f>
        <v>65.749999999999986</v>
      </c>
      <c r="H3" s="57" t="s">
        <v>14</v>
      </c>
      <c r="I3" s="54">
        <f>Before!Z42</f>
        <v>0</v>
      </c>
      <c r="J3" s="55">
        <f>Before!Z43</f>
        <v>4</v>
      </c>
      <c r="K3" s="55">
        <f>Before!Z44</f>
        <v>0</v>
      </c>
      <c r="L3" s="55">
        <f>Before!Z45</f>
        <v>3</v>
      </c>
      <c r="M3" s="56">
        <f>Before!Z46</f>
        <v>13</v>
      </c>
      <c r="Q3" s="64" t="s">
        <v>24</v>
      </c>
      <c r="R3" s="65">
        <f>AVERAGE(Z14:Z18)</f>
        <v>0.62263157894736842</v>
      </c>
    </row>
    <row r="4" spans="1:26" ht="159" customHeight="1">
      <c r="A4" s="57" t="s">
        <v>12</v>
      </c>
      <c r="B4" s="54">
        <f>Before!X26</f>
        <v>0</v>
      </c>
      <c r="C4" s="55">
        <f>Before!X27</f>
        <v>0</v>
      </c>
      <c r="D4" s="58">
        <f>Before!X28</f>
        <v>74.75</v>
      </c>
      <c r="E4" s="55">
        <f>Before!X29</f>
        <v>0</v>
      </c>
      <c r="F4" s="56">
        <f>Before!X30</f>
        <v>25.25</v>
      </c>
      <c r="H4" s="57" t="s">
        <v>12</v>
      </c>
      <c r="I4" s="54">
        <f>Before!Z26</f>
        <v>0</v>
      </c>
      <c r="J4" s="55">
        <f>Before!Z27</f>
        <v>0</v>
      </c>
      <c r="K4" s="58">
        <f>Before!Z28</f>
        <v>16</v>
      </c>
      <c r="L4" s="55">
        <f>Before!Z29</f>
        <v>0</v>
      </c>
      <c r="M4" s="56">
        <f>Before!Z30</f>
        <v>4</v>
      </c>
      <c r="Q4" s="64" t="s">
        <v>25</v>
      </c>
      <c r="R4" s="71">
        <f>AVERAGE(R21:R25)</f>
        <v>0.60359141205966271</v>
      </c>
    </row>
    <row r="5" spans="1:26" ht="159" customHeight="1" thickBot="1">
      <c r="A5" s="57" t="s">
        <v>15</v>
      </c>
      <c r="B5" s="54">
        <f>Before!X58</f>
        <v>2</v>
      </c>
      <c r="C5" s="55">
        <f>Before!X59</f>
        <v>22.583333333333332</v>
      </c>
      <c r="D5" s="55">
        <f>Before!X60</f>
        <v>7</v>
      </c>
      <c r="E5" s="59">
        <f>Before!X61</f>
        <v>18.5</v>
      </c>
      <c r="F5" s="56">
        <f>Before!X62</f>
        <v>52.543859649122801</v>
      </c>
      <c r="H5" s="57" t="s">
        <v>15</v>
      </c>
      <c r="I5" s="54">
        <f>Before!Z58</f>
        <v>0</v>
      </c>
      <c r="J5" s="55">
        <f>Before!Z59</f>
        <v>3</v>
      </c>
      <c r="K5" s="55">
        <f>Before!Z60</f>
        <v>1</v>
      </c>
      <c r="L5" s="59">
        <f>Before!Z61</f>
        <v>5</v>
      </c>
      <c r="M5" s="56">
        <f>Before!Z62</f>
        <v>10</v>
      </c>
    </row>
    <row r="6" spans="1:26" ht="159" customHeight="1" thickBot="1">
      <c r="A6" s="60" t="s">
        <v>10</v>
      </c>
      <c r="B6" s="61">
        <f>Before!X74</f>
        <v>5.75</v>
      </c>
      <c r="C6" s="62">
        <f>Before!X75</f>
        <v>6.3333333333333304</v>
      </c>
      <c r="D6" s="62">
        <f>Before!X76</f>
        <v>0</v>
      </c>
      <c r="E6" s="62">
        <f>Before!X77</f>
        <v>0</v>
      </c>
      <c r="F6" s="63">
        <f>Before!X78</f>
        <v>87.916666666666657</v>
      </c>
      <c r="H6" s="60" t="s">
        <v>10</v>
      </c>
      <c r="I6" s="61">
        <f>Before!Z74</f>
        <v>1</v>
      </c>
      <c r="J6" s="62">
        <f>Before!Z75</f>
        <v>2</v>
      </c>
      <c r="K6" s="62">
        <f>Before!Z76</f>
        <v>0</v>
      </c>
      <c r="L6" s="62">
        <f>Before!Z77</f>
        <v>0</v>
      </c>
      <c r="M6" s="63">
        <f>Before!Z78</f>
        <v>17</v>
      </c>
      <c r="Q6" s="64" t="s">
        <v>23</v>
      </c>
      <c r="R6" s="45" t="s">
        <v>21</v>
      </c>
      <c r="S6" s="15" t="s">
        <v>11</v>
      </c>
      <c r="T6" s="16" t="s">
        <v>4</v>
      </c>
      <c r="U6" s="16" t="s">
        <v>12</v>
      </c>
      <c r="V6" s="16" t="s">
        <v>15</v>
      </c>
      <c r="W6" s="17" t="s">
        <v>10</v>
      </c>
    </row>
    <row r="7" spans="1:26" ht="83" thickBot="1">
      <c r="R7" s="18" t="s">
        <v>11</v>
      </c>
      <c r="S7" s="66">
        <f>I2/SUM(I$2:I$6)</f>
        <v>0.95238095238095233</v>
      </c>
      <c r="T7" s="66">
        <f>J2/SUM(J$2:J$6)</f>
        <v>0</v>
      </c>
      <c r="U7" s="66">
        <f t="shared" ref="U7:W11" si="0">K2/SUM(K$2:K$6)</f>
        <v>0</v>
      </c>
      <c r="V7" s="66">
        <f t="shared" si="0"/>
        <v>0</v>
      </c>
      <c r="W7" s="66">
        <f t="shared" si="0"/>
        <v>0</v>
      </c>
      <c r="Y7" s="67" t="s">
        <v>26</v>
      </c>
      <c r="Z7" s="68">
        <f>S7</f>
        <v>0.95238095238095233</v>
      </c>
    </row>
    <row r="8" spans="1:26" ht="196" thickBot="1">
      <c r="H8" s="45" t="s">
        <v>21</v>
      </c>
      <c r="I8" s="46" t="s">
        <v>11</v>
      </c>
      <c r="J8" s="47" t="s">
        <v>14</v>
      </c>
      <c r="K8" s="47" t="s">
        <v>12</v>
      </c>
      <c r="L8" s="47" t="s">
        <v>15</v>
      </c>
      <c r="M8" s="48" t="s">
        <v>10</v>
      </c>
      <c r="R8" s="19" t="s">
        <v>4</v>
      </c>
      <c r="S8" s="66">
        <f t="shared" ref="S8:S11" si="1">I3/SUM(I$2:I$6)</f>
        <v>0</v>
      </c>
      <c r="T8" s="66">
        <f t="shared" ref="T8:T11" si="2">J3/SUM(J$2:J$6)</f>
        <v>0.44444444444444442</v>
      </c>
      <c r="U8" s="66">
        <f t="shared" si="0"/>
        <v>0</v>
      </c>
      <c r="V8" s="66">
        <f t="shared" si="0"/>
        <v>0.375</v>
      </c>
      <c r="W8" s="66">
        <f t="shared" si="0"/>
        <v>0.29545454545454547</v>
      </c>
      <c r="Y8" s="67" t="s">
        <v>27</v>
      </c>
      <c r="Z8" s="68">
        <f>T8</f>
        <v>0.44444444444444442</v>
      </c>
    </row>
    <row r="9" spans="1:26" ht="83" thickBot="1">
      <c r="H9" s="49" t="s">
        <v>11</v>
      </c>
      <c r="I9" s="76">
        <f>I2/20</f>
        <v>1</v>
      </c>
      <c r="J9" s="76">
        <f t="shared" ref="J9:M9" si="3">J2/20</f>
        <v>0</v>
      </c>
      <c r="K9" s="76">
        <f t="shared" si="3"/>
        <v>0</v>
      </c>
      <c r="L9" s="76">
        <f t="shared" si="3"/>
        <v>0</v>
      </c>
      <c r="M9" s="76">
        <f t="shared" si="3"/>
        <v>0</v>
      </c>
      <c r="R9" s="19" t="s">
        <v>12</v>
      </c>
      <c r="S9" s="66">
        <f t="shared" si="1"/>
        <v>0</v>
      </c>
      <c r="T9" s="66">
        <f t="shared" si="2"/>
        <v>0</v>
      </c>
      <c r="U9" s="66">
        <f t="shared" si="0"/>
        <v>0.94117647058823528</v>
      </c>
      <c r="V9" s="66">
        <f t="shared" si="0"/>
        <v>0</v>
      </c>
      <c r="W9" s="66">
        <f t="shared" si="0"/>
        <v>9.0909090909090912E-2</v>
      </c>
      <c r="Y9" s="67" t="s">
        <v>28</v>
      </c>
      <c r="Z9" s="68">
        <f>U9</f>
        <v>0.94117647058823528</v>
      </c>
    </row>
    <row r="10" spans="1:26" ht="83" thickBot="1">
      <c r="H10" s="57" t="s">
        <v>14</v>
      </c>
      <c r="I10" s="76">
        <f t="shared" ref="I10:M13" si="4">I3/20</f>
        <v>0</v>
      </c>
      <c r="J10" s="76">
        <f t="shared" si="4"/>
        <v>0.2</v>
      </c>
      <c r="K10" s="76">
        <f t="shared" si="4"/>
        <v>0</v>
      </c>
      <c r="L10" s="76">
        <f t="shared" si="4"/>
        <v>0.15</v>
      </c>
      <c r="M10" s="76">
        <f t="shared" si="4"/>
        <v>0.65</v>
      </c>
      <c r="R10" s="19" t="s">
        <v>15</v>
      </c>
      <c r="S10" s="66">
        <f t="shared" si="1"/>
        <v>0</v>
      </c>
      <c r="T10" s="66">
        <f t="shared" si="2"/>
        <v>0.33333333333333331</v>
      </c>
      <c r="U10" s="66">
        <f t="shared" si="0"/>
        <v>5.8823529411764705E-2</v>
      </c>
      <c r="V10" s="66">
        <f>L5/SUM(L$2:L$6)</f>
        <v>0.625</v>
      </c>
      <c r="W10" s="66">
        <f t="shared" si="0"/>
        <v>0.22727272727272727</v>
      </c>
      <c r="Y10" s="67" t="s">
        <v>29</v>
      </c>
      <c r="Z10" s="68">
        <f>V10</f>
        <v>0.625</v>
      </c>
    </row>
    <row r="11" spans="1:26" ht="83" thickBot="1">
      <c r="H11" s="57" t="s">
        <v>12</v>
      </c>
      <c r="I11" s="76">
        <f t="shared" si="4"/>
        <v>0</v>
      </c>
      <c r="J11" s="76">
        <f t="shared" si="4"/>
        <v>0</v>
      </c>
      <c r="K11" s="76">
        <f t="shared" si="4"/>
        <v>0.8</v>
      </c>
      <c r="L11" s="76">
        <f t="shared" si="4"/>
        <v>0</v>
      </c>
      <c r="M11" s="76">
        <f t="shared" si="4"/>
        <v>0.2</v>
      </c>
      <c r="R11" s="20" t="s">
        <v>10</v>
      </c>
      <c r="S11" s="66">
        <f t="shared" si="1"/>
        <v>4.7619047619047616E-2</v>
      </c>
      <c r="T11" s="66">
        <f t="shared" si="2"/>
        <v>0.22222222222222221</v>
      </c>
      <c r="U11" s="66">
        <f t="shared" si="0"/>
        <v>0</v>
      </c>
      <c r="V11" s="66">
        <f t="shared" si="0"/>
        <v>0</v>
      </c>
      <c r="W11" s="66">
        <f t="shared" si="0"/>
        <v>0.38636363636363635</v>
      </c>
      <c r="Y11" s="67" t="s">
        <v>30</v>
      </c>
      <c r="Z11" s="68">
        <f>W11</f>
        <v>0.38636363636363635</v>
      </c>
    </row>
    <row r="12" spans="1:26" ht="83" thickBot="1">
      <c r="H12" s="57" t="s">
        <v>15</v>
      </c>
      <c r="I12" s="76">
        <f t="shared" si="4"/>
        <v>0</v>
      </c>
      <c r="J12" s="76">
        <f t="shared" si="4"/>
        <v>0.15</v>
      </c>
      <c r="K12" s="76">
        <f t="shared" si="4"/>
        <v>0.05</v>
      </c>
      <c r="L12" s="76">
        <f t="shared" si="4"/>
        <v>0.25</v>
      </c>
      <c r="M12" s="76">
        <f t="shared" si="4"/>
        <v>0.5</v>
      </c>
    </row>
    <row r="13" spans="1:26" ht="196" thickBot="1">
      <c r="H13" s="60" t="s">
        <v>10</v>
      </c>
      <c r="I13" s="76">
        <f t="shared" si="4"/>
        <v>0.05</v>
      </c>
      <c r="J13" s="76">
        <f t="shared" si="4"/>
        <v>0.1</v>
      </c>
      <c r="K13" s="76">
        <f t="shared" si="4"/>
        <v>0</v>
      </c>
      <c r="L13" s="76">
        <f t="shared" si="4"/>
        <v>0</v>
      </c>
      <c r="M13" s="76">
        <f t="shared" si="4"/>
        <v>0.85</v>
      </c>
      <c r="Q13" s="64" t="s">
        <v>24</v>
      </c>
      <c r="R13" s="45" t="s">
        <v>21</v>
      </c>
      <c r="S13" s="15" t="s">
        <v>11</v>
      </c>
      <c r="T13" s="16" t="s">
        <v>4</v>
      </c>
      <c r="U13" s="16" t="s">
        <v>12</v>
      </c>
      <c r="V13" s="16" t="s">
        <v>15</v>
      </c>
      <c r="W13" s="17" t="s">
        <v>10</v>
      </c>
    </row>
    <row r="14" spans="1:26" ht="83" thickBot="1">
      <c r="R14" s="18" t="s">
        <v>11</v>
      </c>
      <c r="S14" s="66">
        <f>I2/SUM($I2:$M2)</f>
        <v>1</v>
      </c>
      <c r="T14" s="66">
        <f t="shared" ref="T14:W18" si="5">J2/SUM($I2:$M2)</f>
        <v>0</v>
      </c>
      <c r="U14" s="66">
        <f t="shared" si="5"/>
        <v>0</v>
      </c>
      <c r="V14" s="66">
        <f t="shared" si="5"/>
        <v>0</v>
      </c>
      <c r="W14" s="66">
        <f t="shared" si="5"/>
        <v>0</v>
      </c>
      <c r="Y14" s="67" t="s">
        <v>31</v>
      </c>
      <c r="Z14" s="68">
        <f>S14</f>
        <v>1</v>
      </c>
    </row>
    <row r="15" spans="1:26" ht="83" thickBot="1">
      <c r="R15" s="19" t="s">
        <v>4</v>
      </c>
      <c r="S15" s="66">
        <f t="shared" ref="S15:S18" si="6">I3/SUM($I3:$M3)</f>
        <v>0</v>
      </c>
      <c r="T15" s="66">
        <f t="shared" si="5"/>
        <v>0.2</v>
      </c>
      <c r="U15" s="66">
        <f t="shared" si="5"/>
        <v>0</v>
      </c>
      <c r="V15" s="66">
        <f t="shared" si="5"/>
        <v>0.15</v>
      </c>
      <c r="W15" s="66">
        <f t="shared" si="5"/>
        <v>0.65</v>
      </c>
      <c r="Y15" s="67" t="s">
        <v>32</v>
      </c>
      <c r="Z15" s="68">
        <f>T15</f>
        <v>0.2</v>
      </c>
    </row>
    <row r="16" spans="1:26" ht="83" thickBot="1">
      <c r="R16" s="19" t="s">
        <v>12</v>
      </c>
      <c r="S16" s="66">
        <f t="shared" si="6"/>
        <v>0</v>
      </c>
      <c r="T16" s="66">
        <f t="shared" si="5"/>
        <v>0</v>
      </c>
      <c r="U16" s="66">
        <f t="shared" si="5"/>
        <v>0.8</v>
      </c>
      <c r="V16" s="66">
        <f t="shared" si="5"/>
        <v>0</v>
      </c>
      <c r="W16" s="66">
        <f t="shared" si="5"/>
        <v>0.2</v>
      </c>
      <c r="Y16" s="67" t="s">
        <v>33</v>
      </c>
      <c r="Z16" s="68">
        <f>U16</f>
        <v>0.8</v>
      </c>
    </row>
    <row r="17" spans="17:26" ht="83" thickBot="1">
      <c r="R17" s="19" t="s">
        <v>15</v>
      </c>
      <c r="S17" s="66">
        <f t="shared" si="6"/>
        <v>0</v>
      </c>
      <c r="T17" s="66">
        <f t="shared" si="5"/>
        <v>0.15789473684210525</v>
      </c>
      <c r="U17" s="66">
        <f t="shared" si="5"/>
        <v>5.2631578947368418E-2</v>
      </c>
      <c r="V17" s="66">
        <f t="shared" si="5"/>
        <v>0.26315789473684209</v>
      </c>
      <c r="W17" s="66">
        <f t="shared" si="5"/>
        <v>0.52631578947368418</v>
      </c>
      <c r="Y17" s="67" t="s">
        <v>34</v>
      </c>
      <c r="Z17" s="68">
        <f>V17</f>
        <v>0.26315789473684209</v>
      </c>
    </row>
    <row r="18" spans="17:26" ht="83" thickBot="1">
      <c r="R18" s="20" t="s">
        <v>10</v>
      </c>
      <c r="S18" s="66">
        <f t="shared" si="6"/>
        <v>0.05</v>
      </c>
      <c r="T18" s="66">
        <f t="shared" si="5"/>
        <v>0.1</v>
      </c>
      <c r="U18" s="66">
        <f t="shared" si="5"/>
        <v>0</v>
      </c>
      <c r="V18" s="66">
        <f t="shared" si="5"/>
        <v>0</v>
      </c>
      <c r="W18" s="66">
        <f t="shared" si="5"/>
        <v>0.85</v>
      </c>
      <c r="Y18" s="67" t="s">
        <v>35</v>
      </c>
      <c r="Z18" s="68">
        <f>W18</f>
        <v>0.85</v>
      </c>
    </row>
    <row r="19" spans="17:26" ht="61">
      <c r="Y19" s="67"/>
      <c r="Z19" s="68"/>
    </row>
    <row r="20" spans="17:26" ht="89">
      <c r="Q20" s="64" t="s">
        <v>25</v>
      </c>
      <c r="Y20" s="67"/>
      <c r="Z20" s="68"/>
    </row>
    <row r="21" spans="17:26" ht="89">
      <c r="Q21" s="64" t="s">
        <v>36</v>
      </c>
      <c r="R21" s="69">
        <f>2/(1/Z7+1/Z14)</f>
        <v>0.97560975609756106</v>
      </c>
    </row>
    <row r="22" spans="17:26" ht="89">
      <c r="Q22" s="64" t="s">
        <v>37</v>
      </c>
      <c r="R22" s="69">
        <f>2/(1/Z8+1/Z15)</f>
        <v>0.27586206896551724</v>
      </c>
    </row>
    <row r="23" spans="17:26" ht="89">
      <c r="Q23" s="64" t="s">
        <v>38</v>
      </c>
      <c r="R23" s="69">
        <f t="shared" ref="R23:R25" si="7">2/(1/Z9+1/Z16)</f>
        <v>0.86486486486486491</v>
      </c>
    </row>
    <row r="24" spans="17:26" ht="89">
      <c r="Q24" s="64" t="s">
        <v>39</v>
      </c>
      <c r="R24" s="69">
        <f>2/(1/Z10+1/Z17)</f>
        <v>0.37037037037037035</v>
      </c>
    </row>
    <row r="25" spans="17:26" ht="89">
      <c r="Q25" s="64" t="s">
        <v>40</v>
      </c>
      <c r="R25" s="69">
        <f t="shared" si="7"/>
        <v>0.53125</v>
      </c>
    </row>
    <row r="26" spans="17:26" ht="89">
      <c r="Q26" s="64"/>
      <c r="R26" s="69"/>
    </row>
    <row r="27" spans="17:26" ht="89">
      <c r="Q27" s="64"/>
      <c r="R27" s="69"/>
    </row>
    <row r="28" spans="17:26" ht="89">
      <c r="Q28" s="64"/>
      <c r="R28" s="69"/>
    </row>
  </sheetData>
  <phoneticPr fontId="1"/>
  <conditionalFormatting sqref="B5:F5">
    <cfRule type="colorScale" priority="24">
      <colorScale>
        <cfvo type="min"/>
        <cfvo type="max"/>
        <color rgb="FFFFFFFF"/>
        <color rgb="FF4472C4"/>
      </colorScale>
    </cfRule>
  </conditionalFormatting>
  <conditionalFormatting sqref="B2:F2">
    <cfRule type="colorScale" priority="25">
      <colorScale>
        <cfvo type="min"/>
        <cfvo type="max"/>
        <color rgb="FFFFFFFF"/>
        <color rgb="FF4472C4"/>
      </colorScale>
    </cfRule>
    <cfRule type="top10" dxfId="5" priority="26" rank="1"/>
  </conditionalFormatting>
  <conditionalFormatting sqref="B4:F4">
    <cfRule type="colorScale" priority="27">
      <colorScale>
        <cfvo type="min"/>
        <cfvo type="max"/>
        <color rgb="FFFFFFFF"/>
        <color rgb="FF4472C4"/>
      </colorScale>
    </cfRule>
  </conditionalFormatting>
  <conditionalFormatting sqref="B6:F6">
    <cfRule type="colorScale" priority="28">
      <colorScale>
        <cfvo type="min"/>
        <cfvo type="max"/>
        <color rgb="FFFFFFFF"/>
        <color rgb="FF4472C4"/>
      </colorScale>
    </cfRule>
  </conditionalFormatting>
  <conditionalFormatting sqref="B3:F3">
    <cfRule type="colorScale" priority="23">
      <colorScale>
        <cfvo type="min"/>
        <cfvo type="max"/>
        <color rgb="FFFFFFFF"/>
        <color rgb="FF4472C4"/>
      </colorScale>
    </cfRule>
  </conditionalFormatting>
  <conditionalFormatting sqref="B2:F6">
    <cfRule type="colorScale" priority="21">
      <colorScale>
        <cfvo type="min"/>
        <cfvo type="max"/>
        <color rgb="FFFFFFFF"/>
        <color rgb="FF4472C4"/>
      </colorScale>
    </cfRule>
    <cfRule type="colorScale" priority="22">
      <colorScale>
        <cfvo type="min"/>
        <cfvo type="max"/>
        <color rgb="FFFCFCFF"/>
        <color rgb="FF63BE7B"/>
      </colorScale>
    </cfRule>
  </conditionalFormatting>
  <conditionalFormatting sqref="I5:M5">
    <cfRule type="colorScale" priority="16">
      <colorScale>
        <cfvo type="min"/>
        <cfvo type="max"/>
        <color rgb="FFFFFFFF"/>
        <color rgb="FF4472C4"/>
      </colorScale>
    </cfRule>
  </conditionalFormatting>
  <conditionalFormatting sqref="I2:M2">
    <cfRule type="colorScale" priority="17">
      <colorScale>
        <cfvo type="min"/>
        <cfvo type="max"/>
        <color rgb="FFFFFFFF"/>
        <color rgb="FF4472C4"/>
      </colorScale>
    </cfRule>
    <cfRule type="top10" dxfId="4" priority="18" rank="1"/>
  </conditionalFormatting>
  <conditionalFormatting sqref="I4:M4">
    <cfRule type="colorScale" priority="19">
      <colorScale>
        <cfvo type="min"/>
        <cfvo type="max"/>
        <color rgb="FFFFFFFF"/>
        <color rgb="FF4472C4"/>
      </colorScale>
    </cfRule>
  </conditionalFormatting>
  <conditionalFormatting sqref="I6:M6">
    <cfRule type="colorScale" priority="20">
      <colorScale>
        <cfvo type="min"/>
        <cfvo type="max"/>
        <color rgb="FFFFFFFF"/>
        <color rgb="FF4472C4"/>
      </colorScale>
    </cfRule>
  </conditionalFormatting>
  <conditionalFormatting sqref="I3:M3">
    <cfRule type="colorScale" priority="15">
      <colorScale>
        <cfvo type="min"/>
        <cfvo type="max"/>
        <color rgb="FFFFFFFF"/>
        <color rgb="FF4472C4"/>
      </colorScale>
    </cfRule>
  </conditionalFormatting>
  <conditionalFormatting sqref="I2:M6">
    <cfRule type="colorScale" priority="13">
      <colorScale>
        <cfvo type="min"/>
        <cfvo type="max"/>
        <color rgb="FFFFFFFF"/>
        <color rgb="FF4472C4"/>
      </colorScale>
    </cfRule>
    <cfRule type="colorScale" priority="14">
      <colorScale>
        <cfvo type="min"/>
        <cfvo type="max"/>
        <color rgb="FFFCFCFF"/>
        <color rgb="FF63BE7B"/>
      </colorScale>
    </cfRule>
  </conditionalFormatting>
  <conditionalFormatting sqref="S7:W11">
    <cfRule type="colorScale" priority="11">
      <colorScale>
        <cfvo type="min"/>
        <cfvo type="max"/>
        <color theme="0"/>
        <color theme="4"/>
      </colorScale>
    </cfRule>
    <cfRule type="top10" dxfId="3" priority="12" rank="1"/>
  </conditionalFormatting>
  <conditionalFormatting sqref="S14:W18">
    <cfRule type="colorScale" priority="9">
      <colorScale>
        <cfvo type="min"/>
        <cfvo type="max"/>
        <color theme="0"/>
        <color theme="4"/>
      </colorScale>
    </cfRule>
    <cfRule type="top10" dxfId="2" priority="10" rank="1"/>
  </conditionalFormatting>
  <conditionalFormatting sqref="I12:M12">
    <cfRule type="colorScale" priority="4">
      <colorScale>
        <cfvo type="min"/>
        <cfvo type="max"/>
        <color rgb="FFFFFFFF"/>
        <color rgb="FF4472C4"/>
      </colorScale>
    </cfRule>
  </conditionalFormatting>
  <conditionalFormatting sqref="I9:M13">
    <cfRule type="colorScale" priority="5">
      <colorScale>
        <cfvo type="min"/>
        <cfvo type="max"/>
        <color rgb="FFFFFFFF"/>
        <color rgb="FF4472C4"/>
      </colorScale>
    </cfRule>
    <cfRule type="top10" dxfId="0" priority="6" rank="1"/>
  </conditionalFormatting>
  <conditionalFormatting sqref="I11:M11">
    <cfRule type="colorScale" priority="7">
      <colorScale>
        <cfvo type="min"/>
        <cfvo type="max"/>
        <color rgb="FFFFFFFF"/>
        <color rgb="FF4472C4"/>
      </colorScale>
    </cfRule>
  </conditionalFormatting>
  <conditionalFormatting sqref="I13:M13">
    <cfRule type="colorScale" priority="8">
      <colorScale>
        <cfvo type="min"/>
        <cfvo type="max"/>
        <color rgb="FFFFFFFF"/>
        <color rgb="FF4472C4"/>
      </colorScale>
    </cfRule>
  </conditionalFormatting>
  <conditionalFormatting sqref="I10:M10">
    <cfRule type="colorScale" priority="3">
      <colorScale>
        <cfvo type="min"/>
        <cfvo type="max"/>
        <color rgb="FFFFFFFF"/>
        <color rgb="FF4472C4"/>
      </colorScale>
    </cfRule>
  </conditionalFormatting>
  <conditionalFormatting sqref="I9:M13">
    <cfRule type="colorScale" priority="1">
      <colorScale>
        <cfvo type="min"/>
        <cfvo type="max"/>
        <color rgb="FFFFFFFF"/>
        <color rgb="FF4472C4"/>
      </colorScale>
    </cfRule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Sheet5</vt:lpstr>
      <vt:lpstr>After</vt:lpstr>
      <vt:lpstr>After  まとめ</vt:lpstr>
      <vt:lpstr>Before</vt:lpstr>
      <vt:lpstr>Before まとめ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2022-06-20T04:10:56Z</dcterms:created>
  <dcterms:modified xsi:type="dcterms:W3CDTF">2023-01-31T12:15:50Z</dcterms:modified>
</cp:coreProperties>
</file>