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u/Desktop/実験/鏡/２シルミ/"/>
    </mc:Choice>
  </mc:AlternateContent>
  <xr:revisionPtr revIDLastSave="0" documentId="8_{345C8193-377D-3240-8139-290BEF6160D8}" xr6:coauthVersionLast="47" xr6:coauthVersionMax="47" xr10:uidLastSave="{00000000-0000-0000-0000-000000000000}"/>
  <bookViews>
    <workbookView xWindow="11040" yWindow="500" windowWidth="17760" windowHeight="16600" activeTab="2" xr2:uid="{6D51B9AC-8A4B-B349-A7CF-F347E97E459F}"/>
  </bookViews>
  <sheets>
    <sheet name="生データ" sheetId="1" r:id="rId1"/>
    <sheet name="正解率" sheetId="4" r:id="rId2"/>
    <sheet name="混同行列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2" i="1" l="1"/>
  <c r="C32" i="1"/>
  <c r="C99" i="1"/>
  <c r="C98" i="1"/>
  <c r="B99" i="1"/>
  <c r="B98" i="1"/>
  <c r="C91" i="1"/>
  <c r="C92" i="1"/>
  <c r="B92" i="1"/>
  <c r="C83" i="1"/>
  <c r="C82" i="1"/>
  <c r="B83" i="1"/>
  <c r="B82" i="1"/>
  <c r="B91" i="1"/>
  <c r="C75" i="1"/>
  <c r="C76" i="1"/>
  <c r="B76" i="1"/>
  <c r="B75" i="1"/>
  <c r="C71" i="1"/>
  <c r="C70" i="1"/>
  <c r="C69" i="1"/>
  <c r="C68" i="1"/>
  <c r="C67" i="1"/>
  <c r="C66" i="1"/>
  <c r="C65" i="1"/>
  <c r="C63" i="1"/>
  <c r="C13" i="4" s="1"/>
  <c r="C62" i="1"/>
  <c r="C61" i="1"/>
  <c r="C60" i="1"/>
  <c r="C59" i="1"/>
  <c r="C58" i="1"/>
  <c r="C64" i="1" s="1"/>
  <c r="B60" i="1"/>
  <c r="B59" i="1"/>
  <c r="C51" i="1"/>
  <c r="C50" i="1"/>
  <c r="B51" i="1"/>
  <c r="B50" i="1"/>
  <c r="C44" i="1"/>
  <c r="C43" i="1"/>
  <c r="B44" i="1"/>
  <c r="B43" i="1"/>
  <c r="B55" i="1"/>
  <c r="C35" i="1"/>
  <c r="C34" i="1"/>
  <c r="B35" i="1"/>
  <c r="B34" i="1"/>
  <c r="C28" i="1"/>
  <c r="C27" i="1"/>
  <c r="C26" i="1"/>
  <c r="C29" i="1"/>
  <c r="C30" i="1"/>
  <c r="B26" i="1"/>
  <c r="B30" i="1"/>
  <c r="B31" i="1"/>
  <c r="D31" i="1" s="1"/>
  <c r="E31" i="1" s="1"/>
  <c r="B3" i="4" s="1"/>
  <c r="C31" i="1"/>
  <c r="C11" i="4" s="1"/>
  <c r="B28" i="1"/>
  <c r="B27" i="1"/>
  <c r="C33" i="1"/>
  <c r="C36" i="1"/>
  <c r="C37" i="1"/>
  <c r="C38" i="1"/>
  <c r="E11" i="4" s="1"/>
  <c r="C39" i="1"/>
  <c r="C97" i="1"/>
  <c r="C100" i="1"/>
  <c r="C101" i="1"/>
  <c r="C102" i="1"/>
  <c r="E15" i="4" s="1"/>
  <c r="C103" i="1"/>
  <c r="B97" i="1"/>
  <c r="B100" i="1"/>
  <c r="B101" i="1"/>
  <c r="B102" i="1"/>
  <c r="B103" i="1"/>
  <c r="C87" i="1"/>
  <c r="B87" i="1"/>
  <c r="C86" i="1"/>
  <c r="E14" i="4" s="1"/>
  <c r="B86" i="1"/>
  <c r="D14" i="4" s="1"/>
  <c r="C85" i="1"/>
  <c r="B85" i="1"/>
  <c r="C84" i="1"/>
  <c r="B84" i="1"/>
  <c r="C81" i="1"/>
  <c r="B81" i="1"/>
  <c r="B65" i="1"/>
  <c r="B66" i="1"/>
  <c r="B67" i="1"/>
  <c r="B68" i="1"/>
  <c r="B69" i="1"/>
  <c r="B70" i="1"/>
  <c r="B71" i="1"/>
  <c r="B49" i="1"/>
  <c r="C49" i="1"/>
  <c r="B52" i="1"/>
  <c r="C52" i="1"/>
  <c r="B53" i="1"/>
  <c r="C53" i="1"/>
  <c r="B54" i="1"/>
  <c r="D12" i="4" s="1"/>
  <c r="C54" i="1"/>
  <c r="E12" i="4" s="1"/>
  <c r="C55" i="1"/>
  <c r="B33" i="1"/>
  <c r="B36" i="1"/>
  <c r="B37" i="1"/>
  <c r="B38" i="1"/>
  <c r="B39" i="1"/>
  <c r="B90" i="1"/>
  <c r="C90" i="1"/>
  <c r="B93" i="1"/>
  <c r="C93" i="1"/>
  <c r="B94" i="1"/>
  <c r="C94" i="1"/>
  <c r="B95" i="1"/>
  <c r="B15" i="4" s="1"/>
  <c r="C95" i="1"/>
  <c r="C15" i="4" s="1"/>
  <c r="B96" i="1"/>
  <c r="C96" i="1"/>
  <c r="C74" i="1"/>
  <c r="C77" i="1"/>
  <c r="C78" i="1"/>
  <c r="C79" i="1"/>
  <c r="C14" i="4" s="1"/>
  <c r="C80" i="1"/>
  <c r="B80" i="1"/>
  <c r="B74" i="1"/>
  <c r="B77" i="1"/>
  <c r="B78" i="1"/>
  <c r="B79" i="1"/>
  <c r="B14" i="4" s="1"/>
  <c r="B58" i="1"/>
  <c r="B61" i="1"/>
  <c r="B62" i="1"/>
  <c r="B63" i="1"/>
  <c r="B13" i="4" s="1"/>
  <c r="C42" i="1"/>
  <c r="C48" i="1" s="1"/>
  <c r="C45" i="1"/>
  <c r="C46" i="1"/>
  <c r="C47" i="1"/>
  <c r="C12" i="4" s="1"/>
  <c r="B42" i="1"/>
  <c r="B45" i="1"/>
  <c r="B46" i="1"/>
  <c r="B47" i="1"/>
  <c r="B12" i="4" s="1"/>
  <c r="B29" i="1"/>
  <c r="B64" i="1" l="1"/>
  <c r="B48" i="1"/>
  <c r="D30" i="1"/>
  <c r="E30" i="1"/>
  <c r="D86" i="1"/>
  <c r="E86" i="1" s="1"/>
  <c r="E6" i="4" s="1"/>
  <c r="D27" i="1"/>
  <c r="B11" i="4"/>
  <c r="B16" i="4" s="1"/>
  <c r="D26" i="1"/>
  <c r="D102" i="1"/>
  <c r="E102" i="1" s="1"/>
  <c r="D15" i="4"/>
  <c r="C16" i="4"/>
  <c r="D38" i="1"/>
  <c r="D11" i="4"/>
  <c r="D79" i="1"/>
  <c r="D103" i="1"/>
  <c r="D99" i="1"/>
  <c r="D6" i="2" s="1"/>
  <c r="D98" i="1"/>
  <c r="C6" i="2" s="1"/>
  <c r="D82" i="1"/>
  <c r="C5" i="2" s="1"/>
  <c r="D87" i="1"/>
  <c r="D97" i="1"/>
  <c r="B6" i="2" s="1"/>
  <c r="D85" i="1"/>
  <c r="F5" i="2" s="1"/>
  <c r="D100" i="1"/>
  <c r="E6" i="2" s="1"/>
  <c r="D63" i="1"/>
  <c r="D54" i="1"/>
  <c r="D67" i="1"/>
  <c r="D3" i="2" s="1"/>
  <c r="D95" i="1"/>
  <c r="D70" i="1"/>
  <c r="D47" i="1"/>
  <c r="E39" i="1"/>
  <c r="D35" i="1"/>
  <c r="D101" i="1"/>
  <c r="D58" i="1"/>
  <c r="D62" i="1"/>
  <c r="D61" i="1"/>
  <c r="D93" i="1"/>
  <c r="D77" i="1"/>
  <c r="D74" i="1"/>
  <c r="D65" i="1"/>
  <c r="B3" i="2" s="1"/>
  <c r="D69" i="1"/>
  <c r="F3" i="2" s="1"/>
  <c r="D66" i="1"/>
  <c r="C3" i="2" s="1"/>
  <c r="D71" i="1"/>
  <c r="D60" i="1"/>
  <c r="D68" i="1"/>
  <c r="E3" i="2" s="1"/>
  <c r="D80" i="1"/>
  <c r="D84" i="1"/>
  <c r="E5" i="2" s="1"/>
  <c r="D75" i="1"/>
  <c r="D78" i="1"/>
  <c r="D92" i="1"/>
  <c r="D96" i="1"/>
  <c r="D91" i="1"/>
  <c r="D94" i="1"/>
  <c r="D90" i="1"/>
  <c r="D83" i="1"/>
  <c r="D5" i="2" s="1"/>
  <c r="D76" i="1"/>
  <c r="D81" i="1"/>
  <c r="B5" i="2" s="1"/>
  <c r="D64" i="1"/>
  <c r="D59" i="1"/>
  <c r="C4" i="4" s="1"/>
  <c r="D33" i="1"/>
  <c r="D34" i="1"/>
  <c r="E33" i="1"/>
  <c r="E37" i="1"/>
  <c r="D39" i="1"/>
  <c r="D32" i="1"/>
  <c r="D36" i="1"/>
  <c r="E35" i="1"/>
  <c r="E34" i="1"/>
  <c r="E32" i="1"/>
  <c r="E36" i="1"/>
  <c r="D37" i="1"/>
  <c r="E97" i="1"/>
  <c r="E100" i="1"/>
  <c r="E98" i="1"/>
  <c r="E99" i="1"/>
  <c r="E103" i="1"/>
  <c r="E101" i="1"/>
  <c r="G7" i="4" s="1"/>
  <c r="E84" i="1"/>
  <c r="G6" i="4" s="1"/>
  <c r="E82" i="1"/>
  <c r="E85" i="1"/>
  <c r="E87" i="1"/>
  <c r="E83" i="1"/>
  <c r="E81" i="1"/>
  <c r="E71" i="1"/>
  <c r="E69" i="1"/>
  <c r="D51" i="1"/>
  <c r="D4" i="2" s="1"/>
  <c r="E67" i="1"/>
  <c r="E66" i="1"/>
  <c r="G4" i="4" s="1"/>
  <c r="E68" i="1"/>
  <c r="E65" i="1"/>
  <c r="D49" i="1"/>
  <c r="B4" i="2" s="1"/>
  <c r="E53" i="1"/>
  <c r="E52" i="1"/>
  <c r="D52" i="1"/>
  <c r="E4" i="2" s="1"/>
  <c r="D53" i="1"/>
  <c r="F4" i="2" s="1"/>
  <c r="E51" i="1"/>
  <c r="G5" i="4" s="1"/>
  <c r="E49" i="1"/>
  <c r="D55" i="1"/>
  <c r="D50" i="1"/>
  <c r="C4" i="2" s="1"/>
  <c r="E55" i="1"/>
  <c r="E50" i="1"/>
  <c r="E78" i="1"/>
  <c r="E93" i="1"/>
  <c r="E74" i="1"/>
  <c r="E90" i="1"/>
  <c r="E96" i="1"/>
  <c r="E92" i="1"/>
  <c r="E77" i="1"/>
  <c r="D6" i="4" s="1"/>
  <c r="E94" i="1"/>
  <c r="D7" i="4" s="1"/>
  <c r="E91" i="1"/>
  <c r="E59" i="1"/>
  <c r="D4" i="4" s="1"/>
  <c r="E75" i="1"/>
  <c r="E58" i="1"/>
  <c r="E62" i="1"/>
  <c r="E64" i="1"/>
  <c r="E60" i="1"/>
  <c r="E61" i="1"/>
  <c r="E80" i="1"/>
  <c r="E76" i="1"/>
  <c r="E48" i="1"/>
  <c r="E44" i="1"/>
  <c r="D5" i="4" s="1"/>
  <c r="E43" i="1"/>
  <c r="D46" i="1"/>
  <c r="D45" i="1"/>
  <c r="D29" i="1"/>
  <c r="E42" i="1"/>
  <c r="D42" i="1"/>
  <c r="D43" i="1"/>
  <c r="E45" i="1"/>
  <c r="E46" i="1"/>
  <c r="D44" i="1"/>
  <c r="D48" i="1"/>
  <c r="D28" i="1"/>
  <c r="E27" i="1"/>
  <c r="E29" i="1"/>
  <c r="E26" i="1"/>
  <c r="E28" i="1"/>
  <c r="F4" i="4" l="1"/>
  <c r="D13" i="4"/>
  <c r="D16" i="4" s="1"/>
  <c r="D2" i="2"/>
  <c r="G3" i="4"/>
  <c r="F2" i="2"/>
  <c r="E2" i="2"/>
  <c r="D3" i="4"/>
  <c r="C2" i="2"/>
  <c r="B2" i="2"/>
  <c r="E95" i="1"/>
  <c r="B7" i="4" s="1"/>
  <c r="E79" i="1"/>
  <c r="B6" i="4" s="1"/>
  <c r="E70" i="1"/>
  <c r="E4" i="4" s="1"/>
  <c r="E63" i="1"/>
  <c r="E47" i="1"/>
  <c r="B5" i="4" s="1"/>
  <c r="E54" i="1"/>
  <c r="E5" i="4" s="1"/>
  <c r="E38" i="1"/>
  <c r="F107" i="1"/>
  <c r="F6" i="2"/>
  <c r="F108" i="1"/>
  <c r="E7" i="4"/>
  <c r="F106" i="1"/>
  <c r="F5" i="4"/>
  <c r="C3" i="4"/>
  <c r="C5" i="4"/>
  <c r="F3" i="4"/>
  <c r="F7" i="4"/>
  <c r="C6" i="4"/>
  <c r="F6" i="4"/>
  <c r="C7" i="4"/>
  <c r="B4" i="4" l="1"/>
  <c r="E13" i="4"/>
  <c r="E16" i="4" s="1"/>
  <c r="E3" i="4"/>
</calcChain>
</file>

<file path=xl/sharedStrings.xml><?xml version="1.0" encoding="utf-8"?>
<sst xmlns="http://schemas.openxmlformats.org/spreadsheetml/2006/main" count="188" uniqueCount="31">
  <si>
    <t>１回目</t>
    <phoneticPr fontId="1"/>
  </si>
  <si>
    <t>２回目</t>
    <phoneticPr fontId="1"/>
  </si>
  <si>
    <t>HAPPY</t>
    <phoneticPr fontId="1"/>
  </si>
  <si>
    <t>CONFUSED</t>
  </si>
  <si>
    <t>SURPRISED</t>
    <phoneticPr fontId="1"/>
  </si>
  <si>
    <t>FEAR</t>
  </si>
  <si>
    <t>ANGRY</t>
    <phoneticPr fontId="1"/>
  </si>
  <si>
    <t>SAD</t>
    <phoneticPr fontId="1"/>
  </si>
  <si>
    <t>DISGUSTED</t>
    <phoneticPr fontId="1"/>
  </si>
  <si>
    <t>CLAM</t>
    <phoneticPr fontId="1"/>
  </si>
  <si>
    <t>SCORE</t>
    <phoneticPr fontId="1"/>
  </si>
  <si>
    <t>感情</t>
    <rPh sb="0" eb="2">
      <t>カンジョウ</t>
    </rPh>
    <phoneticPr fontId="1"/>
  </si>
  <si>
    <t>CONFUSED</t>
    <phoneticPr fontId="1"/>
  </si>
  <si>
    <t>CALM</t>
    <phoneticPr fontId="1"/>
  </si>
  <si>
    <t>EMOTION</t>
    <phoneticPr fontId="1"/>
  </si>
  <si>
    <t>計測結果</t>
    <rPh sb="1" eb="3">
      <t>ケイソクケッカ</t>
    </rPh>
    <phoneticPr fontId="1"/>
  </si>
  <si>
    <t>分散</t>
    <rPh sb="0" eb="2">
      <t>ブンサn</t>
    </rPh>
    <phoneticPr fontId="1"/>
  </si>
  <si>
    <t>平均</t>
    <rPh sb="0" eb="2">
      <t>ヘイキn</t>
    </rPh>
    <phoneticPr fontId="1"/>
  </si>
  <si>
    <t>CALM</t>
  </si>
  <si>
    <t>順番</t>
    <rPh sb="0" eb="2">
      <t>ジュンバn</t>
    </rPh>
    <phoneticPr fontId="1"/>
  </si>
  <si>
    <t>HAPPY</t>
  </si>
  <si>
    <t>SURPRISED</t>
  </si>
  <si>
    <t>正解率</t>
    <rPh sb="0" eb="3">
      <t>セイカイ</t>
    </rPh>
    <phoneticPr fontId="1"/>
  </si>
  <si>
    <t>区間ごと</t>
    <rPh sb="0" eb="2">
      <t>クカn</t>
    </rPh>
    <phoneticPr fontId="1"/>
  </si>
  <si>
    <t>全体</t>
    <rPh sb="0" eb="2">
      <t>ゼンタイ</t>
    </rPh>
    <phoneticPr fontId="1"/>
  </si>
  <si>
    <t>平均スコア</t>
    <rPh sb="0" eb="2">
      <t>ヘイキn</t>
    </rPh>
    <phoneticPr fontId="1"/>
  </si>
  <si>
    <t xml:space="preserve">　　　
　　　AWS
　表現
</t>
    <phoneticPr fontId="1"/>
  </si>
  <si>
    <t>正解率</t>
    <rPh sb="0" eb="3">
      <t xml:space="preserve">セイカイリツ </t>
    </rPh>
    <phoneticPr fontId="1"/>
  </si>
  <si>
    <t>信頼度</t>
    <rPh sb="0" eb="3">
      <t>シンライ</t>
    </rPh>
    <phoneticPr fontId="1"/>
  </si>
  <si>
    <t>正解数</t>
    <rPh sb="0" eb="2">
      <t>セイカイ</t>
    </rPh>
    <rPh sb="2" eb="3">
      <t>セイカイ</t>
    </rPh>
    <phoneticPr fontId="1"/>
  </si>
  <si>
    <t>ANGRY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</si>
</sst>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%"/>
    <numFmt numFmtId="178" formatCode="0_);[Red]\(0\)"/>
  </numFmts>
  <fonts count="1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1"/>
      <name val="游ゴシック"/>
      <family val="3"/>
      <charset val="128"/>
      <scheme val="minor"/>
    </font>
    <font>
      <sz val="18"/>
      <color theme="1"/>
      <name val="游ゴシック"/>
      <family val="2"/>
      <charset val="128"/>
      <scheme val="minor"/>
    </font>
    <font>
      <sz val="36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b/>
      <sz val="20"/>
      <color theme="1"/>
      <name val="游ゴシック"/>
      <family val="3"/>
      <charset val="128"/>
      <scheme val="minor"/>
    </font>
    <font>
      <sz val="48"/>
      <color theme="1"/>
      <name val="游ゴシック"/>
      <family val="3"/>
      <charset val="128"/>
      <scheme val="minor"/>
    </font>
    <font>
      <sz val="48"/>
      <name val="游ゴシック"/>
      <family val="3"/>
      <charset val="128"/>
      <scheme val="minor"/>
    </font>
    <font>
      <b/>
      <sz val="22"/>
      <color theme="1"/>
      <name val="游ゴシック"/>
      <family val="3"/>
      <charset val="128"/>
      <scheme val="minor"/>
    </font>
    <font>
      <sz val="18"/>
      <color rgb="FF9C0006"/>
      <name val="游ゴシック"/>
      <family val="3"/>
      <charset val="128"/>
    </font>
    <font>
      <sz val="18"/>
      <color rgb="FF000000"/>
      <name val="游ゴシック"/>
      <family val="3"/>
      <charset val="128"/>
    </font>
    <font>
      <sz val="12"/>
      <color rgb="FF000000"/>
      <name val="游ゴシック"/>
      <family val="3"/>
      <charset val="128"/>
    </font>
    <font>
      <sz val="18"/>
      <color rgb="FF000000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rgb="FFDAE3F3"/>
        <bgColor indexed="64"/>
      </patternFill>
    </fill>
    <fill>
      <patternFill patternType="solid">
        <fgColor rgb="FFD6DCE5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</cellStyleXfs>
  <cellXfs count="10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2" borderId="0" xfId="0" applyFill="1">
      <alignment vertical="center"/>
    </xf>
    <xf numFmtId="0" fontId="3" fillId="0" borderId="1" xfId="0" applyFont="1" applyBorder="1">
      <alignment vertical="center"/>
    </xf>
    <xf numFmtId="0" fontId="2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3" borderId="0" xfId="0" applyFont="1" applyFill="1">
      <alignment vertical="center"/>
    </xf>
    <xf numFmtId="0" fontId="4" fillId="3" borderId="0" xfId="0" applyFont="1" applyFill="1" applyAlignment="1">
      <alignment horizontal="center" vertical="center"/>
    </xf>
    <xf numFmtId="0" fontId="3" fillId="0" borderId="2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9" fontId="3" fillId="0" borderId="2" xfId="1" applyFont="1" applyBorder="1">
      <alignment vertical="center"/>
    </xf>
    <xf numFmtId="176" fontId="0" fillId="0" borderId="0" xfId="0" applyNumberFormat="1">
      <alignment vertical="center"/>
    </xf>
    <xf numFmtId="0" fontId="2" fillId="0" borderId="25" xfId="0" applyFont="1" applyBorder="1" applyAlignment="1">
      <alignment horizontal="center" vertical="center"/>
    </xf>
    <xf numFmtId="9" fontId="0" fillId="0" borderId="0" xfId="0" applyNumberFormat="1">
      <alignment vertical="center"/>
    </xf>
    <xf numFmtId="0" fontId="2" fillId="4" borderId="4" xfId="0" applyFont="1" applyFill="1" applyBorder="1" applyAlignment="1">
      <alignment horizontal="center" vertical="center"/>
    </xf>
    <xf numFmtId="0" fontId="3" fillId="4" borderId="6" xfId="0" applyFont="1" applyFill="1" applyBorder="1">
      <alignment vertical="center"/>
    </xf>
    <xf numFmtId="0" fontId="3" fillId="4" borderId="2" xfId="0" applyFont="1" applyFill="1" applyBorder="1">
      <alignment vertical="center"/>
    </xf>
    <xf numFmtId="0" fontId="0" fillId="4" borderId="0" xfId="0" applyFill="1">
      <alignment vertical="center"/>
    </xf>
    <xf numFmtId="0" fontId="3" fillId="4" borderId="7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5" borderId="0" xfId="0" applyFont="1" applyFill="1">
      <alignment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9" fontId="2" fillId="0" borderId="6" xfId="0" applyNumberFormat="1" applyFont="1" applyBorder="1">
      <alignment vertical="center"/>
    </xf>
    <xf numFmtId="9" fontId="2" fillId="0" borderId="7" xfId="0" applyNumberFormat="1" applyFont="1" applyBorder="1">
      <alignment vertical="center"/>
    </xf>
    <xf numFmtId="9" fontId="2" fillId="0" borderId="31" xfId="0" applyNumberFormat="1" applyFont="1" applyBorder="1">
      <alignment vertical="center"/>
    </xf>
    <xf numFmtId="0" fontId="2" fillId="0" borderId="3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2" fontId="2" fillId="0" borderId="26" xfId="0" applyNumberFormat="1" applyFont="1" applyBorder="1">
      <alignment vertical="center"/>
    </xf>
    <xf numFmtId="2" fontId="2" fillId="0" borderId="24" xfId="0" applyNumberFormat="1" applyFont="1" applyBorder="1">
      <alignment vertical="center"/>
    </xf>
    <xf numFmtId="2" fontId="2" fillId="0" borderId="32" xfId="0" applyNumberFormat="1" applyFont="1" applyBorder="1">
      <alignment vertical="center"/>
    </xf>
    <xf numFmtId="2" fontId="2" fillId="0" borderId="28" xfId="0" applyNumberFormat="1" applyFont="1" applyBorder="1">
      <alignment vertical="center"/>
    </xf>
    <xf numFmtId="2" fontId="2" fillId="0" borderId="12" xfId="0" applyNumberFormat="1" applyFont="1" applyBorder="1">
      <alignment vertical="center"/>
    </xf>
    <xf numFmtId="2" fontId="2" fillId="0" borderId="15" xfId="0" applyNumberFormat="1" applyFont="1" applyBorder="1">
      <alignment vertical="center"/>
    </xf>
    <xf numFmtId="0" fontId="0" fillId="0" borderId="7" xfId="0" applyBorder="1">
      <alignment vertical="center"/>
    </xf>
    <xf numFmtId="0" fontId="0" fillId="0" borderId="1" xfId="0" applyBorder="1">
      <alignment vertical="center"/>
    </xf>
    <xf numFmtId="0" fontId="0" fillId="2" borderId="7" xfId="0" applyFill="1" applyBorder="1">
      <alignment vertical="center"/>
    </xf>
    <xf numFmtId="0" fontId="0" fillId="2" borderId="1" xfId="0" applyFill="1" applyBorder="1">
      <alignment vertical="center"/>
    </xf>
    <xf numFmtId="176" fontId="7" fillId="0" borderId="18" xfId="0" applyNumberFormat="1" applyFont="1" applyBorder="1">
      <alignment vertical="center"/>
    </xf>
    <xf numFmtId="176" fontId="7" fillId="0" borderId="19" xfId="0" applyNumberFormat="1" applyFont="1" applyBorder="1">
      <alignment vertical="center"/>
    </xf>
    <xf numFmtId="176" fontId="7" fillId="0" borderId="20" xfId="0" applyNumberFormat="1" applyFont="1" applyBorder="1">
      <alignment vertical="center"/>
    </xf>
    <xf numFmtId="176" fontId="7" fillId="0" borderId="16" xfId="0" applyNumberFormat="1" applyFont="1" applyBorder="1">
      <alignment vertical="center"/>
    </xf>
    <xf numFmtId="176" fontId="7" fillId="3" borderId="1" xfId="0" applyNumberFormat="1" applyFont="1" applyFill="1" applyBorder="1">
      <alignment vertical="center"/>
    </xf>
    <xf numFmtId="176" fontId="7" fillId="0" borderId="1" xfId="0" applyNumberFormat="1" applyFont="1" applyBorder="1">
      <alignment vertical="center"/>
    </xf>
    <xf numFmtId="176" fontId="7" fillId="0" borderId="12" xfId="0" applyNumberFormat="1" applyFont="1" applyBorder="1">
      <alignment vertical="center"/>
    </xf>
    <xf numFmtId="176" fontId="8" fillId="3" borderId="1" xfId="0" applyNumberFormat="1" applyFont="1" applyFill="1" applyBorder="1">
      <alignment vertical="center"/>
    </xf>
    <xf numFmtId="176" fontId="7" fillId="0" borderId="17" xfId="0" applyNumberFormat="1" applyFont="1" applyBorder="1">
      <alignment vertical="center"/>
    </xf>
    <xf numFmtId="176" fontId="7" fillId="0" borderId="14" xfId="0" applyNumberFormat="1" applyFont="1" applyBorder="1">
      <alignment vertical="center"/>
    </xf>
    <xf numFmtId="176" fontId="7" fillId="0" borderId="15" xfId="0" applyNumberFormat="1" applyFont="1" applyBorder="1">
      <alignment vertical="center"/>
    </xf>
    <xf numFmtId="0" fontId="9" fillId="0" borderId="21" xfId="0" applyFont="1" applyBorder="1" applyAlignment="1">
      <alignment vertical="center" wrapText="1"/>
    </xf>
    <xf numFmtId="0" fontId="9" fillId="0" borderId="22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177" fontId="2" fillId="0" borderId="27" xfId="0" applyNumberFormat="1" applyFont="1" applyBorder="1">
      <alignment vertical="center"/>
    </xf>
    <xf numFmtId="177" fontId="2" fillId="0" borderId="16" xfId="0" applyNumberFormat="1" applyFont="1" applyBorder="1">
      <alignment vertical="center"/>
    </xf>
    <xf numFmtId="177" fontId="2" fillId="0" borderId="17" xfId="0" applyNumberFormat="1" applyFont="1" applyBorder="1">
      <alignment vertical="center"/>
    </xf>
    <xf numFmtId="177" fontId="0" fillId="0" borderId="0" xfId="1" applyNumberFormat="1" applyFont="1">
      <alignment vertical="center"/>
    </xf>
    <xf numFmtId="176" fontId="2" fillId="0" borderId="2" xfId="0" applyNumberFormat="1" applyFont="1" applyBorder="1">
      <alignment vertical="center"/>
    </xf>
    <xf numFmtId="176" fontId="2" fillId="0" borderId="1" xfId="0" applyNumberFormat="1" applyFont="1" applyBorder="1">
      <alignment vertical="center"/>
    </xf>
    <xf numFmtId="176" fontId="2" fillId="0" borderId="14" xfId="0" applyNumberFormat="1" applyFont="1" applyBorder="1">
      <alignment vertical="center"/>
    </xf>
    <xf numFmtId="0" fontId="10" fillId="7" borderId="39" xfId="0" applyFont="1" applyFill="1" applyBorder="1" applyAlignment="1">
      <alignment horizontal="right" vertical="center" wrapText="1" readingOrder="1"/>
    </xf>
    <xf numFmtId="0" fontId="11" fillId="8" borderId="40" xfId="0" applyFont="1" applyFill="1" applyBorder="1" applyAlignment="1">
      <alignment horizontal="right" vertical="center" wrapText="1" readingOrder="1"/>
    </xf>
    <xf numFmtId="0" fontId="10" fillId="7" borderId="41" xfId="0" applyFont="1" applyFill="1" applyBorder="1" applyAlignment="1">
      <alignment horizontal="right" vertical="center" wrapText="1" readingOrder="1"/>
    </xf>
    <xf numFmtId="0" fontId="11" fillId="8" borderId="41" xfId="0" applyFont="1" applyFill="1" applyBorder="1" applyAlignment="1">
      <alignment horizontal="right" vertical="center" wrapText="1" readingOrder="1"/>
    </xf>
    <xf numFmtId="0" fontId="10" fillId="8" borderId="41" xfId="0" applyFont="1" applyFill="1" applyBorder="1" applyAlignment="1">
      <alignment horizontal="right" vertical="center" wrapText="1" readingOrder="1"/>
    </xf>
    <xf numFmtId="0" fontId="12" fillId="7" borderId="41" xfId="0" applyFont="1" applyFill="1" applyBorder="1" applyAlignment="1">
      <alignment horizontal="right" vertical="center" wrapText="1" readingOrder="1"/>
    </xf>
    <xf numFmtId="178" fontId="2" fillId="0" borderId="6" xfId="1" applyNumberFormat="1" applyFont="1" applyBorder="1">
      <alignment vertical="center"/>
    </xf>
    <xf numFmtId="178" fontId="2" fillId="0" borderId="27" xfId="1" applyNumberFormat="1" applyFont="1" applyBorder="1">
      <alignment vertical="center"/>
    </xf>
    <xf numFmtId="178" fontId="2" fillId="0" borderId="42" xfId="1" applyNumberFormat="1" applyFont="1" applyBorder="1">
      <alignment vertical="center"/>
    </xf>
    <xf numFmtId="178" fontId="2" fillId="0" borderId="43" xfId="1" applyNumberFormat="1" applyFont="1" applyBorder="1">
      <alignment vertical="center"/>
    </xf>
    <xf numFmtId="178" fontId="2" fillId="0" borderId="37" xfId="1" applyNumberFormat="1" applyFont="1" applyBorder="1">
      <alignment vertical="center"/>
    </xf>
    <xf numFmtId="178" fontId="2" fillId="0" borderId="44" xfId="1" applyNumberFormat="1" applyFont="1" applyBorder="1">
      <alignment vertical="center"/>
    </xf>
    <xf numFmtId="0" fontId="2" fillId="0" borderId="45" xfId="0" applyFont="1" applyBorder="1" applyAlignment="1">
      <alignment horizontal="center" vertical="center"/>
    </xf>
    <xf numFmtId="178" fontId="0" fillId="0" borderId="0" xfId="0" applyNumberFormat="1">
      <alignment vertical="center"/>
    </xf>
    <xf numFmtId="178" fontId="2" fillId="0" borderId="16" xfId="1" applyNumberFormat="1" applyFont="1" applyBorder="1">
      <alignment vertical="center"/>
    </xf>
    <xf numFmtId="0" fontId="3" fillId="0" borderId="0" xfId="0" applyFont="1">
      <alignment vertical="center"/>
    </xf>
    <xf numFmtId="0" fontId="13" fillId="0" borderId="4" xfId="0" applyFont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10">
    <dxf>
      <fill>
        <patternFill>
          <fgColor auto="1"/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88F12-79E3-F642-A883-BD23BD8050D2}">
  <dimension ref="A1:Q108"/>
  <sheetViews>
    <sheetView zoomScale="61" workbookViewId="0">
      <pane xSplit="1" topLeftCell="B1" activePane="topRight" state="frozen"/>
      <selection activeCell="A9" sqref="A9"/>
      <selection pane="topRight" activeCell="A4" sqref="A4:XFD23"/>
    </sheetView>
  </sheetViews>
  <sheetFormatPr baseColWidth="10" defaultColWidth="26" defaultRowHeight="20"/>
  <cols>
    <col min="1" max="1" width="29.42578125" customWidth="1"/>
  </cols>
  <sheetData>
    <row r="1" spans="1:17" ht="61">
      <c r="A1" s="9" t="s">
        <v>15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17" ht="61">
      <c r="A2" s="9" t="s">
        <v>19</v>
      </c>
      <c r="B2" s="8">
        <v>1</v>
      </c>
      <c r="C2" s="8">
        <v>2</v>
      </c>
      <c r="D2" s="8">
        <v>3</v>
      </c>
      <c r="E2" s="8">
        <v>4</v>
      </c>
      <c r="F2" s="8">
        <v>5</v>
      </c>
      <c r="G2" s="8">
        <v>6</v>
      </c>
      <c r="H2" s="8">
        <v>7</v>
      </c>
      <c r="I2" s="8">
        <v>8</v>
      </c>
      <c r="J2" s="8">
        <v>9</v>
      </c>
      <c r="K2" s="8">
        <v>10</v>
      </c>
      <c r="L2" s="8">
        <v>11</v>
      </c>
      <c r="M2" s="8">
        <v>12</v>
      </c>
      <c r="N2" s="8">
        <v>13</v>
      </c>
      <c r="O2" s="8">
        <v>14</v>
      </c>
      <c r="P2" s="8">
        <v>15</v>
      </c>
      <c r="Q2" s="8">
        <v>16</v>
      </c>
    </row>
    <row r="3" spans="1:17" s="1" customFormat="1" ht="32" thickBot="1">
      <c r="A3" s="5" t="s">
        <v>11</v>
      </c>
      <c r="B3" s="15" t="s">
        <v>2</v>
      </c>
      <c r="C3" s="4" t="s">
        <v>4</v>
      </c>
      <c r="D3" s="4" t="s">
        <v>6</v>
      </c>
      <c r="E3" s="4" t="s">
        <v>7</v>
      </c>
      <c r="F3" s="4" t="s">
        <v>13</v>
      </c>
      <c r="G3" s="4" t="s">
        <v>13</v>
      </c>
      <c r="H3" s="4" t="s">
        <v>2</v>
      </c>
      <c r="I3" s="4" t="s">
        <v>4</v>
      </c>
      <c r="J3" s="4" t="s">
        <v>12</v>
      </c>
      <c r="K3" s="4" t="s">
        <v>7</v>
      </c>
    </row>
    <row r="4" spans="1:17" ht="32" thickTop="1">
      <c r="A4" s="6" t="s">
        <v>2</v>
      </c>
      <c r="B4" s="45">
        <v>39.903227434211402</v>
      </c>
      <c r="C4" s="46">
        <v>0.24802442622142001</v>
      </c>
      <c r="D4" s="46">
        <v>0.12863252335424499</v>
      </c>
      <c r="E4" s="46">
        <v>0.25986352914208199</v>
      </c>
      <c r="F4" s="46">
        <v>4.2127870035894202E-2</v>
      </c>
      <c r="G4" s="46">
        <v>0.118837068094889</v>
      </c>
      <c r="H4" s="46">
        <v>56.632038095961803</v>
      </c>
      <c r="I4" s="46">
        <v>0.279958645123834</v>
      </c>
      <c r="J4" s="46">
        <v>0.127437362582663</v>
      </c>
      <c r="K4" s="46">
        <v>0.248743572928012</v>
      </c>
    </row>
    <row r="5" spans="1:17" ht="31">
      <c r="A5" s="6" t="s">
        <v>3</v>
      </c>
      <c r="B5" s="45">
        <v>8.5612706163471994</v>
      </c>
      <c r="C5" s="46">
        <v>1.1253900092879701</v>
      </c>
      <c r="D5" s="46">
        <v>0.92803849037241903</v>
      </c>
      <c r="E5" s="46">
        <v>3.6123463119334902</v>
      </c>
      <c r="F5" s="46">
        <v>0.322941758589739</v>
      </c>
      <c r="G5" s="46">
        <v>0.917810432336995</v>
      </c>
      <c r="H5" s="46">
        <v>4.2837987154423001</v>
      </c>
      <c r="I5" s="46">
        <v>2.4757776669518599</v>
      </c>
      <c r="J5" s="46">
        <v>0.58339354121394504</v>
      </c>
      <c r="K5" s="46">
        <v>2.2455959867949802</v>
      </c>
    </row>
    <row r="6" spans="1:17" ht="31">
      <c r="A6" s="6" t="s">
        <v>4</v>
      </c>
      <c r="B6" s="45">
        <v>8.1294208525276801</v>
      </c>
      <c r="C6" s="46">
        <v>30.334439622123401</v>
      </c>
      <c r="D6" s="46">
        <v>7.7864100181267997</v>
      </c>
      <c r="E6" s="46">
        <v>69.215387701146298</v>
      </c>
      <c r="F6" s="46">
        <v>5.5748537169402903</v>
      </c>
      <c r="G6" s="46">
        <v>7.4704439018453499</v>
      </c>
      <c r="H6" s="46">
        <v>7.0251290338096801</v>
      </c>
      <c r="I6" s="46">
        <v>11.2877739768668</v>
      </c>
      <c r="J6" s="46">
        <v>6.2098148457448898</v>
      </c>
      <c r="K6" s="46">
        <v>19.823156820087998</v>
      </c>
    </row>
    <row r="7" spans="1:17" ht="31">
      <c r="A7" s="6" t="s">
        <v>5</v>
      </c>
      <c r="B7" s="45">
        <v>5.93841086443327</v>
      </c>
      <c r="C7" s="46">
        <v>5.1917145701884202</v>
      </c>
      <c r="D7" s="46">
        <v>5.4403506722249997</v>
      </c>
      <c r="E7" s="46">
        <v>5.2610073087615703</v>
      </c>
      <c r="F7" s="46">
        <v>5.1828913986086897</v>
      </c>
      <c r="G7" s="46">
        <v>5.2818033606205201</v>
      </c>
      <c r="H7" s="46">
        <v>5.7699767904543497</v>
      </c>
      <c r="I7" s="46">
        <v>5.47285407221091</v>
      </c>
      <c r="J7" s="46">
        <v>5.4784304695293402</v>
      </c>
      <c r="K7" s="46">
        <v>5.4825065413565897</v>
      </c>
    </row>
    <row r="8" spans="1:17" ht="31">
      <c r="A8" s="6" t="s">
        <v>6</v>
      </c>
      <c r="B8" s="45">
        <v>5.13699888143121</v>
      </c>
      <c r="C8" s="46">
        <v>0.86391139092312697</v>
      </c>
      <c r="D8" s="46">
        <v>0.52495165352804896</v>
      </c>
      <c r="E8" s="46">
        <v>0.80133884340125605</v>
      </c>
      <c r="F8" s="46">
        <v>0.18761914981903</v>
      </c>
      <c r="G8" s="46">
        <v>0.54011946326719795</v>
      </c>
      <c r="H8" s="46">
        <v>4.1572435121900204</v>
      </c>
      <c r="I8" s="46">
        <v>1.0821489709688199</v>
      </c>
      <c r="J8" s="46">
        <v>0.53121533306979296</v>
      </c>
      <c r="K8" s="46">
        <v>1.11606335802873</v>
      </c>
    </row>
    <row r="9" spans="1:17" ht="31">
      <c r="A9" s="6" t="s">
        <v>7</v>
      </c>
      <c r="B9" s="45">
        <v>13.6237590605759</v>
      </c>
      <c r="C9" s="46">
        <v>2.2211346776918699</v>
      </c>
      <c r="D9" s="46">
        <v>2.35907527349059</v>
      </c>
      <c r="E9" s="46">
        <v>2.37047592743389</v>
      </c>
      <c r="F9" s="46">
        <v>1.9839987245084501</v>
      </c>
      <c r="G9" s="46">
        <v>2.19759258040202</v>
      </c>
      <c r="H9" s="46">
        <v>6.2486105350510499</v>
      </c>
      <c r="I9" s="46">
        <v>2.5296908104821898</v>
      </c>
      <c r="J9" s="46">
        <v>2.4853726555221698</v>
      </c>
      <c r="K9" s="46">
        <v>2.7532615048751801</v>
      </c>
    </row>
    <row r="10" spans="1:17" ht="31">
      <c r="A10" s="6" t="s">
        <v>8</v>
      </c>
      <c r="B10" s="45">
        <v>1.89724135944357</v>
      </c>
      <c r="C10" s="46">
        <v>0.51322671862068803</v>
      </c>
      <c r="D10" s="46">
        <v>0.25903337567276102</v>
      </c>
      <c r="E10" s="46">
        <v>0.53597154145139603</v>
      </c>
      <c r="F10" s="46">
        <v>5.4549000473037401E-2</v>
      </c>
      <c r="G10" s="46">
        <v>0.217492924573602</v>
      </c>
      <c r="H10" s="46">
        <v>1.1804202766126899</v>
      </c>
      <c r="I10" s="46">
        <v>0.55704219316276904</v>
      </c>
      <c r="J10" s="46">
        <v>0.30489059832292498</v>
      </c>
      <c r="K10" s="46">
        <v>0.61726851605763</v>
      </c>
    </row>
    <row r="11" spans="1:17" ht="31">
      <c r="A11" s="6" t="s">
        <v>9</v>
      </c>
      <c r="B11" s="45">
        <v>16.8096709310297</v>
      </c>
      <c r="C11" s="46">
        <v>59.502158584942997</v>
      </c>
      <c r="D11" s="46">
        <v>82.573507993230095</v>
      </c>
      <c r="E11" s="46">
        <v>17.943608836729901</v>
      </c>
      <c r="F11" s="46">
        <v>86.651018381024798</v>
      </c>
      <c r="G11" s="46">
        <v>83.255900268859406</v>
      </c>
      <c r="H11" s="46">
        <v>14.702783040478</v>
      </c>
      <c r="I11" s="46">
        <v>76.314753664232697</v>
      </c>
      <c r="J11" s="46">
        <v>84.279445194014201</v>
      </c>
      <c r="K11" s="46">
        <v>67.713403699870796</v>
      </c>
    </row>
    <row r="12" spans="1:17" s="2" customFormat="1" ht="31">
      <c r="A12" s="7" t="s">
        <v>14</v>
      </c>
      <c r="B12" s="47" t="s">
        <v>20</v>
      </c>
      <c r="C12" s="48" t="s">
        <v>18</v>
      </c>
      <c r="D12" s="48" t="s">
        <v>18</v>
      </c>
      <c r="E12" s="48" t="s">
        <v>21</v>
      </c>
      <c r="F12" s="48" t="s">
        <v>18</v>
      </c>
      <c r="G12" s="48" t="s">
        <v>18</v>
      </c>
      <c r="H12" s="48" t="s">
        <v>20</v>
      </c>
      <c r="I12" s="48" t="s">
        <v>18</v>
      </c>
      <c r="J12" s="48" t="s">
        <v>18</v>
      </c>
      <c r="K12" s="48" t="s">
        <v>18</v>
      </c>
    </row>
    <row r="13" spans="1:17" s="2" customFormat="1" ht="31">
      <c r="A13" s="7" t="s">
        <v>10</v>
      </c>
      <c r="B13" s="47">
        <v>39.903227434211402</v>
      </c>
      <c r="C13" s="48">
        <v>59.502158584942997</v>
      </c>
      <c r="D13" s="48">
        <v>82.573507993230095</v>
      </c>
      <c r="E13" s="48">
        <v>69.215387701146298</v>
      </c>
      <c r="F13" s="48">
        <v>86.651018381024798</v>
      </c>
      <c r="G13" s="48">
        <v>83.255900268859406</v>
      </c>
      <c r="H13" s="48">
        <v>56.632038095961803</v>
      </c>
      <c r="I13" s="48">
        <v>76.314753664232697</v>
      </c>
      <c r="J13" s="48">
        <v>84.279445194014201</v>
      </c>
      <c r="K13" s="48">
        <v>67.713403699870796</v>
      </c>
    </row>
    <row r="14" spans="1:17" ht="31">
      <c r="A14" s="6" t="s">
        <v>2</v>
      </c>
      <c r="B14" s="45">
        <v>100</v>
      </c>
      <c r="C14" s="46">
        <v>0</v>
      </c>
      <c r="D14" s="46">
        <v>0</v>
      </c>
      <c r="E14" s="46">
        <v>0</v>
      </c>
      <c r="F14" s="46">
        <v>0</v>
      </c>
      <c r="G14" s="46">
        <v>0</v>
      </c>
      <c r="H14" s="46">
        <v>100</v>
      </c>
      <c r="I14" s="46">
        <v>0</v>
      </c>
      <c r="J14" s="46">
        <v>0</v>
      </c>
      <c r="K14" s="46">
        <v>0</v>
      </c>
    </row>
    <row r="15" spans="1:17" ht="31">
      <c r="A15" s="6" t="s">
        <v>3</v>
      </c>
      <c r="B15" s="45">
        <v>0</v>
      </c>
      <c r="C15" s="46">
        <v>0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  <c r="J15" s="46">
        <v>0</v>
      </c>
      <c r="K15" s="46">
        <v>0</v>
      </c>
    </row>
    <row r="16" spans="1:17" ht="31">
      <c r="A16" s="6" t="s">
        <v>4</v>
      </c>
      <c r="B16" s="45">
        <v>0</v>
      </c>
      <c r="C16" s="46">
        <v>20</v>
      </c>
      <c r="D16" s="46">
        <v>0</v>
      </c>
      <c r="E16" s="46">
        <v>100</v>
      </c>
      <c r="F16" s="46">
        <v>0</v>
      </c>
      <c r="G16" s="46">
        <v>0</v>
      </c>
      <c r="H16" s="46">
        <v>0</v>
      </c>
      <c r="I16" s="46">
        <v>0</v>
      </c>
      <c r="J16" s="46">
        <v>0</v>
      </c>
      <c r="K16" s="46">
        <v>0</v>
      </c>
    </row>
    <row r="17" spans="1:11" ht="31">
      <c r="A17" s="6" t="s">
        <v>5</v>
      </c>
      <c r="B17" s="45">
        <v>0</v>
      </c>
      <c r="C17" s="46">
        <v>0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46">
        <v>0</v>
      </c>
      <c r="J17" s="46">
        <v>0</v>
      </c>
      <c r="K17" s="46">
        <v>0</v>
      </c>
    </row>
    <row r="18" spans="1:11" ht="31">
      <c r="A18" s="6" t="s">
        <v>6</v>
      </c>
      <c r="B18" s="45">
        <v>0</v>
      </c>
      <c r="C18" s="46">
        <v>0</v>
      </c>
      <c r="D18" s="46">
        <v>0</v>
      </c>
      <c r="E18" s="46">
        <v>0</v>
      </c>
      <c r="F18" s="46">
        <v>0</v>
      </c>
      <c r="G18" s="46">
        <v>0</v>
      </c>
      <c r="H18" s="46">
        <v>0</v>
      </c>
      <c r="I18" s="46">
        <v>0</v>
      </c>
      <c r="J18" s="46">
        <v>0</v>
      </c>
      <c r="K18" s="46">
        <v>0</v>
      </c>
    </row>
    <row r="19" spans="1:11" ht="31">
      <c r="A19" s="6" t="s">
        <v>7</v>
      </c>
      <c r="B19" s="45">
        <v>0</v>
      </c>
      <c r="C19" s="46">
        <v>0</v>
      </c>
      <c r="D19" s="46">
        <v>0</v>
      </c>
      <c r="E19" s="46">
        <v>0</v>
      </c>
      <c r="F19" s="46">
        <v>0</v>
      </c>
      <c r="G19" s="46">
        <v>0</v>
      </c>
      <c r="H19" s="46">
        <v>0</v>
      </c>
      <c r="I19" s="46">
        <v>0</v>
      </c>
      <c r="J19" s="46">
        <v>0</v>
      </c>
      <c r="K19" s="46">
        <v>0</v>
      </c>
    </row>
    <row r="20" spans="1:11" ht="31">
      <c r="A20" s="6" t="s">
        <v>8</v>
      </c>
      <c r="B20" s="45">
        <v>0</v>
      </c>
      <c r="C20" s="46">
        <v>0</v>
      </c>
      <c r="D20" s="46">
        <v>0</v>
      </c>
      <c r="E20" s="46">
        <v>0</v>
      </c>
      <c r="F20" s="46">
        <v>0</v>
      </c>
      <c r="G20" s="46">
        <v>0</v>
      </c>
      <c r="H20" s="46">
        <v>0</v>
      </c>
      <c r="I20" s="46">
        <v>0</v>
      </c>
      <c r="J20" s="46">
        <v>0</v>
      </c>
      <c r="K20" s="46">
        <v>0</v>
      </c>
    </row>
    <row r="21" spans="1:11" ht="31">
      <c r="A21" s="6" t="s">
        <v>9</v>
      </c>
      <c r="B21" s="45">
        <v>0</v>
      </c>
      <c r="C21" s="46">
        <v>80</v>
      </c>
      <c r="D21" s="46">
        <v>100</v>
      </c>
      <c r="E21" s="46">
        <v>0</v>
      </c>
      <c r="F21" s="46">
        <v>100</v>
      </c>
      <c r="G21" s="46">
        <v>100</v>
      </c>
      <c r="H21" s="46">
        <v>0</v>
      </c>
      <c r="I21" s="46">
        <v>100</v>
      </c>
      <c r="J21" s="46">
        <v>100</v>
      </c>
      <c r="K21" s="46">
        <v>100</v>
      </c>
    </row>
    <row r="22" spans="1:11" s="2" customFormat="1" ht="31">
      <c r="A22" s="7" t="s">
        <v>14</v>
      </c>
      <c r="B22" s="47" t="s">
        <v>20</v>
      </c>
      <c r="C22" s="48" t="s">
        <v>18</v>
      </c>
      <c r="D22" s="48" t="s">
        <v>18</v>
      </c>
      <c r="E22" s="48" t="s">
        <v>21</v>
      </c>
      <c r="F22" s="48" t="s">
        <v>18</v>
      </c>
      <c r="G22" s="48" t="s">
        <v>18</v>
      </c>
      <c r="H22" s="48" t="s">
        <v>20</v>
      </c>
      <c r="I22" s="48" t="s">
        <v>18</v>
      </c>
      <c r="J22" s="48" t="s">
        <v>18</v>
      </c>
      <c r="K22" s="48" t="s">
        <v>18</v>
      </c>
    </row>
    <row r="23" spans="1:11" s="2" customFormat="1" ht="31">
      <c r="A23" s="7" t="s">
        <v>10</v>
      </c>
      <c r="B23" s="47">
        <v>100</v>
      </c>
      <c r="C23" s="48">
        <v>80</v>
      </c>
      <c r="D23" s="48">
        <v>100</v>
      </c>
      <c r="E23" s="48">
        <v>100</v>
      </c>
      <c r="F23" s="48">
        <v>100</v>
      </c>
      <c r="G23" s="48">
        <v>100</v>
      </c>
      <c r="H23" s="48">
        <v>100</v>
      </c>
      <c r="I23" s="48">
        <v>100</v>
      </c>
      <c r="J23" s="48">
        <v>100</v>
      </c>
      <c r="K23" s="48">
        <v>100</v>
      </c>
    </row>
    <row r="25" spans="1:11" s="26" customFormat="1" ht="34" thickBot="1">
      <c r="A25" s="23" t="s">
        <v>2</v>
      </c>
      <c r="B25" s="24" t="s">
        <v>0</v>
      </c>
      <c r="C25" s="25" t="s">
        <v>1</v>
      </c>
      <c r="D25" s="25" t="s">
        <v>17</v>
      </c>
      <c r="E25" s="25" t="s">
        <v>16</v>
      </c>
    </row>
    <row r="26" spans="1:11" s="20" customFormat="1" ht="32" thickTop="1">
      <c r="A26" s="17" t="s">
        <v>2</v>
      </c>
      <c r="B26" s="21">
        <f>B4</f>
        <v>39.903227434211402</v>
      </c>
      <c r="C26" s="22">
        <f t="shared" ref="C26" si="0">H4</f>
        <v>56.632038095961803</v>
      </c>
      <c r="D26" s="19">
        <f t="shared" ref="D26:D30" si="1">AVERAGE(B26:C26)</f>
        <v>48.267632765086603</v>
      </c>
      <c r="E26" s="19">
        <f t="shared" ref="E26:E30" si="2">VAR(B26:C26)</f>
        <v>139.92655307834684</v>
      </c>
      <c r="F26" s="90">
        <v>4</v>
      </c>
    </row>
    <row r="27" spans="1:11" ht="31">
      <c r="A27" s="6" t="s">
        <v>6</v>
      </c>
      <c r="B27" s="12">
        <f>B5+B8+B10</f>
        <v>15.595510857221978</v>
      </c>
      <c r="C27" s="12">
        <f>H5+H8+H10</f>
        <v>9.6214625042450095</v>
      </c>
      <c r="D27" s="10">
        <f>AVERAGE(B27:C27)</f>
        <v>12.608486680733494</v>
      </c>
      <c r="E27" s="10">
        <f t="shared" si="2"/>
        <v>17.844626861853442</v>
      </c>
      <c r="F27" s="90">
        <v>5</v>
      </c>
      <c r="G27">
        <v>8</v>
      </c>
      <c r="H27">
        <v>10</v>
      </c>
    </row>
    <row r="28" spans="1:11" ht="31">
      <c r="A28" s="6" t="s">
        <v>4</v>
      </c>
      <c r="B28" s="12">
        <f>B6+B7</f>
        <v>14.067831716960949</v>
      </c>
      <c r="C28" s="3">
        <f>H6+H7</f>
        <v>12.795105824264031</v>
      </c>
      <c r="D28" s="10">
        <f t="shared" si="1"/>
        <v>13.43146877061249</v>
      </c>
      <c r="E28" s="10">
        <f t="shared" si="2"/>
        <v>0.80991559897058407</v>
      </c>
      <c r="F28" s="90">
        <v>6</v>
      </c>
      <c r="G28">
        <v>7</v>
      </c>
    </row>
    <row r="29" spans="1:11" ht="31">
      <c r="A29" s="6" t="s">
        <v>7</v>
      </c>
      <c r="B29" s="12">
        <f>B9</f>
        <v>13.6237590605759</v>
      </c>
      <c r="C29" s="3">
        <f>H9</f>
        <v>6.2486105350510499</v>
      </c>
      <c r="D29" s="10">
        <f t="shared" si="1"/>
        <v>9.9361847978134747</v>
      </c>
      <c r="E29" s="10">
        <f t="shared" si="2"/>
        <v>27.196407886775688</v>
      </c>
      <c r="F29" s="90">
        <v>9</v>
      </c>
    </row>
    <row r="30" spans="1:11" ht="31">
      <c r="A30" s="6" t="s">
        <v>9</v>
      </c>
      <c r="B30" s="12">
        <f>B11</f>
        <v>16.8096709310297</v>
      </c>
      <c r="C30" s="3">
        <f>H11</f>
        <v>14.702783040478</v>
      </c>
      <c r="D30" s="10">
        <f t="shared" si="1"/>
        <v>15.75622698575385</v>
      </c>
      <c r="E30" s="10">
        <f t="shared" si="2"/>
        <v>2.2194882916766967</v>
      </c>
      <c r="F30" s="90">
        <v>11</v>
      </c>
    </row>
    <row r="31" spans="1:11" ht="31">
      <c r="A31" s="7" t="s">
        <v>14</v>
      </c>
      <c r="B31" s="12" t="str">
        <f>B12</f>
        <v>HAPPY</v>
      </c>
      <c r="C31" s="3" t="str">
        <f>H12</f>
        <v>HAPPY</v>
      </c>
      <c r="D31" s="10">
        <f>COUNTIF(B31:C31,A25)</f>
        <v>2</v>
      </c>
      <c r="E31" s="13">
        <f>D31/2</f>
        <v>1</v>
      </c>
      <c r="F31" s="90">
        <v>12</v>
      </c>
    </row>
    <row r="32" spans="1:11" ht="31">
      <c r="A32" s="7" t="s">
        <v>10</v>
      </c>
      <c r="B32" s="12">
        <f>B13</f>
        <v>39.903227434211402</v>
      </c>
      <c r="C32" s="3">
        <f>H13</f>
        <v>56.632038095961803</v>
      </c>
      <c r="D32" s="10">
        <f t="shared" ref="D32:D37" si="3">AVERAGE(B32:C32)</f>
        <v>48.267632765086603</v>
      </c>
      <c r="E32" s="10">
        <f t="shared" ref="E32:E37" si="4">VAR(B32:C32)</f>
        <v>139.92655307834684</v>
      </c>
      <c r="F32" s="90">
        <v>13</v>
      </c>
    </row>
    <row r="33" spans="1:8" s="20" customFormat="1" ht="31">
      <c r="A33" s="17" t="s">
        <v>2</v>
      </c>
      <c r="B33" s="21">
        <f>B14</f>
        <v>100</v>
      </c>
      <c r="C33" s="22">
        <f>H14</f>
        <v>100</v>
      </c>
      <c r="D33" s="19">
        <f t="shared" si="3"/>
        <v>100</v>
      </c>
      <c r="E33" s="19">
        <f t="shared" si="4"/>
        <v>0</v>
      </c>
      <c r="F33" s="90">
        <v>14</v>
      </c>
    </row>
    <row r="34" spans="1:8" ht="31">
      <c r="A34" s="6" t="s">
        <v>6</v>
      </c>
      <c r="B34" s="12">
        <f>B15+B18+B20</f>
        <v>0</v>
      </c>
      <c r="C34" s="3">
        <f>H15+H18+H20</f>
        <v>0</v>
      </c>
      <c r="D34" s="10">
        <f t="shared" si="3"/>
        <v>0</v>
      </c>
      <c r="E34" s="10">
        <f t="shared" si="4"/>
        <v>0</v>
      </c>
      <c r="F34" s="90">
        <v>15</v>
      </c>
      <c r="G34">
        <v>18</v>
      </c>
      <c r="H34">
        <v>20</v>
      </c>
    </row>
    <row r="35" spans="1:8" ht="31">
      <c r="A35" s="6" t="s">
        <v>4</v>
      </c>
      <c r="B35" s="12">
        <f>B16+B17</f>
        <v>0</v>
      </c>
      <c r="C35" s="3">
        <f>H16+H17</f>
        <v>0</v>
      </c>
      <c r="D35" s="10">
        <f t="shared" si="3"/>
        <v>0</v>
      </c>
      <c r="E35" s="10">
        <f t="shared" si="4"/>
        <v>0</v>
      </c>
      <c r="F35" s="90">
        <v>16</v>
      </c>
      <c r="G35">
        <v>17</v>
      </c>
    </row>
    <row r="36" spans="1:8" ht="31">
      <c r="A36" s="6" t="s">
        <v>7</v>
      </c>
      <c r="B36" s="12">
        <f>B19</f>
        <v>0</v>
      </c>
      <c r="C36" s="3">
        <f>H19</f>
        <v>0</v>
      </c>
      <c r="D36" s="10">
        <f t="shared" si="3"/>
        <v>0</v>
      </c>
      <c r="E36" s="10">
        <f t="shared" si="4"/>
        <v>0</v>
      </c>
      <c r="F36" s="90">
        <v>19</v>
      </c>
    </row>
    <row r="37" spans="1:8" ht="31">
      <c r="A37" s="6" t="s">
        <v>9</v>
      </c>
      <c r="B37" s="12">
        <f>B21</f>
        <v>0</v>
      </c>
      <c r="C37" s="3">
        <f>H21</f>
        <v>0</v>
      </c>
      <c r="D37" s="10">
        <f t="shared" si="3"/>
        <v>0</v>
      </c>
      <c r="E37" s="10">
        <f t="shared" si="4"/>
        <v>0</v>
      </c>
      <c r="F37" s="90">
        <v>21</v>
      </c>
    </row>
    <row r="38" spans="1:8" ht="31">
      <c r="A38" s="7" t="s">
        <v>14</v>
      </c>
      <c r="B38" s="12" t="str">
        <f>B22</f>
        <v>HAPPY</v>
      </c>
      <c r="C38" s="3" t="str">
        <f>H22</f>
        <v>HAPPY</v>
      </c>
      <c r="D38" s="10">
        <f>COUNTIF(B38:C38,A25)</f>
        <v>2</v>
      </c>
      <c r="E38" s="13">
        <f>D38/2</f>
        <v>1</v>
      </c>
      <c r="F38" s="90">
        <v>22</v>
      </c>
    </row>
    <row r="39" spans="1:8" ht="31">
      <c r="A39" s="7" t="s">
        <v>10</v>
      </c>
      <c r="B39" s="12">
        <f>B23</f>
        <v>100</v>
      </c>
      <c r="C39" s="3">
        <f>H23</f>
        <v>100</v>
      </c>
      <c r="D39" s="10">
        <f>AVERAGE(B39:C39)</f>
        <v>100</v>
      </c>
      <c r="E39" s="10">
        <f>VAR(B39:C39)</f>
        <v>0</v>
      </c>
      <c r="F39" s="90">
        <v>23</v>
      </c>
    </row>
    <row r="41" spans="1:8" s="27" customFormat="1" ht="34" thickBot="1">
      <c r="A41" s="23" t="s">
        <v>4</v>
      </c>
      <c r="B41" s="24" t="s">
        <v>0</v>
      </c>
      <c r="C41" s="25" t="s">
        <v>1</v>
      </c>
      <c r="D41" s="25" t="s">
        <v>17</v>
      </c>
      <c r="E41" s="25" t="s">
        <v>16</v>
      </c>
    </row>
    <row r="42" spans="1:8" ht="32" thickTop="1">
      <c r="A42" s="6" t="s">
        <v>2</v>
      </c>
      <c r="B42" s="11">
        <f>C4</f>
        <v>0.24802442622142001</v>
      </c>
      <c r="C42" s="10">
        <f>I4</f>
        <v>0.279958645123834</v>
      </c>
      <c r="D42" s="10">
        <f t="shared" ref="D42:D46" si="5">AVERAGE(B42:C42)</f>
        <v>0.26399153567262701</v>
      </c>
      <c r="E42" s="10">
        <f t="shared" ref="E42:E46" si="6">VAR(B42:C42)</f>
        <v>5.0989716845364756E-4</v>
      </c>
    </row>
    <row r="43" spans="1:8" ht="31">
      <c r="A43" s="6" t="s">
        <v>6</v>
      </c>
      <c r="B43" s="11">
        <f>C5+C8+C10</f>
        <v>2.5025281188317852</v>
      </c>
      <c r="C43" s="10">
        <f>I5+I8+I10</f>
        <v>4.1149688310834494</v>
      </c>
      <c r="D43" s="10">
        <f t="shared" si="5"/>
        <v>3.3087484749576173</v>
      </c>
      <c r="E43" s="10">
        <f t="shared" si="6"/>
        <v>1.2999825252633279</v>
      </c>
    </row>
    <row r="44" spans="1:8" s="20" customFormat="1" ht="31">
      <c r="A44" s="17" t="s">
        <v>4</v>
      </c>
      <c r="B44" s="18">
        <f>C6+C7</f>
        <v>35.526154192311822</v>
      </c>
      <c r="C44" s="19">
        <f>I6+I7</f>
        <v>16.76062804907771</v>
      </c>
      <c r="D44" s="19">
        <f t="shared" si="5"/>
        <v>26.143391120694766</v>
      </c>
      <c r="E44" s="19">
        <f t="shared" si="6"/>
        <v>176.07248571620153</v>
      </c>
    </row>
    <row r="45" spans="1:8" ht="31">
      <c r="A45" s="6" t="s">
        <v>7</v>
      </c>
      <c r="B45" s="11">
        <f>C9</f>
        <v>2.2211346776918699</v>
      </c>
      <c r="C45" s="10">
        <f>I9</f>
        <v>2.5296908104821898</v>
      </c>
      <c r="D45" s="10">
        <f t="shared" si="5"/>
        <v>2.3754127440870301</v>
      </c>
      <c r="E45" s="10">
        <f t="shared" si="6"/>
        <v>4.7603443541258769E-2</v>
      </c>
    </row>
    <row r="46" spans="1:8" ht="31">
      <c r="A46" s="6" t="s">
        <v>9</v>
      </c>
      <c r="B46" s="11">
        <f>C11</f>
        <v>59.502158584942997</v>
      </c>
      <c r="C46" s="10">
        <f>I11</f>
        <v>76.314753664232697</v>
      </c>
      <c r="D46" s="10">
        <f t="shared" si="5"/>
        <v>67.908456124587843</v>
      </c>
      <c r="E46" s="10">
        <f t="shared" si="6"/>
        <v>141.3316766500775</v>
      </c>
    </row>
    <row r="47" spans="1:8" ht="31">
      <c r="A47" s="7" t="s">
        <v>14</v>
      </c>
      <c r="B47" s="11" t="str">
        <f>C12</f>
        <v>CALM</v>
      </c>
      <c r="C47" s="10" t="str">
        <f>I12</f>
        <v>CALM</v>
      </c>
      <c r="D47" s="10">
        <f>COUNTIF(B47:C47,A41)</f>
        <v>0</v>
      </c>
      <c r="E47" s="13">
        <f>D47/2</f>
        <v>0</v>
      </c>
    </row>
    <row r="48" spans="1:8" ht="31">
      <c r="A48" s="7" t="s">
        <v>10</v>
      </c>
      <c r="B48" s="11">
        <f>MAX(B42:B46)</f>
        <v>59.502158584942997</v>
      </c>
      <c r="C48" s="11">
        <f>MAX(C42:C46)</f>
        <v>76.314753664232697</v>
      </c>
      <c r="D48" s="10">
        <f t="shared" ref="D48:D53" si="7">AVERAGE(B48:C48)</f>
        <v>67.908456124587843</v>
      </c>
      <c r="E48" s="10">
        <f t="shared" ref="E48:E53" si="8">VAR(B48:C48)</f>
        <v>141.3316766500775</v>
      </c>
    </row>
    <row r="49" spans="1:5" ht="31">
      <c r="A49" s="6" t="s">
        <v>2</v>
      </c>
      <c r="B49" s="11">
        <f>C14</f>
        <v>0</v>
      </c>
      <c r="C49" s="10">
        <f>I14</f>
        <v>0</v>
      </c>
      <c r="D49" s="10">
        <f t="shared" si="7"/>
        <v>0</v>
      </c>
      <c r="E49" s="10">
        <f t="shared" si="8"/>
        <v>0</v>
      </c>
    </row>
    <row r="50" spans="1:5" ht="31">
      <c r="A50" s="6" t="s">
        <v>6</v>
      </c>
      <c r="B50" s="11">
        <f>C15+C18+C20</f>
        <v>0</v>
      </c>
      <c r="C50" s="10">
        <f>I15+I18+I20</f>
        <v>0</v>
      </c>
      <c r="D50" s="10">
        <f t="shared" si="7"/>
        <v>0</v>
      </c>
      <c r="E50" s="10">
        <f t="shared" si="8"/>
        <v>0</v>
      </c>
    </row>
    <row r="51" spans="1:5" s="20" customFormat="1" ht="31">
      <c r="A51" s="17" t="s">
        <v>4</v>
      </c>
      <c r="B51" s="18">
        <f>C16+C17</f>
        <v>20</v>
      </c>
      <c r="C51" s="19">
        <f>I16+I17</f>
        <v>0</v>
      </c>
      <c r="D51" s="19">
        <f t="shared" si="7"/>
        <v>10</v>
      </c>
      <c r="E51" s="19">
        <f t="shared" si="8"/>
        <v>200</v>
      </c>
    </row>
    <row r="52" spans="1:5" ht="31">
      <c r="A52" s="6" t="s">
        <v>7</v>
      </c>
      <c r="B52" s="11">
        <f>C19</f>
        <v>0</v>
      </c>
      <c r="C52" s="10">
        <f>I19</f>
        <v>0</v>
      </c>
      <c r="D52" s="10">
        <f t="shared" si="7"/>
        <v>0</v>
      </c>
      <c r="E52" s="10">
        <f t="shared" si="8"/>
        <v>0</v>
      </c>
    </row>
    <row r="53" spans="1:5" ht="31">
      <c r="A53" s="6" t="s">
        <v>9</v>
      </c>
      <c r="B53" s="11">
        <f>C21</f>
        <v>80</v>
      </c>
      <c r="C53" s="10">
        <f>I21</f>
        <v>100</v>
      </c>
      <c r="D53" s="10">
        <f t="shared" si="7"/>
        <v>90</v>
      </c>
      <c r="E53" s="10">
        <f t="shared" si="8"/>
        <v>200</v>
      </c>
    </row>
    <row r="54" spans="1:5" ht="31">
      <c r="A54" s="7" t="s">
        <v>14</v>
      </c>
      <c r="B54" s="11" t="str">
        <f>C22</f>
        <v>CALM</v>
      </c>
      <c r="C54" s="10" t="str">
        <f>I22</f>
        <v>CALM</v>
      </c>
      <c r="D54" s="10">
        <f>COUNTIF(B54:C54,A41)</f>
        <v>0</v>
      </c>
      <c r="E54" s="13">
        <f>D54/2</f>
        <v>0</v>
      </c>
    </row>
    <row r="55" spans="1:5" ht="31">
      <c r="A55" s="7" t="s">
        <v>10</v>
      </c>
      <c r="B55" s="11">
        <f>C23</f>
        <v>80</v>
      </c>
      <c r="C55" s="10">
        <f>I23</f>
        <v>100</v>
      </c>
      <c r="D55" s="10">
        <f>AVERAGE(B55:C55)</f>
        <v>90</v>
      </c>
      <c r="E55" s="10">
        <f>VAR(B55:C55)</f>
        <v>200</v>
      </c>
    </row>
    <row r="57" spans="1:5" s="27" customFormat="1" ht="34" thickBot="1">
      <c r="A57" s="23" t="s">
        <v>6</v>
      </c>
      <c r="B57" s="24" t="s">
        <v>0</v>
      </c>
      <c r="C57" s="25" t="s">
        <v>1</v>
      </c>
      <c r="D57" s="25" t="s">
        <v>17</v>
      </c>
      <c r="E57" s="25" t="s">
        <v>16</v>
      </c>
    </row>
    <row r="58" spans="1:5" ht="32" thickTop="1">
      <c r="A58" s="6" t="s">
        <v>2</v>
      </c>
      <c r="B58" s="11">
        <f>D4</f>
        <v>0.12863252335424499</v>
      </c>
      <c r="C58" s="10">
        <f>J4</f>
        <v>0.127437362582663</v>
      </c>
      <c r="D58" s="10">
        <f t="shared" ref="D58:D62" si="9">AVERAGE(B58:C58)</f>
        <v>0.128034942968454</v>
      </c>
      <c r="E58" s="10">
        <f t="shared" ref="E58:E62" si="10">VAR(B58:C58)</f>
        <v>7.1420463496423293E-7</v>
      </c>
    </row>
    <row r="59" spans="1:5" ht="31">
      <c r="A59" s="92" t="s">
        <v>30</v>
      </c>
      <c r="B59" s="18">
        <f>D5+D8+D10</f>
        <v>1.712023519573229</v>
      </c>
      <c r="C59" s="19">
        <f>J5+J8+J10</f>
        <v>1.4194994726066628</v>
      </c>
      <c r="D59" s="19">
        <f t="shared" si="9"/>
        <v>1.5657614960899457</v>
      </c>
      <c r="E59" s="19">
        <f t="shared" si="10"/>
        <v>4.2785159026848915E-2</v>
      </c>
    </row>
    <row r="60" spans="1:5" ht="31">
      <c r="A60" s="6" t="s">
        <v>4</v>
      </c>
      <c r="B60" s="11">
        <f>D6+D7</f>
        <v>13.226760690351799</v>
      </c>
      <c r="C60" s="10">
        <f>J6+J7</f>
        <v>11.68824531527423</v>
      </c>
      <c r="D60" s="10">
        <f t="shared" si="9"/>
        <v>12.457503002813015</v>
      </c>
      <c r="E60" s="10">
        <f t="shared" si="10"/>
        <v>1.1835147796750369</v>
      </c>
    </row>
    <row r="61" spans="1:5" ht="31">
      <c r="A61" s="6" t="s">
        <v>7</v>
      </c>
      <c r="B61" s="11">
        <f>D9</f>
        <v>2.35907527349059</v>
      </c>
      <c r="C61" s="10">
        <f>J9</f>
        <v>2.4853726555221698</v>
      </c>
      <c r="D61" s="10">
        <f t="shared" si="9"/>
        <v>2.4222239645063799</v>
      </c>
      <c r="E61" s="10">
        <f t="shared" si="10"/>
        <v>7.9755143540154085E-3</v>
      </c>
    </row>
    <row r="62" spans="1:5" ht="31">
      <c r="A62" s="6" t="s">
        <v>9</v>
      </c>
      <c r="B62" s="11">
        <f t="shared" ref="B62:B67" si="11">D11</f>
        <v>82.573507993230095</v>
      </c>
      <c r="C62" s="10">
        <f>J11</f>
        <v>84.279445194014201</v>
      </c>
      <c r="D62" s="10">
        <f t="shared" si="9"/>
        <v>83.426476593622141</v>
      </c>
      <c r="E62" s="10">
        <f t="shared" si="10"/>
        <v>1.455110866509556</v>
      </c>
    </row>
    <row r="63" spans="1:5" ht="31">
      <c r="A63" s="7" t="s">
        <v>14</v>
      </c>
      <c r="B63" s="11" t="str">
        <f t="shared" si="11"/>
        <v>CALM</v>
      </c>
      <c r="C63" s="10" t="str">
        <f>J12</f>
        <v>CALM</v>
      </c>
      <c r="D63" s="10">
        <f>COUNTIF(B63:C63,A57)</f>
        <v>0</v>
      </c>
      <c r="E63" s="13">
        <f>D63/2</f>
        <v>0</v>
      </c>
    </row>
    <row r="64" spans="1:5" ht="31">
      <c r="A64" s="7" t="s">
        <v>10</v>
      </c>
      <c r="B64" s="11">
        <f>MAX(B58:B62)</f>
        <v>82.573507993230095</v>
      </c>
      <c r="C64" s="11">
        <f>MAX(C58:C62)</f>
        <v>84.279445194014201</v>
      </c>
      <c r="D64" s="10">
        <f t="shared" ref="D64:D69" si="12">AVERAGE(B64:C64)</f>
        <v>83.426476593622141</v>
      </c>
      <c r="E64" s="10">
        <f t="shared" ref="E64:E69" si="13">VAR(B64:C64)</f>
        <v>1.455110866509556</v>
      </c>
    </row>
    <row r="65" spans="1:5" ht="31">
      <c r="A65" s="6" t="s">
        <v>2</v>
      </c>
      <c r="B65" s="11">
        <f t="shared" si="11"/>
        <v>0</v>
      </c>
      <c r="C65" s="10">
        <f>J14</f>
        <v>0</v>
      </c>
      <c r="D65" s="10">
        <f t="shared" si="12"/>
        <v>0</v>
      </c>
      <c r="E65" s="10">
        <f t="shared" si="13"/>
        <v>0</v>
      </c>
    </row>
    <row r="66" spans="1:5" ht="31">
      <c r="A66" s="92" t="s">
        <v>30</v>
      </c>
      <c r="B66" s="18">
        <f t="shared" si="11"/>
        <v>0</v>
      </c>
      <c r="C66" s="19">
        <f>J15+J18+J20</f>
        <v>0</v>
      </c>
      <c r="D66" s="19">
        <f t="shared" si="12"/>
        <v>0</v>
      </c>
      <c r="E66" s="19">
        <f t="shared" si="13"/>
        <v>0</v>
      </c>
    </row>
    <row r="67" spans="1:5" ht="31">
      <c r="A67" s="6" t="s">
        <v>4</v>
      </c>
      <c r="B67" s="11">
        <f t="shared" si="11"/>
        <v>0</v>
      </c>
      <c r="C67" s="10">
        <f>J16+J17</f>
        <v>0</v>
      </c>
      <c r="D67" s="10">
        <f t="shared" si="12"/>
        <v>0</v>
      </c>
      <c r="E67" s="10">
        <f t="shared" si="13"/>
        <v>0</v>
      </c>
    </row>
    <row r="68" spans="1:5" ht="31">
      <c r="A68" s="6" t="s">
        <v>7</v>
      </c>
      <c r="B68" s="11">
        <f>D19</f>
        <v>0</v>
      </c>
      <c r="C68" s="10">
        <f>J19</f>
        <v>0</v>
      </c>
      <c r="D68" s="10">
        <f t="shared" si="12"/>
        <v>0</v>
      </c>
      <c r="E68" s="10">
        <f t="shared" si="13"/>
        <v>0</v>
      </c>
    </row>
    <row r="69" spans="1:5" ht="31">
      <c r="A69" s="6" t="s">
        <v>9</v>
      </c>
      <c r="B69" s="11">
        <f>D21</f>
        <v>100</v>
      </c>
      <c r="C69" s="10">
        <f>J21</f>
        <v>100</v>
      </c>
      <c r="D69" s="10">
        <f t="shared" si="12"/>
        <v>100</v>
      </c>
      <c r="E69" s="10">
        <f t="shared" si="13"/>
        <v>0</v>
      </c>
    </row>
    <row r="70" spans="1:5" ht="31">
      <c r="A70" s="7" t="s">
        <v>14</v>
      </c>
      <c r="B70" s="11" t="str">
        <f>D22</f>
        <v>CALM</v>
      </c>
      <c r="C70" s="10" t="str">
        <f>J22</f>
        <v>CALM</v>
      </c>
      <c r="D70" s="10">
        <f>COUNTIF(B70:C70,A57)</f>
        <v>0</v>
      </c>
      <c r="E70" s="13">
        <f>D70/2</f>
        <v>0</v>
      </c>
    </row>
    <row r="71" spans="1:5" ht="31">
      <c r="A71" s="7" t="s">
        <v>10</v>
      </c>
      <c r="B71" s="11">
        <f>D23</f>
        <v>100</v>
      </c>
      <c r="C71" s="10">
        <f>J23</f>
        <v>100</v>
      </c>
      <c r="D71" s="10">
        <f>AVERAGE(B71:C71)</f>
        <v>100</v>
      </c>
      <c r="E71" s="10">
        <f>VAR(B71:C71)</f>
        <v>0</v>
      </c>
    </row>
    <row r="73" spans="1:5" s="27" customFormat="1" ht="34" thickBot="1">
      <c r="A73" s="23" t="s">
        <v>7</v>
      </c>
      <c r="B73" s="24" t="s">
        <v>0</v>
      </c>
      <c r="C73" s="25" t="s">
        <v>1</v>
      </c>
      <c r="D73" s="25" t="s">
        <v>17</v>
      </c>
      <c r="E73" s="25" t="s">
        <v>16</v>
      </c>
    </row>
    <row r="74" spans="1:5" ht="32" thickTop="1">
      <c r="A74" s="6" t="s">
        <v>2</v>
      </c>
      <c r="B74" s="11">
        <f>E4</f>
        <v>0.25986352914208199</v>
      </c>
      <c r="C74" s="10">
        <f>K4</f>
        <v>0.248743572928012</v>
      </c>
      <c r="D74" s="10">
        <f t="shared" ref="D74:D78" si="14">AVERAGE(B74:C74)</f>
        <v>0.25430355103504698</v>
      </c>
      <c r="E74" s="10">
        <f t="shared" ref="E74:E78" si="15">VAR(B74:C74)</f>
        <v>6.1826713101416987E-5</v>
      </c>
    </row>
    <row r="75" spans="1:5" ht="31">
      <c r="A75" s="91" t="s">
        <v>30</v>
      </c>
      <c r="B75" s="11">
        <f>E5+E8+E10</f>
        <v>4.9496566967861417</v>
      </c>
      <c r="C75" s="10">
        <f>K5+K8+K10</f>
        <v>3.9789278608813405</v>
      </c>
      <c r="D75" s="10">
        <f t="shared" si="14"/>
        <v>4.4642922788337414</v>
      </c>
      <c r="E75" s="10">
        <f t="shared" si="15"/>
        <v>0.47115723642853879</v>
      </c>
    </row>
    <row r="76" spans="1:5" ht="31">
      <c r="A76" s="6" t="s">
        <v>4</v>
      </c>
      <c r="B76" s="11">
        <f>E6+E7</f>
        <v>74.476395009907861</v>
      </c>
      <c r="C76" s="10">
        <f>K6+K7</f>
        <v>25.305663361444587</v>
      </c>
      <c r="D76" s="10">
        <f t="shared" si="14"/>
        <v>49.891029185676224</v>
      </c>
      <c r="E76" s="10">
        <f t="shared" si="15"/>
        <v>1208.8804254225943</v>
      </c>
    </row>
    <row r="77" spans="1:5" s="20" customFormat="1" ht="31">
      <c r="A77" s="17" t="s">
        <v>7</v>
      </c>
      <c r="B77" s="18">
        <f>E9</f>
        <v>2.37047592743389</v>
      </c>
      <c r="C77" s="19">
        <f>K9</f>
        <v>2.7532615048751801</v>
      </c>
      <c r="D77" s="19">
        <f t="shared" si="14"/>
        <v>2.5618687161545353</v>
      </c>
      <c r="E77" s="19">
        <f t="shared" si="15"/>
        <v>7.3262399148530929E-2</v>
      </c>
    </row>
    <row r="78" spans="1:5" ht="31">
      <c r="A78" s="6" t="s">
        <v>9</v>
      </c>
      <c r="B78" s="11">
        <f>E11</f>
        <v>17.943608836729901</v>
      </c>
      <c r="C78" s="10">
        <f>K11</f>
        <v>67.713403699870796</v>
      </c>
      <c r="D78" s="10">
        <f t="shared" si="14"/>
        <v>42.828506268300345</v>
      </c>
      <c r="E78" s="10">
        <f t="shared" si="15"/>
        <v>1238.5162403595637</v>
      </c>
    </row>
    <row r="79" spans="1:5" ht="31">
      <c r="A79" s="7" t="s">
        <v>14</v>
      </c>
      <c r="B79" s="11" t="str">
        <f>E12</f>
        <v>SURPRISED</v>
      </c>
      <c r="C79" s="10" t="str">
        <f>K12</f>
        <v>CALM</v>
      </c>
      <c r="D79" s="10">
        <f>COUNTIF(B79:C79,A73)</f>
        <v>0</v>
      </c>
      <c r="E79" s="13">
        <f>D79/2</f>
        <v>0</v>
      </c>
    </row>
    <row r="80" spans="1:5" ht="31">
      <c r="A80" s="7" t="s">
        <v>10</v>
      </c>
      <c r="B80" s="11">
        <f>E13</f>
        <v>69.215387701146298</v>
      </c>
      <c r="C80" s="10">
        <f>K13</f>
        <v>67.713403699870796</v>
      </c>
      <c r="D80" s="10">
        <f t="shared" ref="D80:D85" si="16">AVERAGE(B80:C80)</f>
        <v>68.464395700508547</v>
      </c>
      <c r="E80" s="10">
        <f t="shared" ref="E80:E85" si="17">VAR(B80:C80)</f>
        <v>1.1279779700437844</v>
      </c>
    </row>
    <row r="81" spans="1:5" ht="31">
      <c r="A81" s="6" t="s">
        <v>2</v>
      </c>
      <c r="B81" s="11">
        <f>E14</f>
        <v>0</v>
      </c>
      <c r="C81" s="10">
        <f>K14</f>
        <v>0</v>
      </c>
      <c r="D81" s="10">
        <f t="shared" si="16"/>
        <v>0</v>
      </c>
      <c r="E81" s="10">
        <f t="shared" si="17"/>
        <v>0</v>
      </c>
    </row>
    <row r="82" spans="1:5" ht="31">
      <c r="A82" s="91" t="s">
        <v>30</v>
      </c>
      <c r="B82" s="11">
        <f>E15+E18+E20</f>
        <v>0</v>
      </c>
      <c r="C82" s="10">
        <f>K15+K18+K20</f>
        <v>0</v>
      </c>
      <c r="D82" s="10">
        <f t="shared" si="16"/>
        <v>0</v>
      </c>
      <c r="E82" s="10">
        <f t="shared" si="17"/>
        <v>0</v>
      </c>
    </row>
    <row r="83" spans="1:5" ht="31">
      <c r="A83" s="6" t="s">
        <v>4</v>
      </c>
      <c r="B83" s="11">
        <f>E16+E17</f>
        <v>100</v>
      </c>
      <c r="C83" s="10">
        <f>K16+K17</f>
        <v>0</v>
      </c>
      <c r="D83" s="10">
        <f t="shared" si="16"/>
        <v>50</v>
      </c>
      <c r="E83" s="10">
        <f t="shared" si="17"/>
        <v>5000</v>
      </c>
    </row>
    <row r="84" spans="1:5" s="20" customFormat="1" ht="31">
      <c r="A84" s="17" t="s">
        <v>7</v>
      </c>
      <c r="B84" s="18">
        <f>E19</f>
        <v>0</v>
      </c>
      <c r="C84" s="19">
        <f>K19</f>
        <v>0</v>
      </c>
      <c r="D84" s="19">
        <f t="shared" si="16"/>
        <v>0</v>
      </c>
      <c r="E84" s="19">
        <f t="shared" si="17"/>
        <v>0</v>
      </c>
    </row>
    <row r="85" spans="1:5" ht="31">
      <c r="A85" s="6" t="s">
        <v>9</v>
      </c>
      <c r="B85" s="11">
        <f>E21</f>
        <v>0</v>
      </c>
      <c r="C85" s="10">
        <f>K21</f>
        <v>100</v>
      </c>
      <c r="D85" s="10">
        <f t="shared" si="16"/>
        <v>50</v>
      </c>
      <c r="E85" s="10">
        <f t="shared" si="17"/>
        <v>5000</v>
      </c>
    </row>
    <row r="86" spans="1:5" ht="31">
      <c r="A86" s="7" t="s">
        <v>14</v>
      </c>
      <c r="B86" s="11" t="str">
        <f>E22</f>
        <v>SURPRISED</v>
      </c>
      <c r="C86" s="10" t="str">
        <f>K22</f>
        <v>CALM</v>
      </c>
      <c r="D86" s="10">
        <f>COUNTIF(B86:C86,A73)</f>
        <v>0</v>
      </c>
      <c r="E86" s="13">
        <f>D86/2</f>
        <v>0</v>
      </c>
    </row>
    <row r="87" spans="1:5" ht="31">
      <c r="A87" s="7" t="s">
        <v>10</v>
      </c>
      <c r="B87" s="11">
        <f>E23</f>
        <v>100</v>
      </c>
      <c r="C87" s="10">
        <f>K23</f>
        <v>100</v>
      </c>
      <c r="D87" s="10">
        <f>AVERAGE(B87:C87)</f>
        <v>100</v>
      </c>
      <c r="E87" s="10">
        <f>VAR(B87:C87)</f>
        <v>0</v>
      </c>
    </row>
    <row r="89" spans="1:5" s="27" customFormat="1" ht="34" thickBot="1">
      <c r="A89" s="23" t="s">
        <v>13</v>
      </c>
      <c r="B89" s="24" t="s">
        <v>0</v>
      </c>
      <c r="C89" s="25" t="s">
        <v>1</v>
      </c>
      <c r="D89" s="25" t="s">
        <v>17</v>
      </c>
      <c r="E89" s="25" t="s">
        <v>16</v>
      </c>
    </row>
    <row r="90" spans="1:5" ht="32" thickTop="1">
      <c r="A90" s="6" t="s">
        <v>2</v>
      </c>
      <c r="B90" s="11">
        <f>F4</f>
        <v>4.2127870035894202E-2</v>
      </c>
      <c r="C90" s="11">
        <f>G4</f>
        <v>0.118837068094889</v>
      </c>
      <c r="D90" s="10">
        <f t="shared" ref="D90:D94" si="18">AVERAGE(B90:C90)</f>
        <v>8.048246906539161E-2</v>
      </c>
      <c r="E90" s="10">
        <f t="shared" ref="E90:E94" si="19">VAR(B90:C90)</f>
        <v>2.9421505334270431E-3</v>
      </c>
    </row>
    <row r="91" spans="1:5" ht="31">
      <c r="A91" s="6" t="s">
        <v>6</v>
      </c>
      <c r="B91" s="11">
        <f>F5+F8+F10</f>
        <v>0.56510990888180634</v>
      </c>
      <c r="C91" s="11">
        <f>G5+G8+G10</f>
        <v>1.675422820177795</v>
      </c>
      <c r="D91" s="10">
        <f t="shared" si="18"/>
        <v>1.1202663645298006</v>
      </c>
      <c r="E91" s="10">
        <f t="shared" si="19"/>
        <v>0.61639738049528781</v>
      </c>
    </row>
    <row r="92" spans="1:5" ht="31">
      <c r="A92" s="6" t="s">
        <v>4</v>
      </c>
      <c r="B92" s="11">
        <f>F6+F7</f>
        <v>10.75774511554898</v>
      </c>
      <c r="C92" s="11">
        <f>G6+G7</f>
        <v>12.75224726246587</v>
      </c>
      <c r="D92" s="10">
        <f t="shared" si="18"/>
        <v>11.754996189007425</v>
      </c>
      <c r="E92" s="10">
        <f t="shared" si="19"/>
        <v>1.9890194070280418</v>
      </c>
    </row>
    <row r="93" spans="1:5" ht="31">
      <c r="A93" s="6" t="s">
        <v>7</v>
      </c>
      <c r="B93" s="11">
        <f>F9</f>
        <v>1.9839987245084501</v>
      </c>
      <c r="C93" s="11">
        <f>G9</f>
        <v>2.19759258040202</v>
      </c>
      <c r="D93" s="10">
        <f t="shared" si="18"/>
        <v>2.0907956524552351</v>
      </c>
      <c r="E93" s="10">
        <f t="shared" si="19"/>
        <v>2.2811167637741561E-2</v>
      </c>
    </row>
    <row r="94" spans="1:5" s="20" customFormat="1" ht="31">
      <c r="A94" s="17" t="s">
        <v>9</v>
      </c>
      <c r="B94" s="18">
        <f t="shared" ref="B94:C97" si="20">F11</f>
        <v>86.651018381024798</v>
      </c>
      <c r="C94" s="18">
        <f t="shared" si="20"/>
        <v>83.255900268859406</v>
      </c>
      <c r="D94" s="19">
        <f t="shared" si="18"/>
        <v>84.953459324942102</v>
      </c>
      <c r="E94" s="19">
        <f t="shared" si="19"/>
        <v>5.7634134977767468</v>
      </c>
    </row>
    <row r="95" spans="1:5" ht="31">
      <c r="A95" s="7" t="s">
        <v>14</v>
      </c>
      <c r="B95" s="11" t="str">
        <f t="shared" si="20"/>
        <v>CALM</v>
      </c>
      <c r="C95" s="11" t="str">
        <f t="shared" si="20"/>
        <v>CALM</v>
      </c>
      <c r="D95" s="10">
        <f>COUNTIF(B95:C95,A89)</f>
        <v>2</v>
      </c>
      <c r="E95" s="13">
        <f>D95/2</f>
        <v>1</v>
      </c>
    </row>
    <row r="96" spans="1:5" ht="32" thickBot="1">
      <c r="A96" s="7" t="s">
        <v>10</v>
      </c>
      <c r="B96" s="11">
        <f t="shared" si="20"/>
        <v>86.651018381024798</v>
      </c>
      <c r="C96" s="11">
        <f t="shared" si="20"/>
        <v>83.255900268859406</v>
      </c>
      <c r="D96" s="10">
        <f t="shared" ref="D96:D101" si="21">AVERAGE(B96:C96)</f>
        <v>84.953459324942102</v>
      </c>
      <c r="E96" s="10">
        <f t="shared" ref="E96:E101" si="22">VAR(B96:C96)</f>
        <v>5.7634134977767468</v>
      </c>
    </row>
    <row r="97" spans="1:7" ht="32" thickBot="1">
      <c r="A97" s="6" t="s">
        <v>2</v>
      </c>
      <c r="B97" s="11">
        <f t="shared" si="20"/>
        <v>0</v>
      </c>
      <c r="C97" s="11">
        <f t="shared" si="20"/>
        <v>0</v>
      </c>
      <c r="D97" s="10">
        <f t="shared" si="21"/>
        <v>0</v>
      </c>
      <c r="E97" s="10">
        <f t="shared" si="22"/>
        <v>0</v>
      </c>
      <c r="G97" s="75"/>
    </row>
    <row r="98" spans="1:7" ht="33" thickTop="1" thickBot="1">
      <c r="A98" s="6" t="s">
        <v>6</v>
      </c>
      <c r="B98" s="11">
        <f>F15+F18+F20</f>
        <v>0</v>
      </c>
      <c r="C98" s="11">
        <f>G15+G18+G20</f>
        <v>0</v>
      </c>
      <c r="D98" s="10">
        <f t="shared" si="21"/>
        <v>0</v>
      </c>
      <c r="E98" s="10">
        <f t="shared" si="22"/>
        <v>0</v>
      </c>
      <c r="G98" s="76"/>
    </row>
    <row r="99" spans="1:7" ht="32" thickBot="1">
      <c r="A99" s="6" t="s">
        <v>4</v>
      </c>
      <c r="B99" s="11">
        <f>F16+F17</f>
        <v>0</v>
      </c>
      <c r="C99" s="11">
        <f>G16+G17</f>
        <v>0</v>
      </c>
      <c r="D99" s="10">
        <f t="shared" si="21"/>
        <v>0</v>
      </c>
      <c r="E99" s="10">
        <f t="shared" si="22"/>
        <v>0</v>
      </c>
      <c r="G99" s="77"/>
    </row>
    <row r="100" spans="1:7" ht="32" thickBot="1">
      <c r="A100" s="6" t="s">
        <v>7</v>
      </c>
      <c r="B100" s="11">
        <f>F19</f>
        <v>0</v>
      </c>
      <c r="C100" s="11">
        <f>G19</f>
        <v>0</v>
      </c>
      <c r="D100" s="10">
        <f t="shared" si="21"/>
        <v>0</v>
      </c>
      <c r="E100" s="10">
        <f t="shared" si="22"/>
        <v>0</v>
      </c>
      <c r="G100" s="78"/>
    </row>
    <row r="101" spans="1:7" s="20" customFormat="1" ht="32" thickBot="1">
      <c r="A101" s="17" t="s">
        <v>9</v>
      </c>
      <c r="B101" s="18">
        <f t="shared" ref="B101:C103" si="23">F21</f>
        <v>100</v>
      </c>
      <c r="C101" s="18">
        <f t="shared" si="23"/>
        <v>100</v>
      </c>
      <c r="D101" s="19">
        <f t="shared" si="21"/>
        <v>100</v>
      </c>
      <c r="E101" s="19">
        <f t="shared" si="22"/>
        <v>0</v>
      </c>
      <c r="G101" s="79"/>
    </row>
    <row r="102" spans="1:7" ht="32" thickBot="1">
      <c r="A102" s="7" t="s">
        <v>14</v>
      </c>
      <c r="B102" s="11" t="str">
        <f t="shared" si="23"/>
        <v>CALM</v>
      </c>
      <c r="C102" s="11" t="str">
        <f t="shared" si="23"/>
        <v>CALM</v>
      </c>
      <c r="D102" s="10">
        <f>COUNTIF(B102:C102,A89)</f>
        <v>2</v>
      </c>
      <c r="E102" s="13">
        <f>D102/2</f>
        <v>1</v>
      </c>
      <c r="G102" s="80"/>
    </row>
    <row r="103" spans="1:7" ht="31">
      <c r="A103" s="7" t="s">
        <v>10</v>
      </c>
      <c r="B103" s="11">
        <f t="shared" si="23"/>
        <v>100</v>
      </c>
      <c r="C103" s="11">
        <f t="shared" si="23"/>
        <v>100</v>
      </c>
      <c r="D103" s="10">
        <f>AVERAGE(B103:C103)</f>
        <v>100</v>
      </c>
      <c r="E103" s="10">
        <f>VAR(B103:C103)</f>
        <v>0</v>
      </c>
    </row>
    <row r="106" spans="1:7">
      <c r="E106" t="s">
        <v>27</v>
      </c>
      <c r="F106" s="71" t="e">
        <f>(D102+#REF!+#REF!+#REF!+D86+D70+D54+D38)/24</f>
        <v>#REF!</v>
      </c>
    </row>
    <row r="107" spans="1:7">
      <c r="E107" t="s">
        <v>25</v>
      </c>
      <c r="F107" s="14" t="e">
        <f>(D101+#REF!+#REF!+#REF!+D84+#REF!+D51+D33)/8</f>
        <v>#REF!</v>
      </c>
    </row>
    <row r="108" spans="1:7">
      <c r="E108" t="s">
        <v>28</v>
      </c>
      <c r="F108" s="14" t="e">
        <f>(D94+#REF!+#REF!+#REF!+D77+#REF!+D44+D26)/8</f>
        <v>#REF!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38D53-5B07-0241-AA1A-1EF57B358C77}">
  <dimension ref="A1:H16"/>
  <sheetViews>
    <sheetView workbookViewId="0">
      <selection activeCell="E18" sqref="E18"/>
    </sheetView>
  </sheetViews>
  <sheetFormatPr baseColWidth="10" defaultRowHeight="20"/>
  <cols>
    <col min="1" max="1" width="16.85546875" bestFit="1" customWidth="1"/>
    <col min="2" max="7" width="15.7109375" customWidth="1"/>
  </cols>
  <sheetData>
    <row r="1" spans="1:8" ht="31">
      <c r="A1" s="98"/>
      <c r="B1" s="93" t="s">
        <v>24</v>
      </c>
      <c r="C1" s="94"/>
      <c r="D1" s="95"/>
      <c r="E1" s="96" t="s">
        <v>23</v>
      </c>
      <c r="F1" s="94"/>
      <c r="G1" s="97"/>
    </row>
    <row r="2" spans="1:8" ht="32" thickBot="1">
      <c r="A2" s="99"/>
      <c r="B2" s="34" t="s">
        <v>22</v>
      </c>
      <c r="C2" s="35" t="s">
        <v>25</v>
      </c>
      <c r="D2" s="36" t="s">
        <v>16</v>
      </c>
      <c r="E2" s="37" t="s">
        <v>22</v>
      </c>
      <c r="F2" s="35" t="s">
        <v>25</v>
      </c>
      <c r="G2" s="38" t="s">
        <v>16</v>
      </c>
    </row>
    <row r="3" spans="1:8" ht="31">
      <c r="A3" s="30" t="s">
        <v>2</v>
      </c>
      <c r="B3" s="31">
        <f>生データ!E31</f>
        <v>1</v>
      </c>
      <c r="C3" s="72">
        <f>生データ!D26</f>
        <v>48.267632765086603</v>
      </c>
      <c r="D3" s="39">
        <f>生データ!E26</f>
        <v>139.92655307834684</v>
      </c>
      <c r="E3" s="68">
        <f>生データ!E38</f>
        <v>1</v>
      </c>
      <c r="F3" s="72">
        <f>生データ!D33</f>
        <v>100</v>
      </c>
      <c r="G3" s="42">
        <f>生データ!E33</f>
        <v>0</v>
      </c>
      <c r="H3" s="16"/>
    </row>
    <row r="4" spans="1:8" ht="31">
      <c r="A4" s="28" t="s">
        <v>6</v>
      </c>
      <c r="B4" s="32">
        <f>生データ!E63</f>
        <v>0</v>
      </c>
      <c r="C4" s="73">
        <f>生データ!D59</f>
        <v>1.5657614960899457</v>
      </c>
      <c r="D4" s="73">
        <f>生データ!E59</f>
        <v>4.2785159026848915E-2</v>
      </c>
      <c r="E4" s="32">
        <f>生データ!E70</f>
        <v>0</v>
      </c>
      <c r="F4" s="73">
        <f>生データ!D66</f>
        <v>0</v>
      </c>
      <c r="G4" s="73">
        <f>生データ!E66</f>
        <v>0</v>
      </c>
    </row>
    <row r="5" spans="1:8" ht="31">
      <c r="A5" s="28" t="s">
        <v>4</v>
      </c>
      <c r="B5" s="32">
        <f>生データ!E47</f>
        <v>0</v>
      </c>
      <c r="C5" s="73">
        <f>生データ!D44</f>
        <v>26.143391120694766</v>
      </c>
      <c r="D5" s="40">
        <f>生データ!E44</f>
        <v>176.07248571620153</v>
      </c>
      <c r="E5" s="69">
        <f>生データ!E54</f>
        <v>0</v>
      </c>
      <c r="F5" s="73">
        <f>生データ!D51</f>
        <v>10</v>
      </c>
      <c r="G5" s="43">
        <f>生データ!E51</f>
        <v>200</v>
      </c>
    </row>
    <row r="6" spans="1:8" ht="31">
      <c r="A6" s="28" t="s">
        <v>7</v>
      </c>
      <c r="B6" s="32">
        <f>生データ!E79</f>
        <v>0</v>
      </c>
      <c r="C6" s="73">
        <f>生データ!D77</f>
        <v>2.5618687161545353</v>
      </c>
      <c r="D6" s="40">
        <f>生データ!E77</f>
        <v>7.3262399148530929E-2</v>
      </c>
      <c r="E6" s="69">
        <f>生データ!E86</f>
        <v>0</v>
      </c>
      <c r="F6" s="73">
        <f>生データ!D84</f>
        <v>0</v>
      </c>
      <c r="G6" s="43">
        <f>生データ!E84</f>
        <v>0</v>
      </c>
    </row>
    <row r="7" spans="1:8" ht="32" thickBot="1">
      <c r="A7" s="29" t="s">
        <v>9</v>
      </c>
      <c r="B7" s="33">
        <f>生データ!E95</f>
        <v>1</v>
      </c>
      <c r="C7" s="74">
        <f>生データ!D94</f>
        <v>84.953459324942102</v>
      </c>
      <c r="D7" s="41">
        <f>生データ!E94</f>
        <v>5.7634134977767468</v>
      </c>
      <c r="E7" s="70">
        <f>生データ!E102</f>
        <v>1</v>
      </c>
      <c r="F7" s="74">
        <f>生データ!D101</f>
        <v>100</v>
      </c>
      <c r="G7" s="44">
        <f>生データ!E101</f>
        <v>0</v>
      </c>
    </row>
    <row r="8" spans="1:8" ht="21" thickBot="1"/>
    <row r="9" spans="1:8" ht="31">
      <c r="A9" s="98" t="s">
        <v>0</v>
      </c>
      <c r="B9" s="100" t="s">
        <v>24</v>
      </c>
      <c r="C9" s="101"/>
      <c r="D9" s="100" t="s">
        <v>23</v>
      </c>
      <c r="E9" s="102"/>
    </row>
    <row r="10" spans="1:8" ht="32" thickBot="1">
      <c r="A10" s="99"/>
      <c r="B10" s="37" t="s">
        <v>0</v>
      </c>
      <c r="C10" s="35" t="s">
        <v>1</v>
      </c>
      <c r="D10" s="37" t="s">
        <v>0</v>
      </c>
      <c r="E10" s="38" t="s">
        <v>1</v>
      </c>
    </row>
    <row r="11" spans="1:8" ht="31">
      <c r="A11" s="30" t="s">
        <v>2</v>
      </c>
      <c r="B11" s="82">
        <f>IF(生データ!B31=生データ!$A$25,1,0)</f>
        <v>1</v>
      </c>
      <c r="C11" s="81">
        <f>IF(生データ!C31=生データ!$A$25,1,0)</f>
        <v>1</v>
      </c>
      <c r="D11" s="82">
        <f>IF(生データ!B38=生データ!$A$25,1,0)</f>
        <v>1</v>
      </c>
      <c r="E11" s="83">
        <f>IF(生データ!C38=生データ!$A$25,1,0)</f>
        <v>1</v>
      </c>
    </row>
    <row r="12" spans="1:8" ht="31">
      <c r="A12" s="28" t="s">
        <v>4</v>
      </c>
      <c r="B12" s="82">
        <f>IF(生データ!B47="SURPRISED",1,0)+IF(生データ!B47="FEAR",1,0)</f>
        <v>0</v>
      </c>
      <c r="C12" s="82">
        <f>IF(生データ!C47="SURPRISED",1,0)+IF(生データ!C47="FEAR",1,0)</f>
        <v>0</v>
      </c>
      <c r="D12" s="89">
        <f>IF(生データ!B54=生データ!$A$41,1,0)</f>
        <v>0</v>
      </c>
      <c r="E12" s="83">
        <f>IF(生データ!C54=生データ!$A$41,1,0)</f>
        <v>0</v>
      </c>
    </row>
    <row r="13" spans="1:8" ht="31">
      <c r="A13" s="28" t="s">
        <v>6</v>
      </c>
      <c r="B13" s="82">
        <f>IF(生データ!B63="ANGRY",1,0)+IF(生データ!B63="DISGUSED",1,0)+IF(生データ!B63="CONFUSED",1,0)</f>
        <v>0</v>
      </c>
      <c r="C13" s="82">
        <f>IF(生データ!C63="ANGRY",1,0)+IF(生データ!C63="DISGUSED",1,0)+IF(生データ!C63="CONFUSED",1,0)</f>
        <v>0</v>
      </c>
      <c r="D13" s="82">
        <f>IF(生データ!D63="ANGRY",1,0)+IF(生データ!D63="DISGUSED",1,0)+IF(生データ!D63="CONFUSED",1,0)</f>
        <v>0</v>
      </c>
      <c r="E13" s="82">
        <f>IF(生データ!E63="ANGRY",1,0)+IF(生データ!E63="DISGUSED",1,0)+IF(生データ!E63="CONFUSED",1,0)</f>
        <v>0</v>
      </c>
    </row>
    <row r="14" spans="1:8" ht="31">
      <c r="A14" s="28" t="s">
        <v>7</v>
      </c>
      <c r="B14" s="82">
        <f>IF(生データ!B79=生データ!$A$73,1,0)</f>
        <v>0</v>
      </c>
      <c r="C14" s="81">
        <f>IF(生データ!C79=生データ!$A$73,1,0)</f>
        <v>0</v>
      </c>
      <c r="D14" s="82">
        <f>IF(生データ!B86=生データ!$A$73,1,0)</f>
        <v>0</v>
      </c>
      <c r="E14" s="83">
        <f>IF(生データ!C86=生データ!$A$73,1,0)</f>
        <v>0</v>
      </c>
    </row>
    <row r="15" spans="1:8" ht="32" thickBot="1">
      <c r="A15" s="29" t="s">
        <v>9</v>
      </c>
      <c r="B15" s="84">
        <f>IF(生データ!B95=生データ!$A$89,1,0)</f>
        <v>1</v>
      </c>
      <c r="C15" s="85">
        <f>IF(生データ!C95=生データ!$A$89,1,0)</f>
        <v>1</v>
      </c>
      <c r="D15" s="84">
        <f>IF(生データ!B102=生データ!$A$89,1,0)</f>
        <v>1</v>
      </c>
      <c r="E15" s="86">
        <f>IF(生データ!C102=生データ!$A$89,1,0)</f>
        <v>1</v>
      </c>
    </row>
    <row r="16" spans="1:8" ht="31">
      <c r="A16" s="87" t="s">
        <v>29</v>
      </c>
      <c r="B16" s="88">
        <f>SUM(B11:B15)</f>
        <v>2</v>
      </c>
      <c r="C16" s="88">
        <f>SUM(C11:C15)</f>
        <v>2</v>
      </c>
      <c r="D16" s="88">
        <f>SUM(D11:D15)</f>
        <v>2</v>
      </c>
      <c r="E16" s="88">
        <f>SUM(E11:E15)</f>
        <v>2</v>
      </c>
    </row>
  </sheetData>
  <mergeCells count="6">
    <mergeCell ref="B1:D1"/>
    <mergeCell ref="E1:G1"/>
    <mergeCell ref="A1:A2"/>
    <mergeCell ref="A9:A10"/>
    <mergeCell ref="B9:C9"/>
    <mergeCell ref="D9:E9"/>
  </mergeCells>
  <phoneticPr fontId="1"/>
  <conditionalFormatting sqref="B3:B7 B11:E15">
    <cfRule type="cellIs" dxfId="9" priority="29" operator="greaterThan">
      <formula>0.6</formula>
    </cfRule>
    <cfRule type="cellIs" dxfId="8" priority="30" operator="greaterThan">
      <formula>60</formula>
    </cfRule>
    <cfRule type="cellIs" dxfId="7" priority="31" operator="greaterThan">
      <formula>60</formula>
    </cfRule>
  </conditionalFormatting>
  <conditionalFormatting sqref="C3:C7 F3 D4 F5:F7 F4:G4">
    <cfRule type="cellIs" dxfId="6" priority="28" operator="greaterThan">
      <formula>60</formula>
    </cfRule>
  </conditionalFormatting>
  <conditionalFormatting sqref="E3 E5:E7">
    <cfRule type="cellIs" dxfId="5" priority="26" operator="greaterThan">
      <formula>0.6</formula>
    </cfRule>
    <cfRule type="cellIs" dxfId="4" priority="27" operator="greaterThan">
      <formula>60</formula>
    </cfRule>
  </conditionalFormatting>
  <conditionalFormatting sqref="E4">
    <cfRule type="cellIs" dxfId="3" priority="1" operator="greaterThan">
      <formula>0.6</formula>
    </cfRule>
    <cfRule type="cellIs" dxfId="2" priority="2" operator="greaterThan">
      <formula>60</formula>
    </cfRule>
    <cfRule type="cellIs" dxfId="1" priority="3" operator="greaterThan">
      <formula>60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8D1B9-B748-9048-8D64-A57027F04EFC}">
  <dimension ref="A1:G6"/>
  <sheetViews>
    <sheetView tabSelected="1" zoomScale="50" workbookViewId="0">
      <selection activeCell="G6" sqref="G6"/>
    </sheetView>
  </sheetViews>
  <sheetFormatPr baseColWidth="10" defaultColWidth="17.42578125" defaultRowHeight="20"/>
  <cols>
    <col min="1" max="6" width="20.7109375" customWidth="1"/>
  </cols>
  <sheetData>
    <row r="1" spans="1:7" ht="140" customHeight="1" thickBot="1">
      <c r="A1" s="60" t="s">
        <v>26</v>
      </c>
      <c r="B1" s="61" t="s">
        <v>2</v>
      </c>
      <c r="C1" s="62" t="s">
        <v>3</v>
      </c>
      <c r="D1" s="62" t="s">
        <v>4</v>
      </c>
      <c r="E1" s="62" t="s">
        <v>7</v>
      </c>
      <c r="F1" s="63" t="s">
        <v>13</v>
      </c>
    </row>
    <row r="2" spans="1:7" ht="140" customHeight="1">
      <c r="A2" s="64" t="s">
        <v>2</v>
      </c>
      <c r="B2" s="49">
        <f>生データ!D33</f>
        <v>100</v>
      </c>
      <c r="C2" s="50">
        <f>生データ!D34</f>
        <v>0</v>
      </c>
      <c r="D2" s="50">
        <f>生データ!D35</f>
        <v>0</v>
      </c>
      <c r="E2" s="50">
        <f>生データ!D36</f>
        <v>0</v>
      </c>
      <c r="F2" s="51">
        <f>生データ!D37</f>
        <v>0</v>
      </c>
      <c r="G2" s="14"/>
    </row>
    <row r="3" spans="1:7" ht="140" customHeight="1">
      <c r="A3" s="66" t="s">
        <v>6</v>
      </c>
      <c r="B3" s="52">
        <f>生データ!$D65</f>
        <v>0</v>
      </c>
      <c r="C3" s="54">
        <f>生データ!D66</f>
        <v>0</v>
      </c>
      <c r="D3" s="54">
        <f>生データ!D67</f>
        <v>0</v>
      </c>
      <c r="E3" s="54">
        <f>生データ!D68</f>
        <v>0</v>
      </c>
      <c r="F3" s="55">
        <f>生データ!D69</f>
        <v>100</v>
      </c>
      <c r="G3" s="14"/>
    </row>
    <row r="4" spans="1:7" ht="140" customHeight="1">
      <c r="A4" s="65" t="s">
        <v>4</v>
      </c>
      <c r="B4" s="52">
        <f>生データ!D49</f>
        <v>0</v>
      </c>
      <c r="C4" s="54">
        <f>生データ!D50</f>
        <v>0</v>
      </c>
      <c r="D4" s="56">
        <f>生データ!D51</f>
        <v>10</v>
      </c>
      <c r="E4" s="54">
        <f>生データ!D52</f>
        <v>0</v>
      </c>
      <c r="F4" s="55">
        <f>生データ!D53</f>
        <v>90</v>
      </c>
      <c r="G4" s="14"/>
    </row>
    <row r="5" spans="1:7" ht="140" customHeight="1">
      <c r="A5" s="65" t="s">
        <v>7</v>
      </c>
      <c r="B5" s="52">
        <f>生データ!D81</f>
        <v>0</v>
      </c>
      <c r="C5" s="54">
        <f>生データ!D82</f>
        <v>0</v>
      </c>
      <c r="D5" s="54">
        <f>生データ!D83</f>
        <v>50</v>
      </c>
      <c r="E5" s="53">
        <f>生データ!D84</f>
        <v>0</v>
      </c>
      <c r="F5" s="55">
        <f>生データ!D85</f>
        <v>50</v>
      </c>
      <c r="G5" s="14"/>
    </row>
    <row r="6" spans="1:7" ht="140" customHeight="1" thickBot="1">
      <c r="A6" s="67" t="s">
        <v>13</v>
      </c>
      <c r="B6" s="57">
        <f>生データ!D97</f>
        <v>0</v>
      </c>
      <c r="C6" s="58">
        <f>生データ!D98</f>
        <v>0</v>
      </c>
      <c r="D6" s="58">
        <f>生データ!D99</f>
        <v>0</v>
      </c>
      <c r="E6" s="58">
        <f>生データ!D100</f>
        <v>0</v>
      </c>
      <c r="F6" s="59">
        <f>生データ!D101</f>
        <v>100</v>
      </c>
      <c r="G6" s="14"/>
    </row>
  </sheetData>
  <phoneticPr fontId="1"/>
  <conditionalFormatting sqref="B5:F5">
    <cfRule type="colorScale" priority="55">
      <colorScale>
        <cfvo type="min"/>
        <cfvo type="max"/>
        <color theme="0"/>
        <color theme="4"/>
      </colorScale>
    </cfRule>
  </conditionalFormatting>
  <conditionalFormatting sqref="B2:F2">
    <cfRule type="colorScale" priority="63">
      <colorScale>
        <cfvo type="min"/>
        <cfvo type="max"/>
        <color theme="0"/>
        <color theme="4"/>
      </colorScale>
    </cfRule>
    <cfRule type="top10" dxfId="0" priority="64" rank="1"/>
  </conditionalFormatting>
  <conditionalFormatting sqref="B4:F4">
    <cfRule type="colorScale" priority="69">
      <colorScale>
        <cfvo type="min"/>
        <cfvo type="max"/>
        <color theme="0"/>
        <color theme="4"/>
      </colorScale>
    </cfRule>
  </conditionalFormatting>
  <conditionalFormatting sqref="B6:F6">
    <cfRule type="colorScale" priority="75">
      <colorScale>
        <cfvo type="min"/>
        <cfvo type="max"/>
        <color theme="0"/>
        <color theme="4"/>
      </colorScale>
    </cfRule>
  </conditionalFormatting>
  <conditionalFormatting sqref="B3:F3">
    <cfRule type="colorScale" priority="2">
      <colorScale>
        <cfvo type="min"/>
        <cfvo type="max"/>
        <color theme="0"/>
        <color theme="4"/>
      </colorScale>
    </cfRule>
  </conditionalFormatting>
  <conditionalFormatting sqref="B2:F6">
    <cfRule type="colorScale" priority="1">
      <colorScale>
        <cfvo type="min"/>
        <cfvo type="max"/>
        <color theme="0"/>
        <color theme="4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生データ</vt:lpstr>
      <vt:lpstr>正解率</vt:lpstr>
      <vt:lpstr>混同行列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2022-06-20T04:10:56Z</dcterms:created>
  <dcterms:modified xsi:type="dcterms:W3CDTF">2023-01-22T08:59:53Z</dcterms:modified>
</cp:coreProperties>
</file>