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davidpaille/OneDrive/David/Boulot/DPLIGHT/003 Upwork/Luc/MATTY/OUTPUT/"/>
    </mc:Choice>
  </mc:AlternateContent>
  <xr:revisionPtr revIDLastSave="14" documentId="13_ncr:1_{086D5D71-15FE-294D-A28B-E40DAB902DF3}" xr6:coauthVersionLast="36" xr6:coauthVersionMax="36" xr10:uidLastSave="{97061FAE-48BD-D445-8D5B-426A9DB4AC6D}"/>
  <bookViews>
    <workbookView xWindow="3020" yWindow="3680" windowWidth="45120" windowHeight="24160" tabRatio="500" xr2:uid="{00000000-000D-0000-FFFF-FFFF00000000}"/>
  </bookViews>
  <sheets>
    <sheet name="Feuil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M3" i="1" l="1"/>
  <c r="R12" i="1"/>
  <c r="R10" i="1"/>
  <c r="R8" i="1"/>
  <c r="Q15" i="1"/>
  <c r="R15" i="1" s="1"/>
  <c r="Q12" i="1"/>
  <c r="Q10" i="1"/>
  <c r="Q8" i="1"/>
  <c r="Q6" i="1"/>
  <c r="Q5" i="1"/>
  <c r="R6" i="1" s="1"/>
  <c r="N15" i="1"/>
  <c r="N12" i="1"/>
  <c r="N10" i="1"/>
  <c r="N8" i="1"/>
  <c r="N5" i="1"/>
  <c r="N6" i="1"/>
  <c r="N19" i="1"/>
  <c r="R5" i="1" l="1"/>
  <c r="Q19" i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B123" i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Q27" i="1"/>
  <c r="Q28" i="1" s="1"/>
  <c r="Q17" i="1"/>
  <c r="Q16" i="1"/>
  <c r="Q20" i="1"/>
  <c r="M18" i="1"/>
  <c r="Q18" i="1"/>
  <c r="N18" i="1"/>
</calcChain>
</file>

<file path=xl/sharedStrings.xml><?xml version="1.0" encoding="utf-8"?>
<sst xmlns="http://schemas.openxmlformats.org/spreadsheetml/2006/main" count="211" uniqueCount="174">
  <si>
    <t>Matty Board</t>
  </si>
  <si>
    <t>Configuration</t>
  </si>
  <si>
    <t>SPI</t>
  </si>
  <si>
    <t xml:space="preserve">Send </t>
  </si>
  <si>
    <t>To configure the FPGA use the following addresses and protocol</t>
  </si>
  <si>
    <t>SPI is only 8bits per CS</t>
  </si>
  <si>
    <t>to access parameters</t>
  </si>
  <si>
    <t>Followed by</t>
  </si>
  <si>
    <t>@</t>
  </si>
  <si>
    <t>Data</t>
  </si>
  <si>
    <t>Name</t>
  </si>
  <si>
    <t>Description</t>
  </si>
  <si>
    <t>unit</t>
  </si>
  <si>
    <t>Translation</t>
  </si>
  <si>
    <t>Address in Hex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</si>
  <si>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</si>
  <si>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</si>
  <si>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</si>
  <si>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</si>
  <si>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</si>
  <si>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</si>
  <si>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</si>
  <si>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</si>
  <si>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</si>
  <si>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</si>
  <si>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</si>
  <si>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</si>
  <si>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</si>
  <si>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</si>
  <si>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</si>
  <si>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sEEPon</t>
  </si>
  <si>
    <t>sEEPoff</t>
  </si>
  <si>
    <t>sEEDelayACQ</t>
  </si>
  <si>
    <t>sEEACQ</t>
  </si>
  <si>
    <t>sEEPeriod</t>
  </si>
  <si>
    <t>sEETrigInternal</t>
  </si>
  <si>
    <t>sEESingleCont</t>
  </si>
  <si>
    <t>sEEDAC</t>
  </si>
  <si>
    <t>sEEADC_freq</t>
  </si>
  <si>
    <t>Size in bits</t>
  </si>
  <si>
    <t>Lengh of Pon</t>
  </si>
  <si>
    <t>Lengh of Poff MSB</t>
  </si>
  <si>
    <t>Lengh of Poff LSB</t>
  </si>
  <si>
    <t>Lengh of Delay between Poff and Acq MSB</t>
  </si>
  <si>
    <t>Lengh of Delay between Poff and Acq LSB</t>
  </si>
  <si>
    <t>Lengh of acquisition MSB</t>
  </si>
  <si>
    <t>Lengh of acquisition LSB</t>
  </si>
  <si>
    <t>Period of one cycle MSB</t>
  </si>
  <si>
    <t>Period of one cycle LSB</t>
  </si>
  <si>
    <t>Period of one cycle 15 to 8</t>
  </si>
  <si>
    <t>0: single mode 1 continious mode</t>
  </si>
  <si>
    <t>Voltage gain control: 0V to 1V</t>
  </si>
  <si>
    <t>Frequency of ADC acquisition</t>
  </si>
  <si>
    <t>N/A</t>
  </si>
  <si>
    <t>cycles</t>
  </si>
  <si>
    <t>Default value in hex</t>
  </si>
  <si>
    <t>ns</t>
  </si>
  <si>
    <t>us</t>
  </si>
  <si>
    <t>ms</t>
  </si>
  <si>
    <t>V</t>
  </si>
  <si>
    <t>5ns+5ns</t>
  </si>
  <si>
    <t>MHz</t>
  </si>
  <si>
    <t>A</t>
  </si>
  <si>
    <t>Cycles</t>
  </si>
  <si>
    <t>Wanted</t>
  </si>
  <si>
    <t>To program</t>
  </si>
  <si>
    <t>&lt;-Unit-&gt;</t>
  </si>
  <si>
    <t>Standart sequence</t>
  </si>
  <si>
    <t>power up via USB cable</t>
  </si>
  <si>
    <t>Use Rpi or Computer:Connect</t>
  </si>
  <si>
    <t>Trig via software or hardware</t>
  </si>
  <si>
    <t xml:space="preserve">Send to FPGA the configuration registers via SPI </t>
  </si>
  <si>
    <t>Read</t>
  </si>
  <si>
    <t>Spi</t>
  </si>
  <si>
    <t>To read the ADC value</t>
  </si>
  <si>
    <t>Master send 0</t>
  </si>
  <si>
    <t>If the FPGA is doing in acquisition the return value is 0xAA</t>
  </si>
  <si>
    <t>Else the value is on 2 times 8bits</t>
  </si>
  <si>
    <t>MSB</t>
  </si>
  <si>
    <t>LSB</t>
  </si>
  <si>
    <t>TopTurn1</t>
  </si>
  <si>
    <t>TopTurn2</t>
  </si>
  <si>
    <t>ADC7-0</t>
  </si>
  <si>
    <t>1 bit</t>
  </si>
  <si>
    <t>2 bits</t>
  </si>
  <si>
    <t>Cycle number</t>
  </si>
  <si>
    <t>If the master read more data than acquire it will return old values or incorrect value</t>
  </si>
  <si>
    <t>the master has to know how many measures where done</t>
  </si>
  <si>
    <t>Number of measures to read</t>
  </si>
  <si>
    <t>Configure the jumper according to SPI master choice(USB or Rpi)</t>
  </si>
  <si>
    <t>Update FPGA</t>
  </si>
  <si>
    <t>Use a PC with diamond programmer</t>
  </si>
  <si>
    <t>Configure th jumper for FPGA update</t>
  </si>
  <si>
    <t>Connect the USB</t>
  </si>
  <si>
    <t>Program via the diamong programmer application</t>
  </si>
  <si>
    <t>The LED program shall be ON when ok.</t>
  </si>
  <si>
    <t>Solution To use computer to communicate</t>
  </si>
  <si>
    <t>The board has a FTDI ft2232H usb to SPI.</t>
  </si>
  <si>
    <t>you can use a python program with the pyftdi library</t>
  </si>
  <si>
    <t>https://pypi.python.org/pypi/pyftdi</t>
  </si>
  <si>
    <t>and doc:</t>
  </si>
  <si>
    <t>http://eblot.github.io/pyftdi/</t>
  </si>
  <si>
    <t>You should install the depedencies before using this libray; see the doc</t>
  </si>
  <si>
    <t>186A0</t>
  </si>
  <si>
    <t>for each address:</t>
  </si>
  <si>
    <t>Parameter 8bits</t>
  </si>
  <si>
    <t>0xAA</t>
  </si>
  <si>
    <t>parameter address 8bits</t>
  </si>
  <si>
    <t>This diver is for the moment only half duplex- cannot read and write in the same transaction. FPGA don't use this. There is no issue.</t>
  </si>
  <si>
    <t>sample.py</t>
  </si>
  <si>
    <t>from binascii import hexlify</t>
  </si>
  <si>
    <t>from pyftdi.ftdi import Ftdi</t>
  </si>
  <si>
    <t>from pyftdi.spi import SpiController</t>
  </si>
  <si>
    <t>from sys import modules, stderr, stdout</t>
  </si>
  <si>
    <t># Instanciate a SPI controller</t>
  </si>
  <si>
    <t>spi = SpiController()</t>
  </si>
  <si>
    <t># Configure the first interface (IF/1) of the FTDI device as a SPI master</t>
  </si>
  <si>
    <t>spi.configure('ftdi://ftdi:2232h/1')</t>
  </si>
  <si>
    <t># Get a port to a SPI slave w/ /CS on A*BUS3 and SPI mode 0 @ 12MHz</t>
  </si>
  <si>
    <t>print(spi.frequency_max)</t>
  </si>
  <si>
    <t>#to get the maximun frequency possible on this link</t>
  </si>
  <si>
    <t>slave = spi.get_port(cs=1, freq=10E6, mode=0)</t>
  </si>
  <si>
    <t>data_out = int(input('To send:'))</t>
  </si>
  <si>
    <t>slave.write([data_out], True, True)</t>
  </si>
  <si>
    <t>#to send a data</t>
  </si>
  <si>
    <t>#to read a data</t>
  </si>
  <si>
    <t>data_in = slave.read(1, True, True).tobytes()</t>
  </si>
  <si>
    <t>data_in_hex = hexlify(data_in).decode()</t>
  </si>
  <si>
    <t>print('\In = ',data_in_hex)</t>
  </si>
  <si>
    <t>print(' sent:',data_out)</t>
  </si>
  <si>
    <r>
      <t>gpio</t>
    </r>
    <r>
      <rPr>
        <sz val="12"/>
        <color rgb="FF404040"/>
        <rFont val="Consolas"/>
        <family val="2"/>
      </rPr>
      <t xml:space="preserve"> </t>
    </r>
    <r>
      <rPr>
        <b/>
        <sz val="12"/>
        <color rgb="FF404040"/>
        <rFont val="Consolas"/>
        <family val="2"/>
      </rPr>
      <t>=</t>
    </r>
    <r>
      <rPr>
        <sz val="12"/>
        <color rgb="FF404040"/>
        <rFont val="Consolas"/>
        <family val="2"/>
      </rPr>
      <t xml:space="preserve"> </t>
    </r>
    <r>
      <rPr>
        <sz val="12"/>
        <color rgb="FF333333"/>
        <rFont val="Consolas"/>
        <family val="2"/>
      </rPr>
      <t>spi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get_gpio</t>
    </r>
    <r>
      <rPr>
        <sz val="12"/>
        <color rgb="FF404040"/>
        <rFont val="Consolas"/>
        <family val="2"/>
      </rPr>
      <t>()</t>
    </r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</si>
  <si>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set_direction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0x0800</t>
    </r>
    <r>
      <rPr>
        <sz val="12"/>
        <color rgb="FF404040"/>
        <rFont val="Consolas"/>
        <family val="2"/>
      </rPr>
      <t xml:space="preserve">, </t>
    </r>
    <r>
      <rPr>
        <sz val="12"/>
        <color rgb="FF009999"/>
        <rFont val="Consolas"/>
        <family val="2"/>
      </rPr>
      <t>0x0100</t>
    </r>
    <r>
      <rPr>
        <sz val="12"/>
        <color rgb="FF404040"/>
        <rFont val="Consolas"/>
        <family val="2"/>
      </rPr>
      <t>)</t>
    </r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</si>
  <si>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write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0x0100</t>
    </r>
    <r>
      <rPr>
        <sz val="12"/>
        <color rgb="FF404040"/>
        <rFont val="Consolas"/>
        <family val="2"/>
      </rPr>
      <t>)</t>
    </r>
  </si>
  <si>
    <t>#before exchange</t>
  </si>
  <si>
    <t>#after exchange</t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</si>
  <si>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write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0x0000</t>
    </r>
    <r>
      <rPr>
        <sz val="12"/>
        <color rgb="FF404040"/>
        <rFont val="Consolas"/>
        <family val="2"/>
      </rPr>
      <t>)</t>
    </r>
  </si>
  <si>
    <t>#The cs shall be manual - use of I/O4</t>
  </si>
  <si>
    <t>Total time for DAC variation</t>
  </si>
  <si>
    <t xml:space="preserve">number DACupdate DAC frequency </t>
  </si>
  <si>
    <t>Configuration DAC variation</t>
  </si>
  <si>
    <t>To configure the dac values every 5us  use the following addresses and protocol</t>
  </si>
  <si>
    <t>after in us</t>
  </si>
  <si>
    <t>size in bits</t>
  </si>
  <si>
    <t>sEEpointerReset</t>
  </si>
  <si>
    <t xml:space="preserve">Software Trig : Auto clear </t>
  </si>
  <si>
    <t>Sofware memory reset: set to 1; auto clear</t>
  </si>
  <si>
    <t>EF</t>
  </si>
  <si>
    <t>Set the register EF to initiliaze memory(read and write pointers at 0)</t>
  </si>
  <si>
    <t>Do a spi transaction and ignore the data received</t>
  </si>
  <si>
    <t>read the measures via SPI</t>
  </si>
  <si>
    <t>useful to separate the data of each cycle</t>
  </si>
  <si>
    <t>7 bits</t>
  </si>
  <si>
    <t>ADC9-7</t>
  </si>
  <si>
    <t>3 bits</t>
  </si>
  <si>
    <t>LSB ID</t>
  </si>
  <si>
    <t>MSB ID</t>
  </si>
  <si>
    <t>In continious mode this represent the 2 lsb of the cycle counter</t>
  </si>
  <si>
    <t>sEEPonPoff</t>
  </si>
  <si>
    <t>Lengh between Pon and Poff</t>
  </si>
  <si>
    <t>D0</t>
  </si>
  <si>
    <t>in HEX</t>
  </si>
  <si>
    <t>Pon+DelayPonPoff</t>
  </si>
  <si>
    <t>Pon+DelayPonPoff+Poff</t>
  </si>
  <si>
    <t>Pon+DelayPonPoff+Poff+DelayAcq</t>
  </si>
  <si>
    <t>Pon+DelayPonPoff+Poff+delayAcq+Acq</t>
  </si>
  <si>
    <t>Period</t>
  </si>
  <si>
    <t>7.8125ns</t>
  </si>
  <si>
    <t>C</t>
  </si>
  <si>
    <t>45a5</t>
  </si>
  <si>
    <t>DE</t>
  </si>
  <si>
    <t>sEETrigCounter 8LSB</t>
  </si>
  <si>
    <t>sEETrigCounter 8 MSB</t>
  </si>
  <si>
    <t>How many cycles in countinious mode LSB</t>
  </si>
  <si>
    <t>How many cycles in countinious mode MSB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</si>
</sst>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404040"/>
      <name val="Consolas"/>
      <family val="2"/>
    </font>
    <font>
      <sz val="12"/>
      <color rgb="FF333333"/>
      <name val="Consolas"/>
      <family val="2"/>
    </font>
    <font>
      <b/>
      <sz val="12"/>
      <color rgb="FF404040"/>
      <name val="Consolas"/>
      <family val="2"/>
    </font>
    <font>
      <sz val="12"/>
      <color rgb="FF009999"/>
      <name val="Consolas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297B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right"/>
    </xf>
    <xf numFmtId="0" fontId="1" fillId="2" borderId="2" xfId="0" applyFont="1" applyFill="1" applyBorder="1"/>
    <xf numFmtId="0" fontId="1" fillId="3" borderId="2" xfId="0" applyFont="1" applyFill="1" applyBorder="1"/>
    <xf numFmtId="0" fontId="1" fillId="4" borderId="2" xfId="0" applyFont="1" applyFill="1" applyBorder="1"/>
    <xf numFmtId="0" fontId="0" fillId="2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" fillId="2" borderId="1" xfId="0" applyFont="1" applyFill="1" applyBorder="1"/>
    <xf numFmtId="0" fontId="0" fillId="3" borderId="16" xfId="0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1" fillId="0" borderId="0" xfId="0" applyFont="1"/>
    <xf numFmtId="0" fontId="0" fillId="7" borderId="9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1" fillId="7" borderId="3" xfId="0" applyFont="1" applyFill="1" applyBorder="1" applyAlignment="1">
      <alignment horizontal="right"/>
    </xf>
    <xf numFmtId="0" fontId="1" fillId="4" borderId="2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1" fillId="6" borderId="2" xfId="0" applyFont="1" applyFill="1" applyBorder="1"/>
    <xf numFmtId="0" fontId="0" fillId="6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0" borderId="21" xfId="0" applyBorder="1"/>
    <xf numFmtId="0" fontId="0" fillId="0" borderId="5" xfId="0" applyBorder="1"/>
    <xf numFmtId="0" fontId="0" fillId="0" borderId="22" xfId="0" applyBorder="1"/>
    <xf numFmtId="0" fontId="0" fillId="0" borderId="18" xfId="0" applyBorder="1"/>
    <xf numFmtId="0" fontId="0" fillId="0" borderId="0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8" xfId="0" applyBorder="1" applyAlignment="1">
      <alignment horizontal="center"/>
    </xf>
    <xf numFmtId="0" fontId="2" fillId="0" borderId="0" xfId="0" applyFont="1"/>
    <xf numFmtId="0" fontId="1" fillId="3" borderId="13" xfId="0" applyFont="1" applyFill="1" applyBorder="1" applyAlignment="1">
      <alignment horizontal="right"/>
    </xf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4" fillId="0" borderId="0" xfId="0" applyFont="1"/>
    <xf numFmtId="0" fontId="1" fillId="8" borderId="2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2" borderId="30" xfId="0" applyFill="1" applyBorder="1"/>
    <xf numFmtId="0" fontId="0" fillId="2" borderId="20" xfId="0" applyFill="1" applyBorder="1"/>
    <xf numFmtId="0" fontId="0" fillId="9" borderId="17" xfId="0" applyFill="1" applyBorder="1" applyAlignment="1">
      <alignment horizontal="right"/>
    </xf>
    <xf numFmtId="0" fontId="0" fillId="9" borderId="20" xfId="0" applyFill="1" applyBorder="1"/>
    <xf numFmtId="0" fontId="0" fillId="10" borderId="20" xfId="0" applyFill="1" applyBorder="1"/>
    <xf numFmtId="0" fontId="0" fillId="6" borderId="20" xfId="0" applyFill="1" applyBorder="1"/>
    <xf numFmtId="0" fontId="0" fillId="7" borderId="24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/>
    <xf numFmtId="0" fontId="0" fillId="0" borderId="17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1" fillId="11" borderId="1" xfId="0" applyFont="1" applyFill="1" applyBorder="1"/>
    <xf numFmtId="0" fontId="1" fillId="11" borderId="36" xfId="0" applyFont="1" applyFill="1" applyBorder="1"/>
    <xf numFmtId="0" fontId="1" fillId="11" borderId="30" xfId="0" applyFont="1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6A6A6"/>
      <color rgb="FF8297B1"/>
      <color rgb="FFB6C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1841500</xdr:colOff>
      <xdr:row>33</xdr:row>
      <xdr:rowOff>127000</xdr:rowOff>
    </xdr:from>
    <xdr:to>
      <xdr:col>18</xdr:col>
      <xdr:colOff>1761067</xdr:colOff>
      <xdr:row>68</xdr:row>
      <xdr:rowOff>165100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F550AFF-C341-BF48-9293-C4582424D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9800" y="6248400"/>
          <a:ext cx="9994900" cy="715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1"/>
  <sheetViews>
    <sheetView tabSelected="1" topLeftCell="D1" zoomScale="150" workbookViewId="0">
      <selection activeCell="J23" sqref="J23"/>
    </sheetView>
  </sheetViews>
  <sheetFormatPr baseColWidth="10" defaultRowHeight="16" x14ac:dyDescent="0.2"/>
  <cols>
    <col min="1" max="1" width="13.1640625" customWidth="1"/>
    <col min="2" max="2" width="12.5" customWidth="1"/>
    <col min="3" max="3" width="9.6640625" customWidth="1"/>
    <col min="4" max="4" width="12.1640625" customWidth="1"/>
    <col min="8" max="8" width="13" customWidth="1"/>
    <col min="9" max="9" width="11.83203125" customWidth="1"/>
    <col min="10" max="10" width="35.83203125" customWidth="1"/>
    <col min="11" max="11" width="13.6640625" customWidth="1"/>
    <col min="12" max="12" width="20.33203125" style="1" customWidth="1"/>
    <col min="14" max="14" width="11" customWidth="1"/>
    <col min="15" max="15" width="8.1640625" customWidth="1"/>
    <col min="17" max="17" width="10.83203125" style="1"/>
    <col min="19" max="19" width="32.6640625" customWidth="1"/>
    <col min="24" max="24" width="13.5" customWidth="1"/>
  </cols>
  <sheetData>
    <row r="1" spans="1:19" ht="24" x14ac:dyDescent="0.3">
      <c r="A1" s="42" t="s">
        <v>0</v>
      </c>
    </row>
    <row r="2" spans="1:19" x14ac:dyDescent="0.2">
      <c r="A2">
        <v>20180222</v>
      </c>
    </row>
    <row r="3" spans="1:19" ht="17" thickBot="1" x14ac:dyDescent="0.25">
      <c r="M3">
        <f>1000/128</f>
        <v>7.8125</v>
      </c>
    </row>
    <row r="4" spans="1:19" ht="17" thickBot="1" x14ac:dyDescent="0.25">
      <c r="H4" s="17" t="s">
        <v>10</v>
      </c>
      <c r="I4" s="2" t="s">
        <v>39</v>
      </c>
      <c r="J4" s="2" t="s">
        <v>11</v>
      </c>
      <c r="K4" s="2" t="s">
        <v>14</v>
      </c>
      <c r="L4" s="43" t="s">
        <v>55</v>
      </c>
      <c r="M4" s="3" t="s">
        <v>12</v>
      </c>
      <c r="N4" s="4" t="s">
        <v>13</v>
      </c>
      <c r="O4" s="24" t="s">
        <v>66</v>
      </c>
      <c r="P4" s="28" t="s">
        <v>64</v>
      </c>
      <c r="Q4" s="23" t="s">
        <v>160</v>
      </c>
      <c r="R4" s="70" t="s">
        <v>65</v>
      </c>
      <c r="S4" s="69"/>
    </row>
    <row r="5" spans="1:19" ht="17" thickBot="1" x14ac:dyDescent="0.25">
      <c r="A5" s="20" t="s">
        <v>1</v>
      </c>
      <c r="H5" s="14" t="s">
        <v>30</v>
      </c>
      <c r="I5" s="8">
        <v>8</v>
      </c>
      <c r="J5" s="8" t="s">
        <v>40</v>
      </c>
      <c r="K5" s="8" t="s">
        <v>15</v>
      </c>
      <c r="L5" s="44">
        <v>19</v>
      </c>
      <c r="M5" s="9" t="s">
        <v>166</v>
      </c>
      <c r="N5" s="10">
        <f>HEX2DEC(L5)*1000/128</f>
        <v>195.3125</v>
      </c>
      <c r="O5" s="25" t="s">
        <v>56</v>
      </c>
      <c r="P5" s="29">
        <v>200</v>
      </c>
      <c r="Q5" s="22" t="str">
        <f>DEC2HEX(P5/1000*128)</f>
        <v>19</v>
      </c>
      <c r="R5" s="71" t="str">
        <f>Q5</f>
        <v>19</v>
      </c>
      <c r="S5" s="69"/>
    </row>
    <row r="6" spans="1:19" x14ac:dyDescent="0.2">
      <c r="A6" s="20"/>
      <c r="H6" s="15" t="s">
        <v>157</v>
      </c>
      <c r="I6" s="5">
        <v>8</v>
      </c>
      <c r="J6" s="5" t="s">
        <v>158</v>
      </c>
      <c r="K6" s="5" t="s">
        <v>159</v>
      </c>
      <c r="L6" s="45" t="s">
        <v>167</v>
      </c>
      <c r="M6" s="9" t="s">
        <v>166</v>
      </c>
      <c r="N6" s="10">
        <f>HEX2DEC(L6)*1000/128</f>
        <v>93.75</v>
      </c>
      <c r="O6" s="26" t="s">
        <v>56</v>
      </c>
      <c r="P6" s="29">
        <v>100</v>
      </c>
      <c r="Q6" s="22" t="str">
        <f>DEC2HEX(P6/1000*128)</f>
        <v>C</v>
      </c>
      <c r="R6" s="71" t="str">
        <f>DEC2HEX(HEX2DEC(Q5)+HEX2DEC(Q6))</f>
        <v>25</v>
      </c>
      <c r="S6" s="69" t="s">
        <v>161</v>
      </c>
    </row>
    <row r="7" spans="1:19" ht="17" thickBot="1" x14ac:dyDescent="0.25">
      <c r="A7" t="s">
        <v>2</v>
      </c>
      <c r="B7" t="s">
        <v>4</v>
      </c>
      <c r="H7" s="15" t="s">
        <v>31</v>
      </c>
      <c r="I7" s="5">
        <v>8</v>
      </c>
      <c r="J7" s="5" t="s">
        <v>41</v>
      </c>
      <c r="K7" s="5" t="s">
        <v>16</v>
      </c>
      <c r="L7" s="45">
        <v>0</v>
      </c>
      <c r="M7" s="6"/>
      <c r="N7" s="7"/>
      <c r="O7" s="26"/>
      <c r="P7" s="30"/>
      <c r="Q7" s="21"/>
      <c r="R7" s="71"/>
      <c r="S7" s="69"/>
    </row>
    <row r="8" spans="1:19" x14ac:dyDescent="0.2">
      <c r="B8" t="s">
        <v>5</v>
      </c>
      <c r="H8" s="16" t="s">
        <v>31</v>
      </c>
      <c r="I8" s="11">
        <v>8</v>
      </c>
      <c r="J8" s="11" t="s">
        <v>42</v>
      </c>
      <c r="K8" s="11" t="s">
        <v>17</v>
      </c>
      <c r="L8" s="18">
        <v>100</v>
      </c>
      <c r="M8" s="9" t="s">
        <v>166</v>
      </c>
      <c r="N8" s="13">
        <f>HEX2DEC(L8)*1000/128</f>
        <v>2000</v>
      </c>
      <c r="O8" s="27" t="s">
        <v>56</v>
      </c>
      <c r="P8" s="31">
        <v>2000</v>
      </c>
      <c r="Q8" s="21" t="str">
        <f>DEC2HEX(P8/1000*128)</f>
        <v>100</v>
      </c>
      <c r="R8" s="71" t="str">
        <f>DEC2HEX(HEX2DEC(Q5)+HEX2DEC(Q6)+HEX2DEC(Q8))</f>
        <v>125</v>
      </c>
      <c r="S8" s="69" t="s">
        <v>162</v>
      </c>
    </row>
    <row r="9" spans="1:19" ht="17" thickBot="1" x14ac:dyDescent="0.25">
      <c r="A9" t="s">
        <v>104</v>
      </c>
      <c r="H9" s="16" t="s">
        <v>32</v>
      </c>
      <c r="I9" s="11">
        <v>8</v>
      </c>
      <c r="J9" s="11" t="s">
        <v>43</v>
      </c>
      <c r="K9" s="11" t="s">
        <v>18</v>
      </c>
      <c r="L9" s="18"/>
      <c r="M9" s="12"/>
      <c r="N9" s="13"/>
      <c r="O9" s="27"/>
      <c r="P9" s="30"/>
      <c r="Q9" s="21"/>
      <c r="R9" s="71"/>
      <c r="S9" s="69"/>
    </row>
    <row r="10" spans="1:19" x14ac:dyDescent="0.2">
      <c r="A10" s="32"/>
      <c r="B10" s="33" t="s">
        <v>3</v>
      </c>
      <c r="C10" s="33" t="s">
        <v>106</v>
      </c>
      <c r="D10" s="33" t="s">
        <v>6</v>
      </c>
      <c r="E10" s="34"/>
      <c r="H10" s="16" t="s">
        <v>32</v>
      </c>
      <c r="I10" s="11">
        <v>8</v>
      </c>
      <c r="J10" s="11" t="s">
        <v>44</v>
      </c>
      <c r="K10" s="11" t="s">
        <v>19</v>
      </c>
      <c r="L10" s="18">
        <v>380</v>
      </c>
      <c r="M10" s="9" t="s">
        <v>166</v>
      </c>
      <c r="N10" s="13">
        <f>HEX2DEC(L10)*1000/128</f>
        <v>7000</v>
      </c>
      <c r="O10" s="27" t="s">
        <v>56</v>
      </c>
      <c r="P10" s="31">
        <v>7000</v>
      </c>
      <c r="Q10" s="21" t="str">
        <f>DEC2HEX(P10/1000*128)</f>
        <v>380</v>
      </c>
      <c r="R10" s="71" t="str">
        <f>DEC2HEX(HEX2DEC(Q5)+HEX2DEC(Q6)+HEX2DEC(Q8)+HEX2DEC(Q10))</f>
        <v>4A5</v>
      </c>
      <c r="S10" s="69" t="s">
        <v>163</v>
      </c>
    </row>
    <row r="11" spans="1:19" ht="17" thickBot="1" x14ac:dyDescent="0.25">
      <c r="A11" s="35" t="s">
        <v>7</v>
      </c>
      <c r="B11" s="36" t="s">
        <v>3</v>
      </c>
      <c r="C11" s="36" t="s">
        <v>8</v>
      </c>
      <c r="D11" s="36" t="s">
        <v>107</v>
      </c>
      <c r="E11" s="37"/>
      <c r="H11" s="16" t="s">
        <v>33</v>
      </c>
      <c r="I11" s="11">
        <v>8</v>
      </c>
      <c r="J11" s="11" t="s">
        <v>45</v>
      </c>
      <c r="K11" s="11" t="s">
        <v>20</v>
      </c>
      <c r="L11" s="18"/>
      <c r="M11" s="12"/>
      <c r="N11" s="13"/>
      <c r="O11" s="27"/>
      <c r="P11" s="30"/>
      <c r="Q11" s="21"/>
      <c r="R11" s="71"/>
      <c r="S11" s="69"/>
    </row>
    <row r="12" spans="1:19" ht="17" thickBot="1" x14ac:dyDescent="0.25">
      <c r="A12" s="38" t="s">
        <v>7</v>
      </c>
      <c r="B12" s="39" t="s">
        <v>3</v>
      </c>
      <c r="C12" s="39" t="s">
        <v>9</v>
      </c>
      <c r="D12" s="39" t="s">
        <v>105</v>
      </c>
      <c r="E12" s="40"/>
      <c r="H12" s="16" t="s">
        <v>33</v>
      </c>
      <c r="I12" s="11">
        <v>8</v>
      </c>
      <c r="J12" s="11" t="s">
        <v>46</v>
      </c>
      <c r="K12" s="11" t="s">
        <v>21</v>
      </c>
      <c r="L12" s="18" t="s">
        <v>168</v>
      </c>
      <c r="M12" s="9" t="s">
        <v>166</v>
      </c>
      <c r="N12" s="13">
        <f>HEX2DEC(L12)*1000/128/1000</f>
        <v>139.2890625</v>
      </c>
      <c r="O12" s="27" t="s">
        <v>57</v>
      </c>
      <c r="P12" s="31">
        <v>130</v>
      </c>
      <c r="Q12" s="21" t="str">
        <f>DEC2HEX(P12/1000*128*1000)</f>
        <v>4100</v>
      </c>
      <c r="R12" s="71" t="str">
        <f>DEC2HEX(HEX2DEC(Q5)+HEX2DEC(Q6)+HEX2DEC(Q8)+HEX2DEC(Q10)+HEX2DEC(Q12))</f>
        <v>45A5</v>
      </c>
      <c r="S12" s="69" t="s">
        <v>164</v>
      </c>
    </row>
    <row r="13" spans="1:19" x14ac:dyDescent="0.2">
      <c r="H13" s="16" t="s">
        <v>34</v>
      </c>
      <c r="I13" s="11">
        <v>8</v>
      </c>
      <c r="J13" s="11" t="s">
        <v>47</v>
      </c>
      <c r="K13" s="11" t="s">
        <v>22</v>
      </c>
      <c r="L13" s="18"/>
      <c r="M13" s="12"/>
      <c r="N13" s="13"/>
      <c r="O13" s="27"/>
      <c r="P13" s="30"/>
      <c r="Q13" s="21"/>
      <c r="R13" s="71"/>
      <c r="S13" s="69"/>
    </row>
    <row r="14" spans="1:19" ht="17" thickBot="1" x14ac:dyDescent="0.25">
      <c r="H14" s="16" t="s">
        <v>34</v>
      </c>
      <c r="I14" s="11">
        <v>8</v>
      </c>
      <c r="J14" s="11" t="s">
        <v>49</v>
      </c>
      <c r="K14" s="11" t="s">
        <v>23</v>
      </c>
      <c r="L14" s="18"/>
      <c r="M14" s="12"/>
      <c r="N14" s="13"/>
      <c r="O14" s="27"/>
      <c r="P14" s="30"/>
      <c r="Q14" s="21"/>
      <c r="R14" s="71"/>
      <c r="S14" s="69"/>
    </row>
    <row r="15" spans="1:19" x14ac:dyDescent="0.2">
      <c r="H15" s="16" t="s">
        <v>34</v>
      </c>
      <c r="I15" s="11">
        <v>8</v>
      </c>
      <c r="J15" s="11" t="s">
        <v>48</v>
      </c>
      <c r="K15" s="11" t="s">
        <v>24</v>
      </c>
      <c r="L15" s="18" t="s">
        <v>103</v>
      </c>
      <c r="M15" s="9" t="s">
        <v>166</v>
      </c>
      <c r="N15" s="13">
        <f>HEX2DEC(L15)*1000/128/1000000</f>
        <v>0.78125</v>
      </c>
      <c r="O15" s="27" t="s">
        <v>58</v>
      </c>
      <c r="P15" s="31">
        <v>1</v>
      </c>
      <c r="Q15" s="21" t="str">
        <f>DEC2HEX(P15/1000*128*1000000)</f>
        <v>1F400</v>
      </c>
      <c r="R15" s="71" t="str">
        <f>Q15</f>
        <v>1F400</v>
      </c>
      <c r="S15" s="69" t="s">
        <v>165</v>
      </c>
    </row>
    <row r="16" spans="1:19" x14ac:dyDescent="0.2">
      <c r="A16" s="20" t="s">
        <v>72</v>
      </c>
      <c r="H16" s="16" t="s">
        <v>35</v>
      </c>
      <c r="I16" s="11">
        <v>1</v>
      </c>
      <c r="J16" s="11" t="s">
        <v>144</v>
      </c>
      <c r="K16" s="11" t="s">
        <v>25</v>
      </c>
      <c r="L16" s="18">
        <v>0</v>
      </c>
      <c r="M16" s="12" t="s">
        <v>53</v>
      </c>
      <c r="N16" s="13"/>
      <c r="O16" s="27"/>
      <c r="P16" s="31">
        <v>0</v>
      </c>
      <c r="Q16" s="21">
        <f>P16</f>
        <v>0</v>
      </c>
      <c r="R16" s="71">
        <v>0</v>
      </c>
      <c r="S16" s="69"/>
    </row>
    <row r="17" spans="1:19" x14ac:dyDescent="0.2">
      <c r="A17" t="s">
        <v>73</v>
      </c>
      <c r="B17" t="s">
        <v>74</v>
      </c>
      <c r="H17" s="16" t="s">
        <v>36</v>
      </c>
      <c r="I17" s="11">
        <v>1</v>
      </c>
      <c r="J17" s="11" t="s">
        <v>50</v>
      </c>
      <c r="K17" s="11" t="s">
        <v>26</v>
      </c>
      <c r="L17" s="18">
        <v>0</v>
      </c>
      <c r="M17" s="12" t="s">
        <v>53</v>
      </c>
      <c r="N17" s="13"/>
      <c r="O17" s="27"/>
      <c r="P17" s="31">
        <v>0</v>
      </c>
      <c r="Q17" s="21">
        <f>P17</f>
        <v>0</v>
      </c>
      <c r="R17" s="71"/>
      <c r="S17" s="69"/>
    </row>
    <row r="18" spans="1:19" x14ac:dyDescent="0.2">
      <c r="A18" t="s">
        <v>5</v>
      </c>
      <c r="H18" s="16" t="s">
        <v>37</v>
      </c>
      <c r="I18" s="11">
        <v>8</v>
      </c>
      <c r="J18" s="11" t="s">
        <v>51</v>
      </c>
      <c r="K18" s="11" t="s">
        <v>27</v>
      </c>
      <c r="L18" s="18">
        <v>11</v>
      </c>
      <c r="M18" s="19">
        <f>1.024/256</f>
        <v>4.0000000000000001E-3</v>
      </c>
      <c r="N18" s="13">
        <f>HEX2DEC(L18)*M18</f>
        <v>6.8000000000000005E-2</v>
      </c>
      <c r="O18" s="27" t="s">
        <v>59</v>
      </c>
      <c r="P18" s="31">
        <v>0.5</v>
      </c>
      <c r="Q18" s="21" t="str">
        <f>DEC2HEX(P18/M18)</f>
        <v>7D</v>
      </c>
      <c r="R18" s="71"/>
      <c r="S18" s="69"/>
    </row>
    <row r="19" spans="1:19" x14ac:dyDescent="0.2">
      <c r="A19" t="s">
        <v>75</v>
      </c>
      <c r="H19" s="16" t="s">
        <v>38</v>
      </c>
      <c r="I19" s="11">
        <v>8</v>
      </c>
      <c r="J19" s="11" t="s">
        <v>52</v>
      </c>
      <c r="K19" s="11" t="s">
        <v>28</v>
      </c>
      <c r="L19" s="18">
        <v>1</v>
      </c>
      <c r="M19" s="12" t="s">
        <v>60</v>
      </c>
      <c r="N19" s="13">
        <f>1/((L19+1)*(1/64))</f>
        <v>32</v>
      </c>
      <c r="O19" s="27" t="s">
        <v>61</v>
      </c>
      <c r="P19" s="31">
        <v>32</v>
      </c>
      <c r="Q19" s="21">
        <f>1000/((1000/64)*P19)-1</f>
        <v>1</v>
      </c>
      <c r="R19" s="71"/>
      <c r="S19" s="69"/>
    </row>
    <row r="20" spans="1:19" x14ac:dyDescent="0.2">
      <c r="A20" t="s">
        <v>76</v>
      </c>
      <c r="H20" s="16" t="s">
        <v>170</v>
      </c>
      <c r="I20" s="11">
        <v>8</v>
      </c>
      <c r="J20" s="11" t="s">
        <v>172</v>
      </c>
      <c r="K20" s="11" t="s">
        <v>29</v>
      </c>
      <c r="L20" s="18" t="s">
        <v>62</v>
      </c>
      <c r="M20" s="12" t="s">
        <v>54</v>
      </c>
      <c r="N20" s="13">
        <v>10</v>
      </c>
      <c r="O20" s="27" t="s">
        <v>63</v>
      </c>
      <c r="P20" s="31">
        <v>10</v>
      </c>
      <c r="Q20" s="21" t="str">
        <f>DEC2HEX(P20)</f>
        <v>A</v>
      </c>
      <c r="R20" s="71"/>
      <c r="S20" s="69"/>
    </row>
    <row r="21" spans="1:19" ht="17" thickBot="1" x14ac:dyDescent="0.25">
      <c r="A21" t="s">
        <v>77</v>
      </c>
      <c r="H21" s="53" t="s">
        <v>143</v>
      </c>
      <c r="I21" s="54">
        <v>1</v>
      </c>
      <c r="J21" s="54" t="s">
        <v>145</v>
      </c>
      <c r="K21" s="54" t="s">
        <v>146</v>
      </c>
      <c r="L21" s="55">
        <v>0</v>
      </c>
      <c r="M21" s="56"/>
      <c r="N21" s="57"/>
      <c r="O21" s="57"/>
      <c r="P21" s="58"/>
      <c r="Q21" s="59"/>
      <c r="R21" s="72"/>
      <c r="S21" s="69"/>
    </row>
    <row r="22" spans="1:19" x14ac:dyDescent="0.2">
      <c r="H22" s="16" t="s">
        <v>171</v>
      </c>
      <c r="I22" s="11">
        <v>8</v>
      </c>
      <c r="J22" s="11" t="s">
        <v>173</v>
      </c>
      <c r="K22" s="11" t="s">
        <v>169</v>
      </c>
      <c r="L22" s="18"/>
      <c r="M22" s="12"/>
      <c r="N22" s="13"/>
      <c r="O22" s="27"/>
      <c r="P22" s="31"/>
      <c r="Q22" s="21"/>
      <c r="R22" s="71"/>
      <c r="S22" s="69"/>
    </row>
    <row r="23" spans="1:19" x14ac:dyDescent="0.2">
      <c r="H23" s="60"/>
      <c r="I23" s="60"/>
      <c r="J23" s="60"/>
      <c r="K23" s="60"/>
      <c r="L23" s="61"/>
      <c r="M23" s="60"/>
      <c r="N23" s="60"/>
      <c r="O23" s="60"/>
      <c r="P23" s="60"/>
      <c r="Q23" s="61"/>
    </row>
    <row r="24" spans="1:19" ht="17" thickBot="1" x14ac:dyDescent="0.25">
      <c r="H24" s="60"/>
      <c r="I24" s="60"/>
      <c r="J24" s="60"/>
      <c r="K24" s="60"/>
      <c r="L24" s="61"/>
      <c r="M24" s="60"/>
      <c r="N24" s="60"/>
      <c r="O24" s="60"/>
      <c r="P24" s="60"/>
      <c r="Q24" s="61"/>
    </row>
    <row r="25" spans="1:19" x14ac:dyDescent="0.2">
      <c r="A25" s="73" t="s">
        <v>78</v>
      </c>
      <c r="B25" s="74"/>
      <c r="C25" s="74"/>
      <c r="D25" s="74"/>
      <c r="E25" s="75"/>
      <c r="F25" s="76" t="s">
        <v>79</v>
      </c>
      <c r="G25" s="75"/>
    </row>
    <row r="26" spans="1:19" x14ac:dyDescent="0.2">
      <c r="A26" s="63" t="s">
        <v>155</v>
      </c>
      <c r="B26" s="62" t="s">
        <v>85</v>
      </c>
      <c r="C26" s="62" t="s">
        <v>81</v>
      </c>
      <c r="D26" s="62" t="s">
        <v>80</v>
      </c>
      <c r="E26" s="64" t="s">
        <v>152</v>
      </c>
      <c r="F26" s="66" t="s">
        <v>154</v>
      </c>
      <c r="G26" s="64" t="s">
        <v>82</v>
      </c>
      <c r="M26" t="s">
        <v>88</v>
      </c>
      <c r="Q26" s="1">
        <f>(P12*P19-1)+(P12*P19)*P17*(P20-1)</f>
        <v>4159</v>
      </c>
    </row>
    <row r="27" spans="1:19" ht="17" thickBot="1" x14ac:dyDescent="0.25">
      <c r="A27" s="68">
        <v>1</v>
      </c>
      <c r="B27" s="41" t="s">
        <v>84</v>
      </c>
      <c r="C27" s="41" t="s">
        <v>83</v>
      </c>
      <c r="D27" s="41" t="s">
        <v>83</v>
      </c>
      <c r="E27" s="65" t="s">
        <v>153</v>
      </c>
      <c r="F27" s="67">
        <v>0</v>
      </c>
      <c r="G27" s="65" t="s">
        <v>151</v>
      </c>
      <c r="M27" t="s">
        <v>137</v>
      </c>
      <c r="Q27" s="1">
        <f>P12+P10/1000+P8/1000+P5/1000</f>
        <v>139.19999999999999</v>
      </c>
    </row>
    <row r="28" spans="1:19" x14ac:dyDescent="0.2">
      <c r="M28" t="s">
        <v>138</v>
      </c>
      <c r="O28">
        <v>5</v>
      </c>
      <c r="P28" t="s">
        <v>57</v>
      </c>
      <c r="Q28" s="1">
        <f>Q27/O28</f>
        <v>27.839999999999996</v>
      </c>
    </row>
    <row r="29" spans="1:19" x14ac:dyDescent="0.2">
      <c r="A29" t="s">
        <v>85</v>
      </c>
      <c r="B29" t="s">
        <v>156</v>
      </c>
    </row>
    <row r="30" spans="1:19" x14ac:dyDescent="0.2">
      <c r="B30" t="s">
        <v>150</v>
      </c>
    </row>
    <row r="32" spans="1:19" x14ac:dyDescent="0.2">
      <c r="A32" s="20" t="s">
        <v>86</v>
      </c>
      <c r="B32" s="20"/>
      <c r="C32" s="20"/>
      <c r="D32" s="20"/>
      <c r="E32" s="20"/>
    </row>
    <row r="33" spans="1:5" x14ac:dyDescent="0.2">
      <c r="A33" s="20" t="s">
        <v>87</v>
      </c>
      <c r="B33" s="20"/>
      <c r="C33" s="20"/>
      <c r="D33" s="20"/>
      <c r="E33" s="20"/>
    </row>
    <row r="37" spans="1:5" x14ac:dyDescent="0.2">
      <c r="A37" s="20" t="s">
        <v>67</v>
      </c>
    </row>
    <row r="38" spans="1:5" x14ac:dyDescent="0.2">
      <c r="A38">
        <v>1</v>
      </c>
      <c r="B38" t="s">
        <v>69</v>
      </c>
    </row>
    <row r="39" spans="1:5" x14ac:dyDescent="0.2">
      <c r="A39">
        <v>2</v>
      </c>
      <c r="B39" t="s">
        <v>89</v>
      </c>
    </row>
    <row r="40" spans="1:5" x14ac:dyDescent="0.2">
      <c r="A40">
        <v>3</v>
      </c>
      <c r="B40" t="s">
        <v>68</v>
      </c>
    </row>
    <row r="41" spans="1:5" x14ac:dyDescent="0.2">
      <c r="A41">
        <v>4</v>
      </c>
      <c r="B41" t="s">
        <v>71</v>
      </c>
    </row>
    <row r="42" spans="1:5" x14ac:dyDescent="0.2">
      <c r="A42">
        <v>4</v>
      </c>
      <c r="B42" t="s">
        <v>147</v>
      </c>
    </row>
    <row r="43" spans="1:5" x14ac:dyDescent="0.2">
      <c r="A43">
        <v>4</v>
      </c>
      <c r="B43" t="s">
        <v>70</v>
      </c>
    </row>
    <row r="44" spans="1:5" x14ac:dyDescent="0.2">
      <c r="A44">
        <v>4</v>
      </c>
      <c r="B44" t="s">
        <v>148</v>
      </c>
    </row>
    <row r="45" spans="1:5" x14ac:dyDescent="0.2">
      <c r="A45">
        <v>4</v>
      </c>
      <c r="B45" t="s">
        <v>149</v>
      </c>
    </row>
    <row r="48" spans="1:5" x14ac:dyDescent="0.2">
      <c r="A48" s="20" t="s">
        <v>90</v>
      </c>
    </row>
    <row r="49" spans="1:9" x14ac:dyDescent="0.2">
      <c r="A49">
        <v>1</v>
      </c>
      <c r="B49" t="s">
        <v>91</v>
      </c>
    </row>
    <row r="50" spans="1:9" x14ac:dyDescent="0.2">
      <c r="A50">
        <v>2</v>
      </c>
      <c r="B50" t="s">
        <v>92</v>
      </c>
    </row>
    <row r="51" spans="1:9" x14ac:dyDescent="0.2">
      <c r="A51">
        <v>3</v>
      </c>
      <c r="B51" t="s">
        <v>93</v>
      </c>
    </row>
    <row r="52" spans="1:9" x14ac:dyDescent="0.2">
      <c r="A52">
        <v>4</v>
      </c>
      <c r="B52" t="s">
        <v>94</v>
      </c>
    </row>
    <row r="53" spans="1:9" x14ac:dyDescent="0.2">
      <c r="A53">
        <v>5</v>
      </c>
      <c r="B53" t="s">
        <v>95</v>
      </c>
    </row>
    <row r="58" spans="1:9" x14ac:dyDescent="0.2">
      <c r="A58" s="20" t="s">
        <v>96</v>
      </c>
    </row>
    <row r="59" spans="1:9" x14ac:dyDescent="0.2">
      <c r="A59" t="s">
        <v>97</v>
      </c>
    </row>
    <row r="60" spans="1:9" x14ac:dyDescent="0.2">
      <c r="A60" t="s">
        <v>98</v>
      </c>
      <c r="E60" t="s">
        <v>99</v>
      </c>
      <c r="H60" t="s">
        <v>100</v>
      </c>
      <c r="I60" t="s">
        <v>101</v>
      </c>
    </row>
    <row r="61" spans="1:9" x14ac:dyDescent="0.2">
      <c r="A61" t="s">
        <v>102</v>
      </c>
    </row>
    <row r="62" spans="1:9" x14ac:dyDescent="0.2">
      <c r="A62" t="s">
        <v>108</v>
      </c>
    </row>
    <row r="64" spans="1:9" x14ac:dyDescent="0.2">
      <c r="A64" t="s">
        <v>109</v>
      </c>
    </row>
    <row r="65" spans="1:1" x14ac:dyDescent="0.2">
      <c r="A65" t="s">
        <v>110</v>
      </c>
    </row>
    <row r="66" spans="1:1" x14ac:dyDescent="0.2">
      <c r="A66" t="s">
        <v>111</v>
      </c>
    </row>
    <row r="67" spans="1:1" x14ac:dyDescent="0.2">
      <c r="A67" t="s">
        <v>112</v>
      </c>
    </row>
    <row r="68" spans="1:1" x14ac:dyDescent="0.2">
      <c r="A68" t="s">
        <v>113</v>
      </c>
    </row>
    <row r="71" spans="1:1" x14ac:dyDescent="0.2">
      <c r="A71" t="s">
        <v>114</v>
      </c>
    </row>
    <row r="72" spans="1:1" x14ac:dyDescent="0.2">
      <c r="A72" t="s">
        <v>115</v>
      </c>
    </row>
    <row r="74" spans="1:1" x14ac:dyDescent="0.2">
      <c r="A74" t="s">
        <v>116</v>
      </c>
    </row>
    <row r="75" spans="1:1" x14ac:dyDescent="0.2">
      <c r="A75" t="s">
        <v>117</v>
      </c>
    </row>
    <row r="77" spans="1:1" x14ac:dyDescent="0.2">
      <c r="A77" t="s">
        <v>118</v>
      </c>
    </row>
    <row r="78" spans="1:1" x14ac:dyDescent="0.2">
      <c r="A78" t="s">
        <v>121</v>
      </c>
    </row>
    <row r="80" spans="1:1" x14ac:dyDescent="0.2">
      <c r="A80" t="s">
        <v>120</v>
      </c>
    </row>
    <row r="81" spans="1:1" x14ac:dyDescent="0.2">
      <c r="A81" t="s">
        <v>119</v>
      </c>
    </row>
    <row r="83" spans="1:1" x14ac:dyDescent="0.2">
      <c r="A83" t="s">
        <v>124</v>
      </c>
    </row>
    <row r="84" spans="1:1" x14ac:dyDescent="0.2">
      <c r="A84" t="s">
        <v>122</v>
      </c>
    </row>
    <row r="85" spans="1:1" x14ac:dyDescent="0.2">
      <c r="A85" t="s">
        <v>123</v>
      </c>
    </row>
    <row r="86" spans="1:1" x14ac:dyDescent="0.2">
      <c r="A86" t="s">
        <v>129</v>
      </c>
    </row>
    <row r="88" spans="1:1" x14ac:dyDescent="0.2">
      <c r="A88" t="s">
        <v>125</v>
      </c>
    </row>
    <row r="89" spans="1:1" x14ac:dyDescent="0.2">
      <c r="A89" t="s">
        <v>126</v>
      </c>
    </row>
    <row r="90" spans="1:1" x14ac:dyDescent="0.2">
      <c r="A90" t="s">
        <v>127</v>
      </c>
    </row>
    <row r="91" spans="1:1" x14ac:dyDescent="0.2">
      <c r="A91" t="s">
        <v>128</v>
      </c>
    </row>
    <row r="95" spans="1:1" x14ac:dyDescent="0.2">
      <c r="A95" t="s">
        <v>136</v>
      </c>
    </row>
    <row r="96" spans="1:1" x14ac:dyDescent="0.2">
      <c r="A96" s="46" t="s">
        <v>130</v>
      </c>
    </row>
    <row r="97" spans="1:1" x14ac:dyDescent="0.2">
      <c r="A97" s="46" t="s">
        <v>131</v>
      </c>
    </row>
    <row r="98" spans="1:1" x14ac:dyDescent="0.2">
      <c r="A98" s="46" t="s">
        <v>132</v>
      </c>
    </row>
    <row r="100" spans="1:1" x14ac:dyDescent="0.2">
      <c r="A100" s="46" t="s">
        <v>133</v>
      </c>
    </row>
    <row r="101" spans="1:1" x14ac:dyDescent="0.2">
      <c r="A101" s="46" t="s">
        <v>135</v>
      </c>
    </row>
    <row r="102" spans="1:1" x14ac:dyDescent="0.2">
      <c r="A102" s="46" t="s">
        <v>134</v>
      </c>
    </row>
    <row r="103" spans="1:1" x14ac:dyDescent="0.2">
      <c r="A103" s="46" t="s">
        <v>132</v>
      </c>
    </row>
    <row r="112" spans="1:1" x14ac:dyDescent="0.2">
      <c r="A112" s="20" t="s">
        <v>139</v>
      </c>
    </row>
    <row r="113" spans="1:5" x14ac:dyDescent="0.2">
      <c r="A113" t="s">
        <v>2</v>
      </c>
      <c r="B113" t="s">
        <v>140</v>
      </c>
    </row>
    <row r="114" spans="1:5" x14ac:dyDescent="0.2">
      <c r="B114" t="s">
        <v>5</v>
      </c>
    </row>
    <row r="115" spans="1:5" ht="17" thickBot="1" x14ac:dyDescent="0.25">
      <c r="A115" t="s">
        <v>104</v>
      </c>
    </row>
    <row r="116" spans="1:5" x14ac:dyDescent="0.2">
      <c r="A116" s="32"/>
      <c r="B116" s="33" t="s">
        <v>3</v>
      </c>
      <c r="C116" s="33" t="s">
        <v>106</v>
      </c>
      <c r="D116" s="33" t="s">
        <v>6</v>
      </c>
      <c r="E116" s="34"/>
    </row>
    <row r="117" spans="1:5" x14ac:dyDescent="0.2">
      <c r="A117" s="35" t="s">
        <v>7</v>
      </c>
      <c r="B117" s="36" t="s">
        <v>3</v>
      </c>
      <c r="C117" s="36" t="s">
        <v>8</v>
      </c>
      <c r="D117" s="36" t="s">
        <v>107</v>
      </c>
      <c r="E117" s="37"/>
    </row>
    <row r="118" spans="1:5" ht="17" thickBot="1" x14ac:dyDescent="0.25">
      <c r="A118" s="38" t="s">
        <v>7</v>
      </c>
      <c r="B118" s="39" t="s">
        <v>3</v>
      </c>
      <c r="C118" s="39" t="s">
        <v>9</v>
      </c>
      <c r="D118" s="39" t="s">
        <v>105</v>
      </c>
      <c r="E118" s="40"/>
    </row>
    <row r="120" spans="1:5" ht="17" thickBot="1" x14ac:dyDescent="0.25"/>
    <row r="121" spans="1:5" ht="17" thickBot="1" x14ac:dyDescent="0.25">
      <c r="A121" s="48" t="s">
        <v>14</v>
      </c>
      <c r="B121" s="47" t="s">
        <v>141</v>
      </c>
      <c r="C121" s="49" t="s">
        <v>142</v>
      </c>
    </row>
    <row r="122" spans="1:5" x14ac:dyDescent="0.2">
      <c r="A122" s="50">
        <v>10</v>
      </c>
      <c r="B122" s="33">
        <v>0</v>
      </c>
      <c r="C122" s="34">
        <v>8</v>
      </c>
    </row>
    <row r="123" spans="1:5" x14ac:dyDescent="0.2">
      <c r="A123" s="51" t="str">
        <f t="shared" ref="A123:A132" si="0">DEC2HEX(HEX2DEC(A122)+1)</f>
        <v>11</v>
      </c>
      <c r="B123" s="36">
        <f>B122+5</f>
        <v>5</v>
      </c>
      <c r="C123" s="37">
        <v>8</v>
      </c>
    </row>
    <row r="124" spans="1:5" x14ac:dyDescent="0.2">
      <c r="A124" s="51" t="str">
        <f t="shared" si="0"/>
        <v>12</v>
      </c>
      <c r="B124" s="36">
        <f t="shared" ref="B124:B162" si="1">B123+5</f>
        <v>10</v>
      </c>
      <c r="C124" s="37">
        <v>8</v>
      </c>
    </row>
    <row r="125" spans="1:5" x14ac:dyDescent="0.2">
      <c r="A125" s="51" t="str">
        <f t="shared" si="0"/>
        <v>13</v>
      </c>
      <c r="B125" s="36">
        <f t="shared" si="1"/>
        <v>15</v>
      </c>
      <c r="C125" s="37">
        <v>8</v>
      </c>
    </row>
    <row r="126" spans="1:5" x14ac:dyDescent="0.2">
      <c r="A126" s="51" t="str">
        <f t="shared" si="0"/>
        <v>14</v>
      </c>
      <c r="B126" s="36">
        <f t="shared" si="1"/>
        <v>20</v>
      </c>
      <c r="C126" s="37">
        <v>8</v>
      </c>
    </row>
    <row r="127" spans="1:5" x14ac:dyDescent="0.2">
      <c r="A127" s="51" t="str">
        <f t="shared" si="0"/>
        <v>15</v>
      </c>
      <c r="B127" s="36">
        <f t="shared" si="1"/>
        <v>25</v>
      </c>
      <c r="C127" s="37">
        <v>8</v>
      </c>
    </row>
    <row r="128" spans="1:5" x14ac:dyDescent="0.2">
      <c r="A128" s="51" t="str">
        <f t="shared" si="0"/>
        <v>16</v>
      </c>
      <c r="B128" s="36">
        <f t="shared" si="1"/>
        <v>30</v>
      </c>
      <c r="C128" s="37">
        <v>8</v>
      </c>
    </row>
    <row r="129" spans="1:3" x14ac:dyDescent="0.2">
      <c r="A129" s="51" t="str">
        <f t="shared" si="0"/>
        <v>17</v>
      </c>
      <c r="B129" s="36">
        <f t="shared" si="1"/>
        <v>35</v>
      </c>
      <c r="C129" s="37">
        <v>8</v>
      </c>
    </row>
    <row r="130" spans="1:3" x14ac:dyDescent="0.2">
      <c r="A130" s="51" t="str">
        <f t="shared" si="0"/>
        <v>18</v>
      </c>
      <c r="B130" s="36">
        <f t="shared" si="1"/>
        <v>40</v>
      </c>
      <c r="C130" s="37">
        <v>8</v>
      </c>
    </row>
    <row r="131" spans="1:3" x14ac:dyDescent="0.2">
      <c r="A131" s="51" t="str">
        <f t="shared" si="0"/>
        <v>19</v>
      </c>
      <c r="B131" s="36">
        <f t="shared" si="1"/>
        <v>45</v>
      </c>
      <c r="C131" s="37">
        <v>8</v>
      </c>
    </row>
    <row r="132" spans="1:3" x14ac:dyDescent="0.2">
      <c r="A132" s="51" t="str">
        <f t="shared" si="0"/>
        <v>1A</v>
      </c>
      <c r="B132" s="36">
        <f t="shared" si="1"/>
        <v>50</v>
      </c>
      <c r="C132" s="37">
        <v>8</v>
      </c>
    </row>
    <row r="133" spans="1:3" x14ac:dyDescent="0.2">
      <c r="A133" s="51" t="str">
        <f t="shared" ref="A133:A162" si="2">DEC2HEX(HEX2DEC(A132)+1)</f>
        <v>1B</v>
      </c>
      <c r="B133" s="36">
        <f t="shared" si="1"/>
        <v>55</v>
      </c>
      <c r="C133" s="37">
        <v>8</v>
      </c>
    </row>
    <row r="134" spans="1:3" x14ac:dyDescent="0.2">
      <c r="A134" s="51" t="str">
        <f t="shared" si="2"/>
        <v>1C</v>
      </c>
      <c r="B134" s="36">
        <f t="shared" si="1"/>
        <v>60</v>
      </c>
      <c r="C134" s="37">
        <v>8</v>
      </c>
    </row>
    <row r="135" spans="1:3" x14ac:dyDescent="0.2">
      <c r="A135" s="51" t="str">
        <f t="shared" si="2"/>
        <v>1D</v>
      </c>
      <c r="B135" s="36">
        <f t="shared" si="1"/>
        <v>65</v>
      </c>
      <c r="C135" s="37">
        <v>8</v>
      </c>
    </row>
    <row r="136" spans="1:3" x14ac:dyDescent="0.2">
      <c r="A136" s="51" t="str">
        <f t="shared" si="2"/>
        <v>1E</v>
      </c>
      <c r="B136" s="36">
        <f t="shared" si="1"/>
        <v>70</v>
      </c>
      <c r="C136" s="37">
        <v>8</v>
      </c>
    </row>
    <row r="137" spans="1:3" x14ac:dyDescent="0.2">
      <c r="A137" s="51" t="str">
        <f t="shared" si="2"/>
        <v>1F</v>
      </c>
      <c r="B137" s="36">
        <f t="shared" si="1"/>
        <v>75</v>
      </c>
      <c r="C137" s="37">
        <v>8</v>
      </c>
    </row>
    <row r="138" spans="1:3" x14ac:dyDescent="0.2">
      <c r="A138" s="51" t="str">
        <f t="shared" si="2"/>
        <v>20</v>
      </c>
      <c r="B138" s="36">
        <f t="shared" si="1"/>
        <v>80</v>
      </c>
      <c r="C138" s="37">
        <v>8</v>
      </c>
    </row>
    <row r="139" spans="1:3" x14ac:dyDescent="0.2">
      <c r="A139" s="51" t="str">
        <f t="shared" si="2"/>
        <v>21</v>
      </c>
      <c r="B139" s="36">
        <f t="shared" si="1"/>
        <v>85</v>
      </c>
      <c r="C139" s="37">
        <v>8</v>
      </c>
    </row>
    <row r="140" spans="1:3" x14ac:dyDescent="0.2">
      <c r="A140" s="51" t="str">
        <f t="shared" si="2"/>
        <v>22</v>
      </c>
      <c r="B140" s="36">
        <f t="shared" si="1"/>
        <v>90</v>
      </c>
      <c r="C140" s="37">
        <v>8</v>
      </c>
    </row>
    <row r="141" spans="1:3" x14ac:dyDescent="0.2">
      <c r="A141" s="51" t="str">
        <f t="shared" si="2"/>
        <v>23</v>
      </c>
      <c r="B141" s="36">
        <f t="shared" si="1"/>
        <v>95</v>
      </c>
      <c r="C141" s="37">
        <v>8</v>
      </c>
    </row>
    <row r="142" spans="1:3" x14ac:dyDescent="0.2">
      <c r="A142" s="51" t="str">
        <f t="shared" si="2"/>
        <v>24</v>
      </c>
      <c r="B142" s="36">
        <f t="shared" si="1"/>
        <v>100</v>
      </c>
      <c r="C142" s="37">
        <v>8</v>
      </c>
    </row>
    <row r="143" spans="1:3" x14ac:dyDescent="0.2">
      <c r="A143" s="51" t="str">
        <f t="shared" si="2"/>
        <v>25</v>
      </c>
      <c r="B143" s="36">
        <f t="shared" si="1"/>
        <v>105</v>
      </c>
      <c r="C143" s="37">
        <v>8</v>
      </c>
    </row>
    <row r="144" spans="1:3" x14ac:dyDescent="0.2">
      <c r="A144" s="51" t="str">
        <f t="shared" si="2"/>
        <v>26</v>
      </c>
      <c r="B144" s="36">
        <f t="shared" si="1"/>
        <v>110</v>
      </c>
      <c r="C144" s="37">
        <v>8</v>
      </c>
    </row>
    <row r="145" spans="1:3" x14ac:dyDescent="0.2">
      <c r="A145" s="51" t="str">
        <f t="shared" si="2"/>
        <v>27</v>
      </c>
      <c r="B145" s="36">
        <f t="shared" si="1"/>
        <v>115</v>
      </c>
      <c r="C145" s="37">
        <v>8</v>
      </c>
    </row>
    <row r="146" spans="1:3" x14ac:dyDescent="0.2">
      <c r="A146" s="51" t="str">
        <f t="shared" si="2"/>
        <v>28</v>
      </c>
      <c r="B146" s="36">
        <f t="shared" si="1"/>
        <v>120</v>
      </c>
      <c r="C146" s="37">
        <v>8</v>
      </c>
    </row>
    <row r="147" spans="1:3" x14ac:dyDescent="0.2">
      <c r="A147" s="51" t="str">
        <f t="shared" si="2"/>
        <v>29</v>
      </c>
      <c r="B147" s="36">
        <f t="shared" si="1"/>
        <v>125</v>
      </c>
      <c r="C147" s="37">
        <v>8</v>
      </c>
    </row>
    <row r="148" spans="1:3" x14ac:dyDescent="0.2">
      <c r="A148" s="51" t="str">
        <f t="shared" si="2"/>
        <v>2A</v>
      </c>
      <c r="B148" s="36">
        <f t="shared" si="1"/>
        <v>130</v>
      </c>
      <c r="C148" s="37">
        <v>8</v>
      </c>
    </row>
    <row r="149" spans="1:3" x14ac:dyDescent="0.2">
      <c r="A149" s="51" t="str">
        <f t="shared" si="2"/>
        <v>2B</v>
      </c>
      <c r="B149" s="36">
        <f t="shared" si="1"/>
        <v>135</v>
      </c>
      <c r="C149" s="37">
        <v>8</v>
      </c>
    </row>
    <row r="150" spans="1:3" x14ac:dyDescent="0.2">
      <c r="A150" s="51" t="str">
        <f t="shared" si="2"/>
        <v>2C</v>
      </c>
      <c r="B150" s="36">
        <f t="shared" si="1"/>
        <v>140</v>
      </c>
      <c r="C150" s="37">
        <v>8</v>
      </c>
    </row>
    <row r="151" spans="1:3" x14ac:dyDescent="0.2">
      <c r="A151" s="51" t="str">
        <f t="shared" si="2"/>
        <v>2D</v>
      </c>
      <c r="B151" s="36">
        <f t="shared" si="1"/>
        <v>145</v>
      </c>
      <c r="C151" s="37">
        <v>8</v>
      </c>
    </row>
    <row r="152" spans="1:3" x14ac:dyDescent="0.2">
      <c r="A152" s="51" t="str">
        <f t="shared" si="2"/>
        <v>2E</v>
      </c>
      <c r="B152" s="36">
        <f t="shared" si="1"/>
        <v>150</v>
      </c>
      <c r="C152" s="37">
        <v>8</v>
      </c>
    </row>
    <row r="153" spans="1:3" x14ac:dyDescent="0.2">
      <c r="A153" s="51" t="str">
        <f t="shared" si="2"/>
        <v>2F</v>
      </c>
      <c r="B153" s="36">
        <f t="shared" si="1"/>
        <v>155</v>
      </c>
      <c r="C153" s="37">
        <v>8</v>
      </c>
    </row>
    <row r="154" spans="1:3" x14ac:dyDescent="0.2">
      <c r="A154" s="51" t="str">
        <f t="shared" si="2"/>
        <v>30</v>
      </c>
      <c r="B154" s="36">
        <f t="shared" si="1"/>
        <v>160</v>
      </c>
      <c r="C154" s="37">
        <v>8</v>
      </c>
    </row>
    <row r="155" spans="1:3" x14ac:dyDescent="0.2">
      <c r="A155" s="51" t="str">
        <f t="shared" si="2"/>
        <v>31</v>
      </c>
      <c r="B155" s="36">
        <f t="shared" si="1"/>
        <v>165</v>
      </c>
      <c r="C155" s="37">
        <v>8</v>
      </c>
    </row>
    <row r="156" spans="1:3" x14ac:dyDescent="0.2">
      <c r="A156" s="51" t="str">
        <f t="shared" si="2"/>
        <v>32</v>
      </c>
      <c r="B156" s="36">
        <f t="shared" si="1"/>
        <v>170</v>
      </c>
      <c r="C156" s="37">
        <v>8</v>
      </c>
    </row>
    <row r="157" spans="1:3" x14ac:dyDescent="0.2">
      <c r="A157" s="51" t="str">
        <f t="shared" si="2"/>
        <v>33</v>
      </c>
      <c r="B157" s="36">
        <f t="shared" si="1"/>
        <v>175</v>
      </c>
      <c r="C157" s="37">
        <v>8</v>
      </c>
    </row>
    <row r="158" spans="1:3" x14ac:dyDescent="0.2">
      <c r="A158" s="51" t="str">
        <f t="shared" si="2"/>
        <v>34</v>
      </c>
      <c r="B158" s="36">
        <f t="shared" si="1"/>
        <v>180</v>
      </c>
      <c r="C158" s="37">
        <v>8</v>
      </c>
    </row>
    <row r="159" spans="1:3" x14ac:dyDescent="0.2">
      <c r="A159" s="51" t="str">
        <f t="shared" si="2"/>
        <v>35</v>
      </c>
      <c r="B159" s="36">
        <f t="shared" si="1"/>
        <v>185</v>
      </c>
      <c r="C159" s="37">
        <v>8</v>
      </c>
    </row>
    <row r="160" spans="1:3" x14ac:dyDescent="0.2">
      <c r="A160" s="51" t="str">
        <f t="shared" si="2"/>
        <v>36</v>
      </c>
      <c r="B160" s="36">
        <f t="shared" si="1"/>
        <v>190</v>
      </c>
      <c r="C160" s="37">
        <v>8</v>
      </c>
    </row>
    <row r="161" spans="1:3" x14ac:dyDescent="0.2">
      <c r="A161" s="51" t="str">
        <f t="shared" si="2"/>
        <v>37</v>
      </c>
      <c r="B161" s="36">
        <f t="shared" si="1"/>
        <v>195</v>
      </c>
      <c r="C161" s="37">
        <v>8</v>
      </c>
    </row>
    <row r="162" spans="1:3" ht="17" thickBot="1" x14ac:dyDescent="0.25">
      <c r="A162" s="52" t="str">
        <f t="shared" si="2"/>
        <v>38</v>
      </c>
      <c r="B162" s="39">
        <f t="shared" si="1"/>
        <v>200</v>
      </c>
      <c r="C162" s="40">
        <v>8</v>
      </c>
    </row>
    <row r="163" spans="1:3" x14ac:dyDescent="0.2">
      <c r="A163" s="1"/>
    </row>
    <row r="164" spans="1:3" x14ac:dyDescent="0.2">
      <c r="A164" s="1"/>
    </row>
    <row r="165" spans="1:3" x14ac:dyDescent="0.2">
      <c r="A165" s="1"/>
    </row>
    <row r="166" spans="1:3" x14ac:dyDescent="0.2">
      <c r="A166" s="1"/>
    </row>
    <row r="167" spans="1:3" x14ac:dyDescent="0.2">
      <c r="A167" s="1"/>
    </row>
    <row r="168" spans="1:3" x14ac:dyDescent="0.2">
      <c r="A168" s="1"/>
    </row>
    <row r="169" spans="1:3" x14ac:dyDescent="0.2">
      <c r="A169" s="1"/>
    </row>
    <row r="170" spans="1:3" x14ac:dyDescent="0.2">
      <c r="A170" s="1"/>
    </row>
    <row r="171" spans="1:3" x14ac:dyDescent="0.2">
      <c r="A171" s="1"/>
    </row>
    <row r="172" spans="1:3" x14ac:dyDescent="0.2">
      <c r="A172" s="1"/>
    </row>
    <row r="173" spans="1:3" x14ac:dyDescent="0.2">
      <c r="A173" s="1"/>
    </row>
    <row r="174" spans="1:3" x14ac:dyDescent="0.2">
      <c r="A174" s="1"/>
    </row>
    <row r="175" spans="1:3" x14ac:dyDescent="0.2">
      <c r="A175" s="1"/>
    </row>
    <row r="176" spans="1:3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</sheetData>
  <mergeCells count="2">
    <mergeCell ref="A25:E25"/>
    <mergeCell ref="F25:G2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David PAILLE</cp:lastModifiedBy>
  <dcterms:created xsi:type="dcterms:W3CDTF">2018-01-08T20:15:16Z</dcterms:created>
  <dcterms:modified xsi:type="dcterms:W3CDTF">2018-08-26T11:12:33Z</dcterms:modified>
</cp:coreProperties>
</file>