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4115" windowHeight="8160" activeTab="4"/>
  </bookViews>
  <sheets>
    <sheet name="variables" sheetId="3" r:id="rId1"/>
    <sheet name="summary-stats-f" sheetId="2" r:id="rId2"/>
    <sheet name="summary-stats" sheetId="1" r:id="rId3"/>
    <sheet name="correlation-matrix-f" sheetId="5" r:id="rId4"/>
    <sheet name="correlation-matrix" sheetId="4" r:id="rId5"/>
  </sheets>
  <calcPr calcId="145621"/>
</workbook>
</file>

<file path=xl/calcChain.xml><?xml version="1.0" encoding="utf-8"?>
<calcChain xmlns="http://schemas.openxmlformats.org/spreadsheetml/2006/main">
  <c r="B19" i="4" l="1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0" i="4"/>
  <c r="F22" i="3"/>
  <c r="D22" i="3"/>
  <c r="F21" i="3"/>
  <c r="D21" i="3"/>
  <c r="E3" i="4"/>
  <c r="G3" i="4"/>
  <c r="I3" i="4"/>
  <c r="K3" i="4"/>
  <c r="M3" i="4"/>
  <c r="O3" i="4"/>
  <c r="Q3" i="4"/>
  <c r="S3" i="4"/>
  <c r="U3" i="4"/>
  <c r="W3" i="4"/>
  <c r="Y3" i="4"/>
  <c r="AA3" i="4"/>
  <c r="AC3" i="4"/>
  <c r="AE3" i="4"/>
  <c r="AG3" i="4"/>
  <c r="AI3" i="4"/>
  <c r="AK3" i="4"/>
  <c r="E4" i="4"/>
  <c r="G4" i="4"/>
  <c r="I4" i="4"/>
  <c r="K4" i="4"/>
  <c r="M4" i="4"/>
  <c r="O4" i="4"/>
  <c r="Q4" i="4"/>
  <c r="S4" i="4"/>
  <c r="U4" i="4"/>
  <c r="W4" i="4"/>
  <c r="Y4" i="4"/>
  <c r="AA4" i="4"/>
  <c r="AC4" i="4"/>
  <c r="AE4" i="4"/>
  <c r="AG4" i="4"/>
  <c r="AI4" i="4"/>
  <c r="AK4" i="4"/>
  <c r="E5" i="4"/>
  <c r="G5" i="4"/>
  <c r="I5" i="4"/>
  <c r="K5" i="4"/>
  <c r="M5" i="4"/>
  <c r="O5" i="4"/>
  <c r="Q5" i="4"/>
  <c r="S5" i="4"/>
  <c r="U5" i="4"/>
  <c r="W5" i="4"/>
  <c r="Y5" i="4"/>
  <c r="AA5" i="4"/>
  <c r="AC5" i="4"/>
  <c r="AE5" i="4"/>
  <c r="AG5" i="4"/>
  <c r="AI5" i="4"/>
  <c r="AK5" i="4"/>
  <c r="E6" i="4"/>
  <c r="G6" i="4"/>
  <c r="I6" i="4"/>
  <c r="K6" i="4"/>
  <c r="M6" i="4"/>
  <c r="O6" i="4"/>
  <c r="Q6" i="4"/>
  <c r="S6" i="4"/>
  <c r="U6" i="4"/>
  <c r="W6" i="4"/>
  <c r="Y6" i="4"/>
  <c r="AA6" i="4"/>
  <c r="AC6" i="4"/>
  <c r="AE6" i="4"/>
  <c r="AG6" i="4"/>
  <c r="AI6" i="4"/>
  <c r="AK6" i="4"/>
  <c r="E7" i="4"/>
  <c r="G7" i="4"/>
  <c r="I7" i="4"/>
  <c r="K7" i="4"/>
  <c r="M7" i="4"/>
  <c r="O7" i="4"/>
  <c r="Q7" i="4"/>
  <c r="S7" i="4"/>
  <c r="U7" i="4"/>
  <c r="W7" i="4"/>
  <c r="Y7" i="4"/>
  <c r="AA7" i="4"/>
  <c r="AC7" i="4"/>
  <c r="AE7" i="4"/>
  <c r="AG7" i="4"/>
  <c r="AI7" i="4"/>
  <c r="AK7" i="4"/>
  <c r="E8" i="4"/>
  <c r="G8" i="4"/>
  <c r="I8" i="4"/>
  <c r="K8" i="4"/>
  <c r="M8" i="4"/>
  <c r="O8" i="4"/>
  <c r="Q8" i="4"/>
  <c r="S8" i="4"/>
  <c r="U8" i="4"/>
  <c r="W8" i="4"/>
  <c r="Y8" i="4"/>
  <c r="AA8" i="4"/>
  <c r="AC8" i="4"/>
  <c r="AE8" i="4"/>
  <c r="AG8" i="4"/>
  <c r="AI8" i="4"/>
  <c r="AK8" i="4"/>
  <c r="E9" i="4"/>
  <c r="G9" i="4"/>
  <c r="I9" i="4"/>
  <c r="K9" i="4"/>
  <c r="M9" i="4"/>
  <c r="O9" i="4"/>
  <c r="Q9" i="4"/>
  <c r="S9" i="4"/>
  <c r="U9" i="4"/>
  <c r="W9" i="4"/>
  <c r="Y9" i="4"/>
  <c r="AA9" i="4"/>
  <c r="AC9" i="4"/>
  <c r="AE9" i="4"/>
  <c r="AG9" i="4"/>
  <c r="AI9" i="4"/>
  <c r="AK9" i="4"/>
  <c r="E10" i="4"/>
  <c r="G10" i="4"/>
  <c r="I10" i="4"/>
  <c r="K10" i="4"/>
  <c r="M10" i="4"/>
  <c r="O10" i="4"/>
  <c r="Q10" i="4"/>
  <c r="S10" i="4"/>
  <c r="U10" i="4"/>
  <c r="W10" i="4"/>
  <c r="Y10" i="4"/>
  <c r="AA10" i="4"/>
  <c r="AC10" i="4"/>
  <c r="AE10" i="4"/>
  <c r="AG10" i="4"/>
  <c r="AI10" i="4"/>
  <c r="AK10" i="4"/>
  <c r="E11" i="4"/>
  <c r="G11" i="4"/>
  <c r="I11" i="4"/>
  <c r="K11" i="4"/>
  <c r="M11" i="4"/>
  <c r="O11" i="4"/>
  <c r="Q11" i="4"/>
  <c r="S11" i="4"/>
  <c r="U11" i="4"/>
  <c r="W11" i="4"/>
  <c r="Y11" i="4"/>
  <c r="AA11" i="4"/>
  <c r="AC11" i="4"/>
  <c r="AE11" i="4"/>
  <c r="AG11" i="4"/>
  <c r="AI11" i="4"/>
  <c r="AK11" i="4"/>
  <c r="E12" i="4"/>
  <c r="G12" i="4"/>
  <c r="I12" i="4"/>
  <c r="K12" i="4"/>
  <c r="M12" i="4"/>
  <c r="O12" i="4"/>
  <c r="Q12" i="4"/>
  <c r="S12" i="4"/>
  <c r="U12" i="4"/>
  <c r="W12" i="4"/>
  <c r="Y12" i="4"/>
  <c r="AA12" i="4"/>
  <c r="AC12" i="4"/>
  <c r="AE12" i="4"/>
  <c r="AG12" i="4"/>
  <c r="AI12" i="4"/>
  <c r="AK12" i="4"/>
  <c r="E13" i="4"/>
  <c r="G13" i="4"/>
  <c r="I13" i="4"/>
  <c r="K13" i="4"/>
  <c r="M13" i="4"/>
  <c r="O13" i="4"/>
  <c r="Q13" i="4"/>
  <c r="S13" i="4"/>
  <c r="U13" i="4"/>
  <c r="W13" i="4"/>
  <c r="Y13" i="4"/>
  <c r="AA13" i="4"/>
  <c r="AC13" i="4"/>
  <c r="AE13" i="4"/>
  <c r="AG13" i="4"/>
  <c r="AI13" i="4"/>
  <c r="AK13" i="4"/>
  <c r="E14" i="4"/>
  <c r="G14" i="4"/>
  <c r="I14" i="4"/>
  <c r="K14" i="4"/>
  <c r="M14" i="4"/>
  <c r="O14" i="4"/>
  <c r="Q14" i="4"/>
  <c r="S14" i="4"/>
  <c r="U14" i="4"/>
  <c r="W14" i="4"/>
  <c r="Y14" i="4"/>
  <c r="AA14" i="4"/>
  <c r="AC14" i="4"/>
  <c r="AE14" i="4"/>
  <c r="AG14" i="4"/>
  <c r="AI14" i="4"/>
  <c r="AK14" i="4"/>
  <c r="E15" i="4"/>
  <c r="G15" i="4"/>
  <c r="I15" i="4"/>
  <c r="K15" i="4"/>
  <c r="M15" i="4"/>
  <c r="O15" i="4"/>
  <c r="Q15" i="4"/>
  <c r="S15" i="4"/>
  <c r="U15" i="4"/>
  <c r="W15" i="4"/>
  <c r="Y15" i="4"/>
  <c r="AA15" i="4"/>
  <c r="AC15" i="4"/>
  <c r="AE15" i="4"/>
  <c r="AG15" i="4"/>
  <c r="AI15" i="4"/>
  <c r="AK15" i="4"/>
  <c r="E16" i="4"/>
  <c r="G16" i="4"/>
  <c r="I16" i="4"/>
  <c r="K16" i="4"/>
  <c r="M16" i="4"/>
  <c r="O16" i="4"/>
  <c r="Q16" i="4"/>
  <c r="S16" i="4"/>
  <c r="U16" i="4"/>
  <c r="W16" i="4"/>
  <c r="Y16" i="4"/>
  <c r="AA16" i="4"/>
  <c r="AC16" i="4"/>
  <c r="AE16" i="4"/>
  <c r="AG16" i="4"/>
  <c r="AI16" i="4"/>
  <c r="AK16" i="4"/>
  <c r="E17" i="4"/>
  <c r="G17" i="4"/>
  <c r="I17" i="4"/>
  <c r="K17" i="4"/>
  <c r="M17" i="4"/>
  <c r="O17" i="4"/>
  <c r="Q17" i="4"/>
  <c r="S17" i="4"/>
  <c r="U17" i="4"/>
  <c r="W17" i="4"/>
  <c r="Y17" i="4"/>
  <c r="AA17" i="4"/>
  <c r="AC17" i="4"/>
  <c r="AE17" i="4"/>
  <c r="AG17" i="4"/>
  <c r="AI17" i="4"/>
  <c r="AK17" i="4"/>
  <c r="E18" i="4"/>
  <c r="G18" i="4"/>
  <c r="I18" i="4"/>
  <c r="K18" i="4"/>
  <c r="M18" i="4"/>
  <c r="O18" i="4"/>
  <c r="Q18" i="4"/>
  <c r="S18" i="4"/>
  <c r="U18" i="4"/>
  <c r="W18" i="4"/>
  <c r="Y18" i="4"/>
  <c r="AA18" i="4"/>
  <c r="AC18" i="4"/>
  <c r="AE18" i="4"/>
  <c r="AG18" i="4"/>
  <c r="AI18" i="4"/>
  <c r="AK18" i="4"/>
  <c r="E19" i="4"/>
  <c r="G19" i="4"/>
  <c r="I19" i="4"/>
  <c r="K19" i="4"/>
  <c r="M19" i="4"/>
  <c r="O19" i="4"/>
  <c r="Q19" i="4"/>
  <c r="S19" i="4"/>
  <c r="U19" i="4"/>
  <c r="W19" i="4"/>
  <c r="Y19" i="4"/>
  <c r="AA19" i="4"/>
  <c r="AC19" i="4"/>
  <c r="AE19" i="4"/>
  <c r="AG19" i="4"/>
  <c r="AI19" i="4"/>
  <c r="AK19" i="4"/>
  <c r="AK20" i="4"/>
  <c r="AI20" i="4"/>
  <c r="AG20" i="4"/>
  <c r="AE20" i="4"/>
  <c r="AC20" i="4"/>
  <c r="AA20" i="4"/>
  <c r="Y20" i="4"/>
  <c r="W20" i="4"/>
  <c r="U20" i="4"/>
  <c r="S20" i="4"/>
  <c r="Q20" i="4"/>
  <c r="O20" i="4"/>
  <c r="M20" i="4"/>
  <c r="K20" i="4"/>
  <c r="I20" i="4"/>
  <c r="E20" i="4"/>
  <c r="G20" i="4"/>
  <c r="G20" i="3"/>
  <c r="F20" i="3"/>
  <c r="D20" i="3"/>
  <c r="V43" i="2" l="1"/>
  <c r="T43" i="2"/>
  <c r="R43" i="2"/>
  <c r="P43" i="2"/>
  <c r="N43" i="2"/>
  <c r="L43" i="2"/>
  <c r="J43" i="2"/>
  <c r="H43" i="2"/>
  <c r="F43" i="2"/>
  <c r="D43" i="2"/>
  <c r="G5" i="3" l="1"/>
  <c r="G9" i="3"/>
  <c r="G13" i="3"/>
  <c r="G17" i="3"/>
  <c r="F2" i="3"/>
  <c r="G2" i="3" s="1"/>
  <c r="F3" i="3"/>
  <c r="F4" i="3"/>
  <c r="F5" i="3"/>
  <c r="F6" i="3"/>
  <c r="G6" i="3" s="1"/>
  <c r="F7" i="3"/>
  <c r="F8" i="3"/>
  <c r="F9" i="3"/>
  <c r="F10" i="3"/>
  <c r="G10" i="3" s="1"/>
  <c r="F11" i="3"/>
  <c r="F12" i="3"/>
  <c r="F13" i="3"/>
  <c r="F14" i="3"/>
  <c r="G14" i="3" s="1"/>
  <c r="F15" i="3"/>
  <c r="F16" i="3"/>
  <c r="F17" i="3"/>
  <c r="F18" i="3"/>
  <c r="G18" i="3" s="1"/>
  <c r="F19" i="3"/>
  <c r="F1" i="3"/>
  <c r="D2" i="3"/>
  <c r="D3" i="3"/>
  <c r="G3" i="3" s="1"/>
  <c r="D4" i="3"/>
  <c r="G4" i="3" s="1"/>
  <c r="D5" i="3"/>
  <c r="D6" i="3"/>
  <c r="D7" i="3"/>
  <c r="G7" i="3" s="1"/>
  <c r="D8" i="3"/>
  <c r="G8" i="3" s="1"/>
  <c r="D9" i="3"/>
  <c r="D10" i="3"/>
  <c r="D11" i="3"/>
  <c r="G11" i="3" s="1"/>
  <c r="D12" i="3"/>
  <c r="G12" i="3" s="1"/>
  <c r="D13" i="3"/>
  <c r="D14" i="3"/>
  <c r="D15" i="3"/>
  <c r="G15" i="3" s="1"/>
  <c r="D16" i="3"/>
  <c r="G16" i="3" s="1"/>
  <c r="D17" i="3"/>
  <c r="D18" i="3"/>
  <c r="D19" i="3"/>
  <c r="G19" i="3" s="1"/>
  <c r="D1" i="3"/>
  <c r="G1" i="3" s="1"/>
  <c r="B3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28" i="2"/>
  <c r="T40" i="2" l="1"/>
  <c r="L40" i="2"/>
  <c r="R40" i="2"/>
  <c r="J40" i="2"/>
  <c r="P40" i="2"/>
  <c r="H40" i="2"/>
  <c r="V40" i="2"/>
  <c r="N40" i="2"/>
  <c r="F40" i="2"/>
  <c r="T36" i="2"/>
  <c r="L36" i="2"/>
  <c r="R36" i="2"/>
  <c r="J36" i="2"/>
  <c r="F36" i="2"/>
  <c r="P36" i="2"/>
  <c r="H36" i="2"/>
  <c r="V36" i="2"/>
  <c r="N36" i="2"/>
  <c r="T32" i="2"/>
  <c r="L32" i="2"/>
  <c r="R32" i="2"/>
  <c r="J32" i="2"/>
  <c r="V32" i="2"/>
  <c r="F32" i="2"/>
  <c r="P32" i="2"/>
  <c r="H32" i="2"/>
  <c r="N32" i="2"/>
  <c r="T28" i="2"/>
  <c r="L28" i="2"/>
  <c r="R28" i="2"/>
  <c r="J28" i="2"/>
  <c r="V28" i="2"/>
  <c r="N28" i="2"/>
  <c r="P28" i="2"/>
  <c r="H28" i="2"/>
  <c r="F28" i="2"/>
  <c r="V39" i="2"/>
  <c r="N39" i="2"/>
  <c r="F39" i="2"/>
  <c r="T39" i="2"/>
  <c r="L39" i="2"/>
  <c r="R39" i="2"/>
  <c r="J39" i="2"/>
  <c r="P39" i="2"/>
  <c r="H39" i="2"/>
  <c r="V35" i="2"/>
  <c r="N35" i="2"/>
  <c r="F35" i="2"/>
  <c r="T35" i="2"/>
  <c r="L35" i="2"/>
  <c r="H35" i="2"/>
  <c r="R35" i="2"/>
  <c r="J35" i="2"/>
  <c r="P35" i="2"/>
  <c r="V31" i="2"/>
  <c r="N31" i="2"/>
  <c r="F31" i="2"/>
  <c r="T31" i="2"/>
  <c r="L31" i="2"/>
  <c r="H31" i="2"/>
  <c r="R31" i="2"/>
  <c r="J31" i="2"/>
  <c r="P31" i="2"/>
  <c r="P42" i="2"/>
  <c r="H42" i="2"/>
  <c r="V42" i="2"/>
  <c r="N42" i="2"/>
  <c r="F42" i="2"/>
  <c r="T42" i="2"/>
  <c r="L42" i="2"/>
  <c r="R42" i="2"/>
  <c r="J42" i="2"/>
  <c r="P38" i="2"/>
  <c r="H38" i="2"/>
  <c r="V38" i="2"/>
  <c r="N38" i="2"/>
  <c r="F38" i="2"/>
  <c r="T38" i="2"/>
  <c r="L38" i="2"/>
  <c r="R38" i="2"/>
  <c r="J38" i="2"/>
  <c r="P34" i="2"/>
  <c r="H34" i="2"/>
  <c r="V34" i="2"/>
  <c r="N34" i="2"/>
  <c r="F34" i="2"/>
  <c r="J34" i="2"/>
  <c r="T34" i="2"/>
  <c r="L34" i="2"/>
  <c r="R34" i="2"/>
  <c r="P30" i="2"/>
  <c r="H30" i="2"/>
  <c r="V30" i="2"/>
  <c r="N30" i="2"/>
  <c r="F30" i="2"/>
  <c r="J30" i="2"/>
  <c r="T30" i="2"/>
  <c r="L30" i="2"/>
  <c r="R30" i="2"/>
  <c r="R41" i="2"/>
  <c r="J41" i="2"/>
  <c r="P41" i="2"/>
  <c r="H41" i="2"/>
  <c r="V41" i="2"/>
  <c r="N41" i="2"/>
  <c r="F41" i="2"/>
  <c r="T41" i="2"/>
  <c r="L41" i="2"/>
  <c r="R37" i="2"/>
  <c r="J37" i="2"/>
  <c r="P37" i="2"/>
  <c r="H37" i="2"/>
  <c r="V37" i="2"/>
  <c r="N37" i="2"/>
  <c r="F37" i="2"/>
  <c r="T37" i="2"/>
  <c r="L37" i="2"/>
  <c r="R33" i="2"/>
  <c r="J33" i="2"/>
  <c r="P33" i="2"/>
  <c r="H33" i="2"/>
  <c r="L33" i="2"/>
  <c r="V33" i="2"/>
  <c r="N33" i="2"/>
  <c r="F33" i="2"/>
  <c r="T33" i="2"/>
  <c r="R29" i="2"/>
  <c r="J29" i="2"/>
  <c r="P29" i="2"/>
  <c r="H29" i="2"/>
  <c r="T29" i="2"/>
  <c r="V29" i="2"/>
  <c r="N29" i="2"/>
  <c r="F29" i="2"/>
  <c r="L29" i="2"/>
  <c r="B41" i="2"/>
  <c r="D41" i="2" s="1"/>
  <c r="B37" i="2"/>
  <c r="D37" i="2" s="1"/>
  <c r="B33" i="2"/>
  <c r="D33" i="2" s="1"/>
  <c r="B29" i="2"/>
  <c r="D29" i="2" s="1"/>
  <c r="B38" i="2"/>
  <c r="D38" i="2" s="1"/>
  <c r="B30" i="2"/>
  <c r="D30" i="2" s="1"/>
  <c r="B40" i="2"/>
  <c r="D40" i="2" s="1"/>
  <c r="B36" i="2"/>
  <c r="D36" i="2" s="1"/>
  <c r="B32" i="2"/>
  <c r="D32" i="2" s="1"/>
  <c r="B42" i="2"/>
  <c r="D42" i="2" s="1"/>
  <c r="B34" i="2"/>
  <c r="D34" i="2" s="1"/>
  <c r="B28" i="2"/>
  <c r="D28" i="2" s="1"/>
  <c r="B39" i="2"/>
  <c r="D39" i="2" s="1"/>
  <c r="B35" i="2"/>
  <c r="D35" i="2" s="1"/>
  <c r="B31" i="2"/>
  <c r="D31" i="2" s="1"/>
</calcChain>
</file>

<file path=xl/sharedStrings.xml><?xml version="1.0" encoding="utf-8"?>
<sst xmlns="http://schemas.openxmlformats.org/spreadsheetml/2006/main" count="905" uniqueCount="113">
  <si>
    <t>Mean</t>
  </si>
  <si>
    <t>Std Dev</t>
  </si>
  <si>
    <t>1st</t>
  </si>
  <si>
    <t>5th</t>
  </si>
  <si>
    <t>25th</t>
  </si>
  <si>
    <t>Median</t>
  </si>
  <si>
    <t>75th</t>
  </si>
  <si>
    <t>95th</t>
  </si>
  <si>
    <t>99th</t>
  </si>
  <si>
    <t>age</t>
  </si>
  <si>
    <t>at</t>
  </si>
  <si>
    <t>baspread</t>
  </si>
  <si>
    <t>bhr</t>
  </si>
  <si>
    <t>div</t>
  </si>
  <si>
    <t>leverage</t>
  </si>
  <si>
    <t>mve</t>
  </si>
  <si>
    <t>nanalysts</t>
  </si>
  <si>
    <t>pe_fwd</t>
  </si>
  <si>
    <t>price</t>
  </si>
  <si>
    <t>q</t>
  </si>
  <si>
    <t>roa</t>
  </si>
  <si>
    <t>sp500</t>
  </si>
  <si>
    <t>tang</t>
  </si>
  <si>
    <t>turnover</t>
  </si>
  <si>
    <t>PE</t>
  </si>
  <si>
    <t>ANALYSTS</t>
  </si>
  <si>
    <t>AGE</t>
  </si>
  <si>
    <t>AT</t>
  </si>
  <si>
    <t>BASPREAD</t>
  </si>
  <si>
    <t>BHR</t>
  </si>
  <si>
    <t>DIV</t>
  </si>
  <si>
    <t>LEVERAGE</t>
  </si>
  <si>
    <t>MVE</t>
  </si>
  <si>
    <t>PRICE</t>
  </si>
  <si>
    <t>Q</t>
  </si>
  <si>
    <t>ROA</t>
  </si>
  <si>
    <t>SP500</t>
  </si>
  <si>
    <t>TANG</t>
  </si>
  <si>
    <t>TURNOVER</t>
  </si>
  <si>
    <t>\\</t>
  </si>
  <si>
    <t>&amp;</t>
  </si>
  <si>
    <t>\multicolumn{1}{l}</t>
  </si>
  <si>
    <t>\begin{table}[H]</t>
  </si>
  <si>
    <t>\tiny</t>
  </si>
  <si>
    <t xml:space="preserve">  \centering</t>
  </si>
  <si>
    <t>\captionsetup{width=.75\textwidth}</t>
  </si>
  <si>
    <t xml:space="preserve"> \caption{\textbf{Descriptive Statistics}}  </t>
  </si>
  <si>
    <t xml:space="preserve"> \label{summary-stats}</t>
  </si>
  <si>
    <t>\caption*{\tiny This table presents descriptive statistics on comparability, institutional ownership, and other firm characteristics (aggregated by industry.) $COMP$ denotes the aggregate accounting comparability level for each industry in a specific year. Data span all stocks listed on the NYSE, NASDAQ, or American Stock Exchange (AMEX) and all industries over the years 1980 to 2015. Institutional ownership, $IO$, for each firm in each year as the ratio of shares held by institutions to the total shares outstanding. All variables are aggregated at the industry (two-digit SIC) level. December fiscal-year-end firms. $AGE$ is the number of years the firm appears in Compustat.</t>
  </si>
  <si>
    <t>$TURNOVER$ is the ratio of monthly trading volume to number of shares outstanding.</t>
  </si>
  <si>
    <t>$RETURN$ is the stock return over the preceeding year.</t>
  </si>
  <si>
    <t>$PRICE$ is the average daily stock price over the preceeding year.</t>
  </si>
  <si>
    <t>$ASSETS$ is the natural logarithm of the book value of assets.</t>
  </si>
  <si>
    <t>$MVE$ is the natural logarithm of market capitalization.</t>
  </si>
  <si>
    <t>$ANALYSTS$ is number of analysts following the firm.</t>
  </si>
  <si>
    <t>$PE$ is the forward price-to-earnings ratio, computed as the current price divided by the 1-year-ahead consensus analyst forecast for the firm.</t>
  </si>
  <si>
    <t>$BASPREAD$ is the average bid-ask spread.</t>
  </si>
  <si>
    <t>$SP500$ an indicator variable for whether or not the firm is in the S\&amp;P 500.</t>
  </si>
  <si>
    <t>$DIV$ is the dividend yield .</t>
  </si>
  <si>
    <t>The ratio of the book value of total debt to assets ($LEVERAGE$.)</t>
  </si>
  <si>
    <t>Tobin's $q$ ($Q$), calculated as in \cite{chungpruitt1994}.</t>
  </si>
  <si>
    <t>Return on assets  ($ROA$)--the ratio of net income to the book value of total assets.</t>
  </si>
  <si>
    <t>The level of asset tangibility ($TANG$), calculated as in \cite{almeidacampello2007}. All variables are winsorized at the 1\% and 99\% level. Final sample consists of 41,159 firm-year observations aggregated into 1,375 industry-year observations.}</t>
  </si>
  <si>
    <t xml:space="preserve">    \begin{tabular}{rrrrrrrrrr}</t>
  </si>
  <si>
    <t xml:space="preserve">    \toprule</t>
  </si>
  <si>
    <t xml:space="preserve">          &amp;       &amp;       &amp; \multicolumn{7}{c}{Percentile} \\</t>
  </si>
  <si>
    <t xml:space="preserve">    \cmidrule{4-10}</t>
  </si>
  <si>
    <t xml:space="preserve">    \multicolumn{1}{c}{Variable} &amp; \multicolumn{1}{c}{Mean} &amp; \multicolumn{1}{c}{Std Dev} &amp; \multicolumn{1}{c}{1st} &amp; \multicolumn{1}{c}{5th} &amp; \multicolumn{1}{c}{25th} &amp; \multicolumn{1}{c}{50th} &amp; \multicolumn{1}{c}{75th} &amp; \multicolumn{1}{c}{95th} &amp; \multicolumn{1}{c}{99th} \\ \hline</t>
  </si>
  <si>
    <t xml:space="preserve">    \bottomrule</t>
  </si>
  <si>
    <t xml:space="preserve">    \end{tabular}</t>
  </si>
  <si>
    <t>\end{table}</t>
  </si>
  <si>
    <t>ior</t>
  </si>
  <si>
    <t>active_ratio</t>
  </si>
  <si>
    <t>numowners</t>
  </si>
  <si>
    <t>numowners_active_ratio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</si>
  <si>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</si>
  <si>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</si>
  <si>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</si>
  <si>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</si>
  <si>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</si>
  <si>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</si>
  <si>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</si>
  <si>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</si>
  <si>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</si>
  <si>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</si>
  <si>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</si>
  <si>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</si>
  <si>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</si>
  <si>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</si>
  <si>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</si>
  <si>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</si>
  <si>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</si>
  <si>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</si>
  <si>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lysts</t>
  </si>
  <si>
    <t>NINSTITUTIONS</t>
  </si>
  <si>
    <t>NACTIVE</t>
  </si>
  <si>
    <t>PCT-INSTITUTIONS</t>
  </si>
  <si>
    <t>PCT-ACTIVE</t>
  </si>
  <si>
    <t>\hline</t>
  </si>
  <si>
    <t xml:space="preserve"> </t>
  </si>
  <si>
    <t xml:space="preserve"> \\</t>
  </si>
  <si>
    <t xml:space="preserve">turnover </t>
  </si>
  <si>
    <t>varnames[["</t>
  </si>
  <si>
    <t>"]]=</t>
  </si>
  <si>
    <t>negearn</t>
  </si>
  <si>
    <t>LOSS</t>
  </si>
  <si>
    <t>$LOSS$ is a dummy variable equal to one if ROA is less than zero.</t>
  </si>
  <si>
    <t>n_unc_terms</t>
  </si>
  <si>
    <t>p_unc_terms</t>
  </si>
  <si>
    <t>(18)\\</t>
  </si>
  <si>
    <t>1\\</t>
  </si>
  <si>
    <t>N-UNC</t>
  </si>
  <si>
    <t>P-UNC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</si>
</sst>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4" fontId="0" fillId="0" borderId="0" xfId="0" applyNumberFormat="1"/>
    <xf numFmtId="164" fontId="0" fillId="0" borderId="0" xfId="0" applyNumberFormat="1"/>
    <xf numFmtId="0" fontId="18" fillId="0" borderId="0" xfId="42"/>
    <xf numFmtId="165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6" sqref="A6:A18"/>
    </sheetView>
  </sheetViews>
  <sheetFormatPr defaultRowHeight="15" x14ac:dyDescent="0.25"/>
  <cols>
    <col min="1" max="1" width="23.42578125" bestFit="1" customWidth="1"/>
    <col min="2" max="2" width="17.5703125" bestFit="1" customWidth="1"/>
    <col min="3" max="3" width="11.85546875" bestFit="1" customWidth="1"/>
    <col min="4" max="4" width="23.42578125" bestFit="1" customWidth="1"/>
    <col min="5" max="5" width="4.28515625" bestFit="1" customWidth="1"/>
    <col min="6" max="6" width="19.28515625" bestFit="1" customWidth="1"/>
    <col min="7" max="7" width="47.85546875" bestFit="1" customWidth="1"/>
  </cols>
  <sheetData>
    <row r="1" spans="1:7" x14ac:dyDescent="0.25">
      <c r="A1" t="s">
        <v>9</v>
      </c>
      <c r="B1" t="s">
        <v>26</v>
      </c>
      <c r="C1" t="s">
        <v>102</v>
      </c>
      <c r="D1" t="str">
        <f>A1</f>
        <v>age</v>
      </c>
      <c r="E1" t="s">
        <v>103</v>
      </c>
      <c r="F1" t="str">
        <f>""""&amp;B1&amp;""""</f>
        <v>"AGE"</v>
      </c>
      <c r="G1" t="str">
        <f>CONCATENATE(C1,D1,E1,F1)</f>
        <v>varnames[["age"]]="AGE"</v>
      </c>
    </row>
    <row r="2" spans="1:7" x14ac:dyDescent="0.25">
      <c r="A2" t="s">
        <v>73</v>
      </c>
      <c r="B2" t="s">
        <v>94</v>
      </c>
      <c r="C2" t="s">
        <v>102</v>
      </c>
      <c r="D2" t="str">
        <f t="shared" ref="D2:D22" si="0">A2</f>
        <v>numowners</v>
      </c>
      <c r="E2" t="s">
        <v>103</v>
      </c>
      <c r="F2" t="str">
        <f t="shared" ref="F2:F22" si="1">""""&amp;B2&amp;""""</f>
        <v>"NINSTITUTIONS"</v>
      </c>
      <c r="G2" t="str">
        <f t="shared" ref="G2:G20" si="2">CONCATENATE(C2,D2,E2,F2)</f>
        <v>varnames[["numowners"]]="NINSTITUTIONS"</v>
      </c>
    </row>
    <row r="3" spans="1:7" x14ac:dyDescent="0.25">
      <c r="A3" t="s">
        <v>74</v>
      </c>
      <c r="B3" t="s">
        <v>95</v>
      </c>
      <c r="C3" t="s">
        <v>102</v>
      </c>
      <c r="D3" t="str">
        <f t="shared" si="0"/>
        <v>numowners_active_ratio</v>
      </c>
      <c r="E3" t="s">
        <v>103</v>
      </c>
      <c r="F3" t="str">
        <f t="shared" si="1"/>
        <v>"NACTIVE"</v>
      </c>
      <c r="G3" t="str">
        <f t="shared" si="2"/>
        <v>varnames[["numowners_active_ratio"]]="NACTIVE"</v>
      </c>
    </row>
    <row r="4" spans="1:7" x14ac:dyDescent="0.25">
      <c r="A4" t="s">
        <v>71</v>
      </c>
      <c r="B4" t="s">
        <v>96</v>
      </c>
      <c r="C4" t="s">
        <v>102</v>
      </c>
      <c r="D4" t="str">
        <f t="shared" si="0"/>
        <v>ior</v>
      </c>
      <c r="E4" t="s">
        <v>103</v>
      </c>
      <c r="F4" t="str">
        <f t="shared" si="1"/>
        <v>"PCT-INSTITUTIONS"</v>
      </c>
      <c r="G4" t="str">
        <f t="shared" si="2"/>
        <v>varnames[["ior"]]="PCT-INSTITUTIONS"</v>
      </c>
    </row>
    <row r="5" spans="1:7" x14ac:dyDescent="0.25">
      <c r="A5" t="s">
        <v>72</v>
      </c>
      <c r="B5" t="s">
        <v>97</v>
      </c>
      <c r="C5" t="s">
        <v>102</v>
      </c>
      <c r="D5" t="str">
        <f t="shared" si="0"/>
        <v>active_ratio</v>
      </c>
      <c r="E5" t="s">
        <v>103</v>
      </c>
      <c r="F5" t="str">
        <f t="shared" si="1"/>
        <v>"PCT-ACTIVE"</v>
      </c>
      <c r="G5" t="str">
        <f t="shared" si="2"/>
        <v>varnames[["active_ratio"]]="PCT-ACTIVE"</v>
      </c>
    </row>
    <row r="6" spans="1:7" x14ac:dyDescent="0.25">
      <c r="A6" t="s">
        <v>10</v>
      </c>
      <c r="B6" t="s">
        <v>27</v>
      </c>
      <c r="C6" t="s">
        <v>102</v>
      </c>
      <c r="D6" t="str">
        <f t="shared" si="0"/>
        <v>at</v>
      </c>
      <c r="E6" t="s">
        <v>103</v>
      </c>
      <c r="F6" t="str">
        <f t="shared" si="1"/>
        <v>"AT"</v>
      </c>
      <c r="G6" t="str">
        <f t="shared" si="2"/>
        <v>varnames[["at"]]="AT"</v>
      </c>
    </row>
    <row r="7" spans="1:7" x14ac:dyDescent="0.25">
      <c r="A7" t="s">
        <v>11</v>
      </c>
      <c r="B7" t="s">
        <v>28</v>
      </c>
      <c r="C7" t="s">
        <v>102</v>
      </c>
      <c r="D7" t="str">
        <f t="shared" si="0"/>
        <v>baspread</v>
      </c>
      <c r="E7" t="s">
        <v>103</v>
      </c>
      <c r="F7" t="str">
        <f t="shared" si="1"/>
        <v>"BASPREAD"</v>
      </c>
      <c r="G7" t="str">
        <f t="shared" si="2"/>
        <v>varnames[["baspread"]]="BASPREAD"</v>
      </c>
    </row>
    <row r="8" spans="1:7" x14ac:dyDescent="0.25">
      <c r="A8" t="s">
        <v>12</v>
      </c>
      <c r="B8" t="s">
        <v>29</v>
      </c>
      <c r="C8" t="s">
        <v>102</v>
      </c>
      <c r="D8" t="str">
        <f t="shared" si="0"/>
        <v>bhr</v>
      </c>
      <c r="E8" t="s">
        <v>103</v>
      </c>
      <c r="F8" t="str">
        <f t="shared" si="1"/>
        <v>"BHR"</v>
      </c>
      <c r="G8" t="str">
        <f t="shared" si="2"/>
        <v>varnames[["bhr"]]="BHR"</v>
      </c>
    </row>
    <row r="9" spans="1:7" x14ac:dyDescent="0.25">
      <c r="A9" t="s">
        <v>13</v>
      </c>
      <c r="B9" t="s">
        <v>30</v>
      </c>
      <c r="C9" t="s">
        <v>102</v>
      </c>
      <c r="D9" t="str">
        <f t="shared" si="0"/>
        <v>div</v>
      </c>
      <c r="E9" t="s">
        <v>103</v>
      </c>
      <c r="F9" t="str">
        <f t="shared" si="1"/>
        <v>"DIV"</v>
      </c>
      <c r="G9" t="str">
        <f t="shared" si="2"/>
        <v>varnames[["div"]]="DIV"</v>
      </c>
    </row>
    <row r="10" spans="1:7" x14ac:dyDescent="0.25">
      <c r="A10" t="s">
        <v>14</v>
      </c>
      <c r="B10" t="s">
        <v>31</v>
      </c>
      <c r="C10" t="s">
        <v>102</v>
      </c>
      <c r="D10" t="str">
        <f t="shared" si="0"/>
        <v>leverage</v>
      </c>
      <c r="E10" t="s">
        <v>103</v>
      </c>
      <c r="F10" t="str">
        <f t="shared" si="1"/>
        <v>"LEVERAGE"</v>
      </c>
      <c r="G10" t="str">
        <f t="shared" si="2"/>
        <v>varnames[["leverage"]]="LEVERAGE"</v>
      </c>
    </row>
    <row r="11" spans="1:7" x14ac:dyDescent="0.25">
      <c r="A11" t="s">
        <v>15</v>
      </c>
      <c r="B11" t="s">
        <v>32</v>
      </c>
      <c r="C11" t="s">
        <v>102</v>
      </c>
      <c r="D11" t="str">
        <f t="shared" si="0"/>
        <v>mve</v>
      </c>
      <c r="E11" t="s">
        <v>103</v>
      </c>
      <c r="F11" t="str">
        <f t="shared" si="1"/>
        <v>"MVE"</v>
      </c>
      <c r="G11" t="str">
        <f t="shared" si="2"/>
        <v>varnames[["mve"]]="MVE"</v>
      </c>
    </row>
    <row r="12" spans="1:7" x14ac:dyDescent="0.25">
      <c r="A12" t="s">
        <v>16</v>
      </c>
      <c r="B12" t="s">
        <v>25</v>
      </c>
      <c r="C12" t="s">
        <v>102</v>
      </c>
      <c r="D12" t="str">
        <f t="shared" si="0"/>
        <v>nanalysts</v>
      </c>
      <c r="E12" t="s">
        <v>103</v>
      </c>
      <c r="F12" t="str">
        <f t="shared" si="1"/>
        <v>"ANALYSTS"</v>
      </c>
      <c r="G12" t="str">
        <f t="shared" si="2"/>
        <v>varnames[["nanalysts"]]="ANALYSTS"</v>
      </c>
    </row>
    <row r="13" spans="1:7" x14ac:dyDescent="0.25">
      <c r="A13" t="s">
        <v>17</v>
      </c>
      <c r="B13" t="s">
        <v>24</v>
      </c>
      <c r="C13" t="s">
        <v>102</v>
      </c>
      <c r="D13" t="str">
        <f t="shared" si="0"/>
        <v>pe_fwd</v>
      </c>
      <c r="E13" t="s">
        <v>103</v>
      </c>
      <c r="F13" t="str">
        <f t="shared" si="1"/>
        <v>"PE"</v>
      </c>
      <c r="G13" t="str">
        <f t="shared" si="2"/>
        <v>varnames[["pe_fwd"]]="PE"</v>
      </c>
    </row>
    <row r="14" spans="1:7" x14ac:dyDescent="0.25">
      <c r="A14" t="s">
        <v>18</v>
      </c>
      <c r="B14" t="s">
        <v>33</v>
      </c>
      <c r="C14" t="s">
        <v>102</v>
      </c>
      <c r="D14" t="str">
        <f t="shared" si="0"/>
        <v>price</v>
      </c>
      <c r="E14" t="s">
        <v>103</v>
      </c>
      <c r="F14" t="str">
        <f t="shared" si="1"/>
        <v>"PRICE"</v>
      </c>
      <c r="G14" t="str">
        <f t="shared" si="2"/>
        <v>varnames[["price"]]="PRICE"</v>
      </c>
    </row>
    <row r="15" spans="1:7" x14ac:dyDescent="0.25">
      <c r="A15" t="s">
        <v>19</v>
      </c>
      <c r="B15" t="s">
        <v>34</v>
      </c>
      <c r="C15" t="s">
        <v>102</v>
      </c>
      <c r="D15" t="str">
        <f t="shared" si="0"/>
        <v>q</v>
      </c>
      <c r="E15" t="s">
        <v>103</v>
      </c>
      <c r="F15" t="str">
        <f t="shared" si="1"/>
        <v>"Q"</v>
      </c>
      <c r="G15" t="str">
        <f t="shared" si="2"/>
        <v>varnames[["q"]]="Q"</v>
      </c>
    </row>
    <row r="16" spans="1:7" x14ac:dyDescent="0.25">
      <c r="A16" t="s">
        <v>20</v>
      </c>
      <c r="B16" t="s">
        <v>35</v>
      </c>
      <c r="C16" t="s">
        <v>102</v>
      </c>
      <c r="D16" t="str">
        <f t="shared" si="0"/>
        <v>roa</v>
      </c>
      <c r="E16" t="s">
        <v>103</v>
      </c>
      <c r="F16" t="str">
        <f t="shared" si="1"/>
        <v>"ROA"</v>
      </c>
      <c r="G16" t="str">
        <f t="shared" si="2"/>
        <v>varnames[["roa"]]="ROA"</v>
      </c>
    </row>
    <row r="17" spans="1:7" x14ac:dyDescent="0.25">
      <c r="A17" t="s">
        <v>21</v>
      </c>
      <c r="B17" t="s">
        <v>36</v>
      </c>
      <c r="C17" t="s">
        <v>102</v>
      </c>
      <c r="D17" t="str">
        <f t="shared" si="0"/>
        <v>sp500</v>
      </c>
      <c r="E17" t="s">
        <v>103</v>
      </c>
      <c r="F17" t="str">
        <f t="shared" si="1"/>
        <v>"SP500"</v>
      </c>
      <c r="G17" t="str">
        <f t="shared" si="2"/>
        <v>varnames[["sp500"]]="SP500"</v>
      </c>
    </row>
    <row r="18" spans="1:7" x14ac:dyDescent="0.25">
      <c r="A18" t="s">
        <v>22</v>
      </c>
      <c r="B18" t="s">
        <v>37</v>
      </c>
      <c r="C18" t="s">
        <v>102</v>
      </c>
      <c r="D18" t="str">
        <f t="shared" si="0"/>
        <v>tang</v>
      </c>
      <c r="E18" t="s">
        <v>103</v>
      </c>
      <c r="F18" t="str">
        <f t="shared" si="1"/>
        <v>"TANG"</v>
      </c>
      <c r="G18" t="str">
        <f t="shared" si="2"/>
        <v>varnames[["tang"]]="TANG"</v>
      </c>
    </row>
    <row r="19" spans="1:7" x14ac:dyDescent="0.25">
      <c r="A19" t="s">
        <v>101</v>
      </c>
      <c r="B19" t="s">
        <v>38</v>
      </c>
      <c r="C19" t="s">
        <v>102</v>
      </c>
      <c r="D19" t="str">
        <f t="shared" si="0"/>
        <v xml:space="preserve">turnover </v>
      </c>
      <c r="E19" t="s">
        <v>103</v>
      </c>
      <c r="F19" t="str">
        <f t="shared" si="1"/>
        <v>"TURNOVER"</v>
      </c>
      <c r="G19" t="str">
        <f t="shared" si="2"/>
        <v>varnames[["turnover "]]="TURNOVER"</v>
      </c>
    </row>
    <row r="20" spans="1:7" x14ac:dyDescent="0.25">
      <c r="A20" t="s">
        <v>104</v>
      </c>
      <c r="B20" t="s">
        <v>105</v>
      </c>
      <c r="C20" t="s">
        <v>102</v>
      </c>
      <c r="D20" t="str">
        <f t="shared" si="0"/>
        <v>negearn</v>
      </c>
      <c r="E20" t="s">
        <v>103</v>
      </c>
      <c r="F20" t="str">
        <f t="shared" si="1"/>
        <v>"LOSS"</v>
      </c>
      <c r="G20" t="str">
        <f t="shared" si="2"/>
        <v>varnames[["negearn"]]="LOSS"</v>
      </c>
    </row>
    <row r="21" spans="1:7" x14ac:dyDescent="0.25">
      <c r="A21" t="s">
        <v>107</v>
      </c>
      <c r="B21" t="s">
        <v>111</v>
      </c>
      <c r="D21" t="str">
        <f t="shared" si="0"/>
        <v>n_unc_terms</v>
      </c>
      <c r="F21" t="str">
        <f t="shared" si="1"/>
        <v>"N-UNC"</v>
      </c>
    </row>
    <row r="22" spans="1:7" x14ac:dyDescent="0.25">
      <c r="A22" t="s">
        <v>108</v>
      </c>
      <c r="B22" t="s">
        <v>112</v>
      </c>
      <c r="D22" t="str">
        <f t="shared" si="0"/>
        <v>p_unc_terms</v>
      </c>
      <c r="F22" t="str">
        <f t="shared" si="1"/>
        <v>"P-UNC"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opLeftCell="A16" workbookViewId="0">
      <selection activeCell="C22" sqref="C22"/>
    </sheetView>
  </sheetViews>
  <sheetFormatPr defaultRowHeight="15" x14ac:dyDescent="0.25"/>
  <cols>
    <col min="6" max="6" width="9.28515625" bestFit="1" customWidth="1"/>
    <col min="7" max="7" width="9.28515625" customWidth="1"/>
    <col min="8" max="8" width="10.140625" bestFit="1" customWidth="1"/>
    <col min="9" max="9" width="10.140625" customWidth="1"/>
    <col min="10" max="10" width="9.28515625" bestFit="1" customWidth="1"/>
    <col min="11" max="11" width="9.28515625" customWidth="1"/>
    <col min="12" max="12" width="9.28515625" bestFit="1" customWidth="1"/>
    <col min="13" max="13" width="9.28515625" customWidth="1"/>
    <col min="14" max="14" width="9.28515625" bestFit="1" customWidth="1"/>
    <col min="15" max="15" width="9.28515625" customWidth="1"/>
    <col min="16" max="16" width="9.28515625" bestFit="1" customWidth="1"/>
    <col min="17" max="17" width="9.28515625" customWidth="1"/>
    <col min="18" max="18" width="9.28515625" bestFit="1" customWidth="1"/>
    <col min="19" max="19" width="9.28515625" customWidth="1"/>
    <col min="20" max="20" width="10.140625" bestFit="1" customWidth="1"/>
    <col min="21" max="21" width="10.140625" customWidth="1"/>
    <col min="22" max="22" width="11.140625" bestFit="1" customWidth="1"/>
  </cols>
  <sheetData>
    <row r="1" spans="3:3" x14ac:dyDescent="0.25">
      <c r="C1" t="s">
        <v>42</v>
      </c>
    </row>
    <row r="2" spans="3:3" x14ac:dyDescent="0.25">
      <c r="C2" t="s">
        <v>43</v>
      </c>
    </row>
    <row r="3" spans="3:3" x14ac:dyDescent="0.25">
      <c r="C3" t="s">
        <v>44</v>
      </c>
    </row>
    <row r="4" spans="3:3" x14ac:dyDescent="0.25">
      <c r="C4" t="s">
        <v>45</v>
      </c>
    </row>
    <row r="5" spans="3:3" x14ac:dyDescent="0.25">
      <c r="C5" t="s">
        <v>46</v>
      </c>
    </row>
    <row r="6" spans="3:3" x14ac:dyDescent="0.25">
      <c r="C6" t="s">
        <v>47</v>
      </c>
    </row>
    <row r="7" spans="3:3" x14ac:dyDescent="0.25">
      <c r="C7" t="s">
        <v>48</v>
      </c>
    </row>
    <row r="8" spans="3:3" x14ac:dyDescent="0.25">
      <c r="C8" t="s">
        <v>49</v>
      </c>
    </row>
    <row r="9" spans="3:3" x14ac:dyDescent="0.25">
      <c r="C9" t="s">
        <v>50</v>
      </c>
    </row>
    <row r="10" spans="3:3" x14ac:dyDescent="0.25">
      <c r="C10" t="s">
        <v>51</v>
      </c>
    </row>
    <row r="11" spans="3:3" x14ac:dyDescent="0.25">
      <c r="C11" t="s">
        <v>52</v>
      </c>
    </row>
    <row r="12" spans="3:3" x14ac:dyDescent="0.25">
      <c r="C12" t="s">
        <v>53</v>
      </c>
    </row>
    <row r="13" spans="3:3" x14ac:dyDescent="0.25">
      <c r="C13" t="s">
        <v>54</v>
      </c>
    </row>
    <row r="14" spans="3:3" x14ac:dyDescent="0.25">
      <c r="C14" t="s">
        <v>55</v>
      </c>
    </row>
    <row r="15" spans="3:3" x14ac:dyDescent="0.25">
      <c r="C15" t="s">
        <v>56</v>
      </c>
    </row>
    <row r="16" spans="3:3" x14ac:dyDescent="0.25">
      <c r="C16" t="s">
        <v>57</v>
      </c>
    </row>
    <row r="17" spans="1:23" x14ac:dyDescent="0.25">
      <c r="C17" t="s">
        <v>58</v>
      </c>
    </row>
    <row r="18" spans="1:23" x14ac:dyDescent="0.25">
      <c r="C18" t="s">
        <v>59</v>
      </c>
    </row>
    <row r="19" spans="1:23" x14ac:dyDescent="0.25">
      <c r="C19" t="s">
        <v>60</v>
      </c>
    </row>
    <row r="20" spans="1:23" x14ac:dyDescent="0.25">
      <c r="C20" t="s">
        <v>61</v>
      </c>
    </row>
    <row r="21" spans="1:23" x14ac:dyDescent="0.25">
      <c r="C21" t="s">
        <v>106</v>
      </c>
    </row>
    <row r="22" spans="1:23" x14ac:dyDescent="0.25">
      <c r="C22" t="s">
        <v>62</v>
      </c>
    </row>
    <row r="23" spans="1:23" x14ac:dyDescent="0.25">
      <c r="C23" t="s">
        <v>63</v>
      </c>
    </row>
    <row r="24" spans="1:23" x14ac:dyDescent="0.25">
      <c r="C24" t="s">
        <v>64</v>
      </c>
    </row>
    <row r="25" spans="1:23" x14ac:dyDescent="0.25">
      <c r="C25" t="s">
        <v>65</v>
      </c>
    </row>
    <row r="26" spans="1:23" x14ac:dyDescent="0.25">
      <c r="C26" t="s">
        <v>66</v>
      </c>
    </row>
    <row r="27" spans="1:23" x14ac:dyDescent="0.25">
      <c r="C27" t="s">
        <v>67</v>
      </c>
    </row>
    <row r="28" spans="1:23" x14ac:dyDescent="0.25">
      <c r="A28" t="str">
        <f>'summary-stats'!A2</f>
        <v>age</v>
      </c>
      <c r="B28" t="str">
        <f>VLOOKUP(A28,variables!$A$1:$B$19,2,FALSE)</f>
        <v>AGE</v>
      </c>
      <c r="C28" t="s">
        <v>41</v>
      </c>
      <c r="D28" t="str">
        <f>"{"&amp;B28&amp;"}"</f>
        <v>{AGE}</v>
      </c>
      <c r="E28" t="s">
        <v>40</v>
      </c>
      <c r="F28" s="2">
        <f>VLOOKUP($A28,'summary-stats'!$A$1:$J$20,2,FALSE)</f>
        <v>20.648</v>
      </c>
      <c r="G28" s="2" t="s">
        <v>40</v>
      </c>
      <c r="H28" s="2">
        <f>VLOOKUP($A28,'summary-stats'!$A$1:$J$20,3,FALSE)</f>
        <v>15.278</v>
      </c>
      <c r="I28" s="2" t="s">
        <v>40</v>
      </c>
      <c r="J28" s="2">
        <f>VLOOKUP($A28,'summary-stats'!$A$1:$J$20,4,FALSE)</f>
        <v>2.9980000000000002</v>
      </c>
      <c r="K28" s="2" t="s">
        <v>40</v>
      </c>
      <c r="L28" s="2">
        <f>VLOOKUP($A28,'summary-stats'!$A$1:$J$20,5,FALSE)</f>
        <v>4.9989999999999997</v>
      </c>
      <c r="M28" s="2" t="s">
        <v>40</v>
      </c>
      <c r="N28" s="2">
        <f>VLOOKUP($A28,'summary-stats'!$A$1:$J$20,6,FALSE)</f>
        <v>9.0020000000000007</v>
      </c>
      <c r="O28" s="2" t="s">
        <v>40</v>
      </c>
      <c r="P28" s="2">
        <f>VLOOKUP($A28,'summary-stats'!$A$1:$J$20,7,FALSE)</f>
        <v>16</v>
      </c>
      <c r="Q28" s="2" t="s">
        <v>40</v>
      </c>
      <c r="R28" s="2">
        <f>VLOOKUP($A28,'summary-stats'!$A$1:$J$20,8,FALSE)</f>
        <v>26.001000000000001</v>
      </c>
      <c r="S28" s="2" t="s">
        <v>40</v>
      </c>
      <c r="T28" s="2">
        <f>VLOOKUP($A28,'summary-stats'!$A$1:$J$20,9,FALSE)</f>
        <v>55.000999999999998</v>
      </c>
      <c r="U28" s="2" t="s">
        <v>40</v>
      </c>
      <c r="V28" s="2">
        <f>VLOOKUP($A28,'summary-stats'!$A$1:$J$20,10,FALSE)</f>
        <v>63.000999999999998</v>
      </c>
      <c r="W28" s="3" t="s">
        <v>39</v>
      </c>
    </row>
    <row r="29" spans="1:23" x14ac:dyDescent="0.25">
      <c r="A29" t="str">
        <f>'summary-stats'!A3</f>
        <v>at</v>
      </c>
      <c r="B29" t="str">
        <f>VLOOKUP(A29,variables!$A$1:$B$19,2,FALSE)</f>
        <v>AT</v>
      </c>
      <c r="C29" t="s">
        <v>41</v>
      </c>
      <c r="D29" t="str">
        <f t="shared" ref="D29:D42" si="0">"{"&amp;B29&amp;"}"</f>
        <v>{AT}</v>
      </c>
      <c r="E29" t="s">
        <v>40</v>
      </c>
      <c r="F29" s="2">
        <f>VLOOKUP($A29,'summary-stats'!$A$1:$J$20,2,FALSE)</f>
        <v>3577.0169999999998</v>
      </c>
      <c r="G29" s="2" t="s">
        <v>40</v>
      </c>
      <c r="H29" s="2">
        <f>VLOOKUP($A29,'summary-stats'!$A$1:$J$20,3,FALSE)</f>
        <v>9129.44</v>
      </c>
      <c r="I29" s="2" t="s">
        <v>40</v>
      </c>
      <c r="J29" s="2">
        <f>VLOOKUP($A29,'summary-stats'!$A$1:$J$20,4,FALSE)</f>
        <v>19.661999999999999</v>
      </c>
      <c r="K29" s="2" t="s">
        <v>40</v>
      </c>
      <c r="L29" s="2">
        <f>VLOOKUP($A29,'summary-stats'!$A$1:$J$20,5,FALSE)</f>
        <v>41.621000000000002</v>
      </c>
      <c r="M29" s="2" t="s">
        <v>40</v>
      </c>
      <c r="N29" s="2">
        <f>VLOOKUP($A29,'summary-stats'!$A$1:$J$20,6,FALSE)</f>
        <v>178.232</v>
      </c>
      <c r="O29" s="2" t="s">
        <v>40</v>
      </c>
      <c r="P29" s="2">
        <f>VLOOKUP($A29,'summary-stats'!$A$1:$J$20,7,FALSE)</f>
        <v>611.07000000000005</v>
      </c>
      <c r="Q29" s="2" t="s">
        <v>40</v>
      </c>
      <c r="R29" s="2">
        <f>VLOOKUP($A29,'summary-stats'!$A$1:$J$20,8,FALSE)</f>
        <v>2350.6770000000001</v>
      </c>
      <c r="S29" s="2" t="s">
        <v>40</v>
      </c>
      <c r="T29" s="2">
        <f>VLOOKUP($A29,'summary-stats'!$A$1:$J$20,9,FALSE)</f>
        <v>17716.150000000001</v>
      </c>
      <c r="U29" s="2" t="s">
        <v>40</v>
      </c>
      <c r="V29" s="2">
        <f>VLOOKUP($A29,'summary-stats'!$A$1:$J$20,10,FALSE)</f>
        <v>62404.883000000002</v>
      </c>
      <c r="W29" s="3" t="s">
        <v>39</v>
      </c>
    </row>
    <row r="30" spans="1:23" x14ac:dyDescent="0.25">
      <c r="A30" t="str">
        <f>'summary-stats'!A4</f>
        <v>baspread</v>
      </c>
      <c r="B30" t="str">
        <f>VLOOKUP(A30,variables!$A$1:$B$19,2,FALSE)</f>
        <v>BASPREAD</v>
      </c>
      <c r="C30" t="s">
        <v>41</v>
      </c>
      <c r="D30" t="str">
        <f t="shared" si="0"/>
        <v>{BASPREAD}</v>
      </c>
      <c r="E30" t="s">
        <v>40</v>
      </c>
      <c r="F30" s="2">
        <f>VLOOKUP($A30,'summary-stats'!$A$1:$J$20,2,FALSE)</f>
        <v>1E-3</v>
      </c>
      <c r="G30" s="2" t="s">
        <v>40</v>
      </c>
      <c r="H30" s="2">
        <f>VLOOKUP($A30,'summary-stats'!$A$1:$J$20,3,FALSE)</f>
        <v>6.0000000000000001E-3</v>
      </c>
      <c r="I30" s="2" t="s">
        <v>40</v>
      </c>
      <c r="J30" s="2">
        <f>VLOOKUP($A30,'summary-stats'!$A$1:$J$20,4,FALSE)</f>
        <v>0</v>
      </c>
      <c r="K30" s="2" t="s">
        <v>40</v>
      </c>
      <c r="L30" s="2">
        <f>VLOOKUP($A30,'summary-stats'!$A$1:$J$20,5,FALSE)</f>
        <v>0</v>
      </c>
      <c r="M30" s="2" t="s">
        <v>40</v>
      </c>
      <c r="N30" s="2">
        <f>VLOOKUP($A30,'summary-stats'!$A$1:$J$20,6,FALSE)</f>
        <v>0</v>
      </c>
      <c r="O30" s="2" t="s">
        <v>40</v>
      </c>
      <c r="P30" s="2">
        <f>VLOOKUP($A30,'summary-stats'!$A$1:$J$20,7,FALSE)</f>
        <v>0</v>
      </c>
      <c r="Q30" s="2" t="s">
        <v>40</v>
      </c>
      <c r="R30" s="2">
        <f>VLOOKUP($A30,'summary-stats'!$A$1:$J$20,8,FALSE)</f>
        <v>0</v>
      </c>
      <c r="S30" s="2" t="s">
        <v>40</v>
      </c>
      <c r="T30" s="2">
        <f>VLOOKUP($A30,'summary-stats'!$A$1:$J$20,9,FALSE)</f>
        <v>0</v>
      </c>
      <c r="U30" s="2" t="s">
        <v>40</v>
      </c>
      <c r="V30" s="2">
        <f>VLOOKUP($A30,'summary-stats'!$A$1:$J$20,10,FALSE)</f>
        <v>4.3999999999999997E-2</v>
      </c>
      <c r="W30" s="3" t="s">
        <v>39</v>
      </c>
    </row>
    <row r="31" spans="1:23" x14ac:dyDescent="0.25">
      <c r="A31" t="str">
        <f>'summary-stats'!A5</f>
        <v>bhr</v>
      </c>
      <c r="B31" t="str">
        <f>VLOOKUP(A31,variables!$A$1:$B$19,2,FALSE)</f>
        <v>BHR</v>
      </c>
      <c r="C31" t="s">
        <v>41</v>
      </c>
      <c r="D31" t="str">
        <f t="shared" si="0"/>
        <v>{BHR}</v>
      </c>
      <c r="E31" t="s">
        <v>40</v>
      </c>
      <c r="F31" s="2">
        <f>VLOOKUP($A31,'summary-stats'!$A$1:$J$20,2,FALSE)</f>
        <v>0.16800000000000001</v>
      </c>
      <c r="G31" s="2" t="s">
        <v>40</v>
      </c>
      <c r="H31" s="2">
        <f>VLOOKUP($A31,'summary-stats'!$A$1:$J$20,3,FALSE)</f>
        <v>0.56899999999999995</v>
      </c>
      <c r="I31" s="2" t="s">
        <v>40</v>
      </c>
      <c r="J31" s="2">
        <f>VLOOKUP($A31,'summary-stats'!$A$1:$J$20,4,FALSE)</f>
        <v>-0.76100000000000001</v>
      </c>
      <c r="K31" s="2" t="s">
        <v>40</v>
      </c>
      <c r="L31" s="2">
        <f>VLOOKUP($A31,'summary-stats'!$A$1:$J$20,5,FALSE)</f>
        <v>-0.55800000000000005</v>
      </c>
      <c r="M31" s="2" t="s">
        <v>40</v>
      </c>
      <c r="N31" s="2">
        <f>VLOOKUP($A31,'summary-stats'!$A$1:$J$20,6,FALSE)</f>
        <v>-0.17199999999999999</v>
      </c>
      <c r="O31" s="2" t="s">
        <v>40</v>
      </c>
      <c r="P31" s="2">
        <f>VLOOKUP($A31,'summary-stats'!$A$1:$J$20,7,FALSE)</f>
        <v>8.2000000000000003E-2</v>
      </c>
      <c r="Q31" s="2" t="s">
        <v>40</v>
      </c>
      <c r="R31" s="2">
        <f>VLOOKUP($A31,'summary-stats'!$A$1:$J$20,8,FALSE)</f>
        <v>0.36899999999999999</v>
      </c>
      <c r="S31" s="2" t="s">
        <v>40</v>
      </c>
      <c r="T31" s="2">
        <f>VLOOKUP($A31,'summary-stats'!$A$1:$J$20,9,FALSE)</f>
        <v>1.2070000000000001</v>
      </c>
      <c r="U31" s="2" t="s">
        <v>40</v>
      </c>
      <c r="V31" s="2">
        <f>VLOOKUP($A31,'summary-stats'!$A$1:$J$20,10,FALSE)</f>
        <v>2.76</v>
      </c>
      <c r="W31" s="3" t="s">
        <v>39</v>
      </c>
    </row>
    <row r="32" spans="1:23" x14ac:dyDescent="0.25">
      <c r="A32" t="str">
        <f>'summary-stats'!A6</f>
        <v>div</v>
      </c>
      <c r="B32" t="str">
        <f>VLOOKUP(A32,variables!$A$1:$B$19,2,FALSE)</f>
        <v>DIV</v>
      </c>
      <c r="C32" t="s">
        <v>41</v>
      </c>
      <c r="D32" t="str">
        <f t="shared" si="0"/>
        <v>{DIV}</v>
      </c>
      <c r="E32" t="s">
        <v>40</v>
      </c>
      <c r="F32" s="2">
        <f>VLOOKUP($A32,'summary-stats'!$A$1:$J$20,2,FALSE)</f>
        <v>1.5449999999999999</v>
      </c>
      <c r="G32" s="2" t="s">
        <v>40</v>
      </c>
      <c r="H32" s="2">
        <f>VLOOKUP($A32,'summary-stats'!$A$1:$J$20,3,FALSE)</f>
        <v>5.3719999999999999</v>
      </c>
      <c r="I32" s="2" t="s">
        <v>40</v>
      </c>
      <c r="J32" s="2">
        <f>VLOOKUP($A32,'summary-stats'!$A$1:$J$20,4,FALSE)</f>
        <v>0</v>
      </c>
      <c r="K32" s="2" t="s">
        <v>40</v>
      </c>
      <c r="L32" s="2">
        <f>VLOOKUP($A32,'summary-stats'!$A$1:$J$20,5,FALSE)</f>
        <v>0</v>
      </c>
      <c r="M32" s="2" t="s">
        <v>40</v>
      </c>
      <c r="N32" s="2">
        <f>VLOOKUP($A32,'summary-stats'!$A$1:$J$20,6,FALSE)</f>
        <v>0</v>
      </c>
      <c r="O32" s="2" t="s">
        <v>40</v>
      </c>
      <c r="P32" s="2">
        <f>VLOOKUP($A32,'summary-stats'!$A$1:$J$20,7,FALSE)</f>
        <v>0</v>
      </c>
      <c r="Q32" s="2" t="s">
        <v>40</v>
      </c>
      <c r="R32" s="2">
        <f>VLOOKUP($A32,'summary-stats'!$A$1:$J$20,8,FALSE)</f>
        <v>0.46500000000000002</v>
      </c>
      <c r="S32" s="2" t="s">
        <v>40</v>
      </c>
      <c r="T32" s="2">
        <f>VLOOKUP($A32,'summary-stats'!$A$1:$J$20,9,FALSE)</f>
        <v>8.0190000000000001</v>
      </c>
      <c r="U32" s="2" t="s">
        <v>40</v>
      </c>
      <c r="V32" s="2">
        <f>VLOOKUP($A32,'summary-stats'!$A$1:$J$20,10,FALSE)</f>
        <v>40.85</v>
      </c>
      <c r="W32" s="3" t="s">
        <v>39</v>
      </c>
    </row>
    <row r="33" spans="1:23" x14ac:dyDescent="0.25">
      <c r="A33" t="str">
        <f>'summary-stats'!A7</f>
        <v>leverage</v>
      </c>
      <c r="B33" t="str">
        <f>VLOOKUP(A33,variables!$A$1:$B$19,2,FALSE)</f>
        <v>LEVERAGE</v>
      </c>
      <c r="C33" t="s">
        <v>41</v>
      </c>
      <c r="D33" t="str">
        <f t="shared" si="0"/>
        <v>{LEVERAGE}</v>
      </c>
      <c r="E33" t="s">
        <v>40</v>
      </c>
      <c r="F33" s="2">
        <f>VLOOKUP($A33,'summary-stats'!$A$1:$J$20,2,FALSE)</f>
        <v>0.191</v>
      </c>
      <c r="G33" s="2" t="s">
        <v>40</v>
      </c>
      <c r="H33" s="2">
        <f>VLOOKUP($A33,'summary-stats'!$A$1:$J$20,3,FALSE)</f>
        <v>0.184</v>
      </c>
      <c r="I33" s="2" t="s">
        <v>40</v>
      </c>
      <c r="J33" s="2">
        <f>VLOOKUP($A33,'summary-stats'!$A$1:$J$20,4,FALSE)</f>
        <v>0</v>
      </c>
      <c r="K33" s="2" t="s">
        <v>40</v>
      </c>
      <c r="L33" s="2">
        <f>VLOOKUP($A33,'summary-stats'!$A$1:$J$20,5,FALSE)</f>
        <v>0</v>
      </c>
      <c r="M33" s="2" t="s">
        <v>40</v>
      </c>
      <c r="N33" s="2">
        <f>VLOOKUP($A33,'summary-stats'!$A$1:$J$20,6,FALSE)</f>
        <v>6.0000000000000001E-3</v>
      </c>
      <c r="O33" s="2" t="s">
        <v>40</v>
      </c>
      <c r="P33" s="2">
        <f>VLOOKUP($A33,'summary-stats'!$A$1:$J$20,7,FALSE)</f>
        <v>0.157</v>
      </c>
      <c r="Q33" s="2" t="s">
        <v>40</v>
      </c>
      <c r="R33" s="2">
        <f>VLOOKUP($A33,'summary-stats'!$A$1:$J$20,8,FALSE)</f>
        <v>0.315</v>
      </c>
      <c r="S33" s="2" t="s">
        <v>40</v>
      </c>
      <c r="T33" s="2">
        <f>VLOOKUP($A33,'summary-stats'!$A$1:$J$20,9,FALSE)</f>
        <v>0.54800000000000004</v>
      </c>
      <c r="U33" s="2" t="s">
        <v>40</v>
      </c>
      <c r="V33" s="2">
        <f>VLOOKUP($A33,'summary-stats'!$A$1:$J$20,10,FALSE)</f>
        <v>0.70199999999999996</v>
      </c>
      <c r="W33" s="3" t="s">
        <v>39</v>
      </c>
    </row>
    <row r="34" spans="1:23" x14ac:dyDescent="0.25">
      <c r="A34" t="str">
        <f>'summary-stats'!A8</f>
        <v>mve</v>
      </c>
      <c r="B34" t="str">
        <f>VLOOKUP(A34,variables!$A$1:$B$19,2,FALSE)</f>
        <v>MVE</v>
      </c>
      <c r="C34" t="s">
        <v>41</v>
      </c>
      <c r="D34" t="str">
        <f t="shared" si="0"/>
        <v>{MVE}</v>
      </c>
      <c r="E34" t="s">
        <v>40</v>
      </c>
      <c r="F34" s="2">
        <f>VLOOKUP($A34,'summary-stats'!$A$1:$J$20,2,FALSE)</f>
        <v>3920.7950000000001</v>
      </c>
      <c r="G34" s="2" t="s">
        <v>40</v>
      </c>
      <c r="H34" s="2">
        <f>VLOOKUP($A34,'summary-stats'!$A$1:$J$20,3,FALSE)</f>
        <v>10981.519</v>
      </c>
      <c r="I34" s="2" t="s">
        <v>40</v>
      </c>
      <c r="J34" s="2">
        <f>VLOOKUP($A34,'summary-stats'!$A$1:$J$20,4,FALSE)</f>
        <v>19.167999999999999</v>
      </c>
      <c r="K34" s="2" t="s">
        <v>40</v>
      </c>
      <c r="L34" s="2">
        <f>VLOOKUP($A34,'summary-stats'!$A$1:$J$20,5,FALSE)</f>
        <v>47.305999999999997</v>
      </c>
      <c r="M34" s="2" t="s">
        <v>40</v>
      </c>
      <c r="N34" s="2">
        <f>VLOOKUP($A34,'summary-stats'!$A$1:$J$20,6,FALSE)</f>
        <v>218.75899999999999</v>
      </c>
      <c r="O34" s="2" t="s">
        <v>40</v>
      </c>
      <c r="P34" s="2">
        <f>VLOOKUP($A34,'summary-stats'!$A$1:$J$20,7,FALSE)</f>
        <v>677.05899999999997</v>
      </c>
      <c r="Q34" s="2" t="s">
        <v>40</v>
      </c>
      <c r="R34" s="2">
        <f>VLOOKUP($A34,'summary-stats'!$A$1:$J$20,8,FALSE)</f>
        <v>2399.0360000000001</v>
      </c>
      <c r="S34" s="2" t="s">
        <v>40</v>
      </c>
      <c r="T34" s="2">
        <f>VLOOKUP($A34,'summary-stats'!$A$1:$J$20,9,FALSE)</f>
        <v>17677.581999999999</v>
      </c>
      <c r="U34" s="2" t="s">
        <v>40</v>
      </c>
      <c r="V34" s="2">
        <f>VLOOKUP($A34,'summary-stats'!$A$1:$J$20,10,FALSE)</f>
        <v>82215.576000000001</v>
      </c>
      <c r="W34" s="3" t="s">
        <v>39</v>
      </c>
    </row>
    <row r="35" spans="1:23" x14ac:dyDescent="0.25">
      <c r="A35" t="str">
        <f>'summary-stats'!A9</f>
        <v>nanalysts</v>
      </c>
      <c r="B35" t="str">
        <f>VLOOKUP(A35,variables!$A$1:$B$19,2,FALSE)</f>
        <v>ANALYSTS</v>
      </c>
      <c r="C35" t="s">
        <v>41</v>
      </c>
      <c r="D35" t="str">
        <f t="shared" si="0"/>
        <v>{ANALYSTS}</v>
      </c>
      <c r="E35" t="s">
        <v>40</v>
      </c>
      <c r="F35" s="2">
        <f>VLOOKUP($A35,'summary-stats'!$A$1:$J$20,2,FALSE)</f>
        <v>6.6920000000000002</v>
      </c>
      <c r="G35" s="2" t="s">
        <v>40</v>
      </c>
      <c r="H35" s="2">
        <f>VLOOKUP($A35,'summary-stats'!$A$1:$J$20,3,FALSE)</f>
        <v>6.992</v>
      </c>
      <c r="I35" s="2" t="s">
        <v>40</v>
      </c>
      <c r="J35" s="2">
        <f>VLOOKUP($A35,'summary-stats'!$A$1:$J$20,4,FALSE)</f>
        <v>0</v>
      </c>
      <c r="K35" s="2" t="s">
        <v>40</v>
      </c>
      <c r="L35" s="2">
        <f>VLOOKUP($A35,'summary-stats'!$A$1:$J$20,5,FALSE)</f>
        <v>0</v>
      </c>
      <c r="M35" s="2" t="s">
        <v>40</v>
      </c>
      <c r="N35" s="2">
        <f>VLOOKUP($A35,'summary-stats'!$A$1:$J$20,6,FALSE)</f>
        <v>1</v>
      </c>
      <c r="O35" s="2" t="s">
        <v>40</v>
      </c>
      <c r="P35" s="2">
        <f>VLOOKUP($A35,'summary-stats'!$A$1:$J$20,7,FALSE)</f>
        <v>5</v>
      </c>
      <c r="Q35" s="2" t="s">
        <v>40</v>
      </c>
      <c r="R35" s="2">
        <f>VLOOKUP($A35,'summary-stats'!$A$1:$J$20,8,FALSE)</f>
        <v>10</v>
      </c>
      <c r="S35" s="2" t="s">
        <v>40</v>
      </c>
      <c r="T35" s="2">
        <f>VLOOKUP($A35,'summary-stats'!$A$1:$J$20,9,FALSE)</f>
        <v>22</v>
      </c>
      <c r="U35" s="2" t="s">
        <v>40</v>
      </c>
      <c r="V35" s="2">
        <f>VLOOKUP($A35,'summary-stats'!$A$1:$J$20,10,FALSE)</f>
        <v>30</v>
      </c>
      <c r="W35" s="3" t="s">
        <v>39</v>
      </c>
    </row>
    <row r="36" spans="1:23" x14ac:dyDescent="0.25">
      <c r="A36" t="str">
        <f>'summary-stats'!A10</f>
        <v>pe_fwd</v>
      </c>
      <c r="B36" t="str">
        <f>VLOOKUP(A36,variables!$A$1:$B$19,2,FALSE)</f>
        <v>PE</v>
      </c>
      <c r="C36" t="s">
        <v>41</v>
      </c>
      <c r="D36" t="str">
        <f t="shared" si="0"/>
        <v>{PE}</v>
      </c>
      <c r="E36" t="s">
        <v>40</v>
      </c>
      <c r="F36" s="2">
        <f>VLOOKUP($A36,'summary-stats'!$A$1:$J$20,2,FALSE)</f>
        <v>20.887</v>
      </c>
      <c r="G36" s="2" t="s">
        <v>40</v>
      </c>
      <c r="H36" s="2">
        <f>VLOOKUP($A36,'summary-stats'!$A$1:$J$20,3,FALSE)</f>
        <v>48.692</v>
      </c>
      <c r="I36" s="2" t="s">
        <v>40</v>
      </c>
      <c r="J36" s="2">
        <f>VLOOKUP($A36,'summary-stats'!$A$1:$J$20,4,FALSE)</f>
        <v>-163.572</v>
      </c>
      <c r="K36" s="2" t="s">
        <v>40</v>
      </c>
      <c r="L36" s="2">
        <f>VLOOKUP($A36,'summary-stats'!$A$1:$J$20,5,FALSE)</f>
        <v>-28.555</v>
      </c>
      <c r="M36" s="2" t="s">
        <v>40</v>
      </c>
      <c r="N36" s="2">
        <f>VLOOKUP($A36,'summary-stats'!$A$1:$J$20,6,FALSE)</f>
        <v>8.3209999999999997</v>
      </c>
      <c r="O36" s="2" t="s">
        <v>40</v>
      </c>
      <c r="P36" s="2">
        <f>VLOOKUP($A36,'summary-stats'!$A$1:$J$20,7,FALSE)</f>
        <v>16.716000000000001</v>
      </c>
      <c r="Q36" s="2" t="s">
        <v>40</v>
      </c>
      <c r="R36" s="2">
        <f>VLOOKUP($A36,'summary-stats'!$A$1:$J$20,8,FALSE)</f>
        <v>27.774999999999999</v>
      </c>
      <c r="S36" s="2" t="s">
        <v>40</v>
      </c>
      <c r="T36" s="2">
        <f>VLOOKUP($A36,'summary-stats'!$A$1:$J$20,9,FALSE)</f>
        <v>85.831000000000003</v>
      </c>
      <c r="U36" s="2" t="s">
        <v>40</v>
      </c>
      <c r="V36" s="2">
        <f>VLOOKUP($A36,'summary-stats'!$A$1:$J$20,10,FALSE)</f>
        <v>288.892</v>
      </c>
      <c r="W36" s="3" t="s">
        <v>39</v>
      </c>
    </row>
    <row r="37" spans="1:23" x14ac:dyDescent="0.25">
      <c r="A37" t="str">
        <f>'summary-stats'!A11</f>
        <v>price</v>
      </c>
      <c r="B37" t="str">
        <f>VLOOKUP(A37,variables!$A$1:$B$19,2,FALSE)</f>
        <v>PRICE</v>
      </c>
      <c r="C37" t="s">
        <v>41</v>
      </c>
      <c r="D37" t="str">
        <f t="shared" si="0"/>
        <v>{PRICE}</v>
      </c>
      <c r="E37" t="s">
        <v>40</v>
      </c>
      <c r="F37" s="2">
        <f>VLOOKUP($A37,'summary-stats'!$A$1:$J$20,2,FALSE)</f>
        <v>25.695</v>
      </c>
      <c r="G37" s="2" t="s">
        <v>40</v>
      </c>
      <c r="H37" s="2">
        <f>VLOOKUP($A37,'summary-stats'!$A$1:$J$20,3,FALSE)</f>
        <v>22.690999999999999</v>
      </c>
      <c r="I37" s="2" t="s">
        <v>40</v>
      </c>
      <c r="J37" s="2">
        <f>VLOOKUP($A37,'summary-stats'!$A$1:$J$20,4,FALSE)</f>
        <v>2.1259999999999999</v>
      </c>
      <c r="K37" s="2" t="s">
        <v>40</v>
      </c>
      <c r="L37" s="2">
        <f>VLOOKUP($A37,'summary-stats'!$A$1:$J$20,5,FALSE)</f>
        <v>3.4510000000000001</v>
      </c>
      <c r="M37" s="2" t="s">
        <v>40</v>
      </c>
      <c r="N37" s="2">
        <f>VLOOKUP($A37,'summary-stats'!$A$1:$J$20,6,FALSE)</f>
        <v>9.016</v>
      </c>
      <c r="O37" s="2" t="s">
        <v>40</v>
      </c>
      <c r="P37" s="2">
        <f>VLOOKUP($A37,'summary-stats'!$A$1:$J$20,7,FALSE)</f>
        <v>19.088000000000001</v>
      </c>
      <c r="Q37" s="2" t="s">
        <v>40</v>
      </c>
      <c r="R37" s="2">
        <f>VLOOKUP($A37,'summary-stats'!$A$1:$J$20,8,FALSE)</f>
        <v>35.088000000000001</v>
      </c>
      <c r="S37" s="2" t="s">
        <v>40</v>
      </c>
      <c r="T37" s="2">
        <f>VLOOKUP($A37,'summary-stats'!$A$1:$J$20,9,FALSE)</f>
        <v>70.448999999999998</v>
      </c>
      <c r="U37" s="2" t="s">
        <v>40</v>
      </c>
      <c r="V37" s="2">
        <f>VLOOKUP($A37,'summary-stats'!$A$1:$J$20,10,FALSE)</f>
        <v>121.255</v>
      </c>
      <c r="W37" s="3" t="s">
        <v>39</v>
      </c>
    </row>
    <row r="38" spans="1:23" x14ac:dyDescent="0.25">
      <c r="A38" t="str">
        <f>'summary-stats'!A12</f>
        <v>q</v>
      </c>
      <c r="B38" t="str">
        <f>VLOOKUP(A38,variables!$A$1:$B$19,2,FALSE)</f>
        <v>Q</v>
      </c>
      <c r="C38" t="s">
        <v>41</v>
      </c>
      <c r="D38" t="str">
        <f t="shared" si="0"/>
        <v>{Q}</v>
      </c>
      <c r="E38" t="s">
        <v>40</v>
      </c>
      <c r="F38" s="2">
        <f>VLOOKUP($A38,'summary-stats'!$A$1:$J$20,2,FALSE)</f>
        <v>1.7669999999999999</v>
      </c>
      <c r="G38" s="2" t="s">
        <v>40</v>
      </c>
      <c r="H38" s="2">
        <f>VLOOKUP($A38,'summary-stats'!$A$1:$J$20,3,FALSE)</f>
        <v>1.379</v>
      </c>
      <c r="I38" s="2" t="s">
        <v>40</v>
      </c>
      <c r="J38" s="2">
        <f>VLOOKUP($A38,'summary-stats'!$A$1:$J$20,4,FALSE)</f>
        <v>0.40200000000000002</v>
      </c>
      <c r="K38" s="2" t="s">
        <v>40</v>
      </c>
      <c r="L38" s="2">
        <f>VLOOKUP($A38,'summary-stats'!$A$1:$J$20,5,FALSE)</f>
        <v>0.58699999999999997</v>
      </c>
      <c r="M38" s="2" t="s">
        <v>40</v>
      </c>
      <c r="N38" s="2">
        <f>VLOOKUP($A38,'summary-stats'!$A$1:$J$20,6,FALSE)</f>
        <v>0.90300000000000002</v>
      </c>
      <c r="O38" s="2" t="s">
        <v>40</v>
      </c>
      <c r="P38" s="2">
        <f>VLOOKUP($A38,'summary-stats'!$A$1:$J$20,7,FALSE)</f>
        <v>1.31</v>
      </c>
      <c r="Q38" s="2" t="s">
        <v>40</v>
      </c>
      <c r="R38" s="2">
        <f>VLOOKUP($A38,'summary-stats'!$A$1:$J$20,8,FALSE)</f>
        <v>2.09</v>
      </c>
      <c r="S38" s="2" t="s">
        <v>40</v>
      </c>
      <c r="T38" s="2">
        <f>VLOOKUP($A38,'summary-stats'!$A$1:$J$20,9,FALSE)</f>
        <v>4.6849999999999996</v>
      </c>
      <c r="U38" s="2" t="s">
        <v>40</v>
      </c>
      <c r="V38" s="2">
        <f>VLOOKUP($A38,'summary-stats'!$A$1:$J$20,10,FALSE)</f>
        <v>8.1159999999999997</v>
      </c>
      <c r="W38" s="3" t="s">
        <v>39</v>
      </c>
    </row>
    <row r="39" spans="1:23" x14ac:dyDescent="0.25">
      <c r="A39" t="str">
        <f>'summary-stats'!A13</f>
        <v>roa</v>
      </c>
      <c r="B39" t="str">
        <f>VLOOKUP(A39,variables!$A$1:$B$19,2,FALSE)</f>
        <v>ROA</v>
      </c>
      <c r="C39" t="s">
        <v>41</v>
      </c>
      <c r="D39" t="str">
        <f t="shared" si="0"/>
        <v>{ROA}</v>
      </c>
      <c r="E39" t="s">
        <v>40</v>
      </c>
      <c r="F39" s="2">
        <f>VLOOKUP($A39,'summary-stats'!$A$1:$J$20,2,FALSE)</f>
        <v>1.2E-2</v>
      </c>
      <c r="G39" s="2" t="s">
        <v>40</v>
      </c>
      <c r="H39" s="2">
        <f>VLOOKUP($A39,'summary-stats'!$A$1:$J$20,3,FALSE)</f>
        <v>0.14699999999999999</v>
      </c>
      <c r="I39" s="2" t="s">
        <v>40</v>
      </c>
      <c r="J39" s="2">
        <f>VLOOKUP($A39,'summary-stats'!$A$1:$J$20,4,FALSE)</f>
        <v>-0.64300000000000002</v>
      </c>
      <c r="K39" s="2" t="s">
        <v>40</v>
      </c>
      <c r="L39" s="2">
        <f>VLOOKUP($A39,'summary-stats'!$A$1:$J$20,5,FALSE)</f>
        <v>-0.29699999999999999</v>
      </c>
      <c r="M39" s="2" t="s">
        <v>40</v>
      </c>
      <c r="N39" s="2">
        <f>VLOOKUP($A39,'summary-stats'!$A$1:$J$20,6,FALSE)</f>
        <v>-8.9999999999999993E-3</v>
      </c>
      <c r="O39" s="2" t="s">
        <v>40</v>
      </c>
      <c r="P39" s="2">
        <f>VLOOKUP($A39,'summary-stats'!$A$1:$J$20,7,FALSE)</f>
        <v>0.04</v>
      </c>
      <c r="Q39" s="2" t="s">
        <v>40</v>
      </c>
      <c r="R39" s="2">
        <f>VLOOKUP($A39,'summary-stats'!$A$1:$J$20,8,FALSE)</f>
        <v>8.2000000000000003E-2</v>
      </c>
      <c r="S39" s="2" t="s">
        <v>40</v>
      </c>
      <c r="T39" s="2">
        <f>VLOOKUP($A39,'summary-stats'!$A$1:$J$20,9,FALSE)</f>
        <v>0.17499999999999999</v>
      </c>
      <c r="U39" s="2" t="s">
        <v>40</v>
      </c>
      <c r="V39" s="2">
        <f>VLOOKUP($A39,'summary-stats'!$A$1:$J$20,10,FALSE)</f>
        <v>0.307</v>
      </c>
      <c r="W39" s="3" t="s">
        <v>39</v>
      </c>
    </row>
    <row r="40" spans="1:23" x14ac:dyDescent="0.25">
      <c r="A40" t="str">
        <f>'summary-stats'!A14</f>
        <v>sp500</v>
      </c>
      <c r="B40" t="str">
        <f>VLOOKUP(A40,variables!$A$1:$B$19,2,FALSE)</f>
        <v>SP500</v>
      </c>
      <c r="C40" t="s">
        <v>41</v>
      </c>
      <c r="D40" t="str">
        <f t="shared" si="0"/>
        <v>{SP500}</v>
      </c>
      <c r="E40" t="s">
        <v>40</v>
      </c>
      <c r="F40" s="2">
        <f>VLOOKUP($A40,'summary-stats'!$A$1:$J$20,2,FALSE)</f>
        <v>0.14699999999999999</v>
      </c>
      <c r="G40" s="2" t="s">
        <v>40</v>
      </c>
      <c r="H40" s="2">
        <f>VLOOKUP($A40,'summary-stats'!$A$1:$J$20,3,FALSE)</f>
        <v>0.35399999999999998</v>
      </c>
      <c r="I40" s="2" t="s">
        <v>40</v>
      </c>
      <c r="J40" s="2">
        <f>VLOOKUP($A40,'summary-stats'!$A$1:$J$20,4,FALSE)</f>
        <v>0</v>
      </c>
      <c r="K40" s="2" t="s">
        <v>40</v>
      </c>
      <c r="L40" s="2">
        <f>VLOOKUP($A40,'summary-stats'!$A$1:$J$20,5,FALSE)</f>
        <v>0</v>
      </c>
      <c r="M40" s="2" t="s">
        <v>40</v>
      </c>
      <c r="N40" s="2">
        <f>VLOOKUP($A40,'summary-stats'!$A$1:$J$20,6,FALSE)</f>
        <v>0</v>
      </c>
      <c r="O40" s="2" t="s">
        <v>40</v>
      </c>
      <c r="P40" s="2">
        <f>VLOOKUP($A40,'summary-stats'!$A$1:$J$20,7,FALSE)</f>
        <v>0</v>
      </c>
      <c r="Q40" s="2" t="s">
        <v>40</v>
      </c>
      <c r="R40" s="2">
        <f>VLOOKUP($A40,'summary-stats'!$A$1:$J$20,8,FALSE)</f>
        <v>0</v>
      </c>
      <c r="S40" s="2" t="s">
        <v>40</v>
      </c>
      <c r="T40" s="2">
        <f>VLOOKUP($A40,'summary-stats'!$A$1:$J$20,9,FALSE)</f>
        <v>1</v>
      </c>
      <c r="U40" s="2" t="s">
        <v>40</v>
      </c>
      <c r="V40" s="2">
        <f>VLOOKUP($A40,'summary-stats'!$A$1:$J$20,10,FALSE)</f>
        <v>1</v>
      </c>
      <c r="W40" s="3" t="s">
        <v>39</v>
      </c>
    </row>
    <row r="41" spans="1:23" x14ac:dyDescent="0.25">
      <c r="A41" t="str">
        <f>'summary-stats'!A15</f>
        <v>tang</v>
      </c>
      <c r="B41" t="str">
        <f>VLOOKUP(A41,variables!$A$1:$B$19,2,FALSE)</f>
        <v>TANG</v>
      </c>
      <c r="C41" t="s">
        <v>41</v>
      </c>
      <c r="D41" t="str">
        <f t="shared" si="0"/>
        <v>{TANG}</v>
      </c>
      <c r="E41" t="s">
        <v>40</v>
      </c>
      <c r="F41" s="2">
        <f>VLOOKUP($A41,'summary-stats'!$A$1:$J$20,2,FALSE)</f>
        <v>0.499</v>
      </c>
      <c r="G41" s="2" t="s">
        <v>40</v>
      </c>
      <c r="H41" s="2">
        <f>VLOOKUP($A41,'summary-stats'!$A$1:$J$20,3,FALSE)</f>
        <v>0.186</v>
      </c>
      <c r="I41" s="2" t="s">
        <v>40</v>
      </c>
      <c r="J41" s="2">
        <f>VLOOKUP($A41,'summary-stats'!$A$1:$J$20,4,FALSE)</f>
        <v>0</v>
      </c>
      <c r="K41" s="2" t="s">
        <v>40</v>
      </c>
      <c r="L41" s="2">
        <f>VLOOKUP($A41,'summary-stats'!$A$1:$J$20,5,FALSE)</f>
        <v>0.189</v>
      </c>
      <c r="M41" s="2" t="s">
        <v>40</v>
      </c>
      <c r="N41" s="2">
        <f>VLOOKUP($A41,'summary-stats'!$A$1:$J$20,6,FALSE)</f>
        <v>0.38700000000000001</v>
      </c>
      <c r="O41" s="2" t="s">
        <v>40</v>
      </c>
      <c r="P41" s="2">
        <f>VLOOKUP($A41,'summary-stats'!$A$1:$J$20,7,FALSE)</f>
        <v>0.501</v>
      </c>
      <c r="Q41" s="2" t="s">
        <v>40</v>
      </c>
      <c r="R41" s="2">
        <f>VLOOKUP($A41,'summary-stats'!$A$1:$J$20,8,FALSE)</f>
        <v>0.60099999999999998</v>
      </c>
      <c r="S41" s="2" t="s">
        <v>40</v>
      </c>
      <c r="T41" s="2">
        <f>VLOOKUP($A41,'summary-stats'!$A$1:$J$20,9,FALSE)</f>
        <v>0.83699999999999997</v>
      </c>
      <c r="U41" s="2" t="s">
        <v>40</v>
      </c>
      <c r="V41" s="2">
        <f>VLOOKUP($A41,'summary-stats'!$A$1:$J$20,10,FALSE)</f>
        <v>0.94799999999999995</v>
      </c>
      <c r="W41" s="3" t="s">
        <v>39</v>
      </c>
    </row>
    <row r="42" spans="1:23" x14ac:dyDescent="0.25">
      <c r="A42" t="str">
        <f>'summary-stats'!A16</f>
        <v>turnover</v>
      </c>
      <c r="B42" t="e">
        <f>VLOOKUP(A42,variables!$A$1:$B$19,2,FALSE)</f>
        <v>#N/A</v>
      </c>
      <c r="C42" t="s">
        <v>41</v>
      </c>
      <c r="D42" t="e">
        <f t="shared" si="0"/>
        <v>#N/A</v>
      </c>
      <c r="E42" t="s">
        <v>40</v>
      </c>
      <c r="F42" s="2">
        <f>VLOOKUP($A42,'summary-stats'!$A$1:$J$20,2,FALSE)</f>
        <v>9.3719999999999999</v>
      </c>
      <c r="G42" s="2" t="s">
        <v>40</v>
      </c>
      <c r="H42" s="2">
        <f>VLOOKUP($A42,'summary-stats'!$A$1:$J$20,3,FALSE)</f>
        <v>8.0129999999999999</v>
      </c>
      <c r="I42" s="2" t="s">
        <v>40</v>
      </c>
      <c r="J42" s="2">
        <f>VLOOKUP($A42,'summary-stats'!$A$1:$J$20,4,FALSE)</f>
        <v>0.52600000000000002</v>
      </c>
      <c r="K42" s="2" t="s">
        <v>40</v>
      </c>
      <c r="L42" s="2">
        <f>VLOOKUP($A42,'summary-stats'!$A$1:$J$20,5,FALSE)</f>
        <v>1.2989999999999999</v>
      </c>
      <c r="M42" s="2" t="s">
        <v>40</v>
      </c>
      <c r="N42" s="2">
        <f>VLOOKUP($A42,'summary-stats'!$A$1:$J$20,6,FALSE)</f>
        <v>4.0380000000000003</v>
      </c>
      <c r="O42" s="2" t="s">
        <v>40</v>
      </c>
      <c r="P42" s="2">
        <f>VLOOKUP($A42,'summary-stats'!$A$1:$J$20,7,FALSE)</f>
        <v>7.15</v>
      </c>
      <c r="Q42" s="2" t="s">
        <v>40</v>
      </c>
      <c r="R42" s="2">
        <f>VLOOKUP($A42,'summary-stats'!$A$1:$J$20,8,FALSE)</f>
        <v>12.055</v>
      </c>
      <c r="S42" s="2" t="s">
        <v>40</v>
      </c>
      <c r="T42" s="2">
        <f>VLOOKUP($A42,'summary-stats'!$A$1:$J$20,9,FALSE)</f>
        <v>25.347999999999999</v>
      </c>
      <c r="U42" s="2" t="s">
        <v>40</v>
      </c>
      <c r="V42" s="2">
        <f>VLOOKUP($A42,'summary-stats'!$A$1:$J$20,10,FALSE)</f>
        <v>45.680999999999997</v>
      </c>
      <c r="W42" s="3" t="s">
        <v>39</v>
      </c>
    </row>
    <row r="43" spans="1:23" x14ac:dyDescent="0.25">
      <c r="A43" t="s">
        <v>104</v>
      </c>
      <c r="B43" t="s">
        <v>105</v>
      </c>
      <c r="C43" t="s">
        <v>41</v>
      </c>
      <c r="D43" t="str">
        <f t="shared" ref="D43" si="1">"{"&amp;B43&amp;"}"</f>
        <v>{LOSS}</v>
      </c>
      <c r="E43" t="s">
        <v>40</v>
      </c>
      <c r="F43" s="2">
        <f>VLOOKUP($A43,'summary-stats'!$A$1:$J$20,2,FALSE)</f>
        <v>0.27600000000000002</v>
      </c>
      <c r="G43" s="2" t="s">
        <v>40</v>
      </c>
      <c r="H43" s="2">
        <f>VLOOKUP($A43,'summary-stats'!$A$1:$J$20,3,FALSE)</f>
        <v>0.44700000000000001</v>
      </c>
      <c r="I43" s="2" t="s">
        <v>40</v>
      </c>
      <c r="J43" s="2">
        <f>VLOOKUP($A43,'summary-stats'!$A$1:$J$20,4,FALSE)</f>
        <v>0</v>
      </c>
      <c r="K43" s="2" t="s">
        <v>40</v>
      </c>
      <c r="L43" s="2">
        <f>VLOOKUP($A43,'summary-stats'!$A$1:$J$20,5,FALSE)</f>
        <v>0</v>
      </c>
      <c r="M43" s="2" t="s">
        <v>40</v>
      </c>
      <c r="N43" s="2">
        <f>VLOOKUP($A43,'summary-stats'!$A$1:$J$20,6,FALSE)</f>
        <v>0</v>
      </c>
      <c r="O43" s="2" t="s">
        <v>40</v>
      </c>
      <c r="P43" s="2">
        <f>VLOOKUP($A43,'summary-stats'!$A$1:$J$20,7,FALSE)</f>
        <v>0</v>
      </c>
      <c r="Q43" s="2" t="s">
        <v>40</v>
      </c>
      <c r="R43" s="2">
        <f>VLOOKUP($A43,'summary-stats'!$A$1:$J$20,8,FALSE)</f>
        <v>1</v>
      </c>
      <c r="S43" s="2" t="s">
        <v>40</v>
      </c>
      <c r="T43" s="2">
        <f>VLOOKUP($A43,'summary-stats'!$A$1:$J$20,9,FALSE)</f>
        <v>1</v>
      </c>
      <c r="U43" s="2" t="s">
        <v>40</v>
      </c>
      <c r="V43" s="2">
        <f>VLOOKUP($A43,'summary-stats'!$A$1:$J$20,10,FALSE)</f>
        <v>1</v>
      </c>
      <c r="W43" s="3" t="s">
        <v>39</v>
      </c>
    </row>
    <row r="44" spans="1:23" x14ac:dyDescent="0.25">
      <c r="C44" t="s">
        <v>68</v>
      </c>
    </row>
    <row r="45" spans="1:23" x14ac:dyDescent="0.25">
      <c r="C45" t="s">
        <v>69</v>
      </c>
    </row>
    <row r="46" spans="1:23" x14ac:dyDescent="0.25">
      <c r="C46" t="s">
        <v>70</v>
      </c>
    </row>
  </sheetData>
  <hyperlinks>
    <hyperlink ref="W28" r:id="rId1"/>
    <hyperlink ref="W29:W42" r:id="rId2" display="\\"/>
    <hyperlink ref="W43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sqref="A1:J17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>
        <v>20.648</v>
      </c>
      <c r="C2">
        <v>15.278</v>
      </c>
      <c r="D2">
        <v>2.9980000000000002</v>
      </c>
      <c r="E2">
        <v>4.9989999999999997</v>
      </c>
      <c r="F2">
        <v>9.0020000000000007</v>
      </c>
      <c r="G2">
        <v>16</v>
      </c>
      <c r="H2">
        <v>26.001000000000001</v>
      </c>
      <c r="I2">
        <v>55.000999999999998</v>
      </c>
      <c r="J2">
        <v>63.000999999999998</v>
      </c>
    </row>
    <row r="3" spans="1:10" x14ac:dyDescent="0.25">
      <c r="A3" t="s">
        <v>10</v>
      </c>
      <c r="B3" s="1">
        <v>3577.0169999999998</v>
      </c>
      <c r="C3" s="1">
        <v>9129.44</v>
      </c>
      <c r="D3">
        <v>19.661999999999999</v>
      </c>
      <c r="E3">
        <v>41.621000000000002</v>
      </c>
      <c r="F3">
        <v>178.232</v>
      </c>
      <c r="G3">
        <v>611.07000000000005</v>
      </c>
      <c r="H3" s="1">
        <v>2350.6770000000001</v>
      </c>
      <c r="I3" s="1">
        <v>17716.150000000001</v>
      </c>
      <c r="J3" s="1">
        <v>62404.883000000002</v>
      </c>
    </row>
    <row r="4" spans="1:10" x14ac:dyDescent="0.25">
      <c r="A4" t="s">
        <v>11</v>
      </c>
      <c r="B4">
        <v>1E-3</v>
      </c>
      <c r="C4">
        <v>6.0000000000000001E-3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4.3999999999999997E-2</v>
      </c>
    </row>
    <row r="5" spans="1:10" x14ac:dyDescent="0.25">
      <c r="A5" t="s">
        <v>12</v>
      </c>
      <c r="B5">
        <v>0.16800000000000001</v>
      </c>
      <c r="C5">
        <v>0.56899999999999995</v>
      </c>
      <c r="D5">
        <v>-0.76100000000000001</v>
      </c>
      <c r="E5">
        <v>-0.55800000000000005</v>
      </c>
      <c r="F5">
        <v>-0.17199999999999999</v>
      </c>
      <c r="G5">
        <v>8.2000000000000003E-2</v>
      </c>
      <c r="H5">
        <v>0.36899999999999999</v>
      </c>
      <c r="I5">
        <v>1.2070000000000001</v>
      </c>
      <c r="J5">
        <v>2.76</v>
      </c>
    </row>
    <row r="6" spans="1:10" x14ac:dyDescent="0.25">
      <c r="A6" t="s">
        <v>13</v>
      </c>
      <c r="B6">
        <v>1.5449999999999999</v>
      </c>
      <c r="C6">
        <v>5.3719999999999999</v>
      </c>
      <c r="D6">
        <v>0</v>
      </c>
      <c r="E6">
        <v>0</v>
      </c>
      <c r="F6">
        <v>0</v>
      </c>
      <c r="G6">
        <v>0</v>
      </c>
      <c r="H6">
        <v>0.46500000000000002</v>
      </c>
      <c r="I6">
        <v>8.0190000000000001</v>
      </c>
      <c r="J6">
        <v>40.85</v>
      </c>
    </row>
    <row r="7" spans="1:10" x14ac:dyDescent="0.25">
      <c r="A7" t="s">
        <v>14</v>
      </c>
      <c r="B7">
        <v>0.191</v>
      </c>
      <c r="C7">
        <v>0.184</v>
      </c>
      <c r="D7">
        <v>0</v>
      </c>
      <c r="E7">
        <v>0</v>
      </c>
      <c r="F7">
        <v>6.0000000000000001E-3</v>
      </c>
      <c r="G7">
        <v>0.157</v>
      </c>
      <c r="H7">
        <v>0.315</v>
      </c>
      <c r="I7">
        <v>0.54800000000000004</v>
      </c>
      <c r="J7">
        <v>0.70199999999999996</v>
      </c>
    </row>
    <row r="8" spans="1:10" x14ac:dyDescent="0.25">
      <c r="A8" t="s">
        <v>15</v>
      </c>
      <c r="B8" s="1">
        <v>3920.7950000000001</v>
      </c>
      <c r="C8" s="1">
        <v>10981.519</v>
      </c>
      <c r="D8">
        <v>19.167999999999999</v>
      </c>
      <c r="E8">
        <v>47.305999999999997</v>
      </c>
      <c r="F8">
        <v>218.75899999999999</v>
      </c>
      <c r="G8">
        <v>677.05899999999997</v>
      </c>
      <c r="H8" s="1">
        <v>2399.0360000000001</v>
      </c>
      <c r="I8" s="1">
        <v>17677.581999999999</v>
      </c>
      <c r="J8" s="1">
        <v>82215.576000000001</v>
      </c>
    </row>
    <row r="9" spans="1:10" x14ac:dyDescent="0.25">
      <c r="A9" t="s">
        <v>16</v>
      </c>
      <c r="B9">
        <v>6.6920000000000002</v>
      </c>
      <c r="C9">
        <v>6.992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30</v>
      </c>
    </row>
    <row r="10" spans="1:10" x14ac:dyDescent="0.25">
      <c r="A10" t="s">
        <v>17</v>
      </c>
      <c r="B10">
        <v>20.887</v>
      </c>
      <c r="C10">
        <v>48.692</v>
      </c>
      <c r="D10">
        <v>-163.572</v>
      </c>
      <c r="E10">
        <v>-28.555</v>
      </c>
      <c r="F10">
        <v>8.3209999999999997</v>
      </c>
      <c r="G10">
        <v>16.716000000000001</v>
      </c>
      <c r="H10">
        <v>27.774999999999999</v>
      </c>
      <c r="I10">
        <v>85.831000000000003</v>
      </c>
      <c r="J10">
        <v>288.892</v>
      </c>
    </row>
    <row r="11" spans="1:10" x14ac:dyDescent="0.25">
      <c r="A11" t="s">
        <v>18</v>
      </c>
      <c r="B11">
        <v>25.695</v>
      </c>
      <c r="C11">
        <v>22.690999999999999</v>
      </c>
      <c r="D11">
        <v>2.1259999999999999</v>
      </c>
      <c r="E11">
        <v>3.4510000000000001</v>
      </c>
      <c r="F11">
        <v>9.016</v>
      </c>
      <c r="G11">
        <v>19.088000000000001</v>
      </c>
      <c r="H11">
        <v>35.088000000000001</v>
      </c>
      <c r="I11">
        <v>70.448999999999998</v>
      </c>
      <c r="J11">
        <v>121.255</v>
      </c>
    </row>
    <row r="12" spans="1:10" x14ac:dyDescent="0.25">
      <c r="A12" t="s">
        <v>19</v>
      </c>
      <c r="B12">
        <v>1.7669999999999999</v>
      </c>
      <c r="C12">
        <v>1.379</v>
      </c>
      <c r="D12">
        <v>0.40200000000000002</v>
      </c>
      <c r="E12">
        <v>0.58699999999999997</v>
      </c>
      <c r="F12">
        <v>0.90300000000000002</v>
      </c>
      <c r="G12">
        <v>1.31</v>
      </c>
      <c r="H12">
        <v>2.09</v>
      </c>
      <c r="I12">
        <v>4.6849999999999996</v>
      </c>
      <c r="J12">
        <v>8.1159999999999997</v>
      </c>
    </row>
    <row r="13" spans="1:10" x14ac:dyDescent="0.25">
      <c r="A13" t="s">
        <v>20</v>
      </c>
      <c r="B13">
        <v>1.2E-2</v>
      </c>
      <c r="C13">
        <v>0.14699999999999999</v>
      </c>
      <c r="D13">
        <v>-0.64300000000000002</v>
      </c>
      <c r="E13">
        <v>-0.29699999999999999</v>
      </c>
      <c r="F13">
        <v>-8.9999999999999993E-3</v>
      </c>
      <c r="G13">
        <v>0.04</v>
      </c>
      <c r="H13">
        <v>8.2000000000000003E-2</v>
      </c>
      <c r="I13">
        <v>0.17499999999999999</v>
      </c>
      <c r="J13">
        <v>0.307</v>
      </c>
    </row>
    <row r="14" spans="1:10" x14ac:dyDescent="0.25">
      <c r="A14" t="s">
        <v>21</v>
      </c>
      <c r="B14">
        <v>0.14699999999999999</v>
      </c>
      <c r="C14">
        <v>0.35399999999999998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</row>
    <row r="15" spans="1:10" x14ac:dyDescent="0.25">
      <c r="A15" t="s">
        <v>22</v>
      </c>
      <c r="B15">
        <v>0.499</v>
      </c>
      <c r="C15">
        <v>0.186</v>
      </c>
      <c r="D15">
        <v>0</v>
      </c>
      <c r="E15">
        <v>0.189</v>
      </c>
      <c r="F15">
        <v>0.38700000000000001</v>
      </c>
      <c r="G15">
        <v>0.501</v>
      </c>
      <c r="H15">
        <v>0.60099999999999998</v>
      </c>
      <c r="I15">
        <v>0.83699999999999997</v>
      </c>
      <c r="J15">
        <v>0.94799999999999995</v>
      </c>
    </row>
    <row r="16" spans="1:10" x14ac:dyDescent="0.25">
      <c r="A16" t="s">
        <v>23</v>
      </c>
      <c r="B16">
        <v>9.3719999999999999</v>
      </c>
      <c r="C16">
        <v>8.0129999999999999</v>
      </c>
      <c r="D16">
        <v>0.52600000000000002</v>
      </c>
      <c r="E16">
        <v>1.2989999999999999</v>
      </c>
      <c r="F16">
        <v>4.0380000000000003</v>
      </c>
      <c r="G16">
        <v>7.15</v>
      </c>
      <c r="H16">
        <v>12.055</v>
      </c>
      <c r="I16">
        <v>25.347999999999999</v>
      </c>
      <c r="J16">
        <v>45.680999999999997</v>
      </c>
    </row>
    <row r="17" spans="1:10" x14ac:dyDescent="0.25">
      <c r="A17" t="s">
        <v>104</v>
      </c>
      <c r="B17">
        <v>0.27600000000000002</v>
      </c>
      <c r="C17">
        <v>0.44700000000000001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"/>
  <sheetViews>
    <sheetView workbookViewId="0">
      <selection activeCell="A3" sqref="A3"/>
    </sheetView>
  </sheetViews>
  <sheetFormatPr defaultColWidth="12.5703125" defaultRowHeight="15" x14ac:dyDescent="0.25"/>
  <cols>
    <col min="1" max="1" width="13.5703125" customWidth="1"/>
    <col min="2" max="2" width="4.42578125" bestFit="1" customWidth="1"/>
    <col min="3" max="3" width="3" bestFit="1" customWidth="1"/>
    <col min="4" max="4" width="6.28515625" bestFit="1" customWidth="1"/>
    <col min="5" max="5" width="8.42578125" bestFit="1" customWidth="1"/>
    <col min="6" max="22" width="6.28515625" bestFit="1" customWidth="1"/>
    <col min="23" max="23" width="4.42578125" bestFit="1" customWidth="1"/>
  </cols>
  <sheetData>
    <row r="1" spans="1:22" x14ac:dyDescent="0.25">
      <c r="D1" t="str">
        <f>"("&amp;D2&amp;")"</f>
        <v>(1)</v>
      </c>
      <c r="E1" t="str">
        <f t="shared" ref="E1:V1" si="0">"("&amp;E2&amp;")"</f>
        <v>(2)</v>
      </c>
      <c r="F1" t="str">
        <f t="shared" si="0"/>
        <v>(3)</v>
      </c>
      <c r="G1" t="str">
        <f t="shared" si="0"/>
        <v>(4)</v>
      </c>
      <c r="H1" t="str">
        <f t="shared" si="0"/>
        <v>(5)</v>
      </c>
      <c r="I1" t="str">
        <f t="shared" si="0"/>
        <v>(6)</v>
      </c>
      <c r="J1" t="str">
        <f t="shared" si="0"/>
        <v>(7)</v>
      </c>
      <c r="K1" t="str">
        <f t="shared" si="0"/>
        <v>(8)</v>
      </c>
      <c r="L1" t="str">
        <f t="shared" si="0"/>
        <v>(9)</v>
      </c>
      <c r="M1" t="str">
        <f t="shared" si="0"/>
        <v>(10)</v>
      </c>
      <c r="N1" t="str">
        <f t="shared" si="0"/>
        <v>(11)</v>
      </c>
      <c r="O1" t="str">
        <f t="shared" si="0"/>
        <v>(12)</v>
      </c>
      <c r="P1" t="str">
        <f t="shared" si="0"/>
        <v>(13)</v>
      </c>
      <c r="Q1" t="str">
        <f t="shared" si="0"/>
        <v>(14)</v>
      </c>
      <c r="R1" t="str">
        <f t="shared" si="0"/>
        <v>(15)</v>
      </c>
      <c r="S1" t="str">
        <f t="shared" si="0"/>
        <v>(16)</v>
      </c>
      <c r="T1" t="str">
        <f t="shared" si="0"/>
        <v>(17)</v>
      </c>
      <c r="U1" t="str">
        <f t="shared" si="0"/>
        <v>(18)</v>
      </c>
    </row>
    <row r="2" spans="1:22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</row>
    <row r="3" spans="1:22" x14ac:dyDescent="0.25">
      <c r="A3" t="s">
        <v>9</v>
      </c>
      <c r="B3" t="str">
        <f t="shared" ref="B3:B21" si="1">"("&amp;C3&amp;")"</f>
        <v>(1)</v>
      </c>
      <c r="C3">
        <v>1</v>
      </c>
      <c r="D3">
        <v>1</v>
      </c>
      <c r="E3" t="s">
        <v>99</v>
      </c>
      <c r="F3" t="s">
        <v>99</v>
      </c>
      <c r="G3" t="s">
        <v>99</v>
      </c>
      <c r="H3" t="s">
        <v>99</v>
      </c>
      <c r="I3" t="s">
        <v>99</v>
      </c>
      <c r="J3" t="s">
        <v>99</v>
      </c>
      <c r="K3" t="s">
        <v>99</v>
      </c>
      <c r="L3" t="s">
        <v>99</v>
      </c>
      <c r="M3" t="s">
        <v>99</v>
      </c>
      <c r="N3" t="s">
        <v>99</v>
      </c>
      <c r="O3" t="s">
        <v>99</v>
      </c>
      <c r="P3" t="s">
        <v>99</v>
      </c>
      <c r="Q3" t="s">
        <v>99</v>
      </c>
      <c r="R3" t="s">
        <v>99</v>
      </c>
      <c r="S3" t="s">
        <v>99</v>
      </c>
      <c r="T3" t="s">
        <v>99</v>
      </c>
      <c r="V3" s="4"/>
    </row>
    <row r="4" spans="1:22" x14ac:dyDescent="0.25">
      <c r="A4" t="s">
        <v>10</v>
      </c>
      <c r="B4" t="str">
        <f t="shared" si="1"/>
        <v>(2)</v>
      </c>
      <c r="C4">
        <v>2</v>
      </c>
      <c r="D4">
        <v>0.38100000000000001</v>
      </c>
      <c r="E4">
        <v>1</v>
      </c>
      <c r="F4" t="s">
        <v>99</v>
      </c>
      <c r="G4" t="s">
        <v>99</v>
      </c>
      <c r="H4" t="s">
        <v>99</v>
      </c>
      <c r="I4" t="s">
        <v>99</v>
      </c>
      <c r="J4" t="s">
        <v>99</v>
      </c>
      <c r="K4" t="s">
        <v>99</v>
      </c>
      <c r="L4" t="s">
        <v>99</v>
      </c>
      <c r="M4" t="s">
        <v>99</v>
      </c>
      <c r="N4" t="s">
        <v>99</v>
      </c>
      <c r="O4" t="s">
        <v>99</v>
      </c>
      <c r="P4" t="s">
        <v>99</v>
      </c>
      <c r="Q4" t="s">
        <v>99</v>
      </c>
      <c r="R4" t="s">
        <v>99</v>
      </c>
      <c r="S4" t="s">
        <v>99</v>
      </c>
      <c r="T4" t="s">
        <v>99</v>
      </c>
      <c r="V4" s="4"/>
    </row>
    <row r="5" spans="1:22" x14ac:dyDescent="0.25">
      <c r="A5" t="s">
        <v>11</v>
      </c>
      <c r="B5" t="str">
        <f t="shared" si="1"/>
        <v>(3)</v>
      </c>
      <c r="C5">
        <v>3</v>
      </c>
      <c r="D5">
        <v>1.2999999999999999E-2</v>
      </c>
      <c r="E5">
        <v>-0.22700000000000001</v>
      </c>
      <c r="F5">
        <v>1</v>
      </c>
      <c r="G5" t="s">
        <v>99</v>
      </c>
      <c r="H5" t="s">
        <v>99</v>
      </c>
      <c r="I5" t="s">
        <v>99</v>
      </c>
      <c r="J5" t="s">
        <v>99</v>
      </c>
      <c r="K5" t="s">
        <v>99</v>
      </c>
      <c r="L5" t="s">
        <v>99</v>
      </c>
      <c r="M5" t="s">
        <v>99</v>
      </c>
      <c r="N5" t="s">
        <v>99</v>
      </c>
      <c r="O5" t="s">
        <v>99</v>
      </c>
      <c r="P5" t="s">
        <v>99</v>
      </c>
      <c r="Q5" t="s">
        <v>99</v>
      </c>
      <c r="R5" t="s">
        <v>99</v>
      </c>
      <c r="S5" t="s">
        <v>99</v>
      </c>
      <c r="T5" t="s">
        <v>99</v>
      </c>
      <c r="V5" s="4"/>
    </row>
    <row r="6" spans="1:22" x14ac:dyDescent="0.25">
      <c r="A6" t="s">
        <v>12</v>
      </c>
      <c r="B6" t="str">
        <f t="shared" si="1"/>
        <v>(4)</v>
      </c>
      <c r="C6">
        <v>4</v>
      </c>
      <c r="D6">
        <v>5.1999999999999998E-2</v>
      </c>
      <c r="E6">
        <v>3.5000000000000003E-2</v>
      </c>
      <c r="F6">
        <v>7.0000000000000001E-3</v>
      </c>
      <c r="G6">
        <v>1</v>
      </c>
      <c r="H6" t="s">
        <v>99</v>
      </c>
      <c r="I6" t="s">
        <v>99</v>
      </c>
      <c r="J6" t="s">
        <v>99</v>
      </c>
      <c r="K6" t="s">
        <v>99</v>
      </c>
      <c r="L6" t="s">
        <v>99</v>
      </c>
      <c r="M6" t="s">
        <v>99</v>
      </c>
      <c r="N6" t="s">
        <v>99</v>
      </c>
      <c r="O6" t="s">
        <v>99</v>
      </c>
      <c r="P6" t="s">
        <v>99</v>
      </c>
      <c r="Q6" t="s">
        <v>99</v>
      </c>
      <c r="R6" t="s">
        <v>99</v>
      </c>
      <c r="S6" t="s">
        <v>99</v>
      </c>
      <c r="T6" t="s">
        <v>99</v>
      </c>
      <c r="V6" s="4"/>
    </row>
    <row r="7" spans="1:22" x14ac:dyDescent="0.25">
      <c r="A7" t="s">
        <v>13</v>
      </c>
      <c r="B7" t="str">
        <f t="shared" si="1"/>
        <v>(5)</v>
      </c>
      <c r="C7">
        <v>5</v>
      </c>
      <c r="D7">
        <v>0.44500000000000001</v>
      </c>
      <c r="E7">
        <v>0.48699999999999999</v>
      </c>
      <c r="F7">
        <v>-5.8000000000000003E-2</v>
      </c>
      <c r="G7">
        <v>1.9E-2</v>
      </c>
      <c r="H7">
        <v>1</v>
      </c>
      <c r="I7" t="s">
        <v>99</v>
      </c>
      <c r="J7" t="s">
        <v>99</v>
      </c>
      <c r="K7" t="s">
        <v>99</v>
      </c>
      <c r="L7" t="s">
        <v>99</v>
      </c>
      <c r="M7" t="s">
        <v>99</v>
      </c>
      <c r="N7" t="s">
        <v>99</v>
      </c>
      <c r="O7" t="s">
        <v>99</v>
      </c>
      <c r="P7" t="s">
        <v>99</v>
      </c>
      <c r="Q7" t="s">
        <v>99</v>
      </c>
      <c r="R7" t="s">
        <v>99</v>
      </c>
      <c r="S7" t="s">
        <v>99</v>
      </c>
      <c r="T7" t="s">
        <v>99</v>
      </c>
      <c r="V7" s="4"/>
    </row>
    <row r="8" spans="1:22" x14ac:dyDescent="0.25">
      <c r="A8" t="s">
        <v>14</v>
      </c>
      <c r="B8" t="str">
        <f t="shared" si="1"/>
        <v>(6)</v>
      </c>
      <c r="C8">
        <v>6</v>
      </c>
      <c r="D8">
        <v>0.161</v>
      </c>
      <c r="E8">
        <v>0.46</v>
      </c>
      <c r="F8">
        <v>-1.4999999999999999E-2</v>
      </c>
      <c r="G8">
        <v>-7.0000000000000001E-3</v>
      </c>
      <c r="H8">
        <v>0.22900000000000001</v>
      </c>
      <c r="I8">
        <v>1</v>
      </c>
      <c r="J8" t="s">
        <v>99</v>
      </c>
      <c r="K8" t="s">
        <v>99</v>
      </c>
      <c r="L8" t="s">
        <v>99</v>
      </c>
      <c r="M8" t="s">
        <v>99</v>
      </c>
      <c r="N8" t="s">
        <v>99</v>
      </c>
      <c r="O8" t="s">
        <v>99</v>
      </c>
      <c r="P8" t="s">
        <v>99</v>
      </c>
      <c r="Q8" t="s">
        <v>99</v>
      </c>
      <c r="R8" t="s">
        <v>99</v>
      </c>
      <c r="S8" t="s">
        <v>99</v>
      </c>
      <c r="T8" t="s">
        <v>99</v>
      </c>
      <c r="V8" s="4"/>
    </row>
    <row r="9" spans="1:22" x14ac:dyDescent="0.25">
      <c r="A9" t="s">
        <v>15</v>
      </c>
      <c r="B9" t="str">
        <f t="shared" si="1"/>
        <v>(7)</v>
      </c>
      <c r="C9">
        <v>7</v>
      </c>
      <c r="D9">
        <v>0.3</v>
      </c>
      <c r="E9">
        <v>0.874</v>
      </c>
      <c r="F9">
        <v>-0.26300000000000001</v>
      </c>
      <c r="G9">
        <v>0.17899999999999999</v>
      </c>
      <c r="H9">
        <v>0.42299999999999999</v>
      </c>
      <c r="I9">
        <v>0.22700000000000001</v>
      </c>
      <c r="J9">
        <v>1</v>
      </c>
      <c r="K9" t="s">
        <v>99</v>
      </c>
      <c r="L9" t="s">
        <v>99</v>
      </c>
      <c r="M9" t="s">
        <v>99</v>
      </c>
      <c r="N9" t="s">
        <v>99</v>
      </c>
      <c r="O9" t="s">
        <v>99</v>
      </c>
      <c r="P9" t="s">
        <v>99</v>
      </c>
      <c r="Q9" t="s">
        <v>99</v>
      </c>
      <c r="R9" t="s">
        <v>99</v>
      </c>
      <c r="S9" t="s">
        <v>99</v>
      </c>
      <c r="T9" t="s">
        <v>99</v>
      </c>
      <c r="V9" s="4"/>
    </row>
    <row r="10" spans="1:22" x14ac:dyDescent="0.25">
      <c r="A10" t="s">
        <v>93</v>
      </c>
      <c r="B10" t="str">
        <f t="shared" si="1"/>
        <v>(8)</v>
      </c>
      <c r="C10">
        <v>8</v>
      </c>
      <c r="D10">
        <v>8.3000000000000004E-2</v>
      </c>
      <c r="E10">
        <v>0.53100000000000003</v>
      </c>
      <c r="F10">
        <v>-0.22</v>
      </c>
      <c r="G10">
        <v>1.6E-2</v>
      </c>
      <c r="H10">
        <v>0.16500000000000001</v>
      </c>
      <c r="I10">
        <v>8.7999999999999995E-2</v>
      </c>
      <c r="J10">
        <v>0.60699999999999998</v>
      </c>
      <c r="K10">
        <v>1</v>
      </c>
      <c r="L10" t="s">
        <v>99</v>
      </c>
      <c r="M10" t="s">
        <v>99</v>
      </c>
      <c r="N10" t="s">
        <v>99</v>
      </c>
      <c r="O10" t="s">
        <v>99</v>
      </c>
      <c r="P10" t="s">
        <v>99</v>
      </c>
      <c r="Q10" t="s">
        <v>99</v>
      </c>
      <c r="R10" t="s">
        <v>99</v>
      </c>
      <c r="S10" t="s">
        <v>99</v>
      </c>
      <c r="T10" t="s">
        <v>99</v>
      </c>
      <c r="V10" s="4"/>
    </row>
    <row r="11" spans="1:22" x14ac:dyDescent="0.25">
      <c r="A11" t="s">
        <v>17</v>
      </c>
      <c r="B11" t="str">
        <f t="shared" si="1"/>
        <v>(9)</v>
      </c>
      <c r="C11">
        <v>9</v>
      </c>
      <c r="D11">
        <v>6.4000000000000001E-2</v>
      </c>
      <c r="E11">
        <v>0.13500000000000001</v>
      </c>
      <c r="F11">
        <v>-0.06</v>
      </c>
      <c r="G11">
        <v>0.27</v>
      </c>
      <c r="H11">
        <v>7.1999999999999995E-2</v>
      </c>
      <c r="I11">
        <v>-5.6000000000000001E-2</v>
      </c>
      <c r="J11">
        <v>0.24299999999999999</v>
      </c>
      <c r="K11">
        <v>0.152</v>
      </c>
      <c r="L11">
        <v>1</v>
      </c>
      <c r="M11" t="s">
        <v>99</v>
      </c>
      <c r="N11" t="s">
        <v>99</v>
      </c>
      <c r="O11" t="s">
        <v>99</v>
      </c>
      <c r="P11" t="s">
        <v>99</v>
      </c>
      <c r="Q11" t="s">
        <v>99</v>
      </c>
      <c r="R11" t="s">
        <v>99</v>
      </c>
      <c r="S11" t="s">
        <v>99</v>
      </c>
      <c r="T11" t="s">
        <v>99</v>
      </c>
      <c r="V11" s="4"/>
    </row>
    <row r="12" spans="1:22" x14ac:dyDescent="0.25">
      <c r="A12" t="s">
        <v>18</v>
      </c>
      <c r="B12" t="str">
        <f t="shared" si="1"/>
        <v>(10)</v>
      </c>
      <c r="C12">
        <v>10</v>
      </c>
      <c r="D12">
        <v>0.30399999999999999</v>
      </c>
      <c r="E12">
        <v>0.63400000000000001</v>
      </c>
      <c r="F12">
        <v>-0.157</v>
      </c>
      <c r="G12">
        <v>0.109</v>
      </c>
      <c r="H12">
        <v>0.41</v>
      </c>
      <c r="I12">
        <v>0.16400000000000001</v>
      </c>
      <c r="J12">
        <v>0.74099999999999999</v>
      </c>
      <c r="K12">
        <v>0.38300000000000001</v>
      </c>
      <c r="L12">
        <v>0.30199999999999999</v>
      </c>
      <c r="M12">
        <v>1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99</v>
      </c>
      <c r="T12" t="s">
        <v>99</v>
      </c>
      <c r="V12" s="4"/>
    </row>
    <row r="13" spans="1:22" x14ac:dyDescent="0.25">
      <c r="A13" t="s">
        <v>19</v>
      </c>
      <c r="B13" t="str">
        <f t="shared" si="1"/>
        <v>(11)</v>
      </c>
      <c r="C13">
        <v>11</v>
      </c>
      <c r="D13">
        <v>-0.21</v>
      </c>
      <c r="E13">
        <v>-0.19400000000000001</v>
      </c>
      <c r="F13">
        <v>-0.124</v>
      </c>
      <c r="G13">
        <v>0.29699999999999999</v>
      </c>
      <c r="H13">
        <v>-0.113</v>
      </c>
      <c r="I13">
        <v>-0.27800000000000002</v>
      </c>
      <c r="J13">
        <v>0.23699999999999999</v>
      </c>
      <c r="K13">
        <v>0.14799999999999999</v>
      </c>
      <c r="L13">
        <v>0.24</v>
      </c>
      <c r="M13">
        <v>0.222</v>
      </c>
      <c r="N13">
        <v>1</v>
      </c>
      <c r="O13" t="s">
        <v>99</v>
      </c>
      <c r="P13" t="s">
        <v>99</v>
      </c>
      <c r="Q13" t="s">
        <v>99</v>
      </c>
      <c r="R13" t="s">
        <v>99</v>
      </c>
      <c r="S13" t="s">
        <v>99</v>
      </c>
      <c r="T13" t="s">
        <v>99</v>
      </c>
      <c r="V13" s="4"/>
    </row>
    <row r="14" spans="1:22" x14ac:dyDescent="0.25">
      <c r="A14" t="s">
        <v>20</v>
      </c>
      <c r="B14" t="str">
        <f t="shared" si="1"/>
        <v>(12)</v>
      </c>
      <c r="C14">
        <v>12</v>
      </c>
      <c r="D14">
        <v>0.18</v>
      </c>
      <c r="E14">
        <v>0.193</v>
      </c>
      <c r="F14">
        <v>-3.5999999999999997E-2</v>
      </c>
      <c r="G14">
        <v>0.223</v>
      </c>
      <c r="H14">
        <v>0.23100000000000001</v>
      </c>
      <c r="I14">
        <v>-0.112</v>
      </c>
      <c r="J14">
        <v>0.33900000000000002</v>
      </c>
      <c r="K14">
        <v>0.17599999999999999</v>
      </c>
      <c r="L14">
        <v>0.34599999999999997</v>
      </c>
      <c r="M14">
        <v>0.47599999999999998</v>
      </c>
      <c r="N14">
        <v>0.314</v>
      </c>
      <c r="O14">
        <v>1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V14" s="4"/>
    </row>
    <row r="15" spans="1:22" x14ac:dyDescent="0.25">
      <c r="A15" t="s">
        <v>21</v>
      </c>
      <c r="B15" t="str">
        <f t="shared" si="1"/>
        <v>(13)</v>
      </c>
      <c r="C15">
        <v>13</v>
      </c>
      <c r="D15">
        <v>0.33100000000000002</v>
      </c>
      <c r="E15">
        <v>0.56100000000000005</v>
      </c>
      <c r="F15">
        <v>-7.0000000000000007E-2</v>
      </c>
      <c r="G15">
        <v>1.7000000000000001E-2</v>
      </c>
      <c r="H15">
        <v>0.40600000000000003</v>
      </c>
      <c r="I15">
        <v>0.13900000000000001</v>
      </c>
      <c r="J15">
        <v>0.57699999999999996</v>
      </c>
      <c r="K15">
        <v>0.39300000000000002</v>
      </c>
      <c r="L15">
        <v>7.1999999999999995E-2</v>
      </c>
      <c r="M15">
        <v>0.371</v>
      </c>
      <c r="N15">
        <v>4.2000000000000003E-2</v>
      </c>
      <c r="O15">
        <v>0.18</v>
      </c>
      <c r="P15">
        <v>1</v>
      </c>
      <c r="Q15" t="s">
        <v>99</v>
      </c>
      <c r="R15" t="s">
        <v>99</v>
      </c>
      <c r="S15" t="s">
        <v>99</v>
      </c>
      <c r="T15" t="s">
        <v>99</v>
      </c>
      <c r="V15" s="4"/>
    </row>
    <row r="16" spans="1:22" x14ac:dyDescent="0.25">
      <c r="A16" t="s">
        <v>22</v>
      </c>
      <c r="B16" t="str">
        <f t="shared" si="1"/>
        <v>(14)</v>
      </c>
      <c r="C16">
        <v>14</v>
      </c>
      <c r="D16">
        <v>-0.221</v>
      </c>
      <c r="E16">
        <v>-0.44</v>
      </c>
      <c r="F16">
        <v>3.5000000000000003E-2</v>
      </c>
      <c r="G16">
        <v>0</v>
      </c>
      <c r="H16">
        <v>-0.23799999999999999</v>
      </c>
      <c r="I16">
        <v>-0.438</v>
      </c>
      <c r="J16">
        <v>-0.28299999999999997</v>
      </c>
      <c r="K16">
        <v>-0.122</v>
      </c>
      <c r="L16">
        <v>-0.11600000000000001</v>
      </c>
      <c r="M16">
        <v>-0.23799999999999999</v>
      </c>
      <c r="N16">
        <v>0.251</v>
      </c>
      <c r="O16">
        <v>-6.2E-2</v>
      </c>
      <c r="P16">
        <v>-0.187</v>
      </c>
      <c r="Q16">
        <v>1</v>
      </c>
      <c r="R16" t="s">
        <v>99</v>
      </c>
      <c r="S16" t="s">
        <v>99</v>
      </c>
      <c r="T16" t="s">
        <v>99</v>
      </c>
      <c r="V16" s="4"/>
    </row>
    <row r="17" spans="1:22" x14ac:dyDescent="0.25">
      <c r="A17" t="s">
        <v>23</v>
      </c>
      <c r="B17" t="str">
        <f t="shared" si="1"/>
        <v>(15)</v>
      </c>
      <c r="C17">
        <v>15</v>
      </c>
      <c r="D17">
        <v>-0.08</v>
      </c>
      <c r="E17">
        <v>0.307</v>
      </c>
      <c r="F17">
        <v>-0.26200000000000001</v>
      </c>
      <c r="G17">
        <v>-4.4999999999999998E-2</v>
      </c>
      <c r="H17">
        <v>-8.5000000000000006E-2</v>
      </c>
      <c r="I17">
        <v>8.9999999999999993E-3</v>
      </c>
      <c r="J17">
        <v>0.39600000000000002</v>
      </c>
      <c r="K17">
        <v>0.42099999999999999</v>
      </c>
      <c r="L17">
        <v>1.4E-2</v>
      </c>
      <c r="M17">
        <v>0.25</v>
      </c>
      <c r="N17">
        <v>0.17699999999999999</v>
      </c>
      <c r="O17">
        <v>8.4000000000000005E-2</v>
      </c>
      <c r="P17">
        <v>0.13600000000000001</v>
      </c>
      <c r="Q17">
        <v>5.8999999999999997E-2</v>
      </c>
      <c r="R17">
        <v>1</v>
      </c>
      <c r="S17" t="s">
        <v>99</v>
      </c>
      <c r="T17" t="s">
        <v>99</v>
      </c>
      <c r="V17" s="4"/>
    </row>
    <row r="18" spans="1:22" x14ac:dyDescent="0.25">
      <c r="A18" t="s">
        <v>104</v>
      </c>
      <c r="B18" t="str">
        <f t="shared" si="1"/>
        <v>(16)</v>
      </c>
      <c r="C18">
        <v>16</v>
      </c>
      <c r="D18">
        <v>-0.24199999999999999</v>
      </c>
      <c r="E18">
        <v>-0.28199999999999997</v>
      </c>
      <c r="F18">
        <v>2.4E-2</v>
      </c>
      <c r="G18">
        <v>-0.20699999999999999</v>
      </c>
      <c r="H18">
        <v>-0.27800000000000002</v>
      </c>
      <c r="I18">
        <v>-4.7E-2</v>
      </c>
      <c r="J18">
        <v>-0.317</v>
      </c>
      <c r="K18">
        <v>-0.13900000000000001</v>
      </c>
      <c r="L18">
        <v>-0.434</v>
      </c>
      <c r="M18">
        <v>-0.44</v>
      </c>
      <c r="N18">
        <v>-6.7000000000000004E-2</v>
      </c>
      <c r="O18">
        <v>-0.77500000000000002</v>
      </c>
      <c r="P18">
        <v>-0.17</v>
      </c>
      <c r="Q18">
        <v>0.185</v>
      </c>
      <c r="R18">
        <v>6.0000000000000001E-3</v>
      </c>
      <c r="S18">
        <v>1</v>
      </c>
      <c r="T18" t="s">
        <v>99</v>
      </c>
      <c r="V18" s="4"/>
    </row>
    <row r="19" spans="1:22" x14ac:dyDescent="0.25">
      <c r="A19" t="s">
        <v>107</v>
      </c>
      <c r="B19" t="str">
        <f t="shared" si="1"/>
        <v>(17)</v>
      </c>
      <c r="C19">
        <v>17</v>
      </c>
      <c r="D19">
        <v>0.129</v>
      </c>
      <c r="E19">
        <v>0.33</v>
      </c>
      <c r="F19">
        <v>-0.105</v>
      </c>
      <c r="G19">
        <v>2E-3</v>
      </c>
      <c r="H19">
        <v>0.11600000000000001</v>
      </c>
      <c r="I19">
        <v>0.151</v>
      </c>
      <c r="J19">
        <v>0.23699999999999999</v>
      </c>
      <c r="K19">
        <v>0.14199999999999999</v>
      </c>
      <c r="L19">
        <v>0.05</v>
      </c>
      <c r="M19">
        <v>9.0999999999999998E-2</v>
      </c>
      <c r="N19">
        <v>-0.186</v>
      </c>
      <c r="O19">
        <v>-3.1E-2</v>
      </c>
      <c r="P19">
        <v>0.124</v>
      </c>
      <c r="Q19">
        <v>-0.14899999999999999</v>
      </c>
      <c r="R19">
        <v>0.13100000000000001</v>
      </c>
      <c r="S19">
        <v>-3.7999999999999999E-2</v>
      </c>
      <c r="T19">
        <v>1</v>
      </c>
      <c r="V19" s="4"/>
    </row>
    <row r="20" spans="1:22" x14ac:dyDescent="0.25">
      <c r="A20" t="s">
        <v>108</v>
      </c>
      <c r="B20" t="str">
        <f t="shared" si="1"/>
        <v>(18)</v>
      </c>
      <c r="C20">
        <v>18</v>
      </c>
      <c r="D20">
        <v>0.214</v>
      </c>
      <c r="E20">
        <v>5.6000000000000001E-2</v>
      </c>
      <c r="F20">
        <v>4.3999999999999997E-2</v>
      </c>
      <c r="G20">
        <v>7.0000000000000001E-3</v>
      </c>
      <c r="H20">
        <v>0.11799999999999999</v>
      </c>
      <c r="I20">
        <v>-5.2999999999999999E-2</v>
      </c>
      <c r="J20">
        <v>0</v>
      </c>
      <c r="K20">
        <v>-2.4E-2</v>
      </c>
      <c r="L20">
        <v>6.4000000000000001E-2</v>
      </c>
      <c r="M20">
        <v>5.0000000000000001E-3</v>
      </c>
      <c r="N20">
        <v>-0.159</v>
      </c>
      <c r="O20">
        <v>9.2999999999999999E-2</v>
      </c>
      <c r="P20">
        <v>6.2E-2</v>
      </c>
      <c r="Q20">
        <v>-3.4000000000000002E-2</v>
      </c>
      <c r="R20">
        <v>-8.5000000000000006E-2</v>
      </c>
      <c r="S20">
        <v>-0.115</v>
      </c>
      <c r="T20">
        <v>0.249</v>
      </c>
      <c r="U20">
        <v>1</v>
      </c>
      <c r="V20" s="4"/>
    </row>
    <row r="21" spans="1:22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42" spans="5:23" x14ac:dyDescent="0.25"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5:23" x14ac:dyDescent="0.25">
      <c r="E43" s="5"/>
    </row>
    <row r="44" spans="5:23" x14ac:dyDescent="0.25">
      <c r="E44" s="5"/>
    </row>
    <row r="45" spans="5:23" x14ac:dyDescent="0.25">
      <c r="E45" s="5"/>
    </row>
    <row r="46" spans="5:23" x14ac:dyDescent="0.25">
      <c r="E46" s="5"/>
    </row>
    <row r="47" spans="5:23" x14ac:dyDescent="0.25">
      <c r="E47" s="5"/>
    </row>
    <row r="48" spans="5:23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tabSelected="1" workbookViewId="0">
      <selection activeCell="C30" sqref="C30"/>
    </sheetView>
  </sheetViews>
  <sheetFormatPr defaultRowHeight="15" x14ac:dyDescent="0.25"/>
  <cols>
    <col min="1" max="1" width="25.7109375" bestFit="1" customWidth="1"/>
    <col min="2" max="2" width="25.7109375" customWidth="1"/>
    <col min="3" max="3" width="6.42578125" bestFit="1" customWidth="1"/>
    <col min="4" max="4" width="2.42578125" bestFit="1" customWidth="1"/>
    <col min="5" max="5" width="6.7109375" bestFit="1" customWidth="1"/>
    <col min="6" max="6" width="2.42578125" bestFit="1" customWidth="1"/>
    <col min="7" max="7" width="6.7109375" bestFit="1" customWidth="1"/>
    <col min="8" max="8" width="2.42578125" bestFit="1" customWidth="1"/>
    <col min="9" max="9" width="6.7109375" bestFit="1" customWidth="1"/>
    <col min="10" max="10" width="2.42578125" bestFit="1" customWidth="1"/>
    <col min="11" max="11" width="6.7109375" bestFit="1" customWidth="1"/>
    <col min="12" max="12" width="2.42578125" bestFit="1" customWidth="1"/>
    <col min="13" max="13" width="6.7109375" bestFit="1" customWidth="1"/>
    <col min="14" max="14" width="2.42578125" bestFit="1" customWidth="1"/>
    <col min="15" max="15" width="6.7109375" bestFit="1" customWidth="1"/>
    <col min="16" max="16" width="2.42578125" bestFit="1" customWidth="1"/>
    <col min="17" max="17" width="6.7109375" bestFit="1" customWidth="1"/>
    <col min="18" max="18" width="2.42578125" bestFit="1" customWidth="1"/>
    <col min="19" max="19" width="6.7109375" bestFit="1" customWidth="1"/>
    <col min="20" max="20" width="2.42578125" bestFit="1" customWidth="1"/>
    <col min="21" max="21" width="6.7109375" bestFit="1" customWidth="1"/>
    <col min="22" max="22" width="2.42578125" bestFit="1" customWidth="1"/>
    <col min="23" max="23" width="6.7109375" bestFit="1" customWidth="1"/>
    <col min="24" max="24" width="2.42578125" bestFit="1" customWidth="1"/>
    <col min="25" max="25" width="6" bestFit="1" customWidth="1"/>
    <col min="26" max="26" width="2.42578125" bestFit="1" customWidth="1"/>
    <col min="27" max="27" width="6.7109375" bestFit="1" customWidth="1"/>
    <col min="28" max="28" width="2.42578125" bestFit="1" customWidth="1"/>
    <col min="29" max="29" width="6.7109375" bestFit="1" customWidth="1"/>
    <col min="30" max="30" width="2.42578125" bestFit="1" customWidth="1"/>
    <col min="31" max="31" width="6.7109375" bestFit="1" customWidth="1"/>
    <col min="32" max="32" width="2.42578125" bestFit="1" customWidth="1"/>
    <col min="33" max="33" width="6" bestFit="1" customWidth="1"/>
    <col min="34" max="34" width="2.42578125" bestFit="1" customWidth="1"/>
    <col min="35" max="35" width="6" bestFit="1" customWidth="1"/>
    <col min="36" max="36" width="2.42578125" bestFit="1" customWidth="1"/>
    <col min="37" max="37" width="6.7109375" bestFit="1" customWidth="1"/>
    <col min="38" max="38" width="2.42578125" bestFit="1" customWidth="1"/>
    <col min="39" max="39" width="6" bestFit="1" customWidth="1"/>
    <col min="40" max="40" width="6" customWidth="1"/>
    <col min="41" max="41" width="4.5703125" bestFit="1" customWidth="1"/>
  </cols>
  <sheetData>
    <row r="1" spans="1:41" x14ac:dyDescent="0.25">
      <c r="D1" t="s">
        <v>40</v>
      </c>
      <c r="E1" t="s">
        <v>75</v>
      </c>
      <c r="F1" t="s">
        <v>40</v>
      </c>
      <c r="G1" t="s">
        <v>76</v>
      </c>
      <c r="H1" t="s">
        <v>40</v>
      </c>
      <c r="I1" t="s">
        <v>77</v>
      </c>
      <c r="J1" t="s">
        <v>40</v>
      </c>
      <c r="K1" t="s">
        <v>78</v>
      </c>
      <c r="L1" t="s">
        <v>40</v>
      </c>
      <c r="M1" t="s">
        <v>79</v>
      </c>
      <c r="N1" t="s">
        <v>40</v>
      </c>
      <c r="O1" t="s">
        <v>80</v>
      </c>
      <c r="P1" t="s">
        <v>40</v>
      </c>
      <c r="Q1" t="s">
        <v>81</v>
      </c>
      <c r="R1" t="s">
        <v>40</v>
      </c>
      <c r="S1" t="s">
        <v>82</v>
      </c>
      <c r="T1" t="s">
        <v>40</v>
      </c>
      <c r="U1" t="s">
        <v>83</v>
      </c>
      <c r="V1" t="s">
        <v>40</v>
      </c>
      <c r="W1" t="s">
        <v>84</v>
      </c>
      <c r="X1" t="s">
        <v>40</v>
      </c>
      <c r="Y1" t="s">
        <v>85</v>
      </c>
      <c r="Z1" t="s">
        <v>40</v>
      </c>
      <c r="AA1" t="s">
        <v>86</v>
      </c>
      <c r="AB1" t="s">
        <v>40</v>
      </c>
      <c r="AC1" t="s">
        <v>87</v>
      </c>
      <c r="AD1" t="s">
        <v>40</v>
      </c>
      <c r="AE1" t="s">
        <v>88</v>
      </c>
      <c r="AF1" t="s">
        <v>40</v>
      </c>
      <c r="AG1" t="s">
        <v>89</v>
      </c>
      <c r="AH1" t="s">
        <v>40</v>
      </c>
      <c r="AI1" t="s">
        <v>90</v>
      </c>
      <c r="AJ1" t="s">
        <v>40</v>
      </c>
      <c r="AK1" t="s">
        <v>91</v>
      </c>
      <c r="AL1" t="s">
        <v>40</v>
      </c>
      <c r="AM1" t="s">
        <v>109</v>
      </c>
    </row>
    <row r="2" spans="1:41" x14ac:dyDescent="0.25">
      <c r="C2" t="s">
        <v>98</v>
      </c>
      <c r="D2" t="s">
        <v>40</v>
      </c>
      <c r="F2" t="s">
        <v>40</v>
      </c>
      <c r="H2" t="s">
        <v>40</v>
      </c>
      <c r="J2" t="s">
        <v>40</v>
      </c>
      <c r="L2" t="s">
        <v>40</v>
      </c>
      <c r="N2" t="s">
        <v>40</v>
      </c>
      <c r="P2" t="s">
        <v>40</v>
      </c>
      <c r="R2" t="s">
        <v>40</v>
      </c>
      <c r="T2" t="s">
        <v>40</v>
      </c>
      <c r="V2" t="s">
        <v>40</v>
      </c>
      <c r="X2" t="s">
        <v>40</v>
      </c>
      <c r="Z2" t="s">
        <v>40</v>
      </c>
      <c r="AB2" t="s">
        <v>40</v>
      </c>
      <c r="AD2" t="s">
        <v>40</v>
      </c>
      <c r="AF2" t="s">
        <v>40</v>
      </c>
      <c r="AH2" t="s">
        <v>40</v>
      </c>
      <c r="AJ2" t="s">
        <v>40</v>
      </c>
      <c r="AL2" t="s">
        <v>40</v>
      </c>
      <c r="AM2" s="3" t="s">
        <v>39</v>
      </c>
      <c r="AO2" s="3"/>
    </row>
    <row r="3" spans="1:41" x14ac:dyDescent="0.25">
      <c r="A3" t="s">
        <v>9</v>
      </c>
      <c r="B3" t="str">
        <f>VLOOKUP(A3,variables!$A$1:$B$30,2,FALSE)</f>
        <v>AGE</v>
      </c>
      <c r="C3" t="s">
        <v>75</v>
      </c>
      <c r="D3" t="s">
        <v>40</v>
      </c>
      <c r="E3">
        <f>'correlation-matrix-f'!D3</f>
        <v>1</v>
      </c>
      <c r="F3" t="s">
        <v>40</v>
      </c>
      <c r="G3" t="str">
        <f>'correlation-matrix-f'!E3</f>
        <v xml:space="preserve"> </v>
      </c>
      <c r="H3" t="s">
        <v>40</v>
      </c>
      <c r="I3" t="str">
        <f>'correlation-matrix-f'!F3</f>
        <v xml:space="preserve"> </v>
      </c>
      <c r="J3" t="s">
        <v>40</v>
      </c>
      <c r="K3" t="str">
        <f>'correlation-matrix-f'!G3</f>
        <v xml:space="preserve"> </v>
      </c>
      <c r="L3" t="s">
        <v>40</v>
      </c>
      <c r="M3" t="str">
        <f>'correlation-matrix-f'!H3</f>
        <v xml:space="preserve"> </v>
      </c>
      <c r="N3" t="s">
        <v>40</v>
      </c>
      <c r="O3" t="str">
        <f>'correlation-matrix-f'!I3</f>
        <v xml:space="preserve"> </v>
      </c>
      <c r="P3" t="s">
        <v>40</v>
      </c>
      <c r="Q3" t="str">
        <f>'correlation-matrix-f'!J3</f>
        <v xml:space="preserve"> </v>
      </c>
      <c r="R3" t="s">
        <v>40</v>
      </c>
      <c r="S3" t="str">
        <f>'correlation-matrix-f'!K3</f>
        <v xml:space="preserve"> </v>
      </c>
      <c r="T3" t="s">
        <v>40</v>
      </c>
      <c r="U3" t="str">
        <f>'correlation-matrix-f'!L3</f>
        <v xml:space="preserve"> </v>
      </c>
      <c r="V3" t="s">
        <v>40</v>
      </c>
      <c r="W3" t="str">
        <f>'correlation-matrix-f'!M3</f>
        <v xml:space="preserve"> </v>
      </c>
      <c r="X3" t="s">
        <v>40</v>
      </c>
      <c r="Y3" t="str">
        <f>'correlation-matrix-f'!N3</f>
        <v xml:space="preserve"> </v>
      </c>
      <c r="Z3" t="s">
        <v>40</v>
      </c>
      <c r="AA3" t="str">
        <f>'correlation-matrix-f'!O3</f>
        <v xml:space="preserve"> </v>
      </c>
      <c r="AB3" t="s">
        <v>40</v>
      </c>
      <c r="AC3" t="str">
        <f>'correlation-matrix-f'!P3</f>
        <v xml:space="preserve"> </v>
      </c>
      <c r="AD3" t="s">
        <v>40</v>
      </c>
      <c r="AE3" t="str">
        <f>'correlation-matrix-f'!Q3</f>
        <v xml:space="preserve"> </v>
      </c>
      <c r="AF3" t="s">
        <v>40</v>
      </c>
      <c r="AG3" t="str">
        <f>'correlation-matrix-f'!R3</f>
        <v xml:space="preserve"> </v>
      </c>
      <c r="AH3" t="s">
        <v>40</v>
      </c>
      <c r="AI3" t="str">
        <f>'correlation-matrix-f'!S3</f>
        <v xml:space="preserve"> </v>
      </c>
      <c r="AJ3" t="s">
        <v>40</v>
      </c>
      <c r="AK3" t="str">
        <f>'correlation-matrix-f'!T3</f>
        <v xml:space="preserve"> </v>
      </c>
      <c r="AL3" t="s">
        <v>40</v>
      </c>
      <c r="AM3" t="s">
        <v>100</v>
      </c>
    </row>
    <row r="4" spans="1:41" x14ac:dyDescent="0.25">
      <c r="A4" t="s">
        <v>10</v>
      </c>
      <c r="B4" t="str">
        <f>VLOOKUP(A4,variables!$A$1:$B$30,2,FALSE)</f>
        <v>AT</v>
      </c>
      <c r="C4" t="s">
        <v>76</v>
      </c>
      <c r="D4" t="s">
        <v>40</v>
      </c>
      <c r="E4">
        <f>'correlation-matrix-f'!D4</f>
        <v>0.38100000000000001</v>
      </c>
      <c r="F4" t="s">
        <v>40</v>
      </c>
      <c r="G4">
        <f>'correlation-matrix-f'!E4</f>
        <v>1</v>
      </c>
      <c r="H4" t="s">
        <v>40</v>
      </c>
      <c r="I4" t="str">
        <f>'correlation-matrix-f'!F4</f>
        <v xml:space="preserve"> </v>
      </c>
      <c r="J4" t="s">
        <v>40</v>
      </c>
      <c r="K4" t="str">
        <f>'correlation-matrix-f'!G4</f>
        <v xml:space="preserve"> </v>
      </c>
      <c r="L4" t="s">
        <v>40</v>
      </c>
      <c r="M4" t="str">
        <f>'correlation-matrix-f'!H4</f>
        <v xml:space="preserve"> </v>
      </c>
      <c r="N4" t="s">
        <v>40</v>
      </c>
      <c r="O4" t="str">
        <f>'correlation-matrix-f'!I4</f>
        <v xml:space="preserve"> </v>
      </c>
      <c r="P4" t="s">
        <v>40</v>
      </c>
      <c r="Q4" t="str">
        <f>'correlation-matrix-f'!J4</f>
        <v xml:space="preserve"> </v>
      </c>
      <c r="R4" t="s">
        <v>40</v>
      </c>
      <c r="S4" t="str">
        <f>'correlation-matrix-f'!K4</f>
        <v xml:space="preserve"> </v>
      </c>
      <c r="T4" t="s">
        <v>40</v>
      </c>
      <c r="U4" t="str">
        <f>'correlation-matrix-f'!L4</f>
        <v xml:space="preserve"> </v>
      </c>
      <c r="V4" t="s">
        <v>40</v>
      </c>
      <c r="W4" t="str">
        <f>'correlation-matrix-f'!M4</f>
        <v xml:space="preserve"> </v>
      </c>
      <c r="X4" t="s">
        <v>40</v>
      </c>
      <c r="Y4" t="str">
        <f>'correlation-matrix-f'!N4</f>
        <v xml:space="preserve"> </v>
      </c>
      <c r="Z4" t="s">
        <v>40</v>
      </c>
      <c r="AA4" t="str">
        <f>'correlation-matrix-f'!O4</f>
        <v xml:space="preserve"> </v>
      </c>
      <c r="AB4" t="s">
        <v>40</v>
      </c>
      <c r="AC4" t="str">
        <f>'correlation-matrix-f'!P4</f>
        <v xml:space="preserve"> </v>
      </c>
      <c r="AD4" t="s">
        <v>40</v>
      </c>
      <c r="AE4" t="str">
        <f>'correlation-matrix-f'!Q4</f>
        <v xml:space="preserve"> </v>
      </c>
      <c r="AF4" t="s">
        <v>40</v>
      </c>
      <c r="AG4" t="str">
        <f>'correlation-matrix-f'!R4</f>
        <v xml:space="preserve"> </v>
      </c>
      <c r="AH4" t="s">
        <v>40</v>
      </c>
      <c r="AI4" t="str">
        <f>'correlation-matrix-f'!S4</f>
        <v xml:space="preserve"> </v>
      </c>
      <c r="AJ4" t="s">
        <v>40</v>
      </c>
      <c r="AK4" t="str">
        <f>'correlation-matrix-f'!T4</f>
        <v xml:space="preserve"> </v>
      </c>
      <c r="AL4" t="s">
        <v>40</v>
      </c>
      <c r="AM4" t="s">
        <v>100</v>
      </c>
    </row>
    <row r="5" spans="1:41" x14ac:dyDescent="0.25">
      <c r="A5" t="s">
        <v>11</v>
      </c>
      <c r="B5" t="str">
        <f>VLOOKUP(A5,variables!$A$1:$B$30,2,FALSE)</f>
        <v>BASPREAD</v>
      </c>
      <c r="C5" t="s">
        <v>77</v>
      </c>
      <c r="D5" t="s">
        <v>40</v>
      </c>
      <c r="E5">
        <f>'correlation-matrix-f'!D5</f>
        <v>1.2999999999999999E-2</v>
      </c>
      <c r="F5" t="s">
        <v>40</v>
      </c>
      <c r="G5">
        <f>'correlation-matrix-f'!E5</f>
        <v>-0.22700000000000001</v>
      </c>
      <c r="H5" t="s">
        <v>40</v>
      </c>
      <c r="I5">
        <f>'correlation-matrix-f'!F5</f>
        <v>1</v>
      </c>
      <c r="J5" t="s">
        <v>40</v>
      </c>
      <c r="K5" t="str">
        <f>'correlation-matrix-f'!G5</f>
        <v xml:space="preserve"> </v>
      </c>
      <c r="L5" t="s">
        <v>40</v>
      </c>
      <c r="M5" t="str">
        <f>'correlation-matrix-f'!H5</f>
        <v xml:space="preserve"> </v>
      </c>
      <c r="N5" t="s">
        <v>40</v>
      </c>
      <c r="O5" t="str">
        <f>'correlation-matrix-f'!I5</f>
        <v xml:space="preserve"> </v>
      </c>
      <c r="P5" t="s">
        <v>40</v>
      </c>
      <c r="Q5" t="str">
        <f>'correlation-matrix-f'!J5</f>
        <v xml:space="preserve"> </v>
      </c>
      <c r="R5" t="s">
        <v>40</v>
      </c>
      <c r="S5" t="str">
        <f>'correlation-matrix-f'!K5</f>
        <v xml:space="preserve"> </v>
      </c>
      <c r="T5" t="s">
        <v>40</v>
      </c>
      <c r="U5" t="str">
        <f>'correlation-matrix-f'!L5</f>
        <v xml:space="preserve"> </v>
      </c>
      <c r="V5" t="s">
        <v>40</v>
      </c>
      <c r="W5" t="str">
        <f>'correlation-matrix-f'!M5</f>
        <v xml:space="preserve"> </v>
      </c>
      <c r="X5" t="s">
        <v>40</v>
      </c>
      <c r="Y5" t="str">
        <f>'correlation-matrix-f'!N5</f>
        <v xml:space="preserve"> </v>
      </c>
      <c r="Z5" t="s">
        <v>40</v>
      </c>
      <c r="AA5" t="str">
        <f>'correlation-matrix-f'!O5</f>
        <v xml:space="preserve"> </v>
      </c>
      <c r="AB5" t="s">
        <v>40</v>
      </c>
      <c r="AC5" t="str">
        <f>'correlation-matrix-f'!P5</f>
        <v xml:space="preserve"> </v>
      </c>
      <c r="AD5" t="s">
        <v>40</v>
      </c>
      <c r="AE5" t="str">
        <f>'correlation-matrix-f'!Q5</f>
        <v xml:space="preserve"> </v>
      </c>
      <c r="AF5" t="s">
        <v>40</v>
      </c>
      <c r="AG5" t="str">
        <f>'correlation-matrix-f'!R5</f>
        <v xml:space="preserve"> </v>
      </c>
      <c r="AH5" t="s">
        <v>40</v>
      </c>
      <c r="AI5" t="str">
        <f>'correlation-matrix-f'!S5</f>
        <v xml:space="preserve"> </v>
      </c>
      <c r="AJ5" t="s">
        <v>40</v>
      </c>
      <c r="AK5" t="str">
        <f>'correlation-matrix-f'!T5</f>
        <v xml:space="preserve"> </v>
      </c>
      <c r="AL5" t="s">
        <v>40</v>
      </c>
      <c r="AM5" t="s">
        <v>100</v>
      </c>
    </row>
    <row r="6" spans="1:41" x14ac:dyDescent="0.25">
      <c r="A6" t="s">
        <v>12</v>
      </c>
      <c r="B6" t="str">
        <f>VLOOKUP(A6,variables!$A$1:$B$30,2,FALSE)</f>
        <v>BHR</v>
      </c>
      <c r="C6" t="s">
        <v>78</v>
      </c>
      <c r="D6" t="s">
        <v>40</v>
      </c>
      <c r="E6">
        <f>'correlation-matrix-f'!D6</f>
        <v>5.1999999999999998E-2</v>
      </c>
      <c r="F6" t="s">
        <v>40</v>
      </c>
      <c r="G6">
        <f>'correlation-matrix-f'!E6</f>
        <v>3.5000000000000003E-2</v>
      </c>
      <c r="H6" t="s">
        <v>40</v>
      </c>
      <c r="I6">
        <f>'correlation-matrix-f'!F6</f>
        <v>7.0000000000000001E-3</v>
      </c>
      <c r="J6" t="s">
        <v>40</v>
      </c>
      <c r="K6">
        <f>'correlation-matrix-f'!G6</f>
        <v>1</v>
      </c>
      <c r="L6" t="s">
        <v>40</v>
      </c>
      <c r="M6" t="str">
        <f>'correlation-matrix-f'!H6</f>
        <v xml:space="preserve"> </v>
      </c>
      <c r="N6" t="s">
        <v>40</v>
      </c>
      <c r="O6" t="str">
        <f>'correlation-matrix-f'!I6</f>
        <v xml:space="preserve"> </v>
      </c>
      <c r="P6" t="s">
        <v>40</v>
      </c>
      <c r="Q6" t="str">
        <f>'correlation-matrix-f'!J6</f>
        <v xml:space="preserve"> </v>
      </c>
      <c r="R6" t="s">
        <v>40</v>
      </c>
      <c r="S6" t="str">
        <f>'correlation-matrix-f'!K6</f>
        <v xml:space="preserve"> </v>
      </c>
      <c r="T6" t="s">
        <v>40</v>
      </c>
      <c r="U6" t="str">
        <f>'correlation-matrix-f'!L6</f>
        <v xml:space="preserve"> </v>
      </c>
      <c r="V6" t="s">
        <v>40</v>
      </c>
      <c r="W6" t="str">
        <f>'correlation-matrix-f'!M6</f>
        <v xml:space="preserve"> </v>
      </c>
      <c r="X6" t="s">
        <v>40</v>
      </c>
      <c r="Y6" t="str">
        <f>'correlation-matrix-f'!N6</f>
        <v xml:space="preserve"> </v>
      </c>
      <c r="Z6" t="s">
        <v>40</v>
      </c>
      <c r="AA6" t="str">
        <f>'correlation-matrix-f'!O6</f>
        <v xml:space="preserve"> </v>
      </c>
      <c r="AB6" t="s">
        <v>40</v>
      </c>
      <c r="AC6" t="str">
        <f>'correlation-matrix-f'!P6</f>
        <v xml:space="preserve"> </v>
      </c>
      <c r="AD6" t="s">
        <v>40</v>
      </c>
      <c r="AE6" t="str">
        <f>'correlation-matrix-f'!Q6</f>
        <v xml:space="preserve"> </v>
      </c>
      <c r="AF6" t="s">
        <v>40</v>
      </c>
      <c r="AG6" t="str">
        <f>'correlation-matrix-f'!R6</f>
        <v xml:space="preserve"> </v>
      </c>
      <c r="AH6" t="s">
        <v>40</v>
      </c>
      <c r="AI6" t="str">
        <f>'correlation-matrix-f'!S6</f>
        <v xml:space="preserve"> </v>
      </c>
      <c r="AJ6" t="s">
        <v>40</v>
      </c>
      <c r="AK6" t="str">
        <f>'correlation-matrix-f'!T6</f>
        <v xml:space="preserve"> </v>
      </c>
      <c r="AL6" t="s">
        <v>40</v>
      </c>
      <c r="AM6" t="s">
        <v>100</v>
      </c>
    </row>
    <row r="7" spans="1:41" x14ac:dyDescent="0.25">
      <c r="A7" t="s">
        <v>13</v>
      </c>
      <c r="B7" t="str">
        <f>VLOOKUP(A7,variables!$A$1:$B$30,2,FALSE)</f>
        <v>DIV</v>
      </c>
      <c r="C7" t="s">
        <v>79</v>
      </c>
      <c r="D7" t="s">
        <v>40</v>
      </c>
      <c r="E7">
        <f>'correlation-matrix-f'!D7</f>
        <v>0.44500000000000001</v>
      </c>
      <c r="F7" t="s">
        <v>40</v>
      </c>
      <c r="G7">
        <f>'correlation-matrix-f'!E7</f>
        <v>0.48699999999999999</v>
      </c>
      <c r="H7" t="s">
        <v>40</v>
      </c>
      <c r="I7">
        <f>'correlation-matrix-f'!F7</f>
        <v>-5.8000000000000003E-2</v>
      </c>
      <c r="J7" t="s">
        <v>40</v>
      </c>
      <c r="K7">
        <f>'correlation-matrix-f'!G7</f>
        <v>1.9E-2</v>
      </c>
      <c r="L7" t="s">
        <v>40</v>
      </c>
      <c r="M7">
        <f>'correlation-matrix-f'!H7</f>
        <v>1</v>
      </c>
      <c r="N7" t="s">
        <v>40</v>
      </c>
      <c r="O7" t="str">
        <f>'correlation-matrix-f'!I7</f>
        <v xml:space="preserve"> </v>
      </c>
      <c r="P7" t="s">
        <v>40</v>
      </c>
      <c r="Q7" t="str">
        <f>'correlation-matrix-f'!J7</f>
        <v xml:space="preserve"> </v>
      </c>
      <c r="R7" t="s">
        <v>40</v>
      </c>
      <c r="S7" t="str">
        <f>'correlation-matrix-f'!K7</f>
        <v xml:space="preserve"> </v>
      </c>
      <c r="T7" t="s">
        <v>40</v>
      </c>
      <c r="U7" t="str">
        <f>'correlation-matrix-f'!L7</f>
        <v xml:space="preserve"> </v>
      </c>
      <c r="V7" t="s">
        <v>40</v>
      </c>
      <c r="W7" t="str">
        <f>'correlation-matrix-f'!M7</f>
        <v xml:space="preserve"> </v>
      </c>
      <c r="X7" t="s">
        <v>40</v>
      </c>
      <c r="Y7" t="str">
        <f>'correlation-matrix-f'!N7</f>
        <v xml:space="preserve"> </v>
      </c>
      <c r="Z7" t="s">
        <v>40</v>
      </c>
      <c r="AA7" t="str">
        <f>'correlation-matrix-f'!O7</f>
        <v xml:space="preserve"> </v>
      </c>
      <c r="AB7" t="s">
        <v>40</v>
      </c>
      <c r="AC7" t="str">
        <f>'correlation-matrix-f'!P7</f>
        <v xml:space="preserve"> </v>
      </c>
      <c r="AD7" t="s">
        <v>40</v>
      </c>
      <c r="AE7" t="str">
        <f>'correlation-matrix-f'!Q7</f>
        <v xml:space="preserve"> </v>
      </c>
      <c r="AF7" t="s">
        <v>40</v>
      </c>
      <c r="AG7" t="str">
        <f>'correlation-matrix-f'!R7</f>
        <v xml:space="preserve"> </v>
      </c>
      <c r="AH7" t="s">
        <v>40</v>
      </c>
      <c r="AI7" t="str">
        <f>'correlation-matrix-f'!S7</f>
        <v xml:space="preserve"> </v>
      </c>
      <c r="AJ7" t="s">
        <v>40</v>
      </c>
      <c r="AK7" t="str">
        <f>'correlation-matrix-f'!T7</f>
        <v xml:space="preserve"> </v>
      </c>
      <c r="AL7" t="s">
        <v>40</v>
      </c>
      <c r="AM7" t="s">
        <v>100</v>
      </c>
    </row>
    <row r="8" spans="1:41" x14ac:dyDescent="0.25">
      <c r="A8" t="s">
        <v>14</v>
      </c>
      <c r="B8" t="str">
        <f>VLOOKUP(A8,variables!$A$1:$B$30,2,FALSE)</f>
        <v>LEVERAGE</v>
      </c>
      <c r="C8" t="s">
        <v>80</v>
      </c>
      <c r="D8" t="s">
        <v>40</v>
      </c>
      <c r="E8">
        <f>'correlation-matrix-f'!D8</f>
        <v>0.161</v>
      </c>
      <c r="F8" t="s">
        <v>40</v>
      </c>
      <c r="G8">
        <f>'correlation-matrix-f'!E8</f>
        <v>0.46</v>
      </c>
      <c r="H8" t="s">
        <v>40</v>
      </c>
      <c r="I8">
        <f>'correlation-matrix-f'!F8</f>
        <v>-1.4999999999999999E-2</v>
      </c>
      <c r="J8" t="s">
        <v>40</v>
      </c>
      <c r="K8">
        <f>'correlation-matrix-f'!G8</f>
        <v>-7.0000000000000001E-3</v>
      </c>
      <c r="L8" t="s">
        <v>40</v>
      </c>
      <c r="M8">
        <f>'correlation-matrix-f'!H8</f>
        <v>0.22900000000000001</v>
      </c>
      <c r="N8" t="s">
        <v>40</v>
      </c>
      <c r="O8">
        <f>'correlation-matrix-f'!I8</f>
        <v>1</v>
      </c>
      <c r="P8" t="s">
        <v>40</v>
      </c>
      <c r="Q8" t="str">
        <f>'correlation-matrix-f'!J8</f>
        <v xml:space="preserve"> </v>
      </c>
      <c r="R8" t="s">
        <v>40</v>
      </c>
      <c r="S8" t="str">
        <f>'correlation-matrix-f'!K8</f>
        <v xml:space="preserve"> </v>
      </c>
      <c r="T8" t="s">
        <v>40</v>
      </c>
      <c r="U8" t="str">
        <f>'correlation-matrix-f'!L8</f>
        <v xml:space="preserve"> </v>
      </c>
      <c r="V8" t="s">
        <v>40</v>
      </c>
      <c r="W8" t="str">
        <f>'correlation-matrix-f'!M8</f>
        <v xml:space="preserve"> </v>
      </c>
      <c r="X8" t="s">
        <v>40</v>
      </c>
      <c r="Y8" t="str">
        <f>'correlation-matrix-f'!N8</f>
        <v xml:space="preserve"> </v>
      </c>
      <c r="Z8" t="s">
        <v>40</v>
      </c>
      <c r="AA8" t="str">
        <f>'correlation-matrix-f'!O8</f>
        <v xml:space="preserve"> </v>
      </c>
      <c r="AB8" t="s">
        <v>40</v>
      </c>
      <c r="AC8" t="str">
        <f>'correlation-matrix-f'!P8</f>
        <v xml:space="preserve"> </v>
      </c>
      <c r="AD8" t="s">
        <v>40</v>
      </c>
      <c r="AE8" t="str">
        <f>'correlation-matrix-f'!Q8</f>
        <v xml:space="preserve"> </v>
      </c>
      <c r="AF8" t="s">
        <v>40</v>
      </c>
      <c r="AG8" t="str">
        <f>'correlation-matrix-f'!R8</f>
        <v xml:space="preserve"> </v>
      </c>
      <c r="AH8" t="s">
        <v>40</v>
      </c>
      <c r="AI8" t="str">
        <f>'correlation-matrix-f'!S8</f>
        <v xml:space="preserve"> </v>
      </c>
      <c r="AJ8" t="s">
        <v>40</v>
      </c>
      <c r="AK8" t="str">
        <f>'correlation-matrix-f'!T8</f>
        <v xml:space="preserve"> </v>
      </c>
      <c r="AL8" t="s">
        <v>40</v>
      </c>
      <c r="AM8" t="s">
        <v>100</v>
      </c>
    </row>
    <row r="9" spans="1:41" x14ac:dyDescent="0.25">
      <c r="A9" t="s">
        <v>15</v>
      </c>
      <c r="B9" t="str">
        <f>VLOOKUP(A9,variables!$A$1:$B$30,2,FALSE)</f>
        <v>MVE</v>
      </c>
      <c r="C9" t="s">
        <v>81</v>
      </c>
      <c r="D9" t="s">
        <v>40</v>
      </c>
      <c r="E9">
        <f>'correlation-matrix-f'!D9</f>
        <v>0.3</v>
      </c>
      <c r="F9" t="s">
        <v>40</v>
      </c>
      <c r="G9">
        <f>'correlation-matrix-f'!E9</f>
        <v>0.874</v>
      </c>
      <c r="H9" t="s">
        <v>40</v>
      </c>
      <c r="I9">
        <f>'correlation-matrix-f'!F9</f>
        <v>-0.26300000000000001</v>
      </c>
      <c r="J9" t="s">
        <v>40</v>
      </c>
      <c r="K9">
        <f>'correlation-matrix-f'!G9</f>
        <v>0.17899999999999999</v>
      </c>
      <c r="L9" t="s">
        <v>40</v>
      </c>
      <c r="M9">
        <f>'correlation-matrix-f'!H9</f>
        <v>0.42299999999999999</v>
      </c>
      <c r="N9" t="s">
        <v>40</v>
      </c>
      <c r="O9">
        <f>'correlation-matrix-f'!I9</f>
        <v>0.22700000000000001</v>
      </c>
      <c r="P9" t="s">
        <v>40</v>
      </c>
      <c r="Q9">
        <f>'correlation-matrix-f'!J9</f>
        <v>1</v>
      </c>
      <c r="R9" t="s">
        <v>40</v>
      </c>
      <c r="S9" t="str">
        <f>'correlation-matrix-f'!K9</f>
        <v xml:space="preserve"> </v>
      </c>
      <c r="T9" t="s">
        <v>40</v>
      </c>
      <c r="U9" t="str">
        <f>'correlation-matrix-f'!L9</f>
        <v xml:space="preserve"> </v>
      </c>
      <c r="V9" t="s">
        <v>40</v>
      </c>
      <c r="W9" t="str">
        <f>'correlation-matrix-f'!M9</f>
        <v xml:space="preserve"> </v>
      </c>
      <c r="X9" t="s">
        <v>40</v>
      </c>
      <c r="Y9" t="str">
        <f>'correlation-matrix-f'!N9</f>
        <v xml:space="preserve"> </v>
      </c>
      <c r="Z9" t="s">
        <v>40</v>
      </c>
      <c r="AA9" t="str">
        <f>'correlation-matrix-f'!O9</f>
        <v xml:space="preserve"> </v>
      </c>
      <c r="AB9" t="s">
        <v>40</v>
      </c>
      <c r="AC9" t="str">
        <f>'correlation-matrix-f'!P9</f>
        <v xml:space="preserve"> </v>
      </c>
      <c r="AD9" t="s">
        <v>40</v>
      </c>
      <c r="AE9" t="str">
        <f>'correlation-matrix-f'!Q9</f>
        <v xml:space="preserve"> </v>
      </c>
      <c r="AF9" t="s">
        <v>40</v>
      </c>
      <c r="AG9" t="str">
        <f>'correlation-matrix-f'!R9</f>
        <v xml:space="preserve"> </v>
      </c>
      <c r="AH9" t="s">
        <v>40</v>
      </c>
      <c r="AI9" t="str">
        <f>'correlation-matrix-f'!S9</f>
        <v xml:space="preserve"> </v>
      </c>
      <c r="AJ9" t="s">
        <v>40</v>
      </c>
      <c r="AK9" t="str">
        <f>'correlation-matrix-f'!T9</f>
        <v xml:space="preserve"> </v>
      </c>
      <c r="AL9" t="s">
        <v>40</v>
      </c>
      <c r="AM9" t="s">
        <v>100</v>
      </c>
    </row>
    <row r="10" spans="1:41" x14ac:dyDescent="0.25">
      <c r="A10" t="s">
        <v>16</v>
      </c>
      <c r="B10" t="str">
        <f>VLOOKUP(A10,variables!$A$1:$B$30,2,FALSE)</f>
        <v>ANALYSTS</v>
      </c>
      <c r="C10" t="s">
        <v>82</v>
      </c>
      <c r="D10" t="s">
        <v>40</v>
      </c>
      <c r="E10">
        <f>'correlation-matrix-f'!D10</f>
        <v>8.3000000000000004E-2</v>
      </c>
      <c r="F10" t="s">
        <v>40</v>
      </c>
      <c r="G10">
        <f>'correlation-matrix-f'!E10</f>
        <v>0.53100000000000003</v>
      </c>
      <c r="H10" t="s">
        <v>40</v>
      </c>
      <c r="I10">
        <f>'correlation-matrix-f'!F10</f>
        <v>-0.22</v>
      </c>
      <c r="J10" t="s">
        <v>40</v>
      </c>
      <c r="K10">
        <f>'correlation-matrix-f'!G10</f>
        <v>1.6E-2</v>
      </c>
      <c r="L10" t="s">
        <v>40</v>
      </c>
      <c r="M10">
        <f>'correlation-matrix-f'!H10</f>
        <v>0.16500000000000001</v>
      </c>
      <c r="N10" t="s">
        <v>40</v>
      </c>
      <c r="O10">
        <f>'correlation-matrix-f'!I10</f>
        <v>8.7999999999999995E-2</v>
      </c>
      <c r="P10" t="s">
        <v>40</v>
      </c>
      <c r="Q10">
        <f>'correlation-matrix-f'!J10</f>
        <v>0.60699999999999998</v>
      </c>
      <c r="R10" t="s">
        <v>40</v>
      </c>
      <c r="S10">
        <f>'correlation-matrix-f'!K10</f>
        <v>1</v>
      </c>
      <c r="T10" t="s">
        <v>40</v>
      </c>
      <c r="U10" t="str">
        <f>'correlation-matrix-f'!L10</f>
        <v xml:space="preserve"> </v>
      </c>
      <c r="V10" t="s">
        <v>40</v>
      </c>
      <c r="W10" t="str">
        <f>'correlation-matrix-f'!M10</f>
        <v xml:space="preserve"> </v>
      </c>
      <c r="X10" t="s">
        <v>40</v>
      </c>
      <c r="Y10" t="str">
        <f>'correlation-matrix-f'!N10</f>
        <v xml:space="preserve"> </v>
      </c>
      <c r="Z10" t="s">
        <v>40</v>
      </c>
      <c r="AA10" t="str">
        <f>'correlation-matrix-f'!O10</f>
        <v xml:space="preserve"> </v>
      </c>
      <c r="AB10" t="s">
        <v>40</v>
      </c>
      <c r="AC10" t="str">
        <f>'correlation-matrix-f'!P10</f>
        <v xml:space="preserve"> </v>
      </c>
      <c r="AD10" t="s">
        <v>40</v>
      </c>
      <c r="AE10" t="str">
        <f>'correlation-matrix-f'!Q10</f>
        <v xml:space="preserve"> </v>
      </c>
      <c r="AF10" t="s">
        <v>40</v>
      </c>
      <c r="AG10" t="str">
        <f>'correlation-matrix-f'!R10</f>
        <v xml:space="preserve"> </v>
      </c>
      <c r="AH10" t="s">
        <v>40</v>
      </c>
      <c r="AI10" t="str">
        <f>'correlation-matrix-f'!S10</f>
        <v xml:space="preserve"> </v>
      </c>
      <c r="AJ10" t="s">
        <v>40</v>
      </c>
      <c r="AK10" t="str">
        <f>'correlation-matrix-f'!T10</f>
        <v xml:space="preserve"> </v>
      </c>
      <c r="AL10" t="s">
        <v>40</v>
      </c>
      <c r="AM10" t="s">
        <v>100</v>
      </c>
    </row>
    <row r="11" spans="1:41" x14ac:dyDescent="0.25">
      <c r="A11" t="s">
        <v>17</v>
      </c>
      <c r="B11" t="str">
        <f>VLOOKUP(A11,variables!$A$1:$B$30,2,FALSE)</f>
        <v>PE</v>
      </c>
      <c r="C11" t="s">
        <v>83</v>
      </c>
      <c r="D11" t="s">
        <v>40</v>
      </c>
      <c r="E11">
        <f>'correlation-matrix-f'!D11</f>
        <v>6.4000000000000001E-2</v>
      </c>
      <c r="F11" t="s">
        <v>40</v>
      </c>
      <c r="G11">
        <f>'correlation-matrix-f'!E11</f>
        <v>0.13500000000000001</v>
      </c>
      <c r="H11" t="s">
        <v>40</v>
      </c>
      <c r="I11">
        <f>'correlation-matrix-f'!F11</f>
        <v>-0.06</v>
      </c>
      <c r="J11" t="s">
        <v>40</v>
      </c>
      <c r="K11">
        <f>'correlation-matrix-f'!G11</f>
        <v>0.27</v>
      </c>
      <c r="L11" t="s">
        <v>40</v>
      </c>
      <c r="M11">
        <f>'correlation-matrix-f'!H11</f>
        <v>7.1999999999999995E-2</v>
      </c>
      <c r="N11" t="s">
        <v>40</v>
      </c>
      <c r="O11">
        <f>'correlation-matrix-f'!I11</f>
        <v>-5.6000000000000001E-2</v>
      </c>
      <c r="P11" t="s">
        <v>40</v>
      </c>
      <c r="Q11">
        <f>'correlation-matrix-f'!J11</f>
        <v>0.24299999999999999</v>
      </c>
      <c r="R11" t="s">
        <v>40</v>
      </c>
      <c r="S11">
        <f>'correlation-matrix-f'!K11</f>
        <v>0.152</v>
      </c>
      <c r="T11" t="s">
        <v>40</v>
      </c>
      <c r="U11">
        <f>'correlation-matrix-f'!L11</f>
        <v>1</v>
      </c>
      <c r="V11" t="s">
        <v>40</v>
      </c>
      <c r="W11" t="str">
        <f>'correlation-matrix-f'!M11</f>
        <v xml:space="preserve"> </v>
      </c>
      <c r="X11" t="s">
        <v>40</v>
      </c>
      <c r="Y11" t="str">
        <f>'correlation-matrix-f'!N11</f>
        <v xml:space="preserve"> </v>
      </c>
      <c r="Z11" t="s">
        <v>40</v>
      </c>
      <c r="AA11" t="str">
        <f>'correlation-matrix-f'!O11</f>
        <v xml:space="preserve"> </v>
      </c>
      <c r="AB11" t="s">
        <v>40</v>
      </c>
      <c r="AC11" t="str">
        <f>'correlation-matrix-f'!P11</f>
        <v xml:space="preserve"> </v>
      </c>
      <c r="AD11" t="s">
        <v>40</v>
      </c>
      <c r="AE11" t="str">
        <f>'correlation-matrix-f'!Q11</f>
        <v xml:space="preserve"> </v>
      </c>
      <c r="AF11" t="s">
        <v>40</v>
      </c>
      <c r="AG11" t="str">
        <f>'correlation-matrix-f'!R11</f>
        <v xml:space="preserve"> </v>
      </c>
      <c r="AH11" t="s">
        <v>40</v>
      </c>
      <c r="AI11" t="str">
        <f>'correlation-matrix-f'!S11</f>
        <v xml:space="preserve"> </v>
      </c>
      <c r="AJ11" t="s">
        <v>40</v>
      </c>
      <c r="AK11" t="str">
        <f>'correlation-matrix-f'!T11</f>
        <v xml:space="preserve"> </v>
      </c>
      <c r="AL11" t="s">
        <v>40</v>
      </c>
      <c r="AM11" t="s">
        <v>100</v>
      </c>
    </row>
    <row r="12" spans="1:41" x14ac:dyDescent="0.25">
      <c r="A12" t="s">
        <v>18</v>
      </c>
      <c r="B12" t="str">
        <f>VLOOKUP(A12,variables!$A$1:$B$30,2,FALSE)</f>
        <v>PRICE</v>
      </c>
      <c r="C12" t="s">
        <v>84</v>
      </c>
      <c r="D12" t="s">
        <v>40</v>
      </c>
      <c r="E12">
        <f>'correlation-matrix-f'!D12</f>
        <v>0.30399999999999999</v>
      </c>
      <c r="F12" t="s">
        <v>40</v>
      </c>
      <c r="G12">
        <f>'correlation-matrix-f'!E12</f>
        <v>0.63400000000000001</v>
      </c>
      <c r="H12" t="s">
        <v>40</v>
      </c>
      <c r="I12">
        <f>'correlation-matrix-f'!F12</f>
        <v>-0.157</v>
      </c>
      <c r="J12" t="s">
        <v>40</v>
      </c>
      <c r="K12">
        <f>'correlation-matrix-f'!G12</f>
        <v>0.109</v>
      </c>
      <c r="L12" t="s">
        <v>40</v>
      </c>
      <c r="M12">
        <f>'correlation-matrix-f'!H12</f>
        <v>0.41</v>
      </c>
      <c r="N12" t="s">
        <v>40</v>
      </c>
      <c r="O12">
        <f>'correlation-matrix-f'!I12</f>
        <v>0.16400000000000001</v>
      </c>
      <c r="P12" t="s">
        <v>40</v>
      </c>
      <c r="Q12">
        <f>'correlation-matrix-f'!J12</f>
        <v>0.74099999999999999</v>
      </c>
      <c r="R12" t="s">
        <v>40</v>
      </c>
      <c r="S12">
        <f>'correlation-matrix-f'!K12</f>
        <v>0.38300000000000001</v>
      </c>
      <c r="T12" t="s">
        <v>40</v>
      </c>
      <c r="U12">
        <f>'correlation-matrix-f'!L12</f>
        <v>0.30199999999999999</v>
      </c>
      <c r="V12" t="s">
        <v>40</v>
      </c>
      <c r="W12">
        <f>'correlation-matrix-f'!M12</f>
        <v>1</v>
      </c>
      <c r="X12" t="s">
        <v>40</v>
      </c>
      <c r="Y12" t="str">
        <f>'correlation-matrix-f'!N12</f>
        <v xml:space="preserve"> </v>
      </c>
      <c r="Z12" t="s">
        <v>40</v>
      </c>
      <c r="AA12" t="str">
        <f>'correlation-matrix-f'!O12</f>
        <v xml:space="preserve"> </v>
      </c>
      <c r="AB12" t="s">
        <v>40</v>
      </c>
      <c r="AC12" t="str">
        <f>'correlation-matrix-f'!P12</f>
        <v xml:space="preserve"> </v>
      </c>
      <c r="AD12" t="s">
        <v>40</v>
      </c>
      <c r="AE12" t="str">
        <f>'correlation-matrix-f'!Q12</f>
        <v xml:space="preserve"> </v>
      </c>
      <c r="AF12" t="s">
        <v>40</v>
      </c>
      <c r="AG12" t="str">
        <f>'correlation-matrix-f'!R12</f>
        <v xml:space="preserve"> </v>
      </c>
      <c r="AH12" t="s">
        <v>40</v>
      </c>
      <c r="AI12" t="str">
        <f>'correlation-matrix-f'!S12</f>
        <v xml:space="preserve"> </v>
      </c>
      <c r="AJ12" t="s">
        <v>40</v>
      </c>
      <c r="AK12" t="str">
        <f>'correlation-matrix-f'!T12</f>
        <v xml:space="preserve"> </v>
      </c>
      <c r="AL12" t="s">
        <v>40</v>
      </c>
      <c r="AM12" t="s">
        <v>100</v>
      </c>
    </row>
    <row r="13" spans="1:41" x14ac:dyDescent="0.25">
      <c r="A13" t="s">
        <v>19</v>
      </c>
      <c r="B13" t="str">
        <f>VLOOKUP(A13,variables!$A$1:$B$30,2,FALSE)</f>
        <v>Q</v>
      </c>
      <c r="C13" t="s">
        <v>85</v>
      </c>
      <c r="D13" t="s">
        <v>40</v>
      </c>
      <c r="E13">
        <f>'correlation-matrix-f'!D13</f>
        <v>-0.21</v>
      </c>
      <c r="F13" t="s">
        <v>40</v>
      </c>
      <c r="G13">
        <f>'correlation-matrix-f'!E13</f>
        <v>-0.19400000000000001</v>
      </c>
      <c r="H13" t="s">
        <v>40</v>
      </c>
      <c r="I13">
        <f>'correlation-matrix-f'!F13</f>
        <v>-0.124</v>
      </c>
      <c r="J13" t="s">
        <v>40</v>
      </c>
      <c r="K13">
        <f>'correlation-matrix-f'!G13</f>
        <v>0.29699999999999999</v>
      </c>
      <c r="L13" t="s">
        <v>40</v>
      </c>
      <c r="M13">
        <f>'correlation-matrix-f'!H13</f>
        <v>-0.113</v>
      </c>
      <c r="N13" t="s">
        <v>40</v>
      </c>
      <c r="O13">
        <f>'correlation-matrix-f'!I13</f>
        <v>-0.27800000000000002</v>
      </c>
      <c r="P13" t="s">
        <v>40</v>
      </c>
      <c r="Q13">
        <f>'correlation-matrix-f'!J13</f>
        <v>0.23699999999999999</v>
      </c>
      <c r="R13" t="s">
        <v>40</v>
      </c>
      <c r="S13">
        <f>'correlation-matrix-f'!K13</f>
        <v>0.14799999999999999</v>
      </c>
      <c r="T13" t="s">
        <v>40</v>
      </c>
      <c r="U13">
        <f>'correlation-matrix-f'!L13</f>
        <v>0.24</v>
      </c>
      <c r="V13" t="s">
        <v>40</v>
      </c>
      <c r="W13">
        <f>'correlation-matrix-f'!M13</f>
        <v>0.222</v>
      </c>
      <c r="X13" t="s">
        <v>40</v>
      </c>
      <c r="Y13">
        <f>'correlation-matrix-f'!N13</f>
        <v>1</v>
      </c>
      <c r="Z13" t="s">
        <v>40</v>
      </c>
      <c r="AA13" t="str">
        <f>'correlation-matrix-f'!O13</f>
        <v xml:space="preserve"> </v>
      </c>
      <c r="AB13" t="s">
        <v>40</v>
      </c>
      <c r="AC13" t="str">
        <f>'correlation-matrix-f'!P13</f>
        <v xml:space="preserve"> </v>
      </c>
      <c r="AD13" t="s">
        <v>40</v>
      </c>
      <c r="AE13" t="str">
        <f>'correlation-matrix-f'!Q13</f>
        <v xml:space="preserve"> </v>
      </c>
      <c r="AF13" t="s">
        <v>40</v>
      </c>
      <c r="AG13" t="str">
        <f>'correlation-matrix-f'!R13</f>
        <v xml:space="preserve"> </v>
      </c>
      <c r="AH13" t="s">
        <v>40</v>
      </c>
      <c r="AI13" t="str">
        <f>'correlation-matrix-f'!S13</f>
        <v xml:space="preserve"> </v>
      </c>
      <c r="AJ13" t="s">
        <v>40</v>
      </c>
      <c r="AK13" t="str">
        <f>'correlation-matrix-f'!T13</f>
        <v xml:space="preserve"> </v>
      </c>
      <c r="AL13" t="s">
        <v>40</v>
      </c>
      <c r="AM13" t="s">
        <v>100</v>
      </c>
    </row>
    <row r="14" spans="1:41" x14ac:dyDescent="0.25">
      <c r="A14" t="s">
        <v>20</v>
      </c>
      <c r="B14" t="str">
        <f>VLOOKUP(A14,variables!$A$1:$B$30,2,FALSE)</f>
        <v>ROA</v>
      </c>
      <c r="C14" t="s">
        <v>86</v>
      </c>
      <c r="D14" t="s">
        <v>40</v>
      </c>
      <c r="E14">
        <f>'correlation-matrix-f'!D14</f>
        <v>0.18</v>
      </c>
      <c r="F14" t="s">
        <v>40</v>
      </c>
      <c r="G14">
        <f>'correlation-matrix-f'!E14</f>
        <v>0.193</v>
      </c>
      <c r="H14" t="s">
        <v>40</v>
      </c>
      <c r="I14">
        <f>'correlation-matrix-f'!F14</f>
        <v>-3.5999999999999997E-2</v>
      </c>
      <c r="J14" t="s">
        <v>40</v>
      </c>
      <c r="K14">
        <f>'correlation-matrix-f'!G14</f>
        <v>0.223</v>
      </c>
      <c r="L14" t="s">
        <v>40</v>
      </c>
      <c r="M14">
        <f>'correlation-matrix-f'!H14</f>
        <v>0.23100000000000001</v>
      </c>
      <c r="N14" t="s">
        <v>40</v>
      </c>
      <c r="O14">
        <f>'correlation-matrix-f'!I14</f>
        <v>-0.112</v>
      </c>
      <c r="P14" t="s">
        <v>40</v>
      </c>
      <c r="Q14">
        <f>'correlation-matrix-f'!J14</f>
        <v>0.33900000000000002</v>
      </c>
      <c r="R14" t="s">
        <v>40</v>
      </c>
      <c r="S14">
        <f>'correlation-matrix-f'!K14</f>
        <v>0.17599999999999999</v>
      </c>
      <c r="T14" t="s">
        <v>40</v>
      </c>
      <c r="U14">
        <f>'correlation-matrix-f'!L14</f>
        <v>0.34599999999999997</v>
      </c>
      <c r="V14" t="s">
        <v>40</v>
      </c>
      <c r="W14">
        <f>'correlation-matrix-f'!M14</f>
        <v>0.47599999999999998</v>
      </c>
      <c r="X14" t="s">
        <v>40</v>
      </c>
      <c r="Y14">
        <f>'correlation-matrix-f'!N14</f>
        <v>0.314</v>
      </c>
      <c r="Z14" t="s">
        <v>40</v>
      </c>
      <c r="AA14">
        <f>'correlation-matrix-f'!O14</f>
        <v>1</v>
      </c>
      <c r="AB14" t="s">
        <v>40</v>
      </c>
      <c r="AC14" t="str">
        <f>'correlation-matrix-f'!P14</f>
        <v xml:space="preserve"> </v>
      </c>
      <c r="AD14" t="s">
        <v>40</v>
      </c>
      <c r="AE14" t="str">
        <f>'correlation-matrix-f'!Q14</f>
        <v xml:space="preserve"> </v>
      </c>
      <c r="AF14" t="s">
        <v>40</v>
      </c>
      <c r="AG14" t="str">
        <f>'correlation-matrix-f'!R14</f>
        <v xml:space="preserve"> </v>
      </c>
      <c r="AH14" t="s">
        <v>40</v>
      </c>
      <c r="AI14" t="str">
        <f>'correlation-matrix-f'!S14</f>
        <v xml:space="preserve"> </v>
      </c>
      <c r="AJ14" t="s">
        <v>40</v>
      </c>
      <c r="AK14" t="str">
        <f>'correlation-matrix-f'!T14</f>
        <v xml:space="preserve"> </v>
      </c>
      <c r="AL14" t="s">
        <v>40</v>
      </c>
      <c r="AM14" t="s">
        <v>100</v>
      </c>
    </row>
    <row r="15" spans="1:41" x14ac:dyDescent="0.25">
      <c r="A15" t="s">
        <v>21</v>
      </c>
      <c r="B15" t="str">
        <f>VLOOKUP(A15,variables!$A$1:$B$30,2,FALSE)</f>
        <v>SP500</v>
      </c>
      <c r="C15" t="s">
        <v>87</v>
      </c>
      <c r="D15" t="s">
        <v>40</v>
      </c>
      <c r="E15">
        <f>'correlation-matrix-f'!D15</f>
        <v>0.33100000000000002</v>
      </c>
      <c r="F15" t="s">
        <v>40</v>
      </c>
      <c r="G15">
        <f>'correlation-matrix-f'!E15</f>
        <v>0.56100000000000005</v>
      </c>
      <c r="H15" t="s">
        <v>40</v>
      </c>
      <c r="I15">
        <f>'correlation-matrix-f'!F15</f>
        <v>-7.0000000000000007E-2</v>
      </c>
      <c r="J15" t="s">
        <v>40</v>
      </c>
      <c r="K15">
        <f>'correlation-matrix-f'!G15</f>
        <v>1.7000000000000001E-2</v>
      </c>
      <c r="L15" t="s">
        <v>40</v>
      </c>
      <c r="M15">
        <f>'correlation-matrix-f'!H15</f>
        <v>0.40600000000000003</v>
      </c>
      <c r="N15" t="s">
        <v>40</v>
      </c>
      <c r="O15">
        <f>'correlation-matrix-f'!I15</f>
        <v>0.13900000000000001</v>
      </c>
      <c r="P15" t="s">
        <v>40</v>
      </c>
      <c r="Q15">
        <f>'correlation-matrix-f'!J15</f>
        <v>0.57699999999999996</v>
      </c>
      <c r="R15" t="s">
        <v>40</v>
      </c>
      <c r="S15">
        <f>'correlation-matrix-f'!K15</f>
        <v>0.39300000000000002</v>
      </c>
      <c r="T15" t="s">
        <v>40</v>
      </c>
      <c r="U15">
        <f>'correlation-matrix-f'!L15</f>
        <v>7.1999999999999995E-2</v>
      </c>
      <c r="V15" t="s">
        <v>40</v>
      </c>
      <c r="W15">
        <f>'correlation-matrix-f'!M15</f>
        <v>0.371</v>
      </c>
      <c r="X15" t="s">
        <v>40</v>
      </c>
      <c r="Y15">
        <f>'correlation-matrix-f'!N15</f>
        <v>4.2000000000000003E-2</v>
      </c>
      <c r="Z15" t="s">
        <v>40</v>
      </c>
      <c r="AA15">
        <f>'correlation-matrix-f'!O15</f>
        <v>0.18</v>
      </c>
      <c r="AB15" t="s">
        <v>40</v>
      </c>
      <c r="AC15">
        <f>'correlation-matrix-f'!P15</f>
        <v>1</v>
      </c>
      <c r="AD15" t="s">
        <v>40</v>
      </c>
      <c r="AE15" t="str">
        <f>'correlation-matrix-f'!Q15</f>
        <v xml:space="preserve"> </v>
      </c>
      <c r="AF15" t="s">
        <v>40</v>
      </c>
      <c r="AG15" t="str">
        <f>'correlation-matrix-f'!R15</f>
        <v xml:space="preserve"> </v>
      </c>
      <c r="AH15" t="s">
        <v>40</v>
      </c>
      <c r="AI15" t="str">
        <f>'correlation-matrix-f'!S15</f>
        <v xml:space="preserve"> </v>
      </c>
      <c r="AJ15" t="s">
        <v>40</v>
      </c>
      <c r="AK15" t="str">
        <f>'correlation-matrix-f'!T15</f>
        <v xml:space="preserve"> </v>
      </c>
      <c r="AL15" t="s">
        <v>40</v>
      </c>
      <c r="AM15" t="s">
        <v>100</v>
      </c>
    </row>
    <row r="16" spans="1:41" x14ac:dyDescent="0.25">
      <c r="A16" t="s">
        <v>22</v>
      </c>
      <c r="B16" t="str">
        <f>VLOOKUP(A16,variables!$A$1:$B$30,2,FALSE)</f>
        <v>TANG</v>
      </c>
      <c r="C16" t="s">
        <v>88</v>
      </c>
      <c r="D16" t="s">
        <v>40</v>
      </c>
      <c r="E16">
        <f>'correlation-matrix-f'!D16</f>
        <v>-0.221</v>
      </c>
      <c r="F16" t="s">
        <v>40</v>
      </c>
      <c r="G16">
        <f>'correlation-matrix-f'!E16</f>
        <v>-0.44</v>
      </c>
      <c r="H16" t="s">
        <v>40</v>
      </c>
      <c r="I16">
        <f>'correlation-matrix-f'!F16</f>
        <v>3.5000000000000003E-2</v>
      </c>
      <c r="J16" t="s">
        <v>40</v>
      </c>
      <c r="K16">
        <f>'correlation-matrix-f'!G16</f>
        <v>0</v>
      </c>
      <c r="L16" t="s">
        <v>40</v>
      </c>
      <c r="M16">
        <f>'correlation-matrix-f'!H16</f>
        <v>-0.23799999999999999</v>
      </c>
      <c r="N16" t="s">
        <v>40</v>
      </c>
      <c r="O16">
        <f>'correlation-matrix-f'!I16</f>
        <v>-0.438</v>
      </c>
      <c r="P16" t="s">
        <v>40</v>
      </c>
      <c r="Q16">
        <f>'correlation-matrix-f'!J16</f>
        <v>-0.28299999999999997</v>
      </c>
      <c r="R16" t="s">
        <v>40</v>
      </c>
      <c r="S16">
        <f>'correlation-matrix-f'!K16</f>
        <v>-0.122</v>
      </c>
      <c r="T16" t="s">
        <v>40</v>
      </c>
      <c r="U16">
        <f>'correlation-matrix-f'!L16</f>
        <v>-0.11600000000000001</v>
      </c>
      <c r="V16" t="s">
        <v>40</v>
      </c>
      <c r="W16">
        <f>'correlation-matrix-f'!M16</f>
        <v>-0.23799999999999999</v>
      </c>
      <c r="X16" t="s">
        <v>40</v>
      </c>
      <c r="Y16">
        <f>'correlation-matrix-f'!N16</f>
        <v>0.251</v>
      </c>
      <c r="Z16" t="s">
        <v>40</v>
      </c>
      <c r="AA16">
        <f>'correlation-matrix-f'!O16</f>
        <v>-6.2E-2</v>
      </c>
      <c r="AB16" t="s">
        <v>40</v>
      </c>
      <c r="AC16">
        <f>'correlation-matrix-f'!P16</f>
        <v>-0.187</v>
      </c>
      <c r="AD16" t="s">
        <v>40</v>
      </c>
      <c r="AE16">
        <f>'correlation-matrix-f'!Q16</f>
        <v>1</v>
      </c>
      <c r="AF16" t="s">
        <v>40</v>
      </c>
      <c r="AG16" t="str">
        <f>'correlation-matrix-f'!R16</f>
        <v xml:space="preserve"> </v>
      </c>
      <c r="AH16" t="s">
        <v>40</v>
      </c>
      <c r="AI16" t="str">
        <f>'correlation-matrix-f'!S16</f>
        <v xml:space="preserve"> </v>
      </c>
      <c r="AJ16" t="s">
        <v>40</v>
      </c>
      <c r="AK16" t="str">
        <f>'correlation-matrix-f'!T16</f>
        <v xml:space="preserve"> </v>
      </c>
      <c r="AL16" t="s">
        <v>40</v>
      </c>
      <c r="AM16" t="s">
        <v>100</v>
      </c>
    </row>
    <row r="17" spans="1:39" x14ac:dyDescent="0.25">
      <c r="A17" t="s">
        <v>101</v>
      </c>
      <c r="B17" t="str">
        <f>VLOOKUP(A17,variables!$A$1:$B$30,2,FALSE)</f>
        <v>TURNOVER</v>
      </c>
      <c r="C17" t="s">
        <v>89</v>
      </c>
      <c r="D17" t="s">
        <v>40</v>
      </c>
      <c r="E17">
        <f>'correlation-matrix-f'!D17</f>
        <v>-0.08</v>
      </c>
      <c r="F17" t="s">
        <v>40</v>
      </c>
      <c r="G17">
        <f>'correlation-matrix-f'!E17</f>
        <v>0.307</v>
      </c>
      <c r="H17" t="s">
        <v>40</v>
      </c>
      <c r="I17">
        <f>'correlation-matrix-f'!F17</f>
        <v>-0.26200000000000001</v>
      </c>
      <c r="J17" t="s">
        <v>40</v>
      </c>
      <c r="K17">
        <f>'correlation-matrix-f'!G17</f>
        <v>-4.4999999999999998E-2</v>
      </c>
      <c r="L17" t="s">
        <v>40</v>
      </c>
      <c r="M17">
        <f>'correlation-matrix-f'!H17</f>
        <v>-8.5000000000000006E-2</v>
      </c>
      <c r="N17" t="s">
        <v>40</v>
      </c>
      <c r="O17">
        <f>'correlation-matrix-f'!I17</f>
        <v>8.9999999999999993E-3</v>
      </c>
      <c r="P17" t="s">
        <v>40</v>
      </c>
      <c r="Q17">
        <f>'correlation-matrix-f'!J17</f>
        <v>0.39600000000000002</v>
      </c>
      <c r="R17" t="s">
        <v>40</v>
      </c>
      <c r="S17">
        <f>'correlation-matrix-f'!K17</f>
        <v>0.42099999999999999</v>
      </c>
      <c r="T17" t="s">
        <v>40</v>
      </c>
      <c r="U17">
        <f>'correlation-matrix-f'!L17</f>
        <v>1.4E-2</v>
      </c>
      <c r="V17" t="s">
        <v>40</v>
      </c>
      <c r="W17">
        <f>'correlation-matrix-f'!M17</f>
        <v>0.25</v>
      </c>
      <c r="X17" t="s">
        <v>40</v>
      </c>
      <c r="Y17">
        <f>'correlation-matrix-f'!N17</f>
        <v>0.17699999999999999</v>
      </c>
      <c r="Z17" t="s">
        <v>40</v>
      </c>
      <c r="AA17">
        <f>'correlation-matrix-f'!O17</f>
        <v>8.4000000000000005E-2</v>
      </c>
      <c r="AB17" t="s">
        <v>40</v>
      </c>
      <c r="AC17">
        <f>'correlation-matrix-f'!P17</f>
        <v>0.13600000000000001</v>
      </c>
      <c r="AD17" t="s">
        <v>40</v>
      </c>
      <c r="AE17">
        <f>'correlation-matrix-f'!Q17</f>
        <v>5.8999999999999997E-2</v>
      </c>
      <c r="AF17" t="s">
        <v>40</v>
      </c>
      <c r="AG17">
        <f>'correlation-matrix-f'!R17</f>
        <v>1</v>
      </c>
      <c r="AH17" t="s">
        <v>40</v>
      </c>
      <c r="AI17" t="str">
        <f>'correlation-matrix-f'!S17</f>
        <v xml:space="preserve"> </v>
      </c>
      <c r="AJ17" t="s">
        <v>40</v>
      </c>
      <c r="AK17" t="str">
        <f>'correlation-matrix-f'!T17</f>
        <v xml:space="preserve"> </v>
      </c>
      <c r="AL17" t="s">
        <v>40</v>
      </c>
      <c r="AM17" t="s">
        <v>100</v>
      </c>
    </row>
    <row r="18" spans="1:39" x14ac:dyDescent="0.25">
      <c r="A18" t="s">
        <v>104</v>
      </c>
      <c r="B18" t="str">
        <f>VLOOKUP(A18,variables!$A$1:$B$30,2,FALSE)</f>
        <v>LOSS</v>
      </c>
      <c r="C18" t="s">
        <v>90</v>
      </c>
      <c r="D18" t="s">
        <v>40</v>
      </c>
      <c r="E18">
        <f>'correlation-matrix-f'!D18</f>
        <v>-0.24199999999999999</v>
      </c>
      <c r="F18" t="s">
        <v>40</v>
      </c>
      <c r="G18">
        <f>'correlation-matrix-f'!E18</f>
        <v>-0.28199999999999997</v>
      </c>
      <c r="H18" t="s">
        <v>40</v>
      </c>
      <c r="I18">
        <f>'correlation-matrix-f'!F18</f>
        <v>2.4E-2</v>
      </c>
      <c r="J18" t="s">
        <v>40</v>
      </c>
      <c r="K18">
        <f>'correlation-matrix-f'!G18</f>
        <v>-0.20699999999999999</v>
      </c>
      <c r="L18" t="s">
        <v>40</v>
      </c>
      <c r="M18">
        <f>'correlation-matrix-f'!H18</f>
        <v>-0.27800000000000002</v>
      </c>
      <c r="N18" t="s">
        <v>40</v>
      </c>
      <c r="O18">
        <f>'correlation-matrix-f'!I18</f>
        <v>-4.7E-2</v>
      </c>
      <c r="P18" t="s">
        <v>40</v>
      </c>
      <c r="Q18">
        <f>'correlation-matrix-f'!J18</f>
        <v>-0.317</v>
      </c>
      <c r="R18" t="s">
        <v>40</v>
      </c>
      <c r="S18">
        <f>'correlation-matrix-f'!K18</f>
        <v>-0.13900000000000001</v>
      </c>
      <c r="T18" t="s">
        <v>40</v>
      </c>
      <c r="U18">
        <f>'correlation-matrix-f'!L18</f>
        <v>-0.434</v>
      </c>
      <c r="V18" t="s">
        <v>40</v>
      </c>
      <c r="W18">
        <f>'correlation-matrix-f'!M18</f>
        <v>-0.44</v>
      </c>
      <c r="X18" t="s">
        <v>40</v>
      </c>
      <c r="Y18">
        <f>'correlation-matrix-f'!N18</f>
        <v>-6.7000000000000004E-2</v>
      </c>
      <c r="Z18" t="s">
        <v>40</v>
      </c>
      <c r="AA18">
        <f>'correlation-matrix-f'!O18</f>
        <v>-0.77500000000000002</v>
      </c>
      <c r="AB18" t="s">
        <v>40</v>
      </c>
      <c r="AC18">
        <f>'correlation-matrix-f'!P18</f>
        <v>-0.17</v>
      </c>
      <c r="AD18" t="s">
        <v>40</v>
      </c>
      <c r="AE18">
        <f>'correlation-matrix-f'!Q18</f>
        <v>0.185</v>
      </c>
      <c r="AF18" t="s">
        <v>40</v>
      </c>
      <c r="AG18">
        <f>'correlation-matrix-f'!R18</f>
        <v>6.0000000000000001E-3</v>
      </c>
      <c r="AH18" t="s">
        <v>40</v>
      </c>
      <c r="AI18">
        <f>'correlation-matrix-f'!S18</f>
        <v>1</v>
      </c>
      <c r="AJ18" t="s">
        <v>40</v>
      </c>
      <c r="AK18" t="str">
        <f>'correlation-matrix-f'!T18</f>
        <v xml:space="preserve"> </v>
      </c>
      <c r="AL18" t="s">
        <v>40</v>
      </c>
      <c r="AM18" t="s">
        <v>100</v>
      </c>
    </row>
    <row r="19" spans="1:39" x14ac:dyDescent="0.25">
      <c r="A19" t="s">
        <v>107</v>
      </c>
      <c r="B19" t="str">
        <f>VLOOKUP(A19,variables!$A$1:$B$30,2,FALSE)</f>
        <v>N-UNC</v>
      </c>
      <c r="C19" t="s">
        <v>91</v>
      </c>
      <c r="D19" t="s">
        <v>40</v>
      </c>
      <c r="E19">
        <f>'correlation-matrix-f'!D19</f>
        <v>0.129</v>
      </c>
      <c r="F19" t="s">
        <v>40</v>
      </c>
      <c r="G19">
        <f>'correlation-matrix-f'!E19</f>
        <v>0.33</v>
      </c>
      <c r="H19" t="s">
        <v>40</v>
      </c>
      <c r="I19">
        <f>'correlation-matrix-f'!F19</f>
        <v>-0.105</v>
      </c>
      <c r="J19" t="s">
        <v>40</v>
      </c>
      <c r="K19">
        <f>'correlation-matrix-f'!G19</f>
        <v>2E-3</v>
      </c>
      <c r="L19" t="s">
        <v>40</v>
      </c>
      <c r="M19">
        <f>'correlation-matrix-f'!H19</f>
        <v>0.11600000000000001</v>
      </c>
      <c r="N19" t="s">
        <v>40</v>
      </c>
      <c r="O19">
        <f>'correlation-matrix-f'!I19</f>
        <v>0.151</v>
      </c>
      <c r="P19" t="s">
        <v>40</v>
      </c>
      <c r="Q19">
        <f>'correlation-matrix-f'!J19</f>
        <v>0.23699999999999999</v>
      </c>
      <c r="R19" t="s">
        <v>40</v>
      </c>
      <c r="S19">
        <f>'correlation-matrix-f'!K19</f>
        <v>0.14199999999999999</v>
      </c>
      <c r="T19" t="s">
        <v>40</v>
      </c>
      <c r="U19">
        <f>'correlation-matrix-f'!L19</f>
        <v>0.05</v>
      </c>
      <c r="V19" t="s">
        <v>40</v>
      </c>
      <c r="W19">
        <f>'correlation-matrix-f'!M19</f>
        <v>9.0999999999999998E-2</v>
      </c>
      <c r="X19" t="s">
        <v>40</v>
      </c>
      <c r="Y19">
        <f>'correlation-matrix-f'!N19</f>
        <v>-0.186</v>
      </c>
      <c r="Z19" t="s">
        <v>40</v>
      </c>
      <c r="AA19">
        <f>'correlation-matrix-f'!O19</f>
        <v>-3.1E-2</v>
      </c>
      <c r="AB19" t="s">
        <v>40</v>
      </c>
      <c r="AC19">
        <f>'correlation-matrix-f'!P19</f>
        <v>0.124</v>
      </c>
      <c r="AD19" t="s">
        <v>40</v>
      </c>
      <c r="AE19">
        <f>'correlation-matrix-f'!Q19</f>
        <v>-0.14899999999999999</v>
      </c>
      <c r="AF19" t="s">
        <v>40</v>
      </c>
      <c r="AG19">
        <f>'correlation-matrix-f'!R19</f>
        <v>0.13100000000000001</v>
      </c>
      <c r="AH19" t="s">
        <v>40</v>
      </c>
      <c r="AI19">
        <f>'correlation-matrix-f'!S19</f>
        <v>-3.7999999999999999E-2</v>
      </c>
      <c r="AJ19" t="s">
        <v>40</v>
      </c>
      <c r="AK19">
        <f>'correlation-matrix-f'!T19</f>
        <v>1</v>
      </c>
      <c r="AL19" t="s">
        <v>40</v>
      </c>
      <c r="AM19" t="s">
        <v>100</v>
      </c>
    </row>
    <row r="20" spans="1:39" x14ac:dyDescent="0.25">
      <c r="A20" t="s">
        <v>108</v>
      </c>
      <c r="B20" t="str">
        <f>VLOOKUP(A20,variables!$A$1:$B$30,2,FALSE)</f>
        <v>P-UNC</v>
      </c>
      <c r="C20" t="s">
        <v>92</v>
      </c>
      <c r="D20" t="s">
        <v>40</v>
      </c>
      <c r="E20">
        <f>'correlation-matrix-f'!D20</f>
        <v>0.214</v>
      </c>
      <c r="F20" t="s">
        <v>40</v>
      </c>
      <c r="G20">
        <f>'correlation-matrix-f'!E20</f>
        <v>5.6000000000000001E-2</v>
      </c>
      <c r="H20" t="s">
        <v>40</v>
      </c>
      <c r="I20">
        <f>'correlation-matrix-f'!F20</f>
        <v>4.3999999999999997E-2</v>
      </c>
      <c r="J20" t="s">
        <v>40</v>
      </c>
      <c r="K20">
        <f>'correlation-matrix-f'!G20</f>
        <v>7.0000000000000001E-3</v>
      </c>
      <c r="L20" t="s">
        <v>40</v>
      </c>
      <c r="M20">
        <f>'correlation-matrix-f'!H20</f>
        <v>0.11799999999999999</v>
      </c>
      <c r="N20" t="s">
        <v>40</v>
      </c>
      <c r="O20">
        <f>'correlation-matrix-f'!I20</f>
        <v>-5.2999999999999999E-2</v>
      </c>
      <c r="P20" t="s">
        <v>40</v>
      </c>
      <c r="Q20">
        <f>'correlation-matrix-f'!J20</f>
        <v>0</v>
      </c>
      <c r="R20" t="s">
        <v>40</v>
      </c>
      <c r="S20">
        <f>'correlation-matrix-f'!K20</f>
        <v>-2.4E-2</v>
      </c>
      <c r="T20" t="s">
        <v>40</v>
      </c>
      <c r="U20">
        <f>'correlation-matrix-f'!L20</f>
        <v>6.4000000000000001E-2</v>
      </c>
      <c r="V20" t="s">
        <v>40</v>
      </c>
      <c r="W20">
        <f>'correlation-matrix-f'!M20</f>
        <v>5.0000000000000001E-3</v>
      </c>
      <c r="X20" t="s">
        <v>40</v>
      </c>
      <c r="Y20">
        <f>'correlation-matrix-f'!N20</f>
        <v>-0.159</v>
      </c>
      <c r="Z20" t="s">
        <v>40</v>
      </c>
      <c r="AA20">
        <f>'correlation-matrix-f'!O20</f>
        <v>9.2999999999999999E-2</v>
      </c>
      <c r="AB20" t="s">
        <v>40</v>
      </c>
      <c r="AC20">
        <f>'correlation-matrix-f'!P20</f>
        <v>6.2E-2</v>
      </c>
      <c r="AD20" t="s">
        <v>40</v>
      </c>
      <c r="AE20">
        <f>'correlation-matrix-f'!Q20</f>
        <v>-3.4000000000000002E-2</v>
      </c>
      <c r="AF20" t="s">
        <v>40</v>
      </c>
      <c r="AG20">
        <f>'correlation-matrix-f'!R20</f>
        <v>-8.5000000000000006E-2</v>
      </c>
      <c r="AH20" t="s">
        <v>40</v>
      </c>
      <c r="AI20">
        <f>'correlation-matrix-f'!S20</f>
        <v>-0.115</v>
      </c>
      <c r="AJ20" t="s">
        <v>40</v>
      </c>
      <c r="AK20">
        <f>'correlation-matrix-f'!T20</f>
        <v>0.249</v>
      </c>
      <c r="AL20" t="s">
        <v>40</v>
      </c>
      <c r="AM20" t="s">
        <v>110</v>
      </c>
    </row>
  </sheetData>
  <hyperlinks>
    <hyperlink ref="AM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summary-stats-f</vt:lpstr>
      <vt:lpstr>summary-stats</vt:lpstr>
      <vt:lpstr>correlation-matrix-f</vt:lpstr>
      <vt:lpstr>correlation-matrix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Reginald</dc:creator>
  <cp:lastModifiedBy>Ross School of Business</cp:lastModifiedBy>
  <dcterms:created xsi:type="dcterms:W3CDTF">2016-09-30T19:38:30Z</dcterms:created>
  <dcterms:modified xsi:type="dcterms:W3CDTF">2017-11-07T17:50:12Z</dcterms:modified>
</cp:coreProperties>
</file>