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4115" windowHeight="8160" firstSheet="4" activeTab="10"/>
  </bookViews>
  <sheets>
    <sheet name="variables" sheetId="3" r:id="rId1"/>
    <sheet name="dd-1" sheetId="6" r:id="rId2"/>
    <sheet name="summary-stats-f" sheetId="2" r:id="rId3"/>
    <sheet name="summary-stats" sheetId="1" r:id="rId4"/>
    <sheet name="correlation-matrix-f" sheetId="5" r:id="rId5"/>
    <sheet name="correlation-matrix" sheetId="4" r:id="rId6"/>
    <sheet name="p vals" sheetId="10" r:id="rId7"/>
    <sheet name="dd-trend-2" sheetId="9" r:id="rId8"/>
    <sheet name="dd-trend-1" sheetId="8" r:id="rId9"/>
    <sheet name="trends" sheetId="7" r:id="rId10"/>
    <sheet name="cossim-trend-2" sheetId="12" r:id="rId11"/>
    <sheet name="cossim-trend-1" sheetId="14" r:id="rId12"/>
  </sheets>
  <calcPr calcId="145621"/>
</workbook>
</file>

<file path=xl/calcChain.xml><?xml version="1.0" encoding="utf-8"?>
<calcChain xmlns="http://schemas.openxmlformats.org/spreadsheetml/2006/main">
  <c r="B36" i="7" l="1"/>
  <c r="B37" i="7" s="1"/>
  <c r="B38" i="7" s="1"/>
  <c r="B34" i="7"/>
  <c r="B33" i="7" s="1"/>
  <c r="B30" i="7"/>
  <c r="B29" i="7"/>
  <c r="B26" i="7"/>
  <c r="B25" i="7" s="1"/>
  <c r="B27" i="7"/>
  <c r="G3" i="10" l="1"/>
  <c r="F3" i="10"/>
  <c r="B3" i="10"/>
  <c r="B4" i="10" s="1"/>
  <c r="E21" i="7"/>
  <c r="E20" i="7"/>
  <c r="E19" i="7"/>
  <c r="B19" i="7"/>
  <c r="B20" i="7" s="1"/>
  <c r="E18" i="7"/>
  <c r="B18" i="7"/>
  <c r="E17" i="7"/>
  <c r="E16" i="7"/>
  <c r="B16" i="7"/>
  <c r="B15" i="7" s="1"/>
  <c r="B14" i="7" s="1"/>
  <c r="E15" i="7"/>
  <c r="E14" i="7"/>
  <c r="E5" i="7"/>
  <c r="E7" i="7"/>
  <c r="E6" i="7"/>
  <c r="B9" i="7"/>
  <c r="B10" i="7" s="1"/>
  <c r="B11" i="7" s="1"/>
  <c r="B7" i="7"/>
  <c r="B6" i="7" s="1"/>
  <c r="B5" i="7" s="1"/>
  <c r="G5" i="3"/>
  <c r="G9" i="3"/>
  <c r="G13" i="3"/>
  <c r="G17" i="3"/>
  <c r="F2" i="3"/>
  <c r="G2" i="3" s="1"/>
  <c r="F3" i="3"/>
  <c r="F4" i="3"/>
  <c r="F5" i="3"/>
  <c r="F6" i="3"/>
  <c r="G6" i="3" s="1"/>
  <c r="F7" i="3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F1" i="3"/>
  <c r="D2" i="3"/>
  <c r="D3" i="3"/>
  <c r="G3" i="3" s="1"/>
  <c r="D4" i="3"/>
  <c r="G4" i="3" s="1"/>
  <c r="D5" i="3"/>
  <c r="D6" i="3"/>
  <c r="D7" i="3"/>
  <c r="G7" i="3" s="1"/>
  <c r="D8" i="3"/>
  <c r="G8" i="3" s="1"/>
  <c r="D9" i="3"/>
  <c r="D10" i="3"/>
  <c r="D11" i="3"/>
  <c r="G11" i="3" s="1"/>
  <c r="D12" i="3"/>
  <c r="G12" i="3" s="1"/>
  <c r="D13" i="3"/>
  <c r="D14" i="3"/>
  <c r="D15" i="3"/>
  <c r="G15" i="3" s="1"/>
  <c r="D16" i="3"/>
  <c r="G16" i="3" s="1"/>
  <c r="D17" i="3"/>
  <c r="D18" i="3"/>
  <c r="D19" i="3"/>
  <c r="G19" i="3" s="1"/>
  <c r="D1" i="3"/>
  <c r="G1" i="3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0" i="5"/>
  <c r="F50" i="5" s="1"/>
  <c r="G50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5" i="5"/>
  <c r="F55" i="5" s="1"/>
  <c r="G55" i="5" s="1"/>
  <c r="E56" i="5"/>
  <c r="F56" i="5" s="1"/>
  <c r="G56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4" i="5"/>
  <c r="E44" i="5"/>
  <c r="F44" i="5" s="1"/>
  <c r="G44" i="5" s="1"/>
  <c r="B3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E4" i="5"/>
  <c r="E5" i="5"/>
  <c r="F5" i="5"/>
  <c r="E6" i="5"/>
  <c r="F6" i="5"/>
  <c r="G6" i="5"/>
  <c r="E7" i="5"/>
  <c r="F7" i="5"/>
  <c r="G7" i="5"/>
  <c r="H7" i="5"/>
  <c r="E8" i="5"/>
  <c r="F8" i="5"/>
  <c r="G8" i="5"/>
  <c r="H8" i="5"/>
  <c r="I8" i="5"/>
  <c r="E9" i="5"/>
  <c r="F9" i="5"/>
  <c r="G9" i="5"/>
  <c r="H9" i="5"/>
  <c r="I9" i="5"/>
  <c r="J9" i="5"/>
  <c r="E10" i="5"/>
  <c r="F10" i="5"/>
  <c r="G10" i="5"/>
  <c r="H10" i="5"/>
  <c r="I10" i="5"/>
  <c r="J10" i="5"/>
  <c r="K10" i="5"/>
  <c r="E11" i="5"/>
  <c r="F11" i="5"/>
  <c r="G11" i="5"/>
  <c r="H11" i="5"/>
  <c r="I11" i="5"/>
  <c r="J11" i="5"/>
  <c r="K11" i="5"/>
  <c r="L11" i="5"/>
  <c r="E12" i="5"/>
  <c r="F12" i="5"/>
  <c r="G12" i="5"/>
  <c r="H12" i="5"/>
  <c r="I12" i="5"/>
  <c r="J12" i="5"/>
  <c r="K12" i="5"/>
  <c r="L12" i="5"/>
  <c r="M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O14" i="5"/>
  <c r="E15" i="5"/>
  <c r="F15" i="5"/>
  <c r="G15" i="5"/>
  <c r="H15" i="5"/>
  <c r="I15" i="5"/>
  <c r="J15" i="5"/>
  <c r="K15" i="5"/>
  <c r="L15" i="5"/>
  <c r="M15" i="5"/>
  <c r="N15" i="5"/>
  <c r="O15" i="5"/>
  <c r="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A28" i="2"/>
  <c r="L28" i="2" s="1"/>
  <c r="A29" i="2"/>
  <c r="F29" i="2" s="1"/>
  <c r="A30" i="2"/>
  <c r="L30" i="2" s="1"/>
  <c r="A31" i="2"/>
  <c r="J31" i="2" s="1"/>
  <c r="A32" i="2"/>
  <c r="L32" i="2" s="1"/>
  <c r="A33" i="2"/>
  <c r="F33" i="2" s="1"/>
  <c r="A34" i="2"/>
  <c r="L34" i="2" s="1"/>
  <c r="A35" i="2"/>
  <c r="J35" i="2" s="1"/>
  <c r="A36" i="2"/>
  <c r="L36" i="2" s="1"/>
  <c r="A37" i="2"/>
  <c r="F37" i="2" s="1"/>
  <c r="A38" i="2"/>
  <c r="L38" i="2" s="1"/>
  <c r="A39" i="2"/>
  <c r="J39" i="2" s="1"/>
  <c r="A40" i="2"/>
  <c r="L40" i="2" s="1"/>
  <c r="A41" i="2"/>
  <c r="F41" i="2" s="1"/>
  <c r="A27" i="2"/>
  <c r="P27" i="2" s="1"/>
  <c r="E11" i="7" l="1"/>
  <c r="E9" i="7"/>
  <c r="E8" i="7"/>
  <c r="B40" i="2"/>
  <c r="D40" i="2" s="1"/>
  <c r="B36" i="2"/>
  <c r="D36" i="2" s="1"/>
  <c r="B32" i="2"/>
  <c r="D32" i="2" s="1"/>
  <c r="B28" i="2"/>
  <c r="D28" i="2" s="1"/>
  <c r="B37" i="2"/>
  <c r="D37" i="2" s="1"/>
  <c r="B29" i="2"/>
  <c r="D29" i="2" s="1"/>
  <c r="H41" i="2"/>
  <c r="B39" i="2"/>
  <c r="D39" i="2" s="1"/>
  <c r="B35" i="2"/>
  <c r="D35" i="2" s="1"/>
  <c r="B31" i="2"/>
  <c r="D31" i="2" s="1"/>
  <c r="B41" i="2"/>
  <c r="D41" i="2" s="1"/>
  <c r="B33" i="2"/>
  <c r="D33" i="2" s="1"/>
  <c r="B27" i="2"/>
  <c r="D27" i="2" s="1"/>
  <c r="B38" i="2"/>
  <c r="D38" i="2" s="1"/>
  <c r="B34" i="2"/>
  <c r="D34" i="2" s="1"/>
  <c r="B30" i="2"/>
  <c r="D30" i="2" s="1"/>
  <c r="J36" i="2"/>
  <c r="N32" i="2"/>
  <c r="V28" i="2"/>
  <c r="V38" i="2"/>
  <c r="F27" i="2"/>
  <c r="J40" i="2"/>
  <c r="N36" i="2"/>
  <c r="V32" i="2"/>
  <c r="H29" i="2"/>
  <c r="V40" i="2"/>
  <c r="H37" i="2"/>
  <c r="V34" i="2"/>
  <c r="J32" i="2"/>
  <c r="N28" i="2"/>
  <c r="N40" i="2"/>
  <c r="V36" i="2"/>
  <c r="H33" i="2"/>
  <c r="V30" i="2"/>
  <c r="J28" i="2"/>
  <c r="N38" i="2"/>
  <c r="N34" i="2"/>
  <c r="V27" i="2"/>
  <c r="R40" i="2"/>
  <c r="H40" i="2"/>
  <c r="F38" i="2"/>
  <c r="R36" i="2"/>
  <c r="H36" i="2"/>
  <c r="F34" i="2"/>
  <c r="R32" i="2"/>
  <c r="H32" i="2"/>
  <c r="F30" i="2"/>
  <c r="R28" i="2"/>
  <c r="H28" i="2"/>
  <c r="N27" i="2"/>
  <c r="N30" i="2"/>
  <c r="P41" i="2"/>
  <c r="P40" i="2"/>
  <c r="F40" i="2"/>
  <c r="P37" i="2"/>
  <c r="P36" i="2"/>
  <c r="F36" i="2"/>
  <c r="P33" i="2"/>
  <c r="P32" i="2"/>
  <c r="F32" i="2"/>
  <c r="P29" i="2"/>
  <c r="P28" i="2"/>
  <c r="F28" i="2"/>
  <c r="T35" i="2"/>
  <c r="L35" i="2"/>
  <c r="T31" i="2"/>
  <c r="L31" i="2"/>
  <c r="J27" i="2"/>
  <c r="R27" i="2"/>
  <c r="T41" i="2"/>
  <c r="L41" i="2"/>
  <c r="P39" i="2"/>
  <c r="H39" i="2"/>
  <c r="R38" i="2"/>
  <c r="J38" i="2"/>
  <c r="T37" i="2"/>
  <c r="L37" i="2"/>
  <c r="P35" i="2"/>
  <c r="H35" i="2"/>
  <c r="R34" i="2"/>
  <c r="J34" i="2"/>
  <c r="T33" i="2"/>
  <c r="L33" i="2"/>
  <c r="P31" i="2"/>
  <c r="H31" i="2"/>
  <c r="R30" i="2"/>
  <c r="J30" i="2"/>
  <c r="T29" i="2"/>
  <c r="L29" i="2"/>
  <c r="L27" i="2"/>
  <c r="T27" i="2"/>
  <c r="R41" i="2"/>
  <c r="J41" i="2"/>
  <c r="T40" i="2"/>
  <c r="V39" i="2"/>
  <c r="N39" i="2"/>
  <c r="F39" i="2"/>
  <c r="P38" i="2"/>
  <c r="H38" i="2"/>
  <c r="R37" i="2"/>
  <c r="J37" i="2"/>
  <c r="T36" i="2"/>
  <c r="V35" i="2"/>
  <c r="N35" i="2"/>
  <c r="F35" i="2"/>
  <c r="P34" i="2"/>
  <c r="H34" i="2"/>
  <c r="R33" i="2"/>
  <c r="J33" i="2"/>
  <c r="T32" i="2"/>
  <c r="V31" i="2"/>
  <c r="N31" i="2"/>
  <c r="F31" i="2"/>
  <c r="P30" i="2"/>
  <c r="H30" i="2"/>
  <c r="R29" i="2"/>
  <c r="J29" i="2"/>
  <c r="T28" i="2"/>
  <c r="T39" i="2"/>
  <c r="L39" i="2"/>
  <c r="H27" i="2"/>
  <c r="V41" i="2"/>
  <c r="N41" i="2"/>
  <c r="R39" i="2"/>
  <c r="T38" i="2"/>
  <c r="V37" i="2"/>
  <c r="N37" i="2"/>
  <c r="R35" i="2"/>
  <c r="T34" i="2"/>
  <c r="V33" i="2"/>
  <c r="N33" i="2"/>
  <c r="R31" i="2"/>
  <c r="T30" i="2"/>
  <c r="V29" i="2"/>
  <c r="N29" i="2"/>
  <c r="E10" i="7" l="1"/>
</calcChain>
</file>

<file path=xl/sharedStrings.xml><?xml version="1.0" encoding="utf-8"?>
<sst xmlns="http://schemas.openxmlformats.org/spreadsheetml/2006/main" count="1034" uniqueCount="145">
  <si>
    <t>Mean</t>
  </si>
  <si>
    <t>Std Dev</t>
  </si>
  <si>
    <t>1st</t>
  </si>
  <si>
    <t>5th</t>
  </si>
  <si>
    <t>25th</t>
  </si>
  <si>
    <t>Median</t>
  </si>
  <si>
    <t>75th</t>
  </si>
  <si>
    <t>95th</t>
  </si>
  <si>
    <t>99th</t>
  </si>
  <si>
    <t>age</t>
  </si>
  <si>
    <t>at</t>
  </si>
  <si>
    <t>baspread</t>
  </si>
  <si>
    <t>bhr</t>
  </si>
  <si>
    <t>div</t>
  </si>
  <si>
    <t>leverage</t>
  </si>
  <si>
    <t>mve</t>
  </si>
  <si>
    <t>nanalysts</t>
  </si>
  <si>
    <t>pe_fwd</t>
  </si>
  <si>
    <t>price</t>
  </si>
  <si>
    <t>q</t>
  </si>
  <si>
    <t>roa</t>
  </si>
  <si>
    <t>sp500</t>
  </si>
  <si>
    <t>tang</t>
  </si>
  <si>
    <t>turnover</t>
  </si>
  <si>
    <t>PE</t>
  </si>
  <si>
    <t>ANALYSTS</t>
  </si>
  <si>
    <t>AGE</t>
  </si>
  <si>
    <t>AT</t>
  </si>
  <si>
    <t>BASPREAD</t>
  </si>
  <si>
    <t>BHR</t>
  </si>
  <si>
    <t>DIV</t>
  </si>
  <si>
    <t>LEVERAGE</t>
  </si>
  <si>
    <t>MVE</t>
  </si>
  <si>
    <t>PRICE</t>
  </si>
  <si>
    <t>Q</t>
  </si>
  <si>
    <t>ROA</t>
  </si>
  <si>
    <t>SP500</t>
  </si>
  <si>
    <t>TANG</t>
  </si>
  <si>
    <t>TURNOVER</t>
  </si>
  <si>
    <t>\\</t>
  </si>
  <si>
    <t>&amp;</t>
  </si>
  <si>
    <t>\multicolumn{1}{l}</t>
  </si>
  <si>
    <t>\begin{table}[H]</t>
  </si>
  <si>
    <t>\tiny</t>
  </si>
  <si>
    <t xml:space="preserve">  \centering</t>
  </si>
  <si>
    <t>\captionsetup{width=.75\textwidth}</t>
  </si>
  <si>
    <t xml:space="preserve"> \caption{\textbf{Descriptive Statistics}}  </t>
  </si>
  <si>
    <t xml:space="preserve"> \label{summary-stats}</t>
  </si>
  <si>
    <t>\caption*{\tiny This table presents descriptive statistics on comparability, institutional ownership, and other firm characteristics (aggregated by industry.) $COMP$ denotes the aggregate accounting comparability level for each industry in a specific year. Data span all stocks listed on the NYSE, NASDAQ, or American Stock Exchange (AMEX) and all industries over the years 1980 to 2015. Institutional ownership, $IO$, for each firm in each year as the ratio of shares held by institutions to the total shares outstanding. All variables are aggregated at the industry (two-digit SIC) level. December fiscal-year-end firms. $AGE$ is the number of years the firm appears in Compustat.</t>
  </si>
  <si>
    <t>$TURNOVER$ is the ratio of monthly trading volume to number of shares outstanding.</t>
  </si>
  <si>
    <t>$RETURN$ is the stock return over the preceeding year.</t>
  </si>
  <si>
    <t>$PRICE$ is the average daily stock price over the preceeding year.</t>
  </si>
  <si>
    <t>$ASSETS$ is the natural logarithm of the book value of assets.</t>
  </si>
  <si>
    <t>$MVE$ is the natural logarithm of market capitalization.</t>
  </si>
  <si>
    <t>$ANALYSTS$ is number of analysts following the firm.</t>
  </si>
  <si>
    <t>$PE$ is the forward price-to-earnings ratio, computed as the current price divided by the 1-year-ahead consensus analyst forecast for the firm.</t>
  </si>
  <si>
    <t>$BASPREAD$ is the average bid-ask spread.</t>
  </si>
  <si>
    <t>$SP500$ an indicator variable for whether or not the firm is in the S\&amp;P 500.</t>
  </si>
  <si>
    <t>$DIV$ is the dividend yield .</t>
  </si>
  <si>
    <t>The ratio of the book value of total debt to assets ($LEVERAGE$.)</t>
  </si>
  <si>
    <t>Tobin's $q$ ($Q$), calculated as in \cite{chungpruitt1994}.</t>
  </si>
  <si>
    <t>Return on assets  ($ROA$)--the ratio of net income to the book value of total assets.</t>
  </si>
  <si>
    <t>The level of asset tangibility ($TANG$), calculated as in \cite{almeidacampello2007}. All variables are winsorized at the 1\% and 99\% level. Final sample consists of 41,159 firm-year observations aggregated into 1,375 industry-year observations.}</t>
  </si>
  <si>
    <t xml:space="preserve">    \begin{tabular}{rrrrrrrrrr}</t>
  </si>
  <si>
    <t xml:space="preserve">    \toprule</t>
  </si>
  <si>
    <t xml:space="preserve">          &amp;       &amp;       &amp; \multicolumn{7}{c}{Percentile} \\</t>
  </si>
  <si>
    <t xml:space="preserve">    \cmidrule{4-10}</t>
  </si>
  <si>
    <t xml:space="preserve">    \multicolumn{1}{c}{Variable} &amp; \multicolumn{1}{c}{Mean} &amp; \multicolumn{1}{c}{Std Dev} &amp; \multicolumn{1}{c}{1st} &amp; \multicolumn{1}{c}{5th} &amp; \multicolumn{1}{c}{25th} &amp; \multicolumn{1}{c}{50th} &amp; \multicolumn{1}{c}{75th} &amp; \multicolumn{1}{c}{95th} &amp; \multicolumn{1}{c}{99th} \\ \hline</t>
  </si>
  <si>
    <t xml:space="preserve">    \bottomrule</t>
  </si>
  <si>
    <t xml:space="preserve">    \end{tabular}</t>
  </si>
  <si>
    <t>\end{table}</t>
  </si>
  <si>
    <t>ior</t>
  </si>
  <si>
    <t>active_ratio</t>
  </si>
  <si>
    <t>numowners</t>
  </si>
  <si>
    <t>numowners_active_ratio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</si>
  <si>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</si>
  <si>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</si>
  <si>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</si>
  <si>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</si>
  <si>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</si>
  <si>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</si>
  <si>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</si>
  <si>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</si>
  <si>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</si>
  <si>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</si>
  <si>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</si>
  <si>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</si>
  <si>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</si>
  <si>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</si>
  <si>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</si>
  <si>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</si>
  <si>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</si>
  <si>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</si>
  <si>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</si>
  <si>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lysts</t>
  </si>
  <si>
    <t>NINSTITUTIONS</t>
  </si>
  <si>
    <t>NACTIVE</t>
  </si>
  <si>
    <t>PCT-INSTITUTIONS</t>
  </si>
  <si>
    <t>PCT-ACTIVE</t>
  </si>
  <si>
    <t>\hline</t>
  </si>
  <si>
    <t xml:space="preserve">age </t>
  </si>
  <si>
    <t xml:space="preserve"> </t>
  </si>
  <si>
    <t xml:space="preserve"> \\</t>
  </si>
  <si>
    <t xml:space="preserve">at </t>
  </si>
  <si>
    <t xml:space="preserve">baspread </t>
  </si>
  <si>
    <t xml:space="preserve">bhr </t>
  </si>
  <si>
    <t xml:space="preserve">div </t>
  </si>
  <si>
    <t xml:space="preserve">leverage </t>
  </si>
  <si>
    <t xml:space="preserve">mve </t>
  </si>
  <si>
    <t xml:space="preserve">nanalysts </t>
  </si>
  <si>
    <t xml:space="preserve">pe\_fwd </t>
  </si>
  <si>
    <t xml:space="preserve">price </t>
  </si>
  <si>
    <t xml:space="preserve">q </t>
  </si>
  <si>
    <t xml:space="preserve">roa </t>
  </si>
  <si>
    <t xml:space="preserve">sp500 </t>
  </si>
  <si>
    <t xml:space="preserve">tang </t>
  </si>
  <si>
    <t xml:space="preserve">turnover </t>
  </si>
  <si>
    <t xml:space="preserve">ior </t>
  </si>
  <si>
    <t xml:space="preserve">active\_ratio </t>
  </si>
  <si>
    <t xml:space="preserve">numowners </t>
  </si>
  <si>
    <t xml:space="preserve">numowners\_active\_ratio </t>
  </si>
  <si>
    <t xml:space="preserve"> 1 \\</t>
  </si>
  <si>
    <t>(19)\\</t>
  </si>
  <si>
    <t>varnames[["</t>
  </si>
  <si>
    <t>"]]=</t>
  </si>
  <si>
    <t>Mean treatment difference (post-pre)</t>
  </si>
  <si>
    <t>Mean control difference (post-pre)</t>
  </si>
  <si>
    <t>Mean DD (treat-control)</t>
  </si>
  <si>
    <t>(standard error)</t>
  </si>
  <si>
    <t>Time from event date</t>
  </si>
  <si>
    <t>Year</t>
  </si>
  <si>
    <t>Treatment-Control</t>
  </si>
  <si>
    <t>Treatment</t>
  </si>
  <si>
    <t>Control</t>
  </si>
  <si>
    <t>treat</t>
  </si>
  <si>
    <t>control</t>
  </si>
  <si>
    <t>coeff</t>
  </si>
  <si>
    <t>std error</t>
  </si>
  <si>
    <t>t</t>
  </si>
  <si>
    <t>p</t>
  </si>
  <si>
    <t>Comparability</t>
  </si>
  <si>
    <t>year</t>
  </si>
  <si>
    <t>treated_cossim</t>
  </si>
  <si>
    <t>control_cossim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</si>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</sst>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8" fillId="0" borderId="0" xfId="43"/>
    <xf numFmtId="165" fontId="0" fillId="0" borderId="0" xfId="0" applyNumberFormat="1"/>
    <xf numFmtId="0" fontId="0" fillId="0" borderId="0" xfId="0" applyNumberFormat="1"/>
    <xf numFmtId="49" fontId="0" fillId="0" borderId="0" xfId="0" applyNumberFormat="1"/>
    <xf numFmtId="0" fontId="19" fillId="0" borderId="0" xfId="0" applyFont="1" applyAlignment="1">
      <alignment vertical="center"/>
    </xf>
    <xf numFmtId="166" fontId="0" fillId="0" borderId="0" xfId="1" applyNumberFormat="1" applyFont="1"/>
    <xf numFmtId="10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Panel A: SOP 97-2 Treatment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trends!$E$4</c:f>
              <c:strCache>
                <c:ptCount val="1"/>
                <c:pt idx="0">
                  <c:v>Treatment-Control</c:v>
                </c:pt>
              </c:strCache>
            </c:strRef>
          </c:tx>
          <c:cat>
            <c:numRef>
              <c:f>trends!$B$14:$B$21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trends!$E$14:$E$21</c:f>
              <c:numCache>
                <c:formatCode>0.0%</c:formatCode>
                <c:ptCount val="8"/>
                <c:pt idx="0">
                  <c:v>-6.6607330000000298E-3</c:v>
                </c:pt>
                <c:pt idx="1">
                  <c:v>-9.4717999999999192E-3</c:v>
                </c:pt>
                <c:pt idx="2">
                  <c:v>1.8019999999999703E-3</c:v>
                </c:pt>
                <c:pt idx="3">
                  <c:v>1.0061699999999951E-2</c:v>
                </c:pt>
                <c:pt idx="4">
                  <c:v>-7.8539000000000803E-3</c:v>
                </c:pt>
                <c:pt idx="5">
                  <c:v>-2.2347299999999959E-2</c:v>
                </c:pt>
                <c:pt idx="6">
                  <c:v>-2.9326049999999992E-2</c:v>
                </c:pt>
                <c:pt idx="7">
                  <c:v>-2.6304800000000017E-2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619264"/>
        <c:axId val="342621184"/>
      </c:lineChart>
      <c:catAx>
        <c:axId val="3426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Time from event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621184"/>
        <c:crosses val="autoZero"/>
        <c:auto val="1"/>
        <c:lblAlgn val="ctr"/>
        <c:lblOffset val="100"/>
        <c:noMultiLvlLbl val="0"/>
      </c:catAx>
      <c:valAx>
        <c:axId val="342621184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Active-to-Passive institutional ownership ratio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34261926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Panel B: ASU 2009-13 Treatment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trends!$E$4</c:f>
              <c:strCache>
                <c:ptCount val="1"/>
                <c:pt idx="0">
                  <c:v>Treatment-Control</c:v>
                </c:pt>
              </c:strCache>
            </c:strRef>
          </c:tx>
          <c:cat>
            <c:numRef>
              <c:f>trends!$B$5:$B$11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trends!$E$5:$E$11</c:f>
              <c:numCache>
                <c:formatCode>0.0%</c:formatCode>
                <c:ptCount val="7"/>
                <c:pt idx="0">
                  <c:v>5.1980000000000359E-3</c:v>
                </c:pt>
                <c:pt idx="1">
                  <c:v>1.5011799999999909E-2</c:v>
                </c:pt>
                <c:pt idx="2">
                  <c:v>1.3334000000000068E-2</c:v>
                </c:pt>
                <c:pt idx="3">
                  <c:v>4.030429999999996E-2</c:v>
                </c:pt>
                <c:pt idx="4">
                  <c:v>5.0507450000000009E-2</c:v>
                </c:pt>
                <c:pt idx="5">
                  <c:v>5.071060000000005E-2</c:v>
                </c:pt>
                <c:pt idx="6">
                  <c:v>5.2074899999999924E-2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85440"/>
        <c:axId val="165090432"/>
      </c:lineChart>
      <c:catAx>
        <c:axId val="1642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Time from event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90432"/>
        <c:crosses val="autoZero"/>
        <c:auto val="1"/>
        <c:lblAlgn val="ctr"/>
        <c:lblOffset val="100"/>
        <c:noMultiLvlLbl val="0"/>
      </c:catAx>
      <c:valAx>
        <c:axId val="165090432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Active-to-Passive Institutional ownership ratio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16428544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Panel B: ASU 2009-13 Treatment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trends!$E$4</c:f>
              <c:strCache>
                <c:ptCount val="1"/>
                <c:pt idx="0">
                  <c:v>Treatment-Control</c:v>
                </c:pt>
              </c:strCache>
            </c:strRef>
          </c:tx>
          <c:cat>
            <c:numRef>
              <c:f>trends!$B$33:$B$38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trends!$E$33:$E$38</c:f>
              <c:numCache>
                <c:formatCode>General</c:formatCode>
                <c:ptCount val="6"/>
                <c:pt idx="0">
                  <c:v>2.1352527E-2</c:v>
                </c:pt>
                <c:pt idx="1">
                  <c:v>2.4934997E-2</c:v>
                </c:pt>
                <c:pt idx="2">
                  <c:v>1.5902822E-2</c:v>
                </c:pt>
                <c:pt idx="3">
                  <c:v>2.9285930000000002E-3</c:v>
                </c:pt>
                <c:pt idx="4">
                  <c:v>4.2123000000000004E-3</c:v>
                </c:pt>
                <c:pt idx="5">
                  <c:v>9.2607539999999995E-3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76032"/>
        <c:axId val="332878208"/>
      </c:lineChart>
      <c:catAx>
        <c:axId val="33287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Time from event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2878208"/>
        <c:crosses val="autoZero"/>
        <c:auto val="1"/>
        <c:lblAlgn val="ctr"/>
        <c:lblOffset val="100"/>
        <c:noMultiLvlLbl val="0"/>
      </c:catAx>
      <c:valAx>
        <c:axId val="332878208"/>
        <c:scaling>
          <c:orientation val="minMax"/>
          <c:max val="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Accounting Comparability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332876032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Panel A: SOP 97-2 Treatment Event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trends!$E$4</c:f>
              <c:strCache>
                <c:ptCount val="1"/>
                <c:pt idx="0">
                  <c:v>Treatment-Control</c:v>
                </c:pt>
              </c:strCache>
            </c:strRef>
          </c:tx>
          <c:cat>
            <c:numRef>
              <c:f>trends!$B$25:$B$30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trends!$E$25:$E$30</c:f>
              <c:numCache>
                <c:formatCode>General</c:formatCode>
                <c:ptCount val="6"/>
                <c:pt idx="0">
                  <c:v>1.0872633E-2</c:v>
                </c:pt>
                <c:pt idx="1">
                  <c:v>-4.9234129999999997E-3</c:v>
                </c:pt>
                <c:pt idx="2">
                  <c:v>1.0340363E-2</c:v>
                </c:pt>
                <c:pt idx="3">
                  <c:v>1.1442041E-2</c:v>
                </c:pt>
                <c:pt idx="4">
                  <c:v>3.7363333999999998E-2</c:v>
                </c:pt>
                <c:pt idx="5">
                  <c:v>4.0325090000000001E-2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13856"/>
        <c:axId val="331515776"/>
      </c:lineChart>
      <c:catAx>
        <c:axId val="3315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Time from event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1515776"/>
        <c:crosses val="autoZero"/>
        <c:auto val="1"/>
        <c:lblAlgn val="ctr"/>
        <c:lblOffset val="100"/>
        <c:noMultiLvlLbl val="0"/>
      </c:catAx>
      <c:valAx>
        <c:axId val="331515776"/>
        <c:scaling>
          <c:orientation val="minMax"/>
          <c:max val="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Accounting Comparability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3315138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\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B19"/>
    </sheetView>
  </sheetViews>
  <sheetFormatPr defaultRowHeight="15" x14ac:dyDescent="0.25"/>
  <cols>
    <col min="1" max="1" width="23.42578125" bestFit="1" customWidth="1"/>
    <col min="2" max="2" width="17.5703125" bestFit="1" customWidth="1"/>
    <col min="3" max="3" width="11.85546875" bestFit="1" customWidth="1"/>
    <col min="4" max="4" width="23.42578125" bestFit="1" customWidth="1"/>
    <col min="5" max="5" width="4.28515625" bestFit="1" customWidth="1"/>
    <col min="6" max="6" width="19.28515625" bestFit="1" customWidth="1"/>
    <col min="7" max="7" width="47.85546875" bestFit="1" customWidth="1"/>
  </cols>
  <sheetData>
    <row r="1" spans="1:7" x14ac:dyDescent="0.25">
      <c r="A1" t="s">
        <v>9</v>
      </c>
      <c r="B1" t="s">
        <v>26</v>
      </c>
      <c r="C1" t="s">
        <v>123</v>
      </c>
      <c r="D1" t="str">
        <f>A1</f>
        <v>age</v>
      </c>
      <c r="E1" t="s">
        <v>124</v>
      </c>
      <c r="F1" t="str">
        <f>""""&amp;B1&amp;""""</f>
        <v>"AGE"</v>
      </c>
      <c r="G1" t="str">
        <f>CONCATENATE(C1,D1,E1,F1)</f>
        <v>varnames[["age"]]="AGE"</v>
      </c>
    </row>
    <row r="2" spans="1:7" x14ac:dyDescent="0.25">
      <c r="A2" t="s">
        <v>73</v>
      </c>
      <c r="B2" t="s">
        <v>95</v>
      </c>
      <c r="C2" t="s">
        <v>123</v>
      </c>
      <c r="D2" t="str">
        <f t="shared" ref="D2:D19" si="0">A2</f>
        <v>numowners</v>
      </c>
      <c r="E2" t="s">
        <v>124</v>
      </c>
      <c r="F2" t="str">
        <f t="shared" ref="F2:F19" si="1">""""&amp;B2&amp;""""</f>
        <v>"NINSTITUTIONS"</v>
      </c>
      <c r="G2" t="str">
        <f t="shared" ref="G2:G19" si="2">CONCATENATE(C2,D2,E2,F2)</f>
        <v>varnames[["numowners"]]="NINSTITUTIONS"</v>
      </c>
    </row>
    <row r="3" spans="1:7" x14ac:dyDescent="0.25">
      <c r="A3" t="s">
        <v>74</v>
      </c>
      <c r="B3" t="s">
        <v>96</v>
      </c>
      <c r="C3" t="s">
        <v>123</v>
      </c>
      <c r="D3" t="str">
        <f t="shared" si="0"/>
        <v>numowners_active_ratio</v>
      </c>
      <c r="E3" t="s">
        <v>124</v>
      </c>
      <c r="F3" t="str">
        <f t="shared" si="1"/>
        <v>"NACTIVE"</v>
      </c>
      <c r="G3" t="str">
        <f t="shared" si="2"/>
        <v>varnames[["numowners_active_ratio"]]="NACTIVE"</v>
      </c>
    </row>
    <row r="4" spans="1:7" x14ac:dyDescent="0.25">
      <c r="A4" t="s">
        <v>71</v>
      </c>
      <c r="B4" t="s">
        <v>97</v>
      </c>
      <c r="C4" t="s">
        <v>123</v>
      </c>
      <c r="D4" t="str">
        <f t="shared" si="0"/>
        <v>ior</v>
      </c>
      <c r="E4" t="s">
        <v>124</v>
      </c>
      <c r="F4" t="str">
        <f t="shared" si="1"/>
        <v>"PCT-INSTITUTIONS"</v>
      </c>
      <c r="G4" t="str">
        <f t="shared" si="2"/>
        <v>varnames[["ior"]]="PCT-INSTITUTIONS"</v>
      </c>
    </row>
    <row r="5" spans="1:7" x14ac:dyDescent="0.25">
      <c r="A5" t="s">
        <v>72</v>
      </c>
      <c r="B5" t="s">
        <v>98</v>
      </c>
      <c r="C5" t="s">
        <v>123</v>
      </c>
      <c r="D5" t="str">
        <f t="shared" si="0"/>
        <v>active_ratio</v>
      </c>
      <c r="E5" t="s">
        <v>124</v>
      </c>
      <c r="F5" t="str">
        <f t="shared" si="1"/>
        <v>"PCT-ACTIVE"</v>
      </c>
      <c r="G5" t="str">
        <f t="shared" si="2"/>
        <v>varnames[["active_ratio"]]="PCT-ACTIVE"</v>
      </c>
    </row>
    <row r="6" spans="1:7" x14ac:dyDescent="0.25">
      <c r="A6" t="s">
        <v>10</v>
      </c>
      <c r="B6" t="s">
        <v>27</v>
      </c>
      <c r="C6" t="s">
        <v>123</v>
      </c>
      <c r="D6" t="str">
        <f t="shared" si="0"/>
        <v>at</v>
      </c>
      <c r="E6" t="s">
        <v>124</v>
      </c>
      <c r="F6" t="str">
        <f t="shared" si="1"/>
        <v>"AT"</v>
      </c>
      <c r="G6" t="str">
        <f t="shared" si="2"/>
        <v>varnames[["at"]]="AT"</v>
      </c>
    </row>
    <row r="7" spans="1:7" x14ac:dyDescent="0.25">
      <c r="A7" t="s">
        <v>11</v>
      </c>
      <c r="B7" t="s">
        <v>28</v>
      </c>
      <c r="C7" t="s">
        <v>123</v>
      </c>
      <c r="D7" t="str">
        <f t="shared" si="0"/>
        <v>baspread</v>
      </c>
      <c r="E7" t="s">
        <v>124</v>
      </c>
      <c r="F7" t="str">
        <f t="shared" si="1"/>
        <v>"BASPREAD"</v>
      </c>
      <c r="G7" t="str">
        <f t="shared" si="2"/>
        <v>varnames[["baspread"]]="BASPREAD"</v>
      </c>
    </row>
    <row r="8" spans="1:7" x14ac:dyDescent="0.25">
      <c r="A8" t="s">
        <v>12</v>
      </c>
      <c r="B8" t="s">
        <v>29</v>
      </c>
      <c r="C8" t="s">
        <v>123</v>
      </c>
      <c r="D8" t="str">
        <f t="shared" si="0"/>
        <v>bhr</v>
      </c>
      <c r="E8" t="s">
        <v>124</v>
      </c>
      <c r="F8" t="str">
        <f t="shared" si="1"/>
        <v>"BHR"</v>
      </c>
      <c r="G8" t="str">
        <f t="shared" si="2"/>
        <v>varnames[["bhr"]]="BHR"</v>
      </c>
    </row>
    <row r="9" spans="1:7" x14ac:dyDescent="0.25">
      <c r="A9" t="s">
        <v>13</v>
      </c>
      <c r="B9" t="s">
        <v>30</v>
      </c>
      <c r="C9" t="s">
        <v>123</v>
      </c>
      <c r="D9" t="str">
        <f t="shared" si="0"/>
        <v>div</v>
      </c>
      <c r="E9" t="s">
        <v>124</v>
      </c>
      <c r="F9" t="str">
        <f t="shared" si="1"/>
        <v>"DIV"</v>
      </c>
      <c r="G9" t="str">
        <f t="shared" si="2"/>
        <v>varnames[["div"]]="DIV"</v>
      </c>
    </row>
    <row r="10" spans="1:7" x14ac:dyDescent="0.25">
      <c r="A10" t="s">
        <v>14</v>
      </c>
      <c r="B10" t="s">
        <v>31</v>
      </c>
      <c r="C10" t="s">
        <v>123</v>
      </c>
      <c r="D10" t="str">
        <f t="shared" si="0"/>
        <v>leverage</v>
      </c>
      <c r="E10" t="s">
        <v>124</v>
      </c>
      <c r="F10" t="str">
        <f t="shared" si="1"/>
        <v>"LEVERAGE"</v>
      </c>
      <c r="G10" t="str">
        <f t="shared" si="2"/>
        <v>varnames[["leverage"]]="LEVERAGE"</v>
      </c>
    </row>
    <row r="11" spans="1:7" x14ac:dyDescent="0.25">
      <c r="A11" t="s">
        <v>15</v>
      </c>
      <c r="B11" t="s">
        <v>32</v>
      </c>
      <c r="C11" t="s">
        <v>123</v>
      </c>
      <c r="D11" t="str">
        <f t="shared" si="0"/>
        <v>mve</v>
      </c>
      <c r="E11" t="s">
        <v>124</v>
      </c>
      <c r="F11" t="str">
        <f t="shared" si="1"/>
        <v>"MVE"</v>
      </c>
      <c r="G11" t="str">
        <f t="shared" si="2"/>
        <v>varnames[["mve"]]="MVE"</v>
      </c>
    </row>
    <row r="12" spans="1:7" x14ac:dyDescent="0.25">
      <c r="A12" t="s">
        <v>16</v>
      </c>
      <c r="B12" t="s">
        <v>25</v>
      </c>
      <c r="C12" t="s">
        <v>123</v>
      </c>
      <c r="D12" t="str">
        <f t="shared" si="0"/>
        <v>nanalysts</v>
      </c>
      <c r="E12" t="s">
        <v>124</v>
      </c>
      <c r="F12" t="str">
        <f t="shared" si="1"/>
        <v>"ANALYSTS"</v>
      </c>
      <c r="G12" t="str">
        <f t="shared" si="2"/>
        <v>varnames[["nanalysts"]]="ANALYSTS"</v>
      </c>
    </row>
    <row r="13" spans="1:7" x14ac:dyDescent="0.25">
      <c r="A13" t="s">
        <v>17</v>
      </c>
      <c r="B13" t="s">
        <v>24</v>
      </c>
      <c r="C13" t="s">
        <v>123</v>
      </c>
      <c r="D13" t="str">
        <f t="shared" si="0"/>
        <v>pe_fwd</v>
      </c>
      <c r="E13" t="s">
        <v>124</v>
      </c>
      <c r="F13" t="str">
        <f t="shared" si="1"/>
        <v>"PE"</v>
      </c>
      <c r="G13" t="str">
        <f t="shared" si="2"/>
        <v>varnames[["pe_fwd"]]="PE"</v>
      </c>
    </row>
    <row r="14" spans="1:7" x14ac:dyDescent="0.25">
      <c r="A14" t="s">
        <v>18</v>
      </c>
      <c r="B14" t="s">
        <v>33</v>
      </c>
      <c r="C14" t="s">
        <v>123</v>
      </c>
      <c r="D14" t="str">
        <f t="shared" si="0"/>
        <v>price</v>
      </c>
      <c r="E14" t="s">
        <v>124</v>
      </c>
      <c r="F14" t="str">
        <f t="shared" si="1"/>
        <v>"PRICE"</v>
      </c>
      <c r="G14" t="str">
        <f t="shared" si="2"/>
        <v>varnames[["price"]]="PRICE"</v>
      </c>
    </row>
    <row r="15" spans="1:7" x14ac:dyDescent="0.25">
      <c r="A15" t="s">
        <v>19</v>
      </c>
      <c r="B15" t="s">
        <v>34</v>
      </c>
      <c r="C15" t="s">
        <v>123</v>
      </c>
      <c r="D15" t="str">
        <f t="shared" si="0"/>
        <v>q</v>
      </c>
      <c r="E15" t="s">
        <v>124</v>
      </c>
      <c r="F15" t="str">
        <f t="shared" si="1"/>
        <v>"Q"</v>
      </c>
      <c r="G15" t="str">
        <f t="shared" si="2"/>
        <v>varnames[["q"]]="Q"</v>
      </c>
    </row>
    <row r="16" spans="1:7" x14ac:dyDescent="0.25">
      <c r="A16" t="s">
        <v>20</v>
      </c>
      <c r="B16" t="s">
        <v>35</v>
      </c>
      <c r="C16" t="s">
        <v>123</v>
      </c>
      <c r="D16" t="str">
        <f t="shared" si="0"/>
        <v>roa</v>
      </c>
      <c r="E16" t="s">
        <v>124</v>
      </c>
      <c r="F16" t="str">
        <f t="shared" si="1"/>
        <v>"ROA"</v>
      </c>
      <c r="G16" t="str">
        <f t="shared" si="2"/>
        <v>varnames[["roa"]]="ROA"</v>
      </c>
    </row>
    <row r="17" spans="1:7" x14ac:dyDescent="0.25">
      <c r="A17" t="s">
        <v>21</v>
      </c>
      <c r="B17" t="s">
        <v>36</v>
      </c>
      <c r="C17" t="s">
        <v>123</v>
      </c>
      <c r="D17" t="str">
        <f t="shared" si="0"/>
        <v>sp500</v>
      </c>
      <c r="E17" t="s">
        <v>124</v>
      </c>
      <c r="F17" t="str">
        <f t="shared" si="1"/>
        <v>"SP500"</v>
      </c>
      <c r="G17" t="str">
        <f t="shared" si="2"/>
        <v>varnames[["sp500"]]="SP500"</v>
      </c>
    </row>
    <row r="18" spans="1:7" x14ac:dyDescent="0.25">
      <c r="A18" t="s">
        <v>22</v>
      </c>
      <c r="B18" t="s">
        <v>37</v>
      </c>
      <c r="C18" t="s">
        <v>123</v>
      </c>
      <c r="D18" t="str">
        <f t="shared" si="0"/>
        <v>tang</v>
      </c>
      <c r="E18" t="s">
        <v>124</v>
      </c>
      <c r="F18" t="str">
        <f t="shared" si="1"/>
        <v>"TANG"</v>
      </c>
      <c r="G18" t="str">
        <f t="shared" si="2"/>
        <v>varnames[["tang"]]="TANG"</v>
      </c>
    </row>
    <row r="19" spans="1:7" x14ac:dyDescent="0.25">
      <c r="A19" t="s">
        <v>23</v>
      </c>
      <c r="B19" t="s">
        <v>38</v>
      </c>
      <c r="C19" t="s">
        <v>123</v>
      </c>
      <c r="D19" t="str">
        <f t="shared" si="0"/>
        <v>turnover</v>
      </c>
      <c r="E19" t="s">
        <v>124</v>
      </c>
      <c r="F19" t="str">
        <f t="shared" si="1"/>
        <v>"TURNOVER"</v>
      </c>
      <c r="G19" t="str">
        <f t="shared" si="2"/>
        <v>varnames[["turnover"]]="TURNOVER"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"/>
    </sheetView>
  </sheetViews>
  <sheetFormatPr defaultRowHeight="15" x14ac:dyDescent="0.25"/>
  <cols>
    <col min="1" max="1" width="15.140625" bestFit="1" customWidth="1"/>
    <col min="2" max="2" width="35.42578125" bestFit="1" customWidth="1"/>
    <col min="4" max="4" width="32.5703125" bestFit="1" customWidth="1"/>
    <col min="6" max="6" width="22.5703125" bestFit="1" customWidth="1"/>
  </cols>
  <sheetData>
    <row r="1" spans="1:6" x14ac:dyDescent="0.25">
      <c r="B1" t="s">
        <v>125</v>
      </c>
      <c r="D1" t="s">
        <v>126</v>
      </c>
      <c r="F1" t="s">
        <v>127</v>
      </c>
    </row>
    <row r="2" spans="1:6" x14ac:dyDescent="0.25">
      <c r="A2" t="s">
        <v>98</v>
      </c>
    </row>
    <row r="3" spans="1:6" x14ac:dyDescent="0.25">
      <c r="A3" t="s">
        <v>128</v>
      </c>
    </row>
    <row r="4" spans="1:6" x14ac:dyDescent="0.25">
      <c r="A4" t="s">
        <v>96</v>
      </c>
    </row>
    <row r="5" spans="1:6" x14ac:dyDescent="0.25">
      <c r="A5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A50" sqref="A50"/>
    </sheetView>
  </sheetViews>
  <sheetFormatPr defaultRowHeight="15" x14ac:dyDescent="0.25"/>
  <cols>
    <col min="6" max="6" width="9.28515625" bestFit="1" customWidth="1"/>
    <col min="7" max="7" width="9.28515625" customWidth="1"/>
    <col min="8" max="8" width="10.140625" bestFit="1" customWidth="1"/>
    <col min="9" max="9" width="10.14062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10.140625" bestFit="1" customWidth="1"/>
    <col min="21" max="21" width="10.140625" customWidth="1"/>
    <col min="22" max="22" width="11.140625" bestFit="1" customWidth="1"/>
  </cols>
  <sheetData>
    <row r="1" spans="3:3" x14ac:dyDescent="0.25">
      <c r="C1" t="s">
        <v>42</v>
      </c>
    </row>
    <row r="2" spans="3:3" x14ac:dyDescent="0.25">
      <c r="C2" t="s">
        <v>43</v>
      </c>
    </row>
    <row r="3" spans="3:3" x14ac:dyDescent="0.25">
      <c r="C3" t="s">
        <v>44</v>
      </c>
    </row>
    <row r="4" spans="3:3" x14ac:dyDescent="0.25">
      <c r="C4" t="s">
        <v>45</v>
      </c>
    </row>
    <row r="5" spans="3:3" x14ac:dyDescent="0.25">
      <c r="C5" t="s">
        <v>46</v>
      </c>
    </row>
    <row r="6" spans="3:3" x14ac:dyDescent="0.25">
      <c r="C6" t="s">
        <v>47</v>
      </c>
    </row>
    <row r="7" spans="3:3" x14ac:dyDescent="0.25">
      <c r="C7" t="s">
        <v>48</v>
      </c>
    </row>
    <row r="8" spans="3:3" x14ac:dyDescent="0.25">
      <c r="C8" t="s">
        <v>49</v>
      </c>
    </row>
    <row r="9" spans="3:3" x14ac:dyDescent="0.25">
      <c r="C9" t="s">
        <v>50</v>
      </c>
    </row>
    <row r="10" spans="3:3" x14ac:dyDescent="0.25">
      <c r="C10" t="s">
        <v>51</v>
      </c>
    </row>
    <row r="11" spans="3:3" x14ac:dyDescent="0.25">
      <c r="C11" t="s">
        <v>52</v>
      </c>
    </row>
    <row r="12" spans="3:3" x14ac:dyDescent="0.25">
      <c r="C12" t="s">
        <v>53</v>
      </c>
    </row>
    <row r="13" spans="3:3" x14ac:dyDescent="0.25">
      <c r="C13" t="s">
        <v>54</v>
      </c>
    </row>
    <row r="14" spans="3:3" x14ac:dyDescent="0.25">
      <c r="C14" t="s">
        <v>55</v>
      </c>
    </row>
    <row r="15" spans="3:3" x14ac:dyDescent="0.25">
      <c r="C15" t="s">
        <v>56</v>
      </c>
    </row>
    <row r="16" spans="3:3" x14ac:dyDescent="0.25">
      <c r="C16" t="s">
        <v>57</v>
      </c>
    </row>
    <row r="17" spans="1:23" x14ac:dyDescent="0.25">
      <c r="C17" t="s">
        <v>58</v>
      </c>
    </row>
    <row r="18" spans="1:23" x14ac:dyDescent="0.25">
      <c r="C18" t="s">
        <v>59</v>
      </c>
    </row>
    <row r="19" spans="1:23" x14ac:dyDescent="0.25">
      <c r="C19" t="s">
        <v>60</v>
      </c>
    </row>
    <row r="20" spans="1:23" x14ac:dyDescent="0.25">
      <c r="C20" t="s">
        <v>61</v>
      </c>
    </row>
    <row r="21" spans="1:23" x14ac:dyDescent="0.25">
      <c r="C21" t="s">
        <v>62</v>
      </c>
    </row>
    <row r="22" spans="1:23" x14ac:dyDescent="0.25">
      <c r="C22" t="s">
        <v>63</v>
      </c>
    </row>
    <row r="23" spans="1:23" x14ac:dyDescent="0.25">
      <c r="C23" t="s">
        <v>64</v>
      </c>
    </row>
    <row r="24" spans="1:23" x14ac:dyDescent="0.25">
      <c r="C24" t="s">
        <v>65</v>
      </c>
    </row>
    <row r="25" spans="1:23" x14ac:dyDescent="0.25">
      <c r="C25" t="s">
        <v>66</v>
      </c>
    </row>
    <row r="26" spans="1:23" x14ac:dyDescent="0.25">
      <c r="C26" t="s">
        <v>67</v>
      </c>
    </row>
    <row r="27" spans="1:23" x14ac:dyDescent="0.25">
      <c r="A27" t="str">
        <f>'summary-stats'!A2</f>
        <v>age</v>
      </c>
      <c r="B27" t="str">
        <f>VLOOKUP(A27,variables!$A$1:$B$19,2,FALSE)</f>
        <v>AGE</v>
      </c>
      <c r="C27" t="s">
        <v>41</v>
      </c>
      <c r="D27" t="str">
        <f>"{"&amp;B27&amp;"}"</f>
        <v>{AGE}</v>
      </c>
      <c r="E27" t="s">
        <v>40</v>
      </c>
      <c r="F27" s="2">
        <f>VLOOKUP($A27,'summary-stats'!$A$1:$J$16,2,FALSE)</f>
        <v>15.744</v>
      </c>
      <c r="G27" s="2" t="s">
        <v>40</v>
      </c>
      <c r="H27" s="2">
        <f>VLOOKUP($A27,'summary-stats'!$A$1:$J$16,3,FALSE)</f>
        <v>13.452</v>
      </c>
      <c r="I27" s="2" t="s">
        <v>40</v>
      </c>
      <c r="J27" s="2">
        <f>VLOOKUP($A27,'summary-stats'!$A$1:$J$16,4,FALSE)</f>
        <v>0.999</v>
      </c>
      <c r="K27" s="2" t="s">
        <v>40</v>
      </c>
      <c r="L27" s="2">
        <f>VLOOKUP($A27,'summary-stats'!$A$1:$J$16,5,FALSE)</f>
        <v>2.0009999999999999</v>
      </c>
      <c r="M27" s="2" t="s">
        <v>40</v>
      </c>
      <c r="N27" s="2">
        <f>VLOOKUP($A27,'summary-stats'!$A$1:$J$16,6,FALSE)</f>
        <v>5.9989999999999997</v>
      </c>
      <c r="O27" s="2" t="s">
        <v>40</v>
      </c>
      <c r="P27" s="2">
        <f>VLOOKUP($A27,'summary-stats'!$A$1:$J$16,7,FALSE)</f>
        <v>11.000999999999999</v>
      </c>
      <c r="Q27" s="2" t="s">
        <v>40</v>
      </c>
      <c r="R27" s="2">
        <f>VLOOKUP($A27,'summary-stats'!$A$1:$J$16,8,FALSE)</f>
        <v>21.998999999999999</v>
      </c>
      <c r="S27" s="2" t="s">
        <v>40</v>
      </c>
      <c r="T27" s="2">
        <f>VLOOKUP($A27,'summary-stats'!$A$1:$J$16,9,FALSE)</f>
        <v>45.253999999999998</v>
      </c>
      <c r="U27" s="2" t="s">
        <v>40</v>
      </c>
      <c r="V27" s="2">
        <f>VLOOKUP($A27,'summary-stats'!$A$1:$J$16,10,FALSE)</f>
        <v>58.000999999999998</v>
      </c>
      <c r="W27" s="3" t="s">
        <v>39</v>
      </c>
    </row>
    <row r="28" spans="1:23" x14ac:dyDescent="0.25">
      <c r="A28" t="str">
        <f>'summary-stats'!A3</f>
        <v>at</v>
      </c>
      <c r="B28" t="str">
        <f>VLOOKUP(A28,variables!$A$1:$B$19,2,FALSE)</f>
        <v>AT</v>
      </c>
      <c r="C28" t="s">
        <v>41</v>
      </c>
      <c r="D28" t="str">
        <f t="shared" ref="D28:D41" si="0">"{"&amp;B28&amp;"}"</f>
        <v>{AT}</v>
      </c>
      <c r="E28" t="s">
        <v>40</v>
      </c>
      <c r="F28" s="2">
        <f>VLOOKUP($A28,'summary-stats'!$A$1:$J$16,2,FALSE)</f>
        <v>8334.1</v>
      </c>
      <c r="G28" s="2" t="s">
        <v>40</v>
      </c>
      <c r="H28" s="2">
        <f>VLOOKUP($A28,'summary-stats'!$A$1:$J$16,3,FALSE)</f>
        <v>73577.254000000001</v>
      </c>
      <c r="I28" s="2" t="s">
        <v>40</v>
      </c>
      <c r="J28" s="2">
        <f>VLOOKUP($A28,'summary-stats'!$A$1:$J$16,4,FALSE)</f>
        <v>5.3810000000000002</v>
      </c>
      <c r="K28" s="2" t="s">
        <v>40</v>
      </c>
      <c r="L28" s="2">
        <f>VLOOKUP($A28,'summary-stats'!$A$1:$J$16,5,FALSE)</f>
        <v>15.397</v>
      </c>
      <c r="M28" s="2" t="s">
        <v>40</v>
      </c>
      <c r="N28" s="2">
        <f>VLOOKUP($A28,'summary-stats'!$A$1:$J$16,6,FALSE)</f>
        <v>96.843000000000004</v>
      </c>
      <c r="O28" s="2" t="s">
        <v>40</v>
      </c>
      <c r="P28" s="2">
        <f>VLOOKUP($A28,'summary-stats'!$A$1:$J$16,7,FALSE)</f>
        <v>455.66500000000002</v>
      </c>
      <c r="Q28" s="2" t="s">
        <v>40</v>
      </c>
      <c r="R28" s="2">
        <f>VLOOKUP($A28,'summary-stats'!$A$1:$J$16,8,FALSE)</f>
        <v>2235.3519999999999</v>
      </c>
      <c r="S28" s="2" t="s">
        <v>40</v>
      </c>
      <c r="T28" s="2">
        <f>VLOOKUP($A28,'summary-stats'!$A$1:$J$16,9,FALSE)</f>
        <v>21873.966</v>
      </c>
      <c r="U28" s="2" t="s">
        <v>40</v>
      </c>
      <c r="V28" s="2">
        <f>VLOOKUP($A28,'summary-stats'!$A$1:$J$16,10,FALSE)</f>
        <v>121274.22</v>
      </c>
      <c r="W28" s="3" t="s">
        <v>39</v>
      </c>
    </row>
    <row r="29" spans="1:23" x14ac:dyDescent="0.25">
      <c r="A29" t="str">
        <f>'summary-stats'!A4</f>
        <v>baspread</v>
      </c>
      <c r="B29" t="str">
        <f>VLOOKUP(A29,variables!$A$1:$B$19,2,FALSE)</f>
        <v>BASPREAD</v>
      </c>
      <c r="C29" t="s">
        <v>41</v>
      </c>
      <c r="D29" t="str">
        <f t="shared" si="0"/>
        <v>{BASPREAD}</v>
      </c>
      <c r="E29" t="s">
        <v>40</v>
      </c>
      <c r="F29" s="2">
        <f>VLOOKUP($A29,'summary-stats'!$A$1:$J$16,2,FALSE)</f>
        <v>1.4E-2</v>
      </c>
      <c r="G29" s="2" t="s">
        <v>40</v>
      </c>
      <c r="H29" s="2">
        <f>VLOOKUP($A29,'summary-stats'!$A$1:$J$16,3,FALSE)</f>
        <v>4.4999999999999998E-2</v>
      </c>
      <c r="I29" s="2" t="s">
        <v>40</v>
      </c>
      <c r="J29" s="2">
        <f>VLOOKUP($A29,'summary-stats'!$A$1:$J$16,4,FALSE)</f>
        <v>0</v>
      </c>
      <c r="K29" s="2" t="s">
        <v>40</v>
      </c>
      <c r="L29" s="2">
        <f>VLOOKUP($A29,'summary-stats'!$A$1:$J$16,5,FALSE)</f>
        <v>0</v>
      </c>
      <c r="M29" s="2" t="s">
        <v>40</v>
      </c>
      <c r="N29" s="2">
        <f>VLOOKUP($A29,'summary-stats'!$A$1:$J$16,6,FALSE)</f>
        <v>0</v>
      </c>
      <c r="O29" s="2" t="s">
        <v>40</v>
      </c>
      <c r="P29" s="2">
        <f>VLOOKUP($A29,'summary-stats'!$A$1:$J$16,7,FALSE)</f>
        <v>0</v>
      </c>
      <c r="Q29" s="2" t="s">
        <v>40</v>
      </c>
      <c r="R29" s="2">
        <f>VLOOKUP($A29,'summary-stats'!$A$1:$J$16,8,FALSE)</f>
        <v>0</v>
      </c>
      <c r="S29" s="2" t="s">
        <v>40</v>
      </c>
      <c r="T29" s="2">
        <f>VLOOKUP($A29,'summary-stats'!$A$1:$J$16,9,FALSE)</f>
        <v>8.7999999999999995E-2</v>
      </c>
      <c r="U29" s="2" t="s">
        <v>40</v>
      </c>
      <c r="V29" s="2">
        <f>VLOOKUP($A29,'summary-stats'!$A$1:$J$16,10,FALSE)</f>
        <v>0.2</v>
      </c>
      <c r="W29" s="3" t="s">
        <v>39</v>
      </c>
    </row>
    <row r="30" spans="1:23" x14ac:dyDescent="0.25">
      <c r="A30" t="str">
        <f>'summary-stats'!A5</f>
        <v>bhr</v>
      </c>
      <c r="B30" t="str">
        <f>VLOOKUP(A30,variables!$A$1:$B$19,2,FALSE)</f>
        <v>BHR</v>
      </c>
      <c r="C30" t="s">
        <v>41</v>
      </c>
      <c r="D30" t="str">
        <f t="shared" si="0"/>
        <v>{BHR}</v>
      </c>
      <c r="E30" t="s">
        <v>40</v>
      </c>
      <c r="F30" s="2">
        <f>VLOOKUP($A30,'summary-stats'!$A$1:$J$16,2,FALSE)</f>
        <v>0.19800000000000001</v>
      </c>
      <c r="G30" s="2" t="s">
        <v>40</v>
      </c>
      <c r="H30" s="2">
        <f>VLOOKUP($A30,'summary-stats'!$A$1:$J$16,3,FALSE)</f>
        <v>0.81699999999999995</v>
      </c>
      <c r="I30" s="2" t="s">
        <v>40</v>
      </c>
      <c r="J30" s="2">
        <f>VLOOKUP($A30,'summary-stats'!$A$1:$J$16,4,FALSE)</f>
        <v>-0.81499999999999995</v>
      </c>
      <c r="K30" s="2" t="s">
        <v>40</v>
      </c>
      <c r="L30" s="2">
        <f>VLOOKUP($A30,'summary-stats'!$A$1:$J$16,5,FALSE)</f>
        <v>-0.60099999999999998</v>
      </c>
      <c r="M30" s="2" t="s">
        <v>40</v>
      </c>
      <c r="N30" s="2">
        <f>VLOOKUP($A30,'summary-stats'!$A$1:$J$16,6,FALSE)</f>
        <v>-0.17599999999999999</v>
      </c>
      <c r="O30" s="2" t="s">
        <v>40</v>
      </c>
      <c r="P30" s="2">
        <f>VLOOKUP($A30,'summary-stats'!$A$1:$J$16,7,FALSE)</f>
        <v>9.2999999999999999E-2</v>
      </c>
      <c r="Q30" s="2" t="s">
        <v>40</v>
      </c>
      <c r="R30" s="2">
        <f>VLOOKUP($A30,'summary-stats'!$A$1:$J$16,8,FALSE)</f>
        <v>0.38</v>
      </c>
      <c r="S30" s="2" t="s">
        <v>40</v>
      </c>
      <c r="T30" s="2">
        <f>VLOOKUP($A30,'summary-stats'!$A$1:$J$16,9,FALSE)</f>
        <v>1.25</v>
      </c>
      <c r="U30" s="2" t="s">
        <v>40</v>
      </c>
      <c r="V30" s="2">
        <f>VLOOKUP($A30,'summary-stats'!$A$1:$J$16,10,FALSE)</f>
        <v>3.0419999999999998</v>
      </c>
      <c r="W30" s="3" t="s">
        <v>39</v>
      </c>
    </row>
    <row r="31" spans="1:23" x14ac:dyDescent="0.25">
      <c r="A31" t="str">
        <f>'summary-stats'!A6</f>
        <v>div</v>
      </c>
      <c r="B31" t="str">
        <f>VLOOKUP(A31,variables!$A$1:$B$19,2,FALSE)</f>
        <v>DIV</v>
      </c>
      <c r="C31" t="s">
        <v>41</v>
      </c>
      <c r="D31" t="str">
        <f t="shared" si="0"/>
        <v>{DIV}</v>
      </c>
      <c r="E31" t="s">
        <v>40</v>
      </c>
      <c r="F31" s="2">
        <f>VLOOKUP($A31,'summary-stats'!$A$1:$J$16,2,FALSE)</f>
        <v>2.427</v>
      </c>
      <c r="G31" s="2" t="s">
        <v>40</v>
      </c>
      <c r="H31" s="2">
        <f>VLOOKUP($A31,'summary-stats'!$A$1:$J$16,3,FALSE)</f>
        <v>15.4</v>
      </c>
      <c r="I31" s="2" t="s">
        <v>40</v>
      </c>
      <c r="J31" s="2">
        <f>VLOOKUP($A31,'summary-stats'!$A$1:$J$16,4,FALSE)</f>
        <v>0</v>
      </c>
      <c r="K31" s="2" t="s">
        <v>40</v>
      </c>
      <c r="L31" s="2">
        <f>VLOOKUP($A31,'summary-stats'!$A$1:$J$16,5,FALSE)</f>
        <v>0</v>
      </c>
      <c r="M31" s="2" t="s">
        <v>40</v>
      </c>
      <c r="N31" s="2">
        <f>VLOOKUP($A31,'summary-stats'!$A$1:$J$16,6,FALSE)</f>
        <v>0</v>
      </c>
      <c r="O31" s="2" t="s">
        <v>40</v>
      </c>
      <c r="P31" s="2">
        <f>VLOOKUP($A31,'summary-stats'!$A$1:$J$16,7,FALSE)</f>
        <v>0</v>
      </c>
      <c r="Q31" s="2" t="s">
        <v>40</v>
      </c>
      <c r="R31" s="2">
        <f>VLOOKUP($A31,'summary-stats'!$A$1:$J$16,8,FALSE)</f>
        <v>0.68400000000000005</v>
      </c>
      <c r="S31" s="2" t="s">
        <v>40</v>
      </c>
      <c r="T31" s="2">
        <f>VLOOKUP($A31,'summary-stats'!$A$1:$J$16,9,FALSE)</f>
        <v>8.6240000000000006</v>
      </c>
      <c r="U31" s="2" t="s">
        <v>40</v>
      </c>
      <c r="V31" s="2">
        <f>VLOOKUP($A31,'summary-stats'!$A$1:$J$16,10,FALSE)</f>
        <v>44.298000000000002</v>
      </c>
      <c r="W31" s="3" t="s">
        <v>39</v>
      </c>
    </row>
    <row r="32" spans="1:23" x14ac:dyDescent="0.25">
      <c r="A32" t="str">
        <f>'summary-stats'!A7</f>
        <v>leverage</v>
      </c>
      <c r="B32" t="str">
        <f>VLOOKUP(A32,variables!$A$1:$B$19,2,FALSE)</f>
        <v>LEVERAGE</v>
      </c>
      <c r="C32" t="s">
        <v>41</v>
      </c>
      <c r="D32" t="str">
        <f t="shared" si="0"/>
        <v>{LEVERAGE}</v>
      </c>
      <c r="E32" t="s">
        <v>40</v>
      </c>
      <c r="F32" s="2">
        <f>VLOOKUP($A32,'summary-stats'!$A$1:$J$16,2,FALSE)</f>
        <v>0.221</v>
      </c>
      <c r="G32" s="2" t="s">
        <v>40</v>
      </c>
      <c r="H32" s="2">
        <f>VLOOKUP($A32,'summary-stats'!$A$1:$J$16,3,FALSE)</f>
        <v>0.19900000000000001</v>
      </c>
      <c r="I32" s="2" t="s">
        <v>40</v>
      </c>
      <c r="J32" s="2">
        <f>VLOOKUP($A32,'summary-stats'!$A$1:$J$16,4,FALSE)</f>
        <v>0</v>
      </c>
      <c r="K32" s="2" t="s">
        <v>40</v>
      </c>
      <c r="L32" s="2">
        <f>VLOOKUP($A32,'summary-stats'!$A$1:$J$16,5,FALSE)</f>
        <v>0</v>
      </c>
      <c r="M32" s="2" t="s">
        <v>40</v>
      </c>
      <c r="N32" s="2">
        <f>VLOOKUP($A32,'summary-stats'!$A$1:$J$16,6,FALSE)</f>
        <v>4.4999999999999998E-2</v>
      </c>
      <c r="O32" s="2" t="s">
        <v>40</v>
      </c>
      <c r="P32" s="2">
        <f>VLOOKUP($A32,'summary-stats'!$A$1:$J$16,7,FALSE)</f>
        <v>0.182</v>
      </c>
      <c r="Q32" s="2" t="s">
        <v>40</v>
      </c>
      <c r="R32" s="2">
        <f>VLOOKUP($A32,'summary-stats'!$A$1:$J$16,8,FALSE)</f>
        <v>0.34899999999999998</v>
      </c>
      <c r="S32" s="2" t="s">
        <v>40</v>
      </c>
      <c r="T32" s="2">
        <f>VLOOKUP($A32,'summary-stats'!$A$1:$J$16,9,FALSE)</f>
        <v>0.60399999999999998</v>
      </c>
      <c r="U32" s="2" t="s">
        <v>40</v>
      </c>
      <c r="V32" s="2">
        <f>VLOOKUP($A32,'summary-stats'!$A$1:$J$16,10,FALSE)</f>
        <v>0.78500000000000003</v>
      </c>
      <c r="W32" s="3" t="s">
        <v>39</v>
      </c>
    </row>
    <row r="33" spans="1:23" x14ac:dyDescent="0.25">
      <c r="A33" t="str">
        <f>'summary-stats'!A8</f>
        <v>mve</v>
      </c>
      <c r="B33" t="str">
        <f>VLOOKUP(A33,variables!$A$1:$B$19,2,FALSE)</f>
        <v>MVE</v>
      </c>
      <c r="C33" t="s">
        <v>41</v>
      </c>
      <c r="D33" t="str">
        <f t="shared" si="0"/>
        <v>{MVE}</v>
      </c>
      <c r="E33" t="s">
        <v>40</v>
      </c>
      <c r="F33" s="2">
        <f>VLOOKUP($A33,'summary-stats'!$A$1:$J$16,2,FALSE)</f>
        <v>3307.92</v>
      </c>
      <c r="G33" s="2" t="s">
        <v>40</v>
      </c>
      <c r="H33" s="2">
        <f>VLOOKUP($A33,'summary-stats'!$A$1:$J$16,3,FALSE)</f>
        <v>15054.958000000001</v>
      </c>
      <c r="I33" s="2" t="s">
        <v>40</v>
      </c>
      <c r="J33" s="2">
        <f>VLOOKUP($A33,'summary-stats'!$A$1:$J$16,4,FALSE)</f>
        <v>3.427</v>
      </c>
      <c r="K33" s="2" t="s">
        <v>40</v>
      </c>
      <c r="L33" s="2">
        <f>VLOOKUP($A33,'summary-stats'!$A$1:$J$16,5,FALSE)</f>
        <v>10.499000000000001</v>
      </c>
      <c r="M33" s="2" t="s">
        <v>40</v>
      </c>
      <c r="N33" s="2">
        <f>VLOOKUP($A33,'summary-stats'!$A$1:$J$16,6,FALSE)</f>
        <v>65.022000000000006</v>
      </c>
      <c r="O33" s="2" t="s">
        <v>40</v>
      </c>
      <c r="P33" s="2">
        <f>VLOOKUP($A33,'summary-stats'!$A$1:$J$16,7,FALSE)</f>
        <v>284.20600000000002</v>
      </c>
      <c r="Q33" s="2" t="s">
        <v>40</v>
      </c>
      <c r="R33" s="2">
        <f>VLOOKUP($A33,'summary-stats'!$A$1:$J$16,8,FALSE)</f>
        <v>1284.152</v>
      </c>
      <c r="S33" s="2" t="s">
        <v>40</v>
      </c>
      <c r="T33" s="2">
        <f>VLOOKUP($A33,'summary-stats'!$A$1:$J$16,9,FALSE)</f>
        <v>12719.206</v>
      </c>
      <c r="U33" s="2" t="s">
        <v>40</v>
      </c>
      <c r="V33" s="2">
        <f>VLOOKUP($A33,'summary-stats'!$A$1:$J$16,10,FALSE)</f>
        <v>61645.644</v>
      </c>
      <c r="W33" s="3" t="s">
        <v>39</v>
      </c>
    </row>
    <row r="34" spans="1:23" x14ac:dyDescent="0.25">
      <c r="A34" t="str">
        <f>'summary-stats'!A9</f>
        <v>nanalysts</v>
      </c>
      <c r="B34" t="str">
        <f>VLOOKUP(A34,variables!$A$1:$B$19,2,FALSE)</f>
        <v>ANALYSTS</v>
      </c>
      <c r="C34" t="s">
        <v>41</v>
      </c>
      <c r="D34" t="str">
        <f t="shared" si="0"/>
        <v>{ANALYSTS}</v>
      </c>
      <c r="E34" t="s">
        <v>40</v>
      </c>
      <c r="F34" s="2">
        <f>VLOOKUP($A34,'summary-stats'!$A$1:$J$16,2,FALSE)</f>
        <v>5.3120000000000003</v>
      </c>
      <c r="G34" s="2" t="s">
        <v>40</v>
      </c>
      <c r="H34" s="2">
        <f>VLOOKUP($A34,'summary-stats'!$A$1:$J$16,3,FALSE)</f>
        <v>6.8449999999999998</v>
      </c>
      <c r="I34" s="2" t="s">
        <v>40</v>
      </c>
      <c r="J34" s="2">
        <f>VLOOKUP($A34,'summary-stats'!$A$1:$J$16,4,FALSE)</f>
        <v>0</v>
      </c>
      <c r="K34" s="2" t="s">
        <v>40</v>
      </c>
      <c r="L34" s="2">
        <f>VLOOKUP($A34,'summary-stats'!$A$1:$J$16,5,FALSE)</f>
        <v>0</v>
      </c>
      <c r="M34" s="2" t="s">
        <v>40</v>
      </c>
      <c r="N34" s="2">
        <f>VLOOKUP($A34,'summary-stats'!$A$1:$J$16,6,FALSE)</f>
        <v>0</v>
      </c>
      <c r="O34" s="2" t="s">
        <v>40</v>
      </c>
      <c r="P34" s="2">
        <f>VLOOKUP($A34,'summary-stats'!$A$1:$J$16,7,FALSE)</f>
        <v>3</v>
      </c>
      <c r="Q34" s="2" t="s">
        <v>40</v>
      </c>
      <c r="R34" s="2">
        <f>VLOOKUP($A34,'summary-stats'!$A$1:$J$16,8,FALSE)</f>
        <v>7</v>
      </c>
      <c r="S34" s="2" t="s">
        <v>40</v>
      </c>
      <c r="T34" s="2">
        <f>VLOOKUP($A34,'summary-stats'!$A$1:$J$16,9,FALSE)</f>
        <v>20</v>
      </c>
      <c r="U34" s="2" t="s">
        <v>40</v>
      </c>
      <c r="V34" s="2">
        <f>VLOOKUP($A34,'summary-stats'!$A$1:$J$16,10,FALSE)</f>
        <v>30</v>
      </c>
      <c r="W34" s="3" t="s">
        <v>39</v>
      </c>
    </row>
    <row r="35" spans="1:23" x14ac:dyDescent="0.25">
      <c r="A35" t="str">
        <f>'summary-stats'!A10</f>
        <v>pe_fwd</v>
      </c>
      <c r="B35" t="str">
        <f>VLOOKUP(A35,variables!$A$1:$B$19,2,FALSE)</f>
        <v>PE</v>
      </c>
      <c r="C35" t="s">
        <v>41</v>
      </c>
      <c r="D35" t="str">
        <f t="shared" si="0"/>
        <v>{PE}</v>
      </c>
      <c r="E35" t="s">
        <v>40</v>
      </c>
      <c r="F35" s="2">
        <f>VLOOKUP($A35,'summary-stats'!$A$1:$J$16,2,FALSE)</f>
        <v>30.745999999999999</v>
      </c>
      <c r="G35" s="2" t="s">
        <v>40</v>
      </c>
      <c r="H35" s="2">
        <f>VLOOKUP($A35,'summary-stats'!$A$1:$J$16,3,FALSE)</f>
        <v>207.52500000000001</v>
      </c>
      <c r="I35" s="2" t="s">
        <v>40</v>
      </c>
      <c r="J35" s="2">
        <f>VLOOKUP($A35,'summary-stats'!$A$1:$J$16,4,FALSE)</f>
        <v>-139.09399999999999</v>
      </c>
      <c r="K35" s="2" t="s">
        <v>40</v>
      </c>
      <c r="L35" s="2">
        <f>VLOOKUP($A35,'summary-stats'!$A$1:$J$16,5,FALSE)</f>
        <v>-15.848000000000001</v>
      </c>
      <c r="M35" s="2" t="s">
        <v>40</v>
      </c>
      <c r="N35" s="2">
        <f>VLOOKUP($A35,'summary-stats'!$A$1:$J$16,6,FALSE)</f>
        <v>8.3279999999999994</v>
      </c>
      <c r="O35" s="2" t="s">
        <v>40</v>
      </c>
      <c r="P35" s="2">
        <f>VLOOKUP($A35,'summary-stats'!$A$1:$J$16,7,FALSE)</f>
        <v>16.221</v>
      </c>
      <c r="Q35" s="2" t="s">
        <v>40</v>
      </c>
      <c r="R35" s="2">
        <f>VLOOKUP($A35,'summary-stats'!$A$1:$J$16,8,FALSE)</f>
        <v>31.366</v>
      </c>
      <c r="S35" s="2" t="s">
        <v>40</v>
      </c>
      <c r="T35" s="2">
        <f>VLOOKUP($A35,'summary-stats'!$A$1:$J$16,9,FALSE)</f>
        <v>116.386</v>
      </c>
      <c r="U35" s="2" t="s">
        <v>40</v>
      </c>
      <c r="V35" s="2">
        <f>VLOOKUP($A35,'summary-stats'!$A$1:$J$16,10,FALSE)</f>
        <v>405</v>
      </c>
      <c r="W35" s="3" t="s">
        <v>39</v>
      </c>
    </row>
    <row r="36" spans="1:23" x14ac:dyDescent="0.25">
      <c r="A36" t="str">
        <f>'summary-stats'!A11</f>
        <v>price</v>
      </c>
      <c r="B36" t="str">
        <f>VLOOKUP(A36,variables!$A$1:$B$19,2,FALSE)</f>
        <v>PRICE</v>
      </c>
      <c r="C36" t="s">
        <v>41</v>
      </c>
      <c r="D36" t="str">
        <f t="shared" si="0"/>
        <v>{PRICE}</v>
      </c>
      <c r="E36" t="s">
        <v>40</v>
      </c>
      <c r="F36" s="2">
        <f>VLOOKUP($A36,'summary-stats'!$A$1:$J$16,2,FALSE)</f>
        <v>23.358000000000001</v>
      </c>
      <c r="G36" s="2" t="s">
        <v>40</v>
      </c>
      <c r="H36" s="2">
        <f>VLOOKUP($A36,'summary-stats'!$A$1:$J$16,3,FALSE)</f>
        <v>57.695</v>
      </c>
      <c r="I36" s="2" t="s">
        <v>40</v>
      </c>
      <c r="J36" s="2">
        <f>VLOOKUP($A36,'summary-stats'!$A$1:$J$16,4,FALSE)</f>
        <v>0.82899999999999996</v>
      </c>
      <c r="K36" s="2" t="s">
        <v>40</v>
      </c>
      <c r="L36" s="2">
        <f>VLOOKUP($A36,'summary-stats'!$A$1:$J$16,5,FALSE)</f>
        <v>1.9690000000000001</v>
      </c>
      <c r="M36" s="2" t="s">
        <v>40</v>
      </c>
      <c r="N36" s="2">
        <f>VLOOKUP($A36,'summary-stats'!$A$1:$J$16,6,FALSE)</f>
        <v>7.548</v>
      </c>
      <c r="O36" s="2" t="s">
        <v>40</v>
      </c>
      <c r="P36" s="2">
        <f>VLOOKUP($A36,'summary-stats'!$A$1:$J$16,7,FALSE)</f>
        <v>16.239999999999998</v>
      </c>
      <c r="Q36" s="2" t="s">
        <v>40</v>
      </c>
      <c r="R36" s="2">
        <f>VLOOKUP($A36,'summary-stats'!$A$1:$J$16,8,FALSE)</f>
        <v>29.033000000000001</v>
      </c>
      <c r="S36" s="2" t="s">
        <v>40</v>
      </c>
      <c r="T36" s="2">
        <f>VLOOKUP($A36,'summary-stats'!$A$1:$J$16,9,FALSE)</f>
        <v>59.985999999999997</v>
      </c>
      <c r="U36" s="2" t="s">
        <v>40</v>
      </c>
      <c r="V36" s="2">
        <f>VLOOKUP($A36,'summary-stats'!$A$1:$J$16,10,FALSE)</f>
        <v>106.04900000000001</v>
      </c>
      <c r="W36" s="3" t="s">
        <v>39</v>
      </c>
    </row>
    <row r="37" spans="1:23" x14ac:dyDescent="0.25">
      <c r="A37" t="str">
        <f>'summary-stats'!A12</f>
        <v>q</v>
      </c>
      <c r="B37" t="str">
        <f>VLOOKUP(A37,variables!$A$1:$B$19,2,FALSE)</f>
        <v>Q</v>
      </c>
      <c r="C37" t="s">
        <v>41</v>
      </c>
      <c r="D37" t="str">
        <f t="shared" si="0"/>
        <v>{Q}</v>
      </c>
      <c r="E37" t="s">
        <v>40</v>
      </c>
      <c r="F37" s="2">
        <f>VLOOKUP($A37,'summary-stats'!$A$1:$J$16,2,FALSE)</f>
        <v>1.504</v>
      </c>
      <c r="G37" s="2" t="s">
        <v>40</v>
      </c>
      <c r="H37" s="2">
        <f>VLOOKUP($A37,'summary-stats'!$A$1:$J$16,3,FALSE)</f>
        <v>3.056</v>
      </c>
      <c r="I37" s="2" t="s">
        <v>40</v>
      </c>
      <c r="J37" s="2">
        <f>VLOOKUP($A37,'summary-stats'!$A$1:$J$16,4,FALSE)</f>
        <v>0.10299999999999999</v>
      </c>
      <c r="K37" s="2" t="s">
        <v>40</v>
      </c>
      <c r="L37" s="2">
        <f>VLOOKUP($A37,'summary-stats'!$A$1:$J$16,5,FALSE)</f>
        <v>0.191</v>
      </c>
      <c r="M37" s="2" t="s">
        <v>40</v>
      </c>
      <c r="N37" s="2">
        <f>VLOOKUP($A37,'summary-stats'!$A$1:$J$16,6,FALSE)</f>
        <v>0.623</v>
      </c>
      <c r="O37" s="2" t="s">
        <v>40</v>
      </c>
      <c r="P37" s="2">
        <f>VLOOKUP($A37,'summary-stats'!$A$1:$J$16,7,FALSE)</f>
        <v>0.97399999999999998</v>
      </c>
      <c r="Q37" s="2" t="s">
        <v>40</v>
      </c>
      <c r="R37" s="2">
        <f>VLOOKUP($A37,'summary-stats'!$A$1:$J$16,8,FALSE)</f>
        <v>1.5980000000000001</v>
      </c>
      <c r="S37" s="2" t="s">
        <v>40</v>
      </c>
      <c r="T37" s="2">
        <f>VLOOKUP($A37,'summary-stats'!$A$1:$J$16,9,FALSE)</f>
        <v>4.25</v>
      </c>
      <c r="U37" s="2" t="s">
        <v>40</v>
      </c>
      <c r="V37" s="2">
        <f>VLOOKUP($A37,'summary-stats'!$A$1:$J$16,10,FALSE)</f>
        <v>8.9510000000000005</v>
      </c>
      <c r="W37" s="3" t="s">
        <v>39</v>
      </c>
    </row>
    <row r="38" spans="1:23" x14ac:dyDescent="0.25">
      <c r="A38" t="str">
        <f>'summary-stats'!A13</f>
        <v>roa</v>
      </c>
      <c r="B38" t="str">
        <f>VLOOKUP(A38,variables!$A$1:$B$19,2,FALSE)</f>
        <v>ROA</v>
      </c>
      <c r="C38" t="s">
        <v>41</v>
      </c>
      <c r="D38" t="str">
        <f t="shared" si="0"/>
        <v>{ROA}</v>
      </c>
      <c r="E38" t="s">
        <v>40</v>
      </c>
      <c r="F38" s="2">
        <f>VLOOKUP($A38,'summary-stats'!$A$1:$J$16,2,FALSE)</f>
        <v>-1E-3</v>
      </c>
      <c r="G38" s="2" t="s">
        <v>40</v>
      </c>
      <c r="H38" s="2">
        <f>VLOOKUP($A38,'summary-stats'!$A$1:$J$16,3,FALSE)</f>
        <v>0.34399999999999997</v>
      </c>
      <c r="I38" s="2" t="s">
        <v>40</v>
      </c>
      <c r="J38" s="2">
        <f>VLOOKUP($A38,'summary-stats'!$A$1:$J$16,4,FALSE)</f>
        <v>-0.81200000000000006</v>
      </c>
      <c r="K38" s="2" t="s">
        <v>40</v>
      </c>
      <c r="L38" s="2">
        <f>VLOOKUP($A38,'summary-stats'!$A$1:$J$16,5,FALSE)</f>
        <v>-0.29799999999999999</v>
      </c>
      <c r="M38" s="2" t="s">
        <v>40</v>
      </c>
      <c r="N38" s="2">
        <f>VLOOKUP($A38,'summary-stats'!$A$1:$J$16,6,FALSE)</f>
        <v>-3.0000000000000001E-3</v>
      </c>
      <c r="O38" s="2" t="s">
        <v>40</v>
      </c>
      <c r="P38" s="2">
        <f>VLOOKUP($A38,'summary-stats'!$A$1:$J$16,7,FALSE)</f>
        <v>2.3E-2</v>
      </c>
      <c r="Q38" s="2" t="s">
        <v>40</v>
      </c>
      <c r="R38" s="2">
        <f>VLOOKUP($A38,'summary-stats'!$A$1:$J$16,8,FALSE)</f>
        <v>6.0999999999999999E-2</v>
      </c>
      <c r="S38" s="2" t="s">
        <v>40</v>
      </c>
      <c r="T38" s="2">
        <f>VLOOKUP($A38,'summary-stats'!$A$1:$J$16,9,FALSE)</f>
        <v>0.14599999999999999</v>
      </c>
      <c r="U38" s="2" t="s">
        <v>40</v>
      </c>
      <c r="V38" s="2">
        <f>VLOOKUP($A38,'summary-stats'!$A$1:$J$16,10,FALSE)</f>
        <v>0.26700000000000002</v>
      </c>
      <c r="W38" s="3" t="s">
        <v>39</v>
      </c>
    </row>
    <row r="39" spans="1:23" x14ac:dyDescent="0.25">
      <c r="A39" t="str">
        <f>'summary-stats'!A14</f>
        <v>sp500</v>
      </c>
      <c r="B39" t="str">
        <f>VLOOKUP(A39,variables!$A$1:$B$19,2,FALSE)</f>
        <v>SP500</v>
      </c>
      <c r="C39" t="s">
        <v>41</v>
      </c>
      <c r="D39" t="str">
        <f t="shared" si="0"/>
        <v>{SP500}</v>
      </c>
      <c r="E39" t="s">
        <v>40</v>
      </c>
      <c r="F39" s="2">
        <f>VLOOKUP($A39,'summary-stats'!$A$1:$J$16,2,FALSE)</f>
        <v>0.112</v>
      </c>
      <c r="G39" s="2" t="s">
        <v>40</v>
      </c>
      <c r="H39" s="2">
        <f>VLOOKUP($A39,'summary-stats'!$A$1:$J$16,3,FALSE)</f>
        <v>0.316</v>
      </c>
      <c r="I39" s="2" t="s">
        <v>40</v>
      </c>
      <c r="J39" s="2">
        <f>VLOOKUP($A39,'summary-stats'!$A$1:$J$16,4,FALSE)</f>
        <v>0</v>
      </c>
      <c r="K39" s="2" t="s">
        <v>40</v>
      </c>
      <c r="L39" s="2">
        <f>VLOOKUP($A39,'summary-stats'!$A$1:$J$16,5,FALSE)</f>
        <v>0</v>
      </c>
      <c r="M39" s="2" t="s">
        <v>40</v>
      </c>
      <c r="N39" s="2">
        <f>VLOOKUP($A39,'summary-stats'!$A$1:$J$16,6,FALSE)</f>
        <v>0</v>
      </c>
      <c r="O39" s="2" t="s">
        <v>40</v>
      </c>
      <c r="P39" s="2">
        <f>VLOOKUP($A39,'summary-stats'!$A$1:$J$16,7,FALSE)</f>
        <v>0</v>
      </c>
      <c r="Q39" s="2" t="s">
        <v>40</v>
      </c>
      <c r="R39" s="2">
        <f>VLOOKUP($A39,'summary-stats'!$A$1:$J$16,8,FALSE)</f>
        <v>0</v>
      </c>
      <c r="S39" s="2" t="s">
        <v>40</v>
      </c>
      <c r="T39" s="2">
        <f>VLOOKUP($A39,'summary-stats'!$A$1:$J$16,9,FALSE)</f>
        <v>1</v>
      </c>
      <c r="U39" s="2" t="s">
        <v>40</v>
      </c>
      <c r="V39" s="2">
        <f>VLOOKUP($A39,'summary-stats'!$A$1:$J$16,10,FALSE)</f>
        <v>1</v>
      </c>
      <c r="W39" s="3" t="s">
        <v>39</v>
      </c>
    </row>
    <row r="40" spans="1:23" x14ac:dyDescent="0.25">
      <c r="A40" t="str">
        <f>'summary-stats'!A15</f>
        <v>tang</v>
      </c>
      <c r="B40" t="str">
        <f>VLOOKUP(A40,variables!$A$1:$B$19,2,FALSE)</f>
        <v>TANG</v>
      </c>
      <c r="C40" t="s">
        <v>41</v>
      </c>
      <c r="D40" t="str">
        <f t="shared" si="0"/>
        <v>{TANG}</v>
      </c>
      <c r="E40" t="s">
        <v>40</v>
      </c>
      <c r="F40" s="2">
        <f>VLOOKUP($A40,'summary-stats'!$A$1:$J$16,2,FALSE)</f>
        <v>0.51800000000000002</v>
      </c>
      <c r="G40" s="2" t="s">
        <v>40</v>
      </c>
      <c r="H40" s="2">
        <f>VLOOKUP($A40,'summary-stats'!$A$1:$J$16,3,FALSE)</f>
        <v>0.16700000000000001</v>
      </c>
      <c r="I40" s="2" t="s">
        <v>40</v>
      </c>
      <c r="J40" s="2">
        <f>VLOOKUP($A40,'summary-stats'!$A$1:$J$16,4,FALSE)</f>
        <v>6.0999999999999999E-2</v>
      </c>
      <c r="K40" s="2" t="s">
        <v>40</v>
      </c>
      <c r="L40" s="2">
        <f>VLOOKUP($A40,'summary-stats'!$A$1:$J$16,5,FALSE)</f>
        <v>0.214</v>
      </c>
      <c r="M40" s="2" t="s">
        <v>40</v>
      </c>
      <c r="N40" s="2">
        <f>VLOOKUP($A40,'summary-stats'!$A$1:$J$16,6,FALSE)</f>
        <v>0.434</v>
      </c>
      <c r="O40" s="2" t="s">
        <v>40</v>
      </c>
      <c r="P40" s="2">
        <f>VLOOKUP($A40,'summary-stats'!$A$1:$J$16,7,FALSE)</f>
        <v>0.53</v>
      </c>
      <c r="Q40" s="2" t="s">
        <v>40</v>
      </c>
      <c r="R40" s="2">
        <f>VLOOKUP($A40,'summary-stats'!$A$1:$J$16,8,FALSE)</f>
        <v>0.60599999999999998</v>
      </c>
      <c r="S40" s="2" t="s">
        <v>40</v>
      </c>
      <c r="T40" s="2">
        <f>VLOOKUP($A40,'summary-stats'!$A$1:$J$16,9,FALSE)</f>
        <v>0.80700000000000005</v>
      </c>
      <c r="U40" s="2" t="s">
        <v>40</v>
      </c>
      <c r="V40" s="2">
        <f>VLOOKUP($A40,'summary-stats'!$A$1:$J$16,10,FALSE)</f>
        <v>0.92700000000000005</v>
      </c>
      <c r="W40" s="3" t="s">
        <v>39</v>
      </c>
    </row>
    <row r="41" spans="1:23" x14ac:dyDescent="0.25">
      <c r="A41" t="str">
        <f>'summary-stats'!A16</f>
        <v>turnover</v>
      </c>
      <c r="B41" t="str">
        <f>VLOOKUP(A41,variables!$A$1:$B$19,2,FALSE)</f>
        <v>TURNOVER</v>
      </c>
      <c r="C41" t="s">
        <v>41</v>
      </c>
      <c r="D41" t="str">
        <f t="shared" si="0"/>
        <v>{TURNOVER}</v>
      </c>
      <c r="E41" t="s">
        <v>40</v>
      </c>
      <c r="F41" s="2">
        <f>VLOOKUP($A41,'summary-stats'!$A$1:$J$16,2,FALSE)</f>
        <v>1.3220000000000001</v>
      </c>
      <c r="G41" s="2" t="s">
        <v>40</v>
      </c>
      <c r="H41" s="2">
        <f>VLOOKUP($A41,'summary-stats'!$A$1:$J$16,3,FALSE)</f>
        <v>9.7230000000000008</v>
      </c>
      <c r="I41" s="2" t="s">
        <v>40</v>
      </c>
      <c r="J41" s="2">
        <f>VLOOKUP($A41,'summary-stats'!$A$1:$J$16,4,FALSE)</f>
        <v>2.3E-2</v>
      </c>
      <c r="K41" s="2" t="s">
        <v>40</v>
      </c>
      <c r="L41" s="2">
        <f>VLOOKUP($A41,'summary-stats'!$A$1:$J$16,5,FALSE)</f>
        <v>7.9000000000000001E-2</v>
      </c>
      <c r="M41" s="2" t="s">
        <v>40</v>
      </c>
      <c r="N41" s="2">
        <f>VLOOKUP($A41,'summary-stats'!$A$1:$J$16,6,FALSE)</f>
        <v>0.30399999999999999</v>
      </c>
      <c r="O41" s="2" t="s">
        <v>40</v>
      </c>
      <c r="P41" s="2">
        <f>VLOOKUP($A41,'summary-stats'!$A$1:$J$16,7,FALSE)</f>
        <v>0.68400000000000005</v>
      </c>
      <c r="Q41" s="2" t="s">
        <v>40</v>
      </c>
      <c r="R41" s="2">
        <f>VLOOKUP($A41,'summary-stats'!$A$1:$J$16,8,FALSE)</f>
        <v>1.429</v>
      </c>
      <c r="S41" s="2" t="s">
        <v>40</v>
      </c>
      <c r="T41" s="2">
        <f>VLOOKUP($A41,'summary-stats'!$A$1:$J$16,9,FALSE)</f>
        <v>3.85</v>
      </c>
      <c r="U41" s="2" t="s">
        <v>40</v>
      </c>
      <c r="V41" s="2">
        <f>VLOOKUP($A41,'summary-stats'!$A$1:$J$16,10,FALSE)</f>
        <v>8.6340000000000003</v>
      </c>
      <c r="W41" s="3" t="s">
        <v>39</v>
      </c>
    </row>
    <row r="42" spans="1:23" x14ac:dyDescent="0.25">
      <c r="C42" t="s">
        <v>68</v>
      </c>
    </row>
    <row r="43" spans="1:23" x14ac:dyDescent="0.25">
      <c r="C43" t="s">
        <v>69</v>
      </c>
    </row>
    <row r="44" spans="1:23" x14ac:dyDescent="0.25">
      <c r="C44" t="s">
        <v>70</v>
      </c>
    </row>
  </sheetData>
  <hyperlinks>
    <hyperlink ref="W27" r:id="rId1"/>
    <hyperlink ref="W28:W41" r:id="rId2" display="\\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2" sqref="A2:A1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15.744</v>
      </c>
      <c r="C2">
        <v>13.452</v>
      </c>
      <c r="D2">
        <v>0.999</v>
      </c>
      <c r="E2">
        <v>2.0009999999999999</v>
      </c>
      <c r="F2">
        <v>5.9989999999999997</v>
      </c>
      <c r="G2">
        <v>11.000999999999999</v>
      </c>
      <c r="H2">
        <v>21.998999999999999</v>
      </c>
      <c r="I2">
        <v>45.253999999999998</v>
      </c>
      <c r="J2">
        <v>58.000999999999998</v>
      </c>
    </row>
    <row r="3" spans="1:10" x14ac:dyDescent="0.25">
      <c r="A3" t="s">
        <v>10</v>
      </c>
      <c r="B3" s="1">
        <v>8334.1</v>
      </c>
      <c r="C3" s="1">
        <v>73577.254000000001</v>
      </c>
      <c r="D3">
        <v>5.3810000000000002</v>
      </c>
      <c r="E3">
        <v>15.397</v>
      </c>
      <c r="F3">
        <v>96.843000000000004</v>
      </c>
      <c r="G3">
        <v>455.66500000000002</v>
      </c>
      <c r="H3" s="1">
        <v>2235.3519999999999</v>
      </c>
      <c r="I3" s="1">
        <v>21873.966</v>
      </c>
      <c r="J3" s="1">
        <v>121274.22</v>
      </c>
    </row>
    <row r="4" spans="1:10" x14ac:dyDescent="0.25">
      <c r="A4" t="s">
        <v>11</v>
      </c>
      <c r="B4">
        <v>1.4E-2</v>
      </c>
      <c r="C4">
        <v>4.4999999999999998E-2</v>
      </c>
      <c r="D4">
        <v>0</v>
      </c>
      <c r="E4">
        <v>0</v>
      </c>
      <c r="F4">
        <v>0</v>
      </c>
      <c r="G4">
        <v>0</v>
      </c>
      <c r="H4">
        <v>0</v>
      </c>
      <c r="I4">
        <v>8.7999999999999995E-2</v>
      </c>
      <c r="J4">
        <v>0.2</v>
      </c>
    </row>
    <row r="5" spans="1:10" x14ac:dyDescent="0.25">
      <c r="A5" t="s">
        <v>12</v>
      </c>
      <c r="B5">
        <v>0.19800000000000001</v>
      </c>
      <c r="C5">
        <v>0.81699999999999995</v>
      </c>
      <c r="D5">
        <v>-0.81499999999999995</v>
      </c>
      <c r="E5">
        <v>-0.60099999999999998</v>
      </c>
      <c r="F5">
        <v>-0.17599999999999999</v>
      </c>
      <c r="G5">
        <v>9.2999999999999999E-2</v>
      </c>
      <c r="H5">
        <v>0.38</v>
      </c>
      <c r="I5">
        <v>1.25</v>
      </c>
      <c r="J5">
        <v>3.0419999999999998</v>
      </c>
    </row>
    <row r="6" spans="1:10" x14ac:dyDescent="0.25">
      <c r="A6" t="s">
        <v>13</v>
      </c>
      <c r="B6">
        <v>2.427</v>
      </c>
      <c r="C6">
        <v>15.4</v>
      </c>
      <c r="D6">
        <v>0</v>
      </c>
      <c r="E6">
        <v>0</v>
      </c>
      <c r="F6">
        <v>0</v>
      </c>
      <c r="G6">
        <v>0</v>
      </c>
      <c r="H6">
        <v>0.68400000000000005</v>
      </c>
      <c r="I6">
        <v>8.6240000000000006</v>
      </c>
      <c r="J6">
        <v>44.298000000000002</v>
      </c>
    </row>
    <row r="7" spans="1:10" x14ac:dyDescent="0.25">
      <c r="A7" t="s">
        <v>14</v>
      </c>
      <c r="B7">
        <v>0.221</v>
      </c>
      <c r="C7">
        <v>0.19900000000000001</v>
      </c>
      <c r="D7">
        <v>0</v>
      </c>
      <c r="E7">
        <v>0</v>
      </c>
      <c r="F7">
        <v>4.4999999999999998E-2</v>
      </c>
      <c r="G7">
        <v>0.182</v>
      </c>
      <c r="H7">
        <v>0.34899999999999998</v>
      </c>
      <c r="I7">
        <v>0.60399999999999998</v>
      </c>
      <c r="J7">
        <v>0.78500000000000003</v>
      </c>
    </row>
    <row r="8" spans="1:10" x14ac:dyDescent="0.25">
      <c r="A8" t="s">
        <v>15</v>
      </c>
      <c r="B8" s="1">
        <v>3307.92</v>
      </c>
      <c r="C8" s="1">
        <v>15054.958000000001</v>
      </c>
      <c r="D8">
        <v>3.427</v>
      </c>
      <c r="E8">
        <v>10.499000000000001</v>
      </c>
      <c r="F8">
        <v>65.022000000000006</v>
      </c>
      <c r="G8">
        <v>284.20600000000002</v>
      </c>
      <c r="H8" s="1">
        <v>1284.152</v>
      </c>
      <c r="I8" s="1">
        <v>12719.206</v>
      </c>
      <c r="J8" s="1">
        <v>61645.644</v>
      </c>
    </row>
    <row r="9" spans="1:10" x14ac:dyDescent="0.25">
      <c r="A9" t="s">
        <v>16</v>
      </c>
      <c r="B9">
        <v>5.3120000000000003</v>
      </c>
      <c r="C9">
        <v>6.8449999999999998</v>
      </c>
      <c r="D9">
        <v>0</v>
      </c>
      <c r="E9">
        <v>0</v>
      </c>
      <c r="F9">
        <v>0</v>
      </c>
      <c r="G9">
        <v>3</v>
      </c>
      <c r="H9">
        <v>7</v>
      </c>
      <c r="I9">
        <v>20</v>
      </c>
      <c r="J9">
        <v>30</v>
      </c>
    </row>
    <row r="10" spans="1:10" x14ac:dyDescent="0.25">
      <c r="A10" t="s">
        <v>17</v>
      </c>
      <c r="B10">
        <v>30.745999999999999</v>
      </c>
      <c r="C10">
        <v>207.52500000000001</v>
      </c>
      <c r="D10">
        <v>-139.09399999999999</v>
      </c>
      <c r="E10">
        <v>-15.848000000000001</v>
      </c>
      <c r="F10">
        <v>8.3279999999999994</v>
      </c>
      <c r="G10">
        <v>16.221</v>
      </c>
      <c r="H10">
        <v>31.366</v>
      </c>
      <c r="I10">
        <v>116.386</v>
      </c>
      <c r="J10">
        <v>405</v>
      </c>
    </row>
    <row r="11" spans="1:10" x14ac:dyDescent="0.25">
      <c r="A11" t="s">
        <v>18</v>
      </c>
      <c r="B11">
        <v>23.358000000000001</v>
      </c>
      <c r="C11">
        <v>57.695</v>
      </c>
      <c r="D11">
        <v>0.82899999999999996</v>
      </c>
      <c r="E11">
        <v>1.9690000000000001</v>
      </c>
      <c r="F11">
        <v>7.548</v>
      </c>
      <c r="G11">
        <v>16.239999999999998</v>
      </c>
      <c r="H11">
        <v>29.033000000000001</v>
      </c>
      <c r="I11">
        <v>59.985999999999997</v>
      </c>
      <c r="J11">
        <v>106.04900000000001</v>
      </c>
    </row>
    <row r="12" spans="1:10" x14ac:dyDescent="0.25">
      <c r="A12" t="s">
        <v>19</v>
      </c>
      <c r="B12">
        <v>1.504</v>
      </c>
      <c r="C12">
        <v>3.056</v>
      </c>
      <c r="D12">
        <v>0.10299999999999999</v>
      </c>
      <c r="E12">
        <v>0.191</v>
      </c>
      <c r="F12">
        <v>0.623</v>
      </c>
      <c r="G12">
        <v>0.97399999999999998</v>
      </c>
      <c r="H12">
        <v>1.5980000000000001</v>
      </c>
      <c r="I12">
        <v>4.25</v>
      </c>
      <c r="J12">
        <v>8.9510000000000005</v>
      </c>
    </row>
    <row r="13" spans="1:10" x14ac:dyDescent="0.25">
      <c r="A13" t="s">
        <v>20</v>
      </c>
      <c r="B13">
        <v>-1E-3</v>
      </c>
      <c r="C13">
        <v>0.34399999999999997</v>
      </c>
      <c r="D13">
        <v>-0.81200000000000006</v>
      </c>
      <c r="E13">
        <v>-0.29799999999999999</v>
      </c>
      <c r="F13">
        <v>-3.0000000000000001E-3</v>
      </c>
      <c r="G13">
        <v>2.3E-2</v>
      </c>
      <c r="H13">
        <v>6.0999999999999999E-2</v>
      </c>
      <c r="I13">
        <v>0.14599999999999999</v>
      </c>
      <c r="J13">
        <v>0.26700000000000002</v>
      </c>
    </row>
    <row r="14" spans="1:10" x14ac:dyDescent="0.25">
      <c r="A14" t="s">
        <v>21</v>
      </c>
      <c r="B14">
        <v>0.112</v>
      </c>
      <c r="C14">
        <v>0.316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</row>
    <row r="15" spans="1:10" x14ac:dyDescent="0.25">
      <c r="A15" t="s">
        <v>22</v>
      </c>
      <c r="B15">
        <v>0.51800000000000002</v>
      </c>
      <c r="C15">
        <v>0.16700000000000001</v>
      </c>
      <c r="D15">
        <v>6.0999999999999999E-2</v>
      </c>
      <c r="E15">
        <v>0.214</v>
      </c>
      <c r="F15">
        <v>0.434</v>
      </c>
      <c r="G15">
        <v>0.53</v>
      </c>
      <c r="H15">
        <v>0.60599999999999998</v>
      </c>
      <c r="I15">
        <v>0.80700000000000005</v>
      </c>
      <c r="J15">
        <v>0.92700000000000005</v>
      </c>
    </row>
    <row r="16" spans="1:10" x14ac:dyDescent="0.25">
      <c r="A16" t="s">
        <v>23</v>
      </c>
      <c r="B16">
        <v>1.3220000000000001</v>
      </c>
      <c r="C16">
        <v>9.7230000000000008</v>
      </c>
      <c r="D16">
        <v>2.3E-2</v>
      </c>
      <c r="E16">
        <v>7.9000000000000001E-2</v>
      </c>
      <c r="F16">
        <v>0.30399999999999999</v>
      </c>
      <c r="G16">
        <v>0.68400000000000005</v>
      </c>
      <c r="H16">
        <v>1.429</v>
      </c>
      <c r="I16">
        <v>3.85</v>
      </c>
      <c r="J16">
        <v>8.6340000000000003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A10" workbookViewId="0">
      <selection activeCell="D24" sqref="D24:D42"/>
    </sheetView>
  </sheetViews>
  <sheetFormatPr defaultColWidth="12.5703125" defaultRowHeight="15" x14ac:dyDescent="0.25"/>
  <cols>
    <col min="1" max="1" width="13.5703125" customWidth="1"/>
    <col min="2" max="2" width="4.42578125" bestFit="1" customWidth="1"/>
    <col min="3" max="3" width="3" bestFit="1" customWidth="1"/>
    <col min="4" max="4" width="6.28515625" bestFit="1" customWidth="1"/>
    <col min="5" max="5" width="8.42578125" bestFit="1" customWidth="1"/>
    <col min="6" max="22" width="6.28515625" bestFit="1" customWidth="1"/>
    <col min="23" max="23" width="4.42578125" bestFit="1" customWidth="1"/>
  </cols>
  <sheetData>
    <row r="1" spans="1:22" x14ac:dyDescent="0.25">
      <c r="D1" t="str">
        <f>"("&amp;D2&amp;")"</f>
        <v>(1)</v>
      </c>
      <c r="E1" t="str">
        <f t="shared" ref="E1:V1" si="0">"("&amp;E2&amp;")"</f>
        <v>(2)</v>
      </c>
      <c r="F1" t="str">
        <f t="shared" si="0"/>
        <v>(3)</v>
      </c>
      <c r="G1" t="str">
        <f t="shared" si="0"/>
        <v>(4)</v>
      </c>
      <c r="H1" t="str">
        <f t="shared" si="0"/>
        <v>(5)</v>
      </c>
      <c r="I1" t="str">
        <f t="shared" si="0"/>
        <v>(6)</v>
      </c>
      <c r="J1" t="str">
        <f t="shared" si="0"/>
        <v>(7)</v>
      </c>
      <c r="K1" t="str">
        <f t="shared" si="0"/>
        <v>(8)</v>
      </c>
      <c r="L1" t="str">
        <f t="shared" si="0"/>
        <v>(9)</v>
      </c>
      <c r="M1" t="str">
        <f t="shared" si="0"/>
        <v>(10)</v>
      </c>
      <c r="N1" t="str">
        <f t="shared" si="0"/>
        <v>(11)</v>
      </c>
      <c r="O1" t="str">
        <f t="shared" si="0"/>
        <v>(12)</v>
      </c>
      <c r="P1" t="str">
        <f t="shared" si="0"/>
        <v>(13)</v>
      </c>
      <c r="Q1" t="str">
        <f t="shared" si="0"/>
        <v>(14)</v>
      </c>
      <c r="R1" t="str">
        <f t="shared" si="0"/>
        <v>(15)</v>
      </c>
      <c r="S1" t="str">
        <f t="shared" si="0"/>
        <v>(16)</v>
      </c>
      <c r="T1" t="str">
        <f t="shared" si="0"/>
        <v>(17)</v>
      </c>
      <c r="U1" t="str">
        <f t="shared" si="0"/>
        <v>(18)</v>
      </c>
      <c r="V1" t="str">
        <f t="shared" si="0"/>
        <v>(19)</v>
      </c>
    </row>
    <row r="2" spans="1:22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</row>
    <row r="3" spans="1:22" x14ac:dyDescent="0.25">
      <c r="A3" t="s">
        <v>9</v>
      </c>
      <c r="B3" t="str">
        <f t="shared" ref="B3:B21" si="1">"("&amp;C3&amp;")"</f>
        <v>(1)</v>
      </c>
      <c r="C3">
        <v>1</v>
      </c>
      <c r="D3" s="4" t="e">
        <f>VLOOKUP($A3,'correlation-matrix'!$A$1:$AN$20,D$2+1,FALSE)</f>
        <v>#N/A</v>
      </c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25">
      <c r="A4" t="s">
        <v>10</v>
      </c>
      <c r="B4" t="str">
        <f t="shared" si="1"/>
        <v>(2)</v>
      </c>
      <c r="C4">
        <v>2</v>
      </c>
      <c r="D4" s="4" t="e">
        <f>VLOOKUP($A4,'correlation-matrix'!$A$1:$AN$20,D$2+1,FALSE)</f>
        <v>#N/A</v>
      </c>
      <c r="E4" s="4" t="e">
        <f>VLOOKUP($A4,'correlation-matrix'!$A$1:$AN$20,E$2+1,FALSE)</f>
        <v>#N/A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t="s">
        <v>11</v>
      </c>
      <c r="B5" t="str">
        <f t="shared" si="1"/>
        <v>(3)</v>
      </c>
      <c r="C5">
        <v>3</v>
      </c>
      <c r="D5" s="4" t="e">
        <f>VLOOKUP($A5,'correlation-matrix'!$A$1:$AN$20,D$2+1,FALSE)</f>
        <v>#N/A</v>
      </c>
      <c r="E5" s="4" t="e">
        <f>VLOOKUP($A5,'correlation-matrix'!$A$1:$AN$20,E$2+1,FALSE)</f>
        <v>#N/A</v>
      </c>
      <c r="F5" s="4" t="e">
        <f>VLOOKUP($A5,'correlation-matrix'!$A$1:$AN$20,F$2+1,FALSE)</f>
        <v>#N/A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t="s">
        <v>12</v>
      </c>
      <c r="B6" t="str">
        <f t="shared" si="1"/>
        <v>(4)</v>
      </c>
      <c r="C6">
        <v>4</v>
      </c>
      <c r="D6" s="4" t="e">
        <f>VLOOKUP($A6,'correlation-matrix'!$A$1:$AN$20,D$2+1,FALSE)</f>
        <v>#N/A</v>
      </c>
      <c r="E6" s="4" t="e">
        <f>VLOOKUP($A6,'correlation-matrix'!$A$1:$AN$20,E$2+1,FALSE)</f>
        <v>#N/A</v>
      </c>
      <c r="F6" s="4" t="e">
        <f>VLOOKUP($A6,'correlation-matrix'!$A$1:$AN$20,F$2+1,FALSE)</f>
        <v>#N/A</v>
      </c>
      <c r="G6" s="4" t="e">
        <f>VLOOKUP($A6,'correlation-matrix'!$A$1:$AN$20,G$2+1,FALSE)</f>
        <v>#N/A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t="s">
        <v>13</v>
      </c>
      <c r="B7" t="str">
        <f t="shared" si="1"/>
        <v>(5)</v>
      </c>
      <c r="C7">
        <v>5</v>
      </c>
      <c r="D7" s="4" t="e">
        <f>VLOOKUP($A7,'correlation-matrix'!$A$1:$AN$20,D$2+1,FALSE)</f>
        <v>#N/A</v>
      </c>
      <c r="E7" s="4" t="e">
        <f>VLOOKUP($A7,'correlation-matrix'!$A$1:$AN$20,E$2+1,FALSE)</f>
        <v>#N/A</v>
      </c>
      <c r="F7" s="4" t="e">
        <f>VLOOKUP($A7,'correlation-matrix'!$A$1:$AN$20,F$2+1,FALSE)</f>
        <v>#N/A</v>
      </c>
      <c r="G7" s="4" t="e">
        <f>VLOOKUP($A7,'correlation-matrix'!$A$1:$AN$20,G$2+1,FALSE)</f>
        <v>#N/A</v>
      </c>
      <c r="H7" s="4" t="e">
        <f>VLOOKUP($A7,'correlation-matrix'!$A$1:$AN$20,H$2+1,FALSE)</f>
        <v>#N/A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t="s">
        <v>14</v>
      </c>
      <c r="B8" t="str">
        <f t="shared" si="1"/>
        <v>(6)</v>
      </c>
      <c r="C8">
        <v>6</v>
      </c>
      <c r="D8" s="4" t="e">
        <f>VLOOKUP($A8,'correlation-matrix'!$A$1:$AN$20,D$2+1,FALSE)</f>
        <v>#N/A</v>
      </c>
      <c r="E8" s="4" t="e">
        <f>VLOOKUP($A8,'correlation-matrix'!$A$1:$AN$20,E$2+1,FALSE)</f>
        <v>#N/A</v>
      </c>
      <c r="F8" s="4" t="e">
        <f>VLOOKUP($A8,'correlation-matrix'!$A$1:$AN$20,F$2+1,FALSE)</f>
        <v>#N/A</v>
      </c>
      <c r="G8" s="4" t="e">
        <f>VLOOKUP($A8,'correlation-matrix'!$A$1:$AN$20,G$2+1,FALSE)</f>
        <v>#N/A</v>
      </c>
      <c r="H8" s="4" t="e">
        <f>VLOOKUP($A8,'correlation-matrix'!$A$1:$AN$20,H$2+1,FALSE)</f>
        <v>#N/A</v>
      </c>
      <c r="I8" s="4" t="e">
        <f>VLOOKUP($A8,'correlation-matrix'!$A$1:$AN$20,I$2+1,FALSE)</f>
        <v>#N/A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t="s">
        <v>15</v>
      </c>
      <c r="B9" t="str">
        <f t="shared" si="1"/>
        <v>(7)</v>
      </c>
      <c r="C9">
        <v>7</v>
      </c>
      <c r="D9" s="4" t="e">
        <f>VLOOKUP($A9,'correlation-matrix'!$A$1:$AN$20,D$2+1,FALSE)</f>
        <v>#N/A</v>
      </c>
      <c r="E9" s="4" t="e">
        <f>VLOOKUP($A9,'correlation-matrix'!$A$1:$AN$20,E$2+1,FALSE)</f>
        <v>#N/A</v>
      </c>
      <c r="F9" s="4" t="e">
        <f>VLOOKUP($A9,'correlation-matrix'!$A$1:$AN$20,F$2+1,FALSE)</f>
        <v>#N/A</v>
      </c>
      <c r="G9" s="4" t="e">
        <f>VLOOKUP($A9,'correlation-matrix'!$A$1:$AN$20,G$2+1,FALSE)</f>
        <v>#N/A</v>
      </c>
      <c r="H9" s="4" t="e">
        <f>VLOOKUP($A9,'correlation-matrix'!$A$1:$AN$20,H$2+1,FALSE)</f>
        <v>#N/A</v>
      </c>
      <c r="I9" s="4" t="e">
        <f>VLOOKUP($A9,'correlation-matrix'!$A$1:$AN$20,I$2+1,FALSE)</f>
        <v>#N/A</v>
      </c>
      <c r="J9" s="4" t="e">
        <f>VLOOKUP($A9,'correlation-matrix'!$A$1:$AN$20,J$2+1,FALSE)</f>
        <v>#N/A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t="s">
        <v>94</v>
      </c>
      <c r="B10" t="str">
        <f t="shared" si="1"/>
        <v>(8)</v>
      </c>
      <c r="C10">
        <v>8</v>
      </c>
      <c r="D10" s="4" t="e">
        <f>VLOOKUP($A10,'correlation-matrix'!$A$1:$AN$20,D$2+1,FALSE)</f>
        <v>#N/A</v>
      </c>
      <c r="E10" s="4" t="e">
        <f>VLOOKUP($A10,'correlation-matrix'!$A$1:$AN$20,E$2+1,FALSE)</f>
        <v>#N/A</v>
      </c>
      <c r="F10" s="4" t="e">
        <f>VLOOKUP($A10,'correlation-matrix'!$A$1:$AN$20,F$2+1,FALSE)</f>
        <v>#N/A</v>
      </c>
      <c r="G10" s="4" t="e">
        <f>VLOOKUP($A10,'correlation-matrix'!$A$1:$AN$20,G$2+1,FALSE)</f>
        <v>#N/A</v>
      </c>
      <c r="H10" s="4" t="e">
        <f>VLOOKUP($A10,'correlation-matrix'!$A$1:$AN$20,H$2+1,FALSE)</f>
        <v>#N/A</v>
      </c>
      <c r="I10" s="4" t="e">
        <f>VLOOKUP($A10,'correlation-matrix'!$A$1:$AN$20,I$2+1,FALSE)</f>
        <v>#N/A</v>
      </c>
      <c r="J10" s="4" t="e">
        <f>VLOOKUP($A10,'correlation-matrix'!$A$1:$AN$20,J$2+1,FALSE)</f>
        <v>#N/A</v>
      </c>
      <c r="K10" s="4" t="e">
        <f>VLOOKUP($A10,'correlation-matrix'!$A$1:$AN$20,K$2+1,FALSE)</f>
        <v>#N/A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t="s">
        <v>17</v>
      </c>
      <c r="B11" t="str">
        <f t="shared" si="1"/>
        <v>(9)</v>
      </c>
      <c r="C11">
        <v>9</v>
      </c>
      <c r="D11" s="4" t="e">
        <f>VLOOKUP($A11,'correlation-matrix'!$A$1:$AN$20,D$2+1,FALSE)</f>
        <v>#N/A</v>
      </c>
      <c r="E11" s="4" t="e">
        <f>VLOOKUP($A11,'correlation-matrix'!$A$1:$AN$20,E$2+1,FALSE)</f>
        <v>#N/A</v>
      </c>
      <c r="F11" s="4" t="e">
        <f>VLOOKUP($A11,'correlation-matrix'!$A$1:$AN$20,F$2+1,FALSE)</f>
        <v>#N/A</v>
      </c>
      <c r="G11" s="4" t="e">
        <f>VLOOKUP($A11,'correlation-matrix'!$A$1:$AN$20,G$2+1,FALSE)</f>
        <v>#N/A</v>
      </c>
      <c r="H11" s="4" t="e">
        <f>VLOOKUP($A11,'correlation-matrix'!$A$1:$AN$20,H$2+1,FALSE)</f>
        <v>#N/A</v>
      </c>
      <c r="I11" s="4" t="e">
        <f>VLOOKUP($A11,'correlation-matrix'!$A$1:$AN$20,I$2+1,FALSE)</f>
        <v>#N/A</v>
      </c>
      <c r="J11" s="4" t="e">
        <f>VLOOKUP($A11,'correlation-matrix'!$A$1:$AN$20,J$2+1,FALSE)</f>
        <v>#N/A</v>
      </c>
      <c r="K11" s="4" t="e">
        <f>VLOOKUP($A11,'correlation-matrix'!$A$1:$AN$20,K$2+1,FALSE)</f>
        <v>#N/A</v>
      </c>
      <c r="L11" s="4" t="e">
        <f>VLOOKUP($A11,'correlation-matrix'!$A$1:$AN$20,L$2+1,FALSE)</f>
        <v>#N/A</v>
      </c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t="s">
        <v>18</v>
      </c>
      <c r="B12" t="str">
        <f t="shared" si="1"/>
        <v>(10)</v>
      </c>
      <c r="C12">
        <v>10</v>
      </c>
      <c r="D12" s="4" t="e">
        <f>VLOOKUP($A12,'correlation-matrix'!$A$1:$AN$20,D$2+1,FALSE)</f>
        <v>#N/A</v>
      </c>
      <c r="E12" s="4" t="e">
        <f>VLOOKUP($A12,'correlation-matrix'!$A$1:$AN$20,E$2+1,FALSE)</f>
        <v>#N/A</v>
      </c>
      <c r="F12" s="4" t="e">
        <f>VLOOKUP($A12,'correlation-matrix'!$A$1:$AN$20,F$2+1,FALSE)</f>
        <v>#N/A</v>
      </c>
      <c r="G12" s="4" t="e">
        <f>VLOOKUP($A12,'correlation-matrix'!$A$1:$AN$20,G$2+1,FALSE)</f>
        <v>#N/A</v>
      </c>
      <c r="H12" s="4" t="e">
        <f>VLOOKUP($A12,'correlation-matrix'!$A$1:$AN$20,H$2+1,FALSE)</f>
        <v>#N/A</v>
      </c>
      <c r="I12" s="4" t="e">
        <f>VLOOKUP($A12,'correlation-matrix'!$A$1:$AN$20,I$2+1,FALSE)</f>
        <v>#N/A</v>
      </c>
      <c r="J12" s="4" t="e">
        <f>VLOOKUP($A12,'correlation-matrix'!$A$1:$AN$20,J$2+1,FALSE)</f>
        <v>#N/A</v>
      </c>
      <c r="K12" s="4" t="e">
        <f>VLOOKUP($A12,'correlation-matrix'!$A$1:$AN$20,K$2+1,FALSE)</f>
        <v>#N/A</v>
      </c>
      <c r="L12" s="4" t="e">
        <f>VLOOKUP($A12,'correlation-matrix'!$A$1:$AN$20,L$2+1,FALSE)</f>
        <v>#N/A</v>
      </c>
      <c r="M12" s="4" t="e">
        <f>VLOOKUP($A12,'correlation-matrix'!$A$1:$AN$20,M$2+1,FALSE)</f>
        <v>#N/A</v>
      </c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t="s">
        <v>19</v>
      </c>
      <c r="B13" t="str">
        <f t="shared" si="1"/>
        <v>(11)</v>
      </c>
      <c r="C13">
        <v>11</v>
      </c>
      <c r="D13" s="4" t="e">
        <f>VLOOKUP($A13,'correlation-matrix'!$A$1:$AN$20,D$2+1,FALSE)</f>
        <v>#N/A</v>
      </c>
      <c r="E13" s="4" t="e">
        <f>VLOOKUP($A13,'correlation-matrix'!$A$1:$AN$20,E$2+1,FALSE)</f>
        <v>#N/A</v>
      </c>
      <c r="F13" s="4" t="e">
        <f>VLOOKUP($A13,'correlation-matrix'!$A$1:$AN$20,F$2+1,FALSE)</f>
        <v>#N/A</v>
      </c>
      <c r="G13" s="4" t="e">
        <f>VLOOKUP($A13,'correlation-matrix'!$A$1:$AN$20,G$2+1,FALSE)</f>
        <v>#N/A</v>
      </c>
      <c r="H13" s="4" t="e">
        <f>VLOOKUP($A13,'correlation-matrix'!$A$1:$AN$20,H$2+1,FALSE)</f>
        <v>#N/A</v>
      </c>
      <c r="I13" s="4" t="e">
        <f>VLOOKUP($A13,'correlation-matrix'!$A$1:$AN$20,I$2+1,FALSE)</f>
        <v>#N/A</v>
      </c>
      <c r="J13" s="4" t="e">
        <f>VLOOKUP($A13,'correlation-matrix'!$A$1:$AN$20,J$2+1,FALSE)</f>
        <v>#N/A</v>
      </c>
      <c r="K13" s="4" t="e">
        <f>VLOOKUP($A13,'correlation-matrix'!$A$1:$AN$20,K$2+1,FALSE)</f>
        <v>#N/A</v>
      </c>
      <c r="L13" s="4" t="e">
        <f>VLOOKUP($A13,'correlation-matrix'!$A$1:$AN$20,L$2+1,FALSE)</f>
        <v>#N/A</v>
      </c>
      <c r="M13" s="4" t="e">
        <f>VLOOKUP($A13,'correlation-matrix'!$A$1:$AN$20,M$2+1,FALSE)</f>
        <v>#N/A</v>
      </c>
      <c r="N13" s="4" t="e">
        <f>VLOOKUP($A13,'correlation-matrix'!$A$1:$AN$20,N$2+1,FALSE)</f>
        <v>#N/A</v>
      </c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t="s">
        <v>20</v>
      </c>
      <c r="B14" t="str">
        <f t="shared" si="1"/>
        <v>(12)</v>
      </c>
      <c r="C14">
        <v>12</v>
      </c>
      <c r="D14" s="4" t="e">
        <f>VLOOKUP($A14,'correlation-matrix'!$A$1:$AN$20,D$2+1,FALSE)</f>
        <v>#N/A</v>
      </c>
      <c r="E14" s="4" t="e">
        <f>VLOOKUP($A14,'correlation-matrix'!$A$1:$AN$20,E$2+1,FALSE)</f>
        <v>#N/A</v>
      </c>
      <c r="F14" s="4" t="e">
        <f>VLOOKUP($A14,'correlation-matrix'!$A$1:$AN$20,F$2+1,FALSE)</f>
        <v>#N/A</v>
      </c>
      <c r="G14" s="4" t="e">
        <f>VLOOKUP($A14,'correlation-matrix'!$A$1:$AN$20,G$2+1,FALSE)</f>
        <v>#N/A</v>
      </c>
      <c r="H14" s="4" t="e">
        <f>VLOOKUP($A14,'correlation-matrix'!$A$1:$AN$20,H$2+1,FALSE)</f>
        <v>#N/A</v>
      </c>
      <c r="I14" s="4" t="e">
        <f>VLOOKUP($A14,'correlation-matrix'!$A$1:$AN$20,I$2+1,FALSE)</f>
        <v>#N/A</v>
      </c>
      <c r="J14" s="4" t="e">
        <f>VLOOKUP($A14,'correlation-matrix'!$A$1:$AN$20,J$2+1,FALSE)</f>
        <v>#N/A</v>
      </c>
      <c r="K14" s="4" t="e">
        <f>VLOOKUP($A14,'correlation-matrix'!$A$1:$AN$20,K$2+1,FALSE)</f>
        <v>#N/A</v>
      </c>
      <c r="L14" s="4" t="e">
        <f>VLOOKUP($A14,'correlation-matrix'!$A$1:$AN$20,L$2+1,FALSE)</f>
        <v>#N/A</v>
      </c>
      <c r="M14" s="4" t="e">
        <f>VLOOKUP($A14,'correlation-matrix'!$A$1:$AN$20,M$2+1,FALSE)</f>
        <v>#N/A</v>
      </c>
      <c r="N14" s="4" t="e">
        <f>VLOOKUP($A14,'correlation-matrix'!$A$1:$AN$20,N$2+1,FALSE)</f>
        <v>#N/A</v>
      </c>
      <c r="O14" s="4" t="e">
        <f>VLOOKUP($A14,'correlation-matrix'!$A$1:$AN$20,O$2+1,FALSE)</f>
        <v>#N/A</v>
      </c>
      <c r="P14" s="4"/>
      <c r="Q14" s="4"/>
      <c r="R14" s="4"/>
      <c r="S14" s="4"/>
      <c r="T14" s="4"/>
      <c r="U14" s="4"/>
      <c r="V14" s="4"/>
    </row>
    <row r="15" spans="1:22" x14ac:dyDescent="0.25">
      <c r="A15" t="s">
        <v>21</v>
      </c>
      <c r="B15" t="str">
        <f t="shared" si="1"/>
        <v>(13)</v>
      </c>
      <c r="C15">
        <v>13</v>
      </c>
      <c r="D15" s="4" t="e">
        <f>VLOOKUP($A15,'correlation-matrix'!$A$1:$AN$20,D$2+1,FALSE)</f>
        <v>#N/A</v>
      </c>
      <c r="E15" s="4" t="e">
        <f>VLOOKUP($A15,'correlation-matrix'!$A$1:$AN$20,E$2+1,FALSE)</f>
        <v>#N/A</v>
      </c>
      <c r="F15" s="4" t="e">
        <f>VLOOKUP($A15,'correlation-matrix'!$A$1:$AN$20,F$2+1,FALSE)</f>
        <v>#N/A</v>
      </c>
      <c r="G15" s="4" t="e">
        <f>VLOOKUP($A15,'correlation-matrix'!$A$1:$AN$20,G$2+1,FALSE)</f>
        <v>#N/A</v>
      </c>
      <c r="H15" s="4" t="e">
        <f>VLOOKUP($A15,'correlation-matrix'!$A$1:$AN$20,H$2+1,FALSE)</f>
        <v>#N/A</v>
      </c>
      <c r="I15" s="4" t="e">
        <f>VLOOKUP($A15,'correlation-matrix'!$A$1:$AN$20,I$2+1,FALSE)</f>
        <v>#N/A</v>
      </c>
      <c r="J15" s="4" t="e">
        <f>VLOOKUP($A15,'correlation-matrix'!$A$1:$AN$20,J$2+1,FALSE)</f>
        <v>#N/A</v>
      </c>
      <c r="K15" s="4" t="e">
        <f>VLOOKUP($A15,'correlation-matrix'!$A$1:$AN$20,K$2+1,FALSE)</f>
        <v>#N/A</v>
      </c>
      <c r="L15" s="4" t="e">
        <f>VLOOKUP($A15,'correlation-matrix'!$A$1:$AN$20,L$2+1,FALSE)</f>
        <v>#N/A</v>
      </c>
      <c r="M15" s="4" t="e">
        <f>VLOOKUP($A15,'correlation-matrix'!$A$1:$AN$20,M$2+1,FALSE)</f>
        <v>#N/A</v>
      </c>
      <c r="N15" s="4" t="e">
        <f>VLOOKUP($A15,'correlation-matrix'!$A$1:$AN$20,N$2+1,FALSE)</f>
        <v>#N/A</v>
      </c>
      <c r="O15" s="4" t="e">
        <f>VLOOKUP($A15,'correlation-matrix'!$A$1:$AN$20,O$2+1,FALSE)</f>
        <v>#N/A</v>
      </c>
      <c r="P15" s="4" t="e">
        <f>VLOOKUP($A15,'correlation-matrix'!$A$1:$AN$20,P$2+1,FALSE)</f>
        <v>#N/A</v>
      </c>
      <c r="Q15" s="4"/>
      <c r="R15" s="4"/>
      <c r="S15" s="4"/>
      <c r="T15" s="4"/>
      <c r="U15" s="4"/>
      <c r="V15" s="4"/>
    </row>
    <row r="16" spans="1:22" x14ac:dyDescent="0.25">
      <c r="A16" t="s">
        <v>22</v>
      </c>
      <c r="B16" t="str">
        <f t="shared" si="1"/>
        <v>(14)</v>
      </c>
      <c r="C16">
        <v>14</v>
      </c>
      <c r="D16" s="4" t="e">
        <f>VLOOKUP($A16,'correlation-matrix'!$A$1:$AN$20,D$2+1,FALSE)</f>
        <v>#N/A</v>
      </c>
      <c r="E16" s="4" t="e">
        <f>VLOOKUP($A16,'correlation-matrix'!$A$1:$AN$20,E$2+1,FALSE)</f>
        <v>#N/A</v>
      </c>
      <c r="F16" s="4" t="e">
        <f>VLOOKUP($A16,'correlation-matrix'!$A$1:$AN$20,F$2+1,FALSE)</f>
        <v>#N/A</v>
      </c>
      <c r="G16" s="4" t="e">
        <f>VLOOKUP($A16,'correlation-matrix'!$A$1:$AN$20,G$2+1,FALSE)</f>
        <v>#N/A</v>
      </c>
      <c r="H16" s="4" t="e">
        <f>VLOOKUP($A16,'correlation-matrix'!$A$1:$AN$20,H$2+1,FALSE)</f>
        <v>#N/A</v>
      </c>
      <c r="I16" s="4" t="e">
        <f>VLOOKUP($A16,'correlation-matrix'!$A$1:$AN$20,I$2+1,FALSE)</f>
        <v>#N/A</v>
      </c>
      <c r="J16" s="4" t="e">
        <f>VLOOKUP($A16,'correlation-matrix'!$A$1:$AN$20,J$2+1,FALSE)</f>
        <v>#N/A</v>
      </c>
      <c r="K16" s="4" t="e">
        <f>VLOOKUP($A16,'correlation-matrix'!$A$1:$AN$20,K$2+1,FALSE)</f>
        <v>#N/A</v>
      </c>
      <c r="L16" s="4" t="e">
        <f>VLOOKUP($A16,'correlation-matrix'!$A$1:$AN$20,L$2+1,FALSE)</f>
        <v>#N/A</v>
      </c>
      <c r="M16" s="4" t="e">
        <f>VLOOKUP($A16,'correlation-matrix'!$A$1:$AN$20,M$2+1,FALSE)</f>
        <v>#N/A</v>
      </c>
      <c r="N16" s="4" t="e">
        <f>VLOOKUP($A16,'correlation-matrix'!$A$1:$AN$20,N$2+1,FALSE)</f>
        <v>#N/A</v>
      </c>
      <c r="O16" s="4" t="e">
        <f>VLOOKUP($A16,'correlation-matrix'!$A$1:$AN$20,O$2+1,FALSE)</f>
        <v>#N/A</v>
      </c>
      <c r="P16" s="4" t="e">
        <f>VLOOKUP($A16,'correlation-matrix'!$A$1:$AN$20,P$2+1,FALSE)</f>
        <v>#N/A</v>
      </c>
      <c r="Q16" s="4" t="e">
        <f>VLOOKUP($A16,'correlation-matrix'!$A$1:$AN$20,Q$2+1,FALSE)</f>
        <v>#N/A</v>
      </c>
      <c r="R16" s="4"/>
      <c r="S16" s="4"/>
      <c r="T16" s="4"/>
      <c r="U16" s="4"/>
      <c r="V16" s="4"/>
    </row>
    <row r="17" spans="1:23" x14ac:dyDescent="0.25">
      <c r="A17" t="s">
        <v>23</v>
      </c>
      <c r="B17" t="str">
        <f t="shared" si="1"/>
        <v>(15)</v>
      </c>
      <c r="C17">
        <v>15</v>
      </c>
      <c r="D17" s="4" t="e">
        <f>VLOOKUP($A17,'correlation-matrix'!$A$1:$AN$20,D$2+1,FALSE)</f>
        <v>#N/A</v>
      </c>
      <c r="E17" s="4" t="e">
        <f>VLOOKUP($A17,'correlation-matrix'!$A$1:$AN$20,E$2+1,FALSE)</f>
        <v>#N/A</v>
      </c>
      <c r="F17" s="4" t="e">
        <f>VLOOKUP($A17,'correlation-matrix'!$A$1:$AN$20,F$2+1,FALSE)</f>
        <v>#N/A</v>
      </c>
      <c r="G17" s="4" t="e">
        <f>VLOOKUP($A17,'correlation-matrix'!$A$1:$AN$20,G$2+1,FALSE)</f>
        <v>#N/A</v>
      </c>
      <c r="H17" s="4" t="e">
        <f>VLOOKUP($A17,'correlation-matrix'!$A$1:$AN$20,H$2+1,FALSE)</f>
        <v>#N/A</v>
      </c>
      <c r="I17" s="4" t="e">
        <f>VLOOKUP($A17,'correlation-matrix'!$A$1:$AN$20,I$2+1,FALSE)</f>
        <v>#N/A</v>
      </c>
      <c r="J17" s="4" t="e">
        <f>VLOOKUP($A17,'correlation-matrix'!$A$1:$AN$20,J$2+1,FALSE)</f>
        <v>#N/A</v>
      </c>
      <c r="K17" s="4" t="e">
        <f>VLOOKUP($A17,'correlation-matrix'!$A$1:$AN$20,K$2+1,FALSE)</f>
        <v>#N/A</v>
      </c>
      <c r="L17" s="4" t="e">
        <f>VLOOKUP($A17,'correlation-matrix'!$A$1:$AN$20,L$2+1,FALSE)</f>
        <v>#N/A</v>
      </c>
      <c r="M17" s="4" t="e">
        <f>VLOOKUP($A17,'correlation-matrix'!$A$1:$AN$20,M$2+1,FALSE)</f>
        <v>#N/A</v>
      </c>
      <c r="N17" s="4" t="e">
        <f>VLOOKUP($A17,'correlation-matrix'!$A$1:$AN$20,N$2+1,FALSE)</f>
        <v>#N/A</v>
      </c>
      <c r="O17" s="4" t="e">
        <f>VLOOKUP($A17,'correlation-matrix'!$A$1:$AN$20,O$2+1,FALSE)</f>
        <v>#N/A</v>
      </c>
      <c r="P17" s="4" t="e">
        <f>VLOOKUP($A17,'correlation-matrix'!$A$1:$AN$20,P$2+1,FALSE)</f>
        <v>#N/A</v>
      </c>
      <c r="Q17" s="4" t="e">
        <f>VLOOKUP($A17,'correlation-matrix'!$A$1:$AN$20,Q$2+1,FALSE)</f>
        <v>#N/A</v>
      </c>
      <c r="R17" s="4" t="e">
        <f>VLOOKUP($A17,'correlation-matrix'!$A$1:$AN$20,R$2+1,FALSE)</f>
        <v>#N/A</v>
      </c>
      <c r="S17" s="4"/>
      <c r="T17" s="4"/>
      <c r="U17" s="4"/>
      <c r="V17" s="4"/>
    </row>
    <row r="18" spans="1:23" x14ac:dyDescent="0.25">
      <c r="A18" t="s">
        <v>71</v>
      </c>
      <c r="B18" t="str">
        <f t="shared" si="1"/>
        <v>(16)</v>
      </c>
      <c r="C18">
        <v>16</v>
      </c>
      <c r="D18" s="4" t="e">
        <f>VLOOKUP($A18,'correlation-matrix'!$A$1:$AN$20,D$2+1,FALSE)</f>
        <v>#N/A</v>
      </c>
      <c r="E18" s="4" t="e">
        <f>VLOOKUP($A18,'correlation-matrix'!$A$1:$AN$20,E$2+1,FALSE)</f>
        <v>#N/A</v>
      </c>
      <c r="F18" s="4" t="e">
        <f>VLOOKUP($A18,'correlation-matrix'!$A$1:$AN$20,F$2+1,FALSE)</f>
        <v>#N/A</v>
      </c>
      <c r="G18" s="4" t="e">
        <f>VLOOKUP($A18,'correlation-matrix'!$A$1:$AN$20,G$2+1,FALSE)</f>
        <v>#N/A</v>
      </c>
      <c r="H18" s="4" t="e">
        <f>VLOOKUP($A18,'correlation-matrix'!$A$1:$AN$20,H$2+1,FALSE)</f>
        <v>#N/A</v>
      </c>
      <c r="I18" s="4" t="e">
        <f>VLOOKUP($A18,'correlation-matrix'!$A$1:$AN$20,I$2+1,FALSE)</f>
        <v>#N/A</v>
      </c>
      <c r="J18" s="4" t="e">
        <f>VLOOKUP($A18,'correlation-matrix'!$A$1:$AN$20,J$2+1,FALSE)</f>
        <v>#N/A</v>
      </c>
      <c r="K18" s="4" t="e">
        <f>VLOOKUP($A18,'correlation-matrix'!$A$1:$AN$20,K$2+1,FALSE)</f>
        <v>#N/A</v>
      </c>
      <c r="L18" s="4" t="e">
        <f>VLOOKUP($A18,'correlation-matrix'!$A$1:$AN$20,L$2+1,FALSE)</f>
        <v>#N/A</v>
      </c>
      <c r="M18" s="4" t="e">
        <f>VLOOKUP($A18,'correlation-matrix'!$A$1:$AN$20,M$2+1,FALSE)</f>
        <v>#N/A</v>
      </c>
      <c r="N18" s="4" t="e">
        <f>VLOOKUP($A18,'correlation-matrix'!$A$1:$AN$20,N$2+1,FALSE)</f>
        <v>#N/A</v>
      </c>
      <c r="O18" s="4" t="e">
        <f>VLOOKUP($A18,'correlation-matrix'!$A$1:$AN$20,O$2+1,FALSE)</f>
        <v>#N/A</v>
      </c>
      <c r="P18" s="4" t="e">
        <f>VLOOKUP($A18,'correlation-matrix'!$A$1:$AN$20,P$2+1,FALSE)</f>
        <v>#N/A</v>
      </c>
      <c r="Q18" s="4" t="e">
        <f>VLOOKUP($A18,'correlation-matrix'!$A$1:$AN$20,Q$2+1,FALSE)</f>
        <v>#N/A</v>
      </c>
      <c r="R18" s="4" t="e">
        <f>VLOOKUP($A18,'correlation-matrix'!$A$1:$AN$20,R$2+1,FALSE)</f>
        <v>#N/A</v>
      </c>
      <c r="S18" s="4" t="e">
        <f>VLOOKUP($A18,'correlation-matrix'!$A$1:$AN$20,S$2+1,FALSE)</f>
        <v>#N/A</v>
      </c>
      <c r="T18" s="4"/>
      <c r="U18" s="4"/>
      <c r="V18" s="4"/>
    </row>
    <row r="19" spans="1:23" x14ac:dyDescent="0.25">
      <c r="A19" t="s">
        <v>72</v>
      </c>
      <c r="B19" t="str">
        <f t="shared" si="1"/>
        <v>(17)</v>
      </c>
      <c r="C19">
        <v>17</v>
      </c>
      <c r="D19" s="4" t="e">
        <f>VLOOKUP($A19,'correlation-matrix'!$A$1:$AN$20,D$2+1,FALSE)</f>
        <v>#N/A</v>
      </c>
      <c r="E19" s="4" t="e">
        <f>VLOOKUP($A19,'correlation-matrix'!$A$1:$AN$20,E$2+1,FALSE)</f>
        <v>#N/A</v>
      </c>
      <c r="F19" s="4" t="e">
        <f>VLOOKUP($A19,'correlation-matrix'!$A$1:$AN$20,F$2+1,FALSE)</f>
        <v>#N/A</v>
      </c>
      <c r="G19" s="4" t="e">
        <f>VLOOKUP($A19,'correlation-matrix'!$A$1:$AN$20,G$2+1,FALSE)</f>
        <v>#N/A</v>
      </c>
      <c r="H19" s="4" t="e">
        <f>VLOOKUP($A19,'correlation-matrix'!$A$1:$AN$20,H$2+1,FALSE)</f>
        <v>#N/A</v>
      </c>
      <c r="I19" s="4" t="e">
        <f>VLOOKUP($A19,'correlation-matrix'!$A$1:$AN$20,I$2+1,FALSE)</f>
        <v>#N/A</v>
      </c>
      <c r="J19" s="4" t="e">
        <f>VLOOKUP($A19,'correlation-matrix'!$A$1:$AN$20,J$2+1,FALSE)</f>
        <v>#N/A</v>
      </c>
      <c r="K19" s="4" t="e">
        <f>VLOOKUP($A19,'correlation-matrix'!$A$1:$AN$20,K$2+1,FALSE)</f>
        <v>#N/A</v>
      </c>
      <c r="L19" s="4" t="e">
        <f>VLOOKUP($A19,'correlation-matrix'!$A$1:$AN$20,L$2+1,FALSE)</f>
        <v>#N/A</v>
      </c>
      <c r="M19" s="4" t="e">
        <f>VLOOKUP($A19,'correlation-matrix'!$A$1:$AN$20,M$2+1,FALSE)</f>
        <v>#N/A</v>
      </c>
      <c r="N19" s="4" t="e">
        <f>VLOOKUP($A19,'correlation-matrix'!$A$1:$AN$20,N$2+1,FALSE)</f>
        <v>#N/A</v>
      </c>
      <c r="O19" s="4" t="e">
        <f>VLOOKUP($A19,'correlation-matrix'!$A$1:$AN$20,O$2+1,FALSE)</f>
        <v>#N/A</v>
      </c>
      <c r="P19" s="4" t="e">
        <f>VLOOKUP($A19,'correlation-matrix'!$A$1:$AN$20,P$2+1,FALSE)</f>
        <v>#N/A</v>
      </c>
      <c r="Q19" s="4" t="e">
        <f>VLOOKUP($A19,'correlation-matrix'!$A$1:$AN$20,Q$2+1,FALSE)</f>
        <v>#N/A</v>
      </c>
      <c r="R19" s="4" t="e">
        <f>VLOOKUP($A19,'correlation-matrix'!$A$1:$AN$20,R$2+1,FALSE)</f>
        <v>#N/A</v>
      </c>
      <c r="S19" s="4" t="e">
        <f>VLOOKUP($A19,'correlation-matrix'!$A$1:$AN$20,S$2+1,FALSE)</f>
        <v>#N/A</v>
      </c>
      <c r="T19" s="4" t="e">
        <f>VLOOKUP($A19,'correlation-matrix'!$A$1:$AN$20,T$2+1,FALSE)</f>
        <v>#N/A</v>
      </c>
      <c r="U19" s="4"/>
      <c r="V19" s="4"/>
    </row>
    <row r="20" spans="1:23" x14ac:dyDescent="0.25">
      <c r="A20" t="s">
        <v>73</v>
      </c>
      <c r="B20" t="str">
        <f t="shared" si="1"/>
        <v>(18)</v>
      </c>
      <c r="C20">
        <v>18</v>
      </c>
      <c r="D20" s="4" t="e">
        <f>VLOOKUP($A20,'correlation-matrix'!$A$1:$AN$20,D$2+1,FALSE)</f>
        <v>#N/A</v>
      </c>
      <c r="E20" s="4" t="e">
        <f>VLOOKUP($A20,'correlation-matrix'!$A$1:$AN$20,E$2+1,FALSE)</f>
        <v>#N/A</v>
      </c>
      <c r="F20" s="4" t="e">
        <f>VLOOKUP($A20,'correlation-matrix'!$A$1:$AN$20,F$2+1,FALSE)</f>
        <v>#N/A</v>
      </c>
      <c r="G20" s="4" t="e">
        <f>VLOOKUP($A20,'correlation-matrix'!$A$1:$AN$20,G$2+1,FALSE)</f>
        <v>#N/A</v>
      </c>
      <c r="H20" s="4" t="e">
        <f>VLOOKUP($A20,'correlation-matrix'!$A$1:$AN$20,H$2+1,FALSE)</f>
        <v>#N/A</v>
      </c>
      <c r="I20" s="4" t="e">
        <f>VLOOKUP($A20,'correlation-matrix'!$A$1:$AN$20,I$2+1,FALSE)</f>
        <v>#N/A</v>
      </c>
      <c r="J20" s="4" t="e">
        <f>VLOOKUP($A20,'correlation-matrix'!$A$1:$AN$20,J$2+1,FALSE)</f>
        <v>#N/A</v>
      </c>
      <c r="K20" s="4" t="e">
        <f>VLOOKUP($A20,'correlation-matrix'!$A$1:$AN$20,K$2+1,FALSE)</f>
        <v>#N/A</v>
      </c>
      <c r="L20" s="4" t="e">
        <f>VLOOKUP($A20,'correlation-matrix'!$A$1:$AN$20,L$2+1,FALSE)</f>
        <v>#N/A</v>
      </c>
      <c r="M20" s="4" t="e">
        <f>VLOOKUP($A20,'correlation-matrix'!$A$1:$AN$20,M$2+1,FALSE)</f>
        <v>#N/A</v>
      </c>
      <c r="N20" s="4" t="e">
        <f>VLOOKUP($A20,'correlation-matrix'!$A$1:$AN$20,N$2+1,FALSE)</f>
        <v>#N/A</v>
      </c>
      <c r="O20" s="4" t="e">
        <f>VLOOKUP($A20,'correlation-matrix'!$A$1:$AN$20,O$2+1,FALSE)</f>
        <v>#N/A</v>
      </c>
      <c r="P20" s="4" t="e">
        <f>VLOOKUP($A20,'correlation-matrix'!$A$1:$AN$20,P$2+1,FALSE)</f>
        <v>#N/A</v>
      </c>
      <c r="Q20" s="4" t="e">
        <f>VLOOKUP($A20,'correlation-matrix'!$A$1:$AN$20,Q$2+1,FALSE)</f>
        <v>#N/A</v>
      </c>
      <c r="R20" s="4" t="e">
        <f>VLOOKUP($A20,'correlation-matrix'!$A$1:$AN$20,R$2+1,FALSE)</f>
        <v>#N/A</v>
      </c>
      <c r="S20" s="4" t="e">
        <f>VLOOKUP($A20,'correlation-matrix'!$A$1:$AN$20,S$2+1,FALSE)</f>
        <v>#N/A</v>
      </c>
      <c r="T20" s="4" t="e">
        <f>VLOOKUP($A20,'correlation-matrix'!$A$1:$AN$20,T$2+1,FALSE)</f>
        <v>#N/A</v>
      </c>
      <c r="U20" s="4" t="e">
        <f>VLOOKUP($A20,'correlation-matrix'!$A$1:$AN$20,U$2+1,FALSE)</f>
        <v>#N/A</v>
      </c>
      <c r="V20" s="4"/>
    </row>
    <row r="21" spans="1:23" x14ac:dyDescent="0.25">
      <c r="A21" t="s">
        <v>74</v>
      </c>
      <c r="B21" t="str">
        <f t="shared" si="1"/>
        <v>(19)</v>
      </c>
      <c r="C21">
        <v>19</v>
      </c>
      <c r="D21" s="4" t="e">
        <f>VLOOKUP($A21,'correlation-matrix'!$A$1:$AN$20,D$2+1,FALSE)</f>
        <v>#N/A</v>
      </c>
      <c r="E21" s="4" t="e">
        <f>VLOOKUP($A21,'correlation-matrix'!$A$1:$AN$20,E$2+1,FALSE)</f>
        <v>#N/A</v>
      </c>
      <c r="F21" s="4" t="e">
        <f>VLOOKUP($A21,'correlation-matrix'!$A$1:$AN$20,F$2+1,FALSE)</f>
        <v>#N/A</v>
      </c>
      <c r="G21" s="4" t="e">
        <f>VLOOKUP($A21,'correlation-matrix'!$A$1:$AN$20,G$2+1,FALSE)</f>
        <v>#N/A</v>
      </c>
      <c r="H21" s="4" t="e">
        <f>VLOOKUP($A21,'correlation-matrix'!$A$1:$AN$20,H$2+1,FALSE)</f>
        <v>#N/A</v>
      </c>
      <c r="I21" s="4" t="e">
        <f>VLOOKUP($A21,'correlation-matrix'!$A$1:$AN$20,I$2+1,FALSE)</f>
        <v>#N/A</v>
      </c>
      <c r="J21" s="4" t="e">
        <f>VLOOKUP($A21,'correlation-matrix'!$A$1:$AN$20,J$2+1,FALSE)</f>
        <v>#N/A</v>
      </c>
      <c r="K21" s="4" t="e">
        <f>VLOOKUP($A21,'correlation-matrix'!$A$1:$AN$20,K$2+1,FALSE)</f>
        <v>#N/A</v>
      </c>
      <c r="L21" s="4" t="e">
        <f>VLOOKUP($A21,'correlation-matrix'!$A$1:$AN$20,L$2+1,FALSE)</f>
        <v>#N/A</v>
      </c>
      <c r="M21" s="4" t="e">
        <f>VLOOKUP($A21,'correlation-matrix'!$A$1:$AN$20,M$2+1,FALSE)</f>
        <v>#N/A</v>
      </c>
      <c r="N21" s="4" t="e">
        <f>VLOOKUP($A21,'correlation-matrix'!$A$1:$AN$20,N$2+1,FALSE)</f>
        <v>#N/A</v>
      </c>
      <c r="O21" s="4" t="e">
        <f>VLOOKUP($A21,'correlation-matrix'!$A$1:$AN$20,O$2+1,FALSE)</f>
        <v>#N/A</v>
      </c>
      <c r="P21" s="4" t="e">
        <f>VLOOKUP($A21,'correlation-matrix'!$A$1:$AN$20,P$2+1,FALSE)</f>
        <v>#N/A</v>
      </c>
      <c r="Q21" s="4" t="e">
        <f>VLOOKUP($A21,'correlation-matrix'!$A$1:$AN$20,Q$2+1,FALSE)</f>
        <v>#N/A</v>
      </c>
      <c r="R21" s="4" t="e">
        <f>VLOOKUP($A21,'correlation-matrix'!$A$1:$AN$20,R$2+1,FALSE)</f>
        <v>#N/A</v>
      </c>
      <c r="S21" s="4" t="e">
        <f>VLOOKUP($A21,'correlation-matrix'!$A$1:$AN$20,S$2+1,FALSE)</f>
        <v>#N/A</v>
      </c>
      <c r="T21" s="4" t="e">
        <f>VLOOKUP($A21,'correlation-matrix'!$A$1:$AN$20,T$2+1,FALSE)</f>
        <v>#N/A</v>
      </c>
      <c r="U21" s="4" t="e">
        <f>VLOOKUP($A21,'correlation-matrix'!$A$1:$AN$20,U$2+1,FALSE)</f>
        <v>#N/A</v>
      </c>
      <c r="V21" s="4" t="e">
        <f>VLOOKUP($A21,'correlation-matrix'!$A$1:$AN$20,V$2+1,FALSE)</f>
        <v>#N/A</v>
      </c>
    </row>
    <row r="23" spans="1:23" x14ac:dyDescent="0.25">
      <c r="E23" t="s">
        <v>75</v>
      </c>
      <c r="F23" t="s">
        <v>76</v>
      </c>
      <c r="G23" t="s">
        <v>77</v>
      </c>
      <c r="H23" t="s">
        <v>78</v>
      </c>
      <c r="I23" t="s">
        <v>79</v>
      </c>
      <c r="J23" t="s">
        <v>80</v>
      </c>
      <c r="K23" t="s">
        <v>81</v>
      </c>
      <c r="L23" t="s">
        <v>82</v>
      </c>
      <c r="M23" t="s">
        <v>83</v>
      </c>
      <c r="N23" t="s">
        <v>84</v>
      </c>
      <c r="O23" t="s">
        <v>85</v>
      </c>
      <c r="P23" t="s">
        <v>86</v>
      </c>
      <c r="Q23" t="s">
        <v>87</v>
      </c>
      <c r="R23" t="s">
        <v>88</v>
      </c>
      <c r="S23" t="s">
        <v>89</v>
      </c>
      <c r="T23" t="s">
        <v>90</v>
      </c>
      <c r="U23" t="s">
        <v>91</v>
      </c>
      <c r="V23" t="s">
        <v>92</v>
      </c>
      <c r="W23" t="s">
        <v>93</v>
      </c>
    </row>
    <row r="24" spans="1:23" x14ac:dyDescent="0.25">
      <c r="D24" t="s">
        <v>75</v>
      </c>
      <c r="E24" s="5" t="e">
        <f>IF('correlation-matrix'!#REF!="NA","",'correlation-matrix'!#REF!)</f>
        <v>#REF!</v>
      </c>
      <c r="F24" s="5" t="e">
        <f>IF('correlation-matrix'!#REF!="NA","",'correlation-matrix'!#REF!)</f>
        <v>#REF!</v>
      </c>
      <c r="G24" s="5" t="e">
        <f>IF('correlation-matrix'!#REF!="NA","",'correlation-matrix'!#REF!)</f>
        <v>#REF!</v>
      </c>
      <c r="H24" s="5" t="e">
        <f>IF('correlation-matrix'!#REF!="NA","",'correlation-matrix'!#REF!)</f>
        <v>#REF!</v>
      </c>
      <c r="I24" s="5" t="e">
        <f>IF('correlation-matrix'!#REF!="NA","",'correlation-matrix'!#REF!)</f>
        <v>#REF!</v>
      </c>
      <c r="J24" s="5" t="e">
        <f>IF('correlation-matrix'!#REF!="NA","",'correlation-matrix'!#REF!)</f>
        <v>#REF!</v>
      </c>
      <c r="K24" s="5" t="e">
        <f>IF('correlation-matrix'!#REF!="NA","",'correlation-matrix'!#REF!)</f>
        <v>#REF!</v>
      </c>
      <c r="L24" s="5" t="e">
        <f>IF('correlation-matrix'!#REF!="NA","",'correlation-matrix'!#REF!)</f>
        <v>#REF!</v>
      </c>
      <c r="M24" s="5" t="e">
        <f>IF('correlation-matrix'!#REF!="NA","",'correlation-matrix'!#REF!)</f>
        <v>#REF!</v>
      </c>
      <c r="N24" s="5" t="e">
        <f>IF('correlation-matrix'!#REF!="NA","",'correlation-matrix'!#REF!)</f>
        <v>#REF!</v>
      </c>
      <c r="O24" s="5" t="e">
        <f>IF('correlation-matrix'!#REF!="NA","",'correlation-matrix'!#REF!)</f>
        <v>#REF!</v>
      </c>
      <c r="P24" s="5" t="e">
        <f>IF('correlation-matrix'!#REF!="NA","",'correlation-matrix'!#REF!)</f>
        <v>#REF!</v>
      </c>
      <c r="Q24" s="5" t="e">
        <f>IF('correlation-matrix'!#REF!="NA","",'correlation-matrix'!#REF!)</f>
        <v>#REF!</v>
      </c>
      <c r="R24" s="5" t="e">
        <f>IF('correlation-matrix'!#REF!="NA","",'correlation-matrix'!#REF!)</f>
        <v>#REF!</v>
      </c>
      <c r="S24" s="5" t="e">
        <f>IF('correlation-matrix'!#REF!="NA","",'correlation-matrix'!#REF!)</f>
        <v>#REF!</v>
      </c>
      <c r="T24" s="5" t="e">
        <f>IF('correlation-matrix'!#REF!="NA","",'correlation-matrix'!#REF!)</f>
        <v>#REF!</v>
      </c>
      <c r="U24" s="5" t="e">
        <f>IF('correlation-matrix'!#REF!="NA","",'correlation-matrix'!#REF!)</f>
        <v>#REF!</v>
      </c>
      <c r="V24" s="5" t="e">
        <f>IF('correlation-matrix'!#REF!="NA","",'correlation-matrix'!#REF!)</f>
        <v>#REF!</v>
      </c>
      <c r="W24" s="5" t="e">
        <f>IF('correlation-matrix'!#REF!="NA","",'correlation-matrix'!#REF!)</f>
        <v>#REF!</v>
      </c>
    </row>
    <row r="25" spans="1:23" x14ac:dyDescent="0.25">
      <c r="D25" t="s">
        <v>76</v>
      </c>
      <c r="E25" s="5">
        <f>IF('correlation-matrix'!D3="NA","",'correlation-matrix'!D3)</f>
        <v>1</v>
      </c>
      <c r="F25" s="5" t="str">
        <f>IF('correlation-matrix'!F3="NA","",'correlation-matrix'!F3)</f>
        <v xml:space="preserve"> </v>
      </c>
      <c r="G25" s="5" t="str">
        <f>IF('correlation-matrix'!H3="NA","",'correlation-matrix'!H3)</f>
        <v xml:space="preserve"> </v>
      </c>
      <c r="H25" s="5" t="str">
        <f>IF('correlation-matrix'!J3="NA","",'correlation-matrix'!J3)</f>
        <v xml:space="preserve"> </v>
      </c>
      <c r="I25" s="5" t="str">
        <f>IF('correlation-matrix'!L3="NA","",'correlation-matrix'!L3)</f>
        <v xml:space="preserve"> </v>
      </c>
      <c r="J25" s="5" t="str">
        <f>IF('correlation-matrix'!N3="NA","",'correlation-matrix'!N3)</f>
        <v xml:space="preserve"> </v>
      </c>
      <c r="K25" s="5" t="str">
        <f>IF('correlation-matrix'!P3="NA","",'correlation-matrix'!P3)</f>
        <v xml:space="preserve"> </v>
      </c>
      <c r="L25" s="5" t="str">
        <f>IF('correlation-matrix'!R3="NA","",'correlation-matrix'!R3)</f>
        <v xml:space="preserve"> </v>
      </c>
      <c r="M25" s="5" t="str">
        <f>IF('correlation-matrix'!T3="NA","",'correlation-matrix'!T3)</f>
        <v xml:space="preserve"> </v>
      </c>
      <c r="N25" s="5" t="str">
        <f>IF('correlation-matrix'!V3="NA","",'correlation-matrix'!V3)</f>
        <v xml:space="preserve"> </v>
      </c>
      <c r="O25" s="5" t="str">
        <f>IF('correlation-matrix'!X3="NA","",'correlation-matrix'!X3)</f>
        <v xml:space="preserve"> </v>
      </c>
      <c r="P25" s="5" t="str">
        <f>IF('correlation-matrix'!Z3="NA","",'correlation-matrix'!Z3)</f>
        <v xml:space="preserve"> </v>
      </c>
      <c r="Q25" s="5" t="str">
        <f>IF('correlation-matrix'!AB3="NA","",'correlation-matrix'!AB3)</f>
        <v xml:space="preserve"> </v>
      </c>
      <c r="R25" s="5" t="str">
        <f>IF('correlation-matrix'!AD3="NA","",'correlation-matrix'!AD3)</f>
        <v xml:space="preserve"> </v>
      </c>
      <c r="S25" s="5" t="str">
        <f>IF('correlation-matrix'!AF3="NA","",'correlation-matrix'!AF3)</f>
        <v xml:space="preserve"> </v>
      </c>
      <c r="T25" s="5" t="str">
        <f>IF('correlation-matrix'!AH3="NA","",'correlation-matrix'!AH3)</f>
        <v xml:space="preserve"> </v>
      </c>
      <c r="U25" s="5" t="str">
        <f>IF('correlation-matrix'!AJ3="NA","",'correlation-matrix'!AJ3)</f>
        <v xml:space="preserve"> </v>
      </c>
      <c r="V25" s="5" t="str">
        <f>IF('correlation-matrix'!AL3="NA","",'correlation-matrix'!AL3)</f>
        <v xml:space="preserve"> </v>
      </c>
      <c r="W25" s="5" t="str">
        <f>IF('correlation-matrix'!AN3="NA","",'correlation-matrix'!AN3)</f>
        <v xml:space="preserve"> \\</v>
      </c>
    </row>
    <row r="26" spans="1:23" x14ac:dyDescent="0.25">
      <c r="D26" t="s">
        <v>77</v>
      </c>
      <c r="E26" s="5">
        <f>IF('correlation-matrix'!D4="NA","",'correlation-matrix'!D4)</f>
        <v>9.1999999999999998E-2</v>
      </c>
      <c r="F26" s="5">
        <f>IF('correlation-matrix'!F4="NA","",'correlation-matrix'!F4)</f>
        <v>1</v>
      </c>
      <c r="G26" s="5" t="str">
        <f>IF('correlation-matrix'!H4="NA","",'correlation-matrix'!H4)</f>
        <v xml:space="preserve"> </v>
      </c>
      <c r="H26" s="5" t="str">
        <f>IF('correlation-matrix'!J4="NA","",'correlation-matrix'!J4)</f>
        <v xml:space="preserve"> </v>
      </c>
      <c r="I26" s="5" t="str">
        <f>IF('correlation-matrix'!L4="NA","",'correlation-matrix'!L4)</f>
        <v xml:space="preserve"> </v>
      </c>
      <c r="J26" s="5" t="str">
        <f>IF('correlation-matrix'!N4="NA","",'correlation-matrix'!N4)</f>
        <v xml:space="preserve"> </v>
      </c>
      <c r="K26" s="5" t="str">
        <f>IF('correlation-matrix'!P4="NA","",'correlation-matrix'!P4)</f>
        <v xml:space="preserve"> </v>
      </c>
      <c r="L26" s="5" t="str">
        <f>IF('correlation-matrix'!R4="NA","",'correlation-matrix'!R4)</f>
        <v xml:space="preserve"> </v>
      </c>
      <c r="M26" s="5" t="str">
        <f>IF('correlation-matrix'!T4="NA","",'correlation-matrix'!T4)</f>
        <v xml:space="preserve"> </v>
      </c>
      <c r="N26" s="5" t="str">
        <f>IF('correlation-matrix'!V4="NA","",'correlation-matrix'!V4)</f>
        <v xml:space="preserve"> </v>
      </c>
      <c r="O26" s="5" t="str">
        <f>IF('correlation-matrix'!X4="NA","",'correlation-matrix'!X4)</f>
        <v xml:space="preserve"> </v>
      </c>
      <c r="P26" s="5" t="str">
        <f>IF('correlation-matrix'!Z4="NA","",'correlation-matrix'!Z4)</f>
        <v xml:space="preserve"> </v>
      </c>
      <c r="Q26" s="5" t="str">
        <f>IF('correlation-matrix'!AB4="NA","",'correlation-matrix'!AB4)</f>
        <v xml:space="preserve"> </v>
      </c>
      <c r="R26" s="5" t="str">
        <f>IF('correlation-matrix'!AD4="NA","",'correlation-matrix'!AD4)</f>
        <v xml:space="preserve"> </v>
      </c>
      <c r="S26" s="5" t="str">
        <f>IF('correlation-matrix'!AF4="NA","",'correlation-matrix'!AF4)</f>
        <v xml:space="preserve"> </v>
      </c>
      <c r="T26" s="5" t="str">
        <f>IF('correlation-matrix'!AH4="NA","",'correlation-matrix'!AH4)</f>
        <v xml:space="preserve"> </v>
      </c>
      <c r="U26" s="5" t="str">
        <f>IF('correlation-matrix'!AJ4="NA","",'correlation-matrix'!AJ4)</f>
        <v xml:space="preserve"> </v>
      </c>
      <c r="V26" s="5" t="str">
        <f>IF('correlation-matrix'!AL4="NA","",'correlation-matrix'!AL4)</f>
        <v xml:space="preserve"> </v>
      </c>
      <c r="W26" s="5" t="str">
        <f>IF('correlation-matrix'!AN4="NA","",'correlation-matrix'!AN4)</f>
        <v xml:space="preserve"> \\</v>
      </c>
    </row>
    <row r="27" spans="1:23" x14ac:dyDescent="0.25">
      <c r="D27" t="s">
        <v>78</v>
      </c>
      <c r="E27" s="5">
        <f>IF('correlation-matrix'!D5="NA","",'correlation-matrix'!D5)</f>
        <v>-0.13500000000000001</v>
      </c>
      <c r="F27" s="5">
        <f>IF('correlation-matrix'!F5="NA","",'correlation-matrix'!F5)</f>
        <v>-3.4000000000000002E-2</v>
      </c>
      <c r="G27" s="5">
        <f>IF('correlation-matrix'!H5="NA","",'correlation-matrix'!H5)</f>
        <v>1</v>
      </c>
      <c r="H27" s="5" t="str">
        <f>IF('correlation-matrix'!J5="NA","",'correlation-matrix'!J5)</f>
        <v xml:space="preserve"> </v>
      </c>
      <c r="I27" s="5" t="str">
        <f>IF('correlation-matrix'!L5="NA","",'correlation-matrix'!L5)</f>
        <v xml:space="preserve"> </v>
      </c>
      <c r="J27" s="5" t="str">
        <f>IF('correlation-matrix'!N5="NA","",'correlation-matrix'!N5)</f>
        <v xml:space="preserve"> </v>
      </c>
      <c r="K27" s="5" t="str">
        <f>IF('correlation-matrix'!P5="NA","",'correlation-matrix'!P5)</f>
        <v xml:space="preserve"> </v>
      </c>
      <c r="L27" s="5" t="str">
        <f>IF('correlation-matrix'!R5="NA","",'correlation-matrix'!R5)</f>
        <v xml:space="preserve"> </v>
      </c>
      <c r="M27" s="5" t="str">
        <f>IF('correlation-matrix'!T5="NA","",'correlation-matrix'!T5)</f>
        <v xml:space="preserve"> </v>
      </c>
      <c r="N27" s="5" t="str">
        <f>IF('correlation-matrix'!V5="NA","",'correlation-matrix'!V5)</f>
        <v xml:space="preserve"> </v>
      </c>
      <c r="O27" s="5" t="str">
        <f>IF('correlation-matrix'!X5="NA","",'correlation-matrix'!X5)</f>
        <v xml:space="preserve"> </v>
      </c>
      <c r="P27" s="5" t="str">
        <f>IF('correlation-matrix'!Z5="NA","",'correlation-matrix'!Z5)</f>
        <v xml:space="preserve"> </v>
      </c>
      <c r="Q27" s="5" t="str">
        <f>IF('correlation-matrix'!AB5="NA","",'correlation-matrix'!AB5)</f>
        <v xml:space="preserve"> </v>
      </c>
      <c r="R27" s="5" t="str">
        <f>IF('correlation-matrix'!AD5="NA","",'correlation-matrix'!AD5)</f>
        <v xml:space="preserve"> </v>
      </c>
      <c r="S27" s="5" t="str">
        <f>IF('correlation-matrix'!AF5="NA","",'correlation-matrix'!AF5)</f>
        <v xml:space="preserve"> </v>
      </c>
      <c r="T27" s="5" t="str">
        <f>IF('correlation-matrix'!AH5="NA","",'correlation-matrix'!AH5)</f>
        <v xml:space="preserve"> </v>
      </c>
      <c r="U27" s="5" t="str">
        <f>IF('correlation-matrix'!AJ5="NA","",'correlation-matrix'!AJ5)</f>
        <v xml:space="preserve"> </v>
      </c>
      <c r="V27" s="5" t="str">
        <f>IF('correlation-matrix'!AL5="NA","",'correlation-matrix'!AL5)</f>
        <v xml:space="preserve"> </v>
      </c>
      <c r="W27" s="5" t="str">
        <f>IF('correlation-matrix'!AN5="NA","",'correlation-matrix'!AN5)</f>
        <v xml:space="preserve"> \\</v>
      </c>
    </row>
    <row r="28" spans="1:23" x14ac:dyDescent="0.25">
      <c r="D28" t="s">
        <v>79</v>
      </c>
      <c r="E28" s="5">
        <f>IF('correlation-matrix'!D6="NA","",'correlation-matrix'!D6)</f>
        <v>-1.6E-2</v>
      </c>
      <c r="F28" s="5">
        <f>IF('correlation-matrix'!F6="NA","",'correlation-matrix'!F6)</f>
        <v>-0.01</v>
      </c>
      <c r="G28" s="5">
        <f>IF('correlation-matrix'!H6="NA","",'correlation-matrix'!H6)</f>
        <v>-1.7000000000000001E-2</v>
      </c>
      <c r="H28" s="5">
        <f>IF('correlation-matrix'!J6="NA","",'correlation-matrix'!J6)</f>
        <v>1</v>
      </c>
      <c r="I28" s="5" t="str">
        <f>IF('correlation-matrix'!L6="NA","",'correlation-matrix'!L6)</f>
        <v xml:space="preserve"> </v>
      </c>
      <c r="J28" s="5" t="str">
        <f>IF('correlation-matrix'!N6="NA","",'correlation-matrix'!N6)</f>
        <v xml:space="preserve"> </v>
      </c>
      <c r="K28" s="5" t="str">
        <f>IF('correlation-matrix'!P6="NA","",'correlation-matrix'!P6)</f>
        <v xml:space="preserve"> </v>
      </c>
      <c r="L28" s="5" t="str">
        <f>IF('correlation-matrix'!R6="NA","",'correlation-matrix'!R6)</f>
        <v xml:space="preserve"> </v>
      </c>
      <c r="M28" s="5" t="str">
        <f>IF('correlation-matrix'!T6="NA","",'correlation-matrix'!T6)</f>
        <v xml:space="preserve"> </v>
      </c>
      <c r="N28" s="5" t="str">
        <f>IF('correlation-matrix'!V6="NA","",'correlation-matrix'!V6)</f>
        <v xml:space="preserve"> </v>
      </c>
      <c r="O28" s="5" t="str">
        <f>IF('correlation-matrix'!X6="NA","",'correlation-matrix'!X6)</f>
        <v xml:space="preserve"> </v>
      </c>
      <c r="P28" s="5" t="str">
        <f>IF('correlation-matrix'!Z6="NA","",'correlation-matrix'!Z6)</f>
        <v xml:space="preserve"> </v>
      </c>
      <c r="Q28" s="5" t="str">
        <f>IF('correlation-matrix'!AB6="NA","",'correlation-matrix'!AB6)</f>
        <v xml:space="preserve"> </v>
      </c>
      <c r="R28" s="5" t="str">
        <f>IF('correlation-matrix'!AD6="NA","",'correlation-matrix'!AD6)</f>
        <v xml:space="preserve"> </v>
      </c>
      <c r="S28" s="5" t="str">
        <f>IF('correlation-matrix'!AF6="NA","",'correlation-matrix'!AF6)</f>
        <v xml:space="preserve"> </v>
      </c>
      <c r="T28" s="5" t="str">
        <f>IF('correlation-matrix'!AH6="NA","",'correlation-matrix'!AH6)</f>
        <v xml:space="preserve"> </v>
      </c>
      <c r="U28" s="5" t="str">
        <f>IF('correlation-matrix'!AJ6="NA","",'correlation-matrix'!AJ6)</f>
        <v xml:space="preserve"> </v>
      </c>
      <c r="V28" s="5" t="str">
        <f>IF('correlation-matrix'!AL6="NA","",'correlation-matrix'!AL6)</f>
        <v xml:space="preserve"> </v>
      </c>
      <c r="W28" s="5" t="str">
        <f>IF('correlation-matrix'!AN6="NA","",'correlation-matrix'!AN6)</f>
        <v xml:space="preserve"> \\</v>
      </c>
    </row>
    <row r="29" spans="1:23" x14ac:dyDescent="0.25">
      <c r="D29" t="s">
        <v>80</v>
      </c>
      <c r="E29" s="5">
        <f>IF('correlation-matrix'!D7="NA","",'correlation-matrix'!D7)</f>
        <v>0.13600000000000001</v>
      </c>
      <c r="F29" s="5">
        <f>IF('correlation-matrix'!F7="NA","",'correlation-matrix'!F7)</f>
        <v>0.40200000000000002</v>
      </c>
      <c r="G29" s="5">
        <f>IF('correlation-matrix'!H7="NA","",'correlation-matrix'!H7)</f>
        <v>-4.5999999999999999E-2</v>
      </c>
      <c r="H29" s="5">
        <f>IF('correlation-matrix'!J7="NA","",'correlation-matrix'!J7)</f>
        <v>-3.4000000000000002E-2</v>
      </c>
      <c r="I29" s="5">
        <f>IF('correlation-matrix'!L7="NA","",'correlation-matrix'!L7)</f>
        <v>1</v>
      </c>
      <c r="J29" s="5" t="str">
        <f>IF('correlation-matrix'!N7="NA","",'correlation-matrix'!N7)</f>
        <v xml:space="preserve"> </v>
      </c>
      <c r="K29" s="5" t="str">
        <f>IF('correlation-matrix'!P7="NA","",'correlation-matrix'!P7)</f>
        <v xml:space="preserve"> </v>
      </c>
      <c r="L29" s="5" t="str">
        <f>IF('correlation-matrix'!R7="NA","",'correlation-matrix'!R7)</f>
        <v xml:space="preserve"> </v>
      </c>
      <c r="M29" s="5" t="str">
        <f>IF('correlation-matrix'!T7="NA","",'correlation-matrix'!T7)</f>
        <v xml:space="preserve"> </v>
      </c>
      <c r="N29" s="5" t="str">
        <f>IF('correlation-matrix'!V7="NA","",'correlation-matrix'!V7)</f>
        <v xml:space="preserve"> </v>
      </c>
      <c r="O29" s="5" t="str">
        <f>IF('correlation-matrix'!X7="NA","",'correlation-matrix'!X7)</f>
        <v xml:space="preserve"> </v>
      </c>
      <c r="P29" s="5" t="str">
        <f>IF('correlation-matrix'!Z7="NA","",'correlation-matrix'!Z7)</f>
        <v xml:space="preserve"> </v>
      </c>
      <c r="Q29" s="5" t="str">
        <f>IF('correlation-matrix'!AB7="NA","",'correlation-matrix'!AB7)</f>
        <v xml:space="preserve"> </v>
      </c>
      <c r="R29" s="5" t="str">
        <f>IF('correlation-matrix'!AD7="NA","",'correlation-matrix'!AD7)</f>
        <v xml:space="preserve"> </v>
      </c>
      <c r="S29" s="5" t="str">
        <f>IF('correlation-matrix'!AF7="NA","",'correlation-matrix'!AF7)</f>
        <v xml:space="preserve"> </v>
      </c>
      <c r="T29" s="5" t="str">
        <f>IF('correlation-matrix'!AH7="NA","",'correlation-matrix'!AH7)</f>
        <v xml:space="preserve"> </v>
      </c>
      <c r="U29" s="5" t="str">
        <f>IF('correlation-matrix'!AJ7="NA","",'correlation-matrix'!AJ7)</f>
        <v xml:space="preserve"> </v>
      </c>
      <c r="V29" s="5" t="str">
        <f>IF('correlation-matrix'!AL7="NA","",'correlation-matrix'!AL7)</f>
        <v xml:space="preserve"> </v>
      </c>
      <c r="W29" s="5" t="str">
        <f>IF('correlation-matrix'!AN7="NA","",'correlation-matrix'!AN7)</f>
        <v xml:space="preserve"> \\</v>
      </c>
    </row>
    <row r="30" spans="1:23" x14ac:dyDescent="0.25">
      <c r="D30" t="s">
        <v>81</v>
      </c>
      <c r="E30" s="5">
        <f>IF('correlation-matrix'!D8="NA","",'correlation-matrix'!D8)</f>
        <v>0.09</v>
      </c>
      <c r="F30" s="5">
        <f>IF('correlation-matrix'!F8="NA","",'correlation-matrix'!F8)</f>
        <v>1.9E-2</v>
      </c>
      <c r="G30" s="5">
        <f>IF('correlation-matrix'!H8="NA","",'correlation-matrix'!H8)</f>
        <v>8.0000000000000002E-3</v>
      </c>
      <c r="H30" s="5">
        <f>IF('correlation-matrix'!J8="NA","",'correlation-matrix'!J8)</f>
        <v>-3.6999999999999998E-2</v>
      </c>
      <c r="I30" s="5">
        <f>IF('correlation-matrix'!L8="NA","",'correlation-matrix'!L8)</f>
        <v>5.8000000000000003E-2</v>
      </c>
      <c r="J30" s="5">
        <f>IF('correlation-matrix'!N8="NA","",'correlation-matrix'!N8)</f>
        <v>1</v>
      </c>
      <c r="K30" s="5" t="str">
        <f>IF('correlation-matrix'!P8="NA","",'correlation-matrix'!P8)</f>
        <v xml:space="preserve"> </v>
      </c>
      <c r="L30" s="5" t="str">
        <f>IF('correlation-matrix'!R8="NA","",'correlation-matrix'!R8)</f>
        <v xml:space="preserve"> </v>
      </c>
      <c r="M30" s="5" t="str">
        <f>IF('correlation-matrix'!T8="NA","",'correlation-matrix'!T8)</f>
        <v xml:space="preserve"> </v>
      </c>
      <c r="N30" s="5" t="str">
        <f>IF('correlation-matrix'!V8="NA","",'correlation-matrix'!V8)</f>
        <v xml:space="preserve"> </v>
      </c>
      <c r="O30" s="5" t="str">
        <f>IF('correlation-matrix'!X8="NA","",'correlation-matrix'!X8)</f>
        <v xml:space="preserve"> </v>
      </c>
      <c r="P30" s="5" t="str">
        <f>IF('correlation-matrix'!Z8="NA","",'correlation-matrix'!Z8)</f>
        <v xml:space="preserve"> </v>
      </c>
      <c r="Q30" s="5" t="str">
        <f>IF('correlation-matrix'!AB8="NA","",'correlation-matrix'!AB8)</f>
        <v xml:space="preserve"> </v>
      </c>
      <c r="R30" s="5" t="str">
        <f>IF('correlation-matrix'!AD8="NA","",'correlation-matrix'!AD8)</f>
        <v xml:space="preserve"> </v>
      </c>
      <c r="S30" s="5" t="str">
        <f>IF('correlation-matrix'!AF8="NA","",'correlation-matrix'!AF8)</f>
        <v xml:space="preserve"> </v>
      </c>
      <c r="T30" s="5" t="str">
        <f>IF('correlation-matrix'!AH8="NA","",'correlation-matrix'!AH8)</f>
        <v xml:space="preserve"> </v>
      </c>
      <c r="U30" s="5" t="str">
        <f>IF('correlation-matrix'!AJ8="NA","",'correlation-matrix'!AJ8)</f>
        <v xml:space="preserve"> </v>
      </c>
      <c r="V30" s="5" t="str">
        <f>IF('correlation-matrix'!AL8="NA","",'correlation-matrix'!AL8)</f>
        <v xml:space="preserve"> </v>
      </c>
      <c r="W30" s="5" t="str">
        <f>IF('correlation-matrix'!AN8="NA","",'correlation-matrix'!AN8)</f>
        <v xml:space="preserve"> \\</v>
      </c>
    </row>
    <row r="31" spans="1:23" x14ac:dyDescent="0.25">
      <c r="D31" t="s">
        <v>82</v>
      </c>
      <c r="E31" s="5">
        <f>IF('correlation-matrix'!D9="NA","",'correlation-matrix'!D9)</f>
        <v>0.23599999999999999</v>
      </c>
      <c r="F31" s="5">
        <f>IF('correlation-matrix'!F9="NA","",'correlation-matrix'!F9)</f>
        <v>0.42599999999999999</v>
      </c>
      <c r="G31" s="5">
        <f>IF('correlation-matrix'!H9="NA","",'correlation-matrix'!H9)</f>
        <v>-6.7000000000000004E-2</v>
      </c>
      <c r="H31" s="5">
        <f>IF('correlation-matrix'!J9="NA","",'correlation-matrix'!J9)</f>
        <v>1.2999999999999999E-2</v>
      </c>
      <c r="I31" s="5">
        <f>IF('correlation-matrix'!L9="NA","",'correlation-matrix'!L9)</f>
        <v>0.47799999999999998</v>
      </c>
      <c r="J31" s="5">
        <f>IF('correlation-matrix'!N9="NA","",'correlation-matrix'!N9)</f>
        <v>1.7000000000000001E-2</v>
      </c>
      <c r="K31" s="5">
        <f>IF('correlation-matrix'!P9="NA","",'correlation-matrix'!P9)</f>
        <v>1</v>
      </c>
      <c r="L31" s="5" t="str">
        <f>IF('correlation-matrix'!R9="NA","",'correlation-matrix'!R9)</f>
        <v xml:space="preserve"> </v>
      </c>
      <c r="M31" s="5" t="str">
        <f>IF('correlation-matrix'!T9="NA","",'correlation-matrix'!T9)</f>
        <v xml:space="preserve"> </v>
      </c>
      <c r="N31" s="5" t="str">
        <f>IF('correlation-matrix'!V9="NA","",'correlation-matrix'!V9)</f>
        <v xml:space="preserve"> </v>
      </c>
      <c r="O31" s="5" t="str">
        <f>IF('correlation-matrix'!X9="NA","",'correlation-matrix'!X9)</f>
        <v xml:space="preserve"> </v>
      </c>
      <c r="P31" s="5" t="str">
        <f>IF('correlation-matrix'!Z9="NA","",'correlation-matrix'!Z9)</f>
        <v xml:space="preserve"> </v>
      </c>
      <c r="Q31" s="5" t="str">
        <f>IF('correlation-matrix'!AB9="NA","",'correlation-matrix'!AB9)</f>
        <v xml:space="preserve"> </v>
      </c>
      <c r="R31" s="5" t="str">
        <f>IF('correlation-matrix'!AD9="NA","",'correlation-matrix'!AD9)</f>
        <v xml:space="preserve"> </v>
      </c>
      <c r="S31" s="5" t="str">
        <f>IF('correlation-matrix'!AF9="NA","",'correlation-matrix'!AF9)</f>
        <v xml:space="preserve"> </v>
      </c>
      <c r="T31" s="5" t="str">
        <f>IF('correlation-matrix'!AH9="NA","",'correlation-matrix'!AH9)</f>
        <v xml:space="preserve"> </v>
      </c>
      <c r="U31" s="5" t="str">
        <f>IF('correlation-matrix'!AJ9="NA","",'correlation-matrix'!AJ9)</f>
        <v xml:space="preserve"> </v>
      </c>
      <c r="V31" s="5" t="str">
        <f>IF('correlation-matrix'!AL9="NA","",'correlation-matrix'!AL9)</f>
        <v xml:space="preserve"> </v>
      </c>
      <c r="W31" s="5" t="str">
        <f>IF('correlation-matrix'!AN9="NA","",'correlation-matrix'!AN9)</f>
        <v xml:space="preserve"> \\</v>
      </c>
    </row>
    <row r="32" spans="1:23" x14ac:dyDescent="0.25">
      <c r="D32" t="s">
        <v>83</v>
      </c>
      <c r="E32" s="5">
        <f>IF('correlation-matrix'!D10="NA","",'correlation-matrix'!D10)</f>
        <v>0.38500000000000001</v>
      </c>
      <c r="F32" s="5">
        <f>IF('correlation-matrix'!F10="NA","",'correlation-matrix'!F10)</f>
        <v>0.12</v>
      </c>
      <c r="G32" s="5">
        <f>IF('correlation-matrix'!H10="NA","",'correlation-matrix'!H10)</f>
        <v>-0.224</v>
      </c>
      <c r="H32" s="5">
        <f>IF('correlation-matrix'!J10="NA","",'correlation-matrix'!J10)</f>
        <v>-3.3000000000000002E-2</v>
      </c>
      <c r="I32" s="5">
        <f>IF('correlation-matrix'!L10="NA","",'correlation-matrix'!L10)</f>
        <v>0.154</v>
      </c>
      <c r="J32" s="5">
        <f>IF('correlation-matrix'!N10="NA","",'correlation-matrix'!N10)</f>
        <v>4.8000000000000001E-2</v>
      </c>
      <c r="K32" s="5">
        <f>IF('correlation-matrix'!P10="NA","",'correlation-matrix'!P10)</f>
        <v>0.307</v>
      </c>
      <c r="L32" s="5">
        <f>IF('correlation-matrix'!R10="NA","",'correlation-matrix'!R10)</f>
        <v>1</v>
      </c>
      <c r="M32" s="5" t="str">
        <f>IF('correlation-matrix'!T10="NA","",'correlation-matrix'!T10)</f>
        <v xml:space="preserve"> </v>
      </c>
      <c r="N32" s="5" t="str">
        <f>IF('correlation-matrix'!V10="NA","",'correlation-matrix'!V10)</f>
        <v xml:space="preserve"> </v>
      </c>
      <c r="O32" s="5" t="str">
        <f>IF('correlation-matrix'!X10="NA","",'correlation-matrix'!X10)</f>
        <v xml:space="preserve"> </v>
      </c>
      <c r="P32" s="5" t="str">
        <f>IF('correlation-matrix'!Z10="NA","",'correlation-matrix'!Z10)</f>
        <v xml:space="preserve"> </v>
      </c>
      <c r="Q32" s="5" t="str">
        <f>IF('correlation-matrix'!AB10="NA","",'correlation-matrix'!AB10)</f>
        <v xml:space="preserve"> </v>
      </c>
      <c r="R32" s="5" t="str">
        <f>IF('correlation-matrix'!AD10="NA","",'correlation-matrix'!AD10)</f>
        <v xml:space="preserve"> </v>
      </c>
      <c r="S32" s="5" t="str">
        <f>IF('correlation-matrix'!AF10="NA","",'correlation-matrix'!AF10)</f>
        <v xml:space="preserve"> </v>
      </c>
      <c r="T32" s="5" t="str">
        <f>IF('correlation-matrix'!AH10="NA","",'correlation-matrix'!AH10)</f>
        <v xml:space="preserve"> </v>
      </c>
      <c r="U32" s="5" t="str">
        <f>IF('correlation-matrix'!AJ10="NA","",'correlation-matrix'!AJ10)</f>
        <v xml:space="preserve"> </v>
      </c>
      <c r="V32" s="5" t="str">
        <f>IF('correlation-matrix'!AL10="NA","",'correlation-matrix'!AL10)</f>
        <v xml:space="preserve"> </v>
      </c>
      <c r="W32" s="5" t="str">
        <f>IF('correlation-matrix'!AN10="NA","",'correlation-matrix'!AN10)</f>
        <v xml:space="preserve"> \\</v>
      </c>
    </row>
    <row r="33" spans="4:23" x14ac:dyDescent="0.25">
      <c r="D33" t="s">
        <v>84</v>
      </c>
      <c r="E33" s="5">
        <f>IF('correlation-matrix'!D11="NA","",'correlation-matrix'!D11)</f>
        <v>-1.2E-2</v>
      </c>
      <c r="F33" s="5">
        <f>IF('correlation-matrix'!F11="NA","",'correlation-matrix'!F11)</f>
        <v>-7.0000000000000001E-3</v>
      </c>
      <c r="G33" s="5">
        <f>IF('correlation-matrix'!H11="NA","",'correlation-matrix'!H11)</f>
        <v>-6.0000000000000001E-3</v>
      </c>
      <c r="H33" s="5">
        <f>IF('correlation-matrix'!J11="NA","",'correlation-matrix'!J11)</f>
        <v>7.2999999999999995E-2</v>
      </c>
      <c r="I33" s="5">
        <f>IF('correlation-matrix'!L11="NA","",'correlation-matrix'!L11)</f>
        <v>-1.0999999999999999E-2</v>
      </c>
      <c r="J33" s="5">
        <f>IF('correlation-matrix'!N11="NA","",'correlation-matrix'!N11)</f>
        <v>-3.6999999999999998E-2</v>
      </c>
      <c r="K33" s="5">
        <f>IF('correlation-matrix'!P11="NA","",'correlation-matrix'!P11)</f>
        <v>8.9999999999999993E-3</v>
      </c>
      <c r="L33" s="5">
        <f>IF('correlation-matrix'!R11="NA","",'correlation-matrix'!R11)</f>
        <v>2.5999999999999999E-2</v>
      </c>
      <c r="M33" s="5">
        <f>IF('correlation-matrix'!T11="NA","",'correlation-matrix'!T11)</f>
        <v>1</v>
      </c>
      <c r="N33" s="5" t="str">
        <f>IF('correlation-matrix'!V11="NA","",'correlation-matrix'!V11)</f>
        <v xml:space="preserve"> </v>
      </c>
      <c r="O33" s="5" t="str">
        <f>IF('correlation-matrix'!X11="NA","",'correlation-matrix'!X11)</f>
        <v xml:space="preserve"> </v>
      </c>
      <c r="P33" s="5" t="str">
        <f>IF('correlation-matrix'!Z11="NA","",'correlation-matrix'!Z11)</f>
        <v xml:space="preserve"> </v>
      </c>
      <c r="Q33" s="5" t="str">
        <f>IF('correlation-matrix'!AB11="NA","",'correlation-matrix'!AB11)</f>
        <v xml:space="preserve"> </v>
      </c>
      <c r="R33" s="5" t="str">
        <f>IF('correlation-matrix'!AD11="NA","",'correlation-matrix'!AD11)</f>
        <v xml:space="preserve"> </v>
      </c>
      <c r="S33" s="5" t="str">
        <f>IF('correlation-matrix'!AF11="NA","",'correlation-matrix'!AF11)</f>
        <v xml:space="preserve"> </v>
      </c>
      <c r="T33" s="5" t="str">
        <f>IF('correlation-matrix'!AH11="NA","",'correlation-matrix'!AH11)</f>
        <v xml:space="preserve"> </v>
      </c>
      <c r="U33" s="5" t="str">
        <f>IF('correlation-matrix'!AJ11="NA","",'correlation-matrix'!AJ11)</f>
        <v xml:space="preserve"> </v>
      </c>
      <c r="V33" s="5" t="str">
        <f>IF('correlation-matrix'!AL11="NA","",'correlation-matrix'!AL11)</f>
        <v xml:space="preserve"> </v>
      </c>
      <c r="W33" s="5" t="str">
        <f>IF('correlation-matrix'!AN11="NA","",'correlation-matrix'!AN11)</f>
        <v xml:space="preserve"> \\</v>
      </c>
    </row>
    <row r="34" spans="4:23" x14ac:dyDescent="0.25">
      <c r="D34" t="s">
        <v>85</v>
      </c>
      <c r="E34" s="5">
        <f>IF('correlation-matrix'!D12="NA","",'correlation-matrix'!D12)</f>
        <v>0.16800000000000001</v>
      </c>
      <c r="F34" s="5">
        <f>IF('correlation-matrix'!F12="NA","",'correlation-matrix'!F12)</f>
        <v>7.1999999999999995E-2</v>
      </c>
      <c r="G34" s="5">
        <f>IF('correlation-matrix'!H12="NA","",'correlation-matrix'!H12)</f>
        <v>-7.5999999999999998E-2</v>
      </c>
      <c r="H34" s="5">
        <f>IF('correlation-matrix'!J12="NA","",'correlation-matrix'!J12)</f>
        <v>1.4E-2</v>
      </c>
      <c r="I34" s="5">
        <f>IF('correlation-matrix'!L12="NA","",'correlation-matrix'!L12)</f>
        <v>2.5000000000000001E-2</v>
      </c>
      <c r="J34" s="5">
        <f>IF('correlation-matrix'!N12="NA","",'correlation-matrix'!N12)</f>
        <v>-1.6E-2</v>
      </c>
      <c r="K34" s="5">
        <f>IF('correlation-matrix'!P12="NA","",'correlation-matrix'!P12)</f>
        <v>0.252</v>
      </c>
      <c r="L34" s="5">
        <f>IF('correlation-matrix'!R12="NA","",'correlation-matrix'!R12)</f>
        <v>0.157</v>
      </c>
      <c r="M34" s="5">
        <f>IF('correlation-matrix'!T12="NA","",'correlation-matrix'!T12)</f>
        <v>6.6000000000000003E-2</v>
      </c>
      <c r="N34" s="5">
        <f>IF('correlation-matrix'!V12="NA","",'correlation-matrix'!V12)</f>
        <v>1</v>
      </c>
      <c r="O34" s="5" t="str">
        <f>IF('correlation-matrix'!X12="NA","",'correlation-matrix'!X12)</f>
        <v xml:space="preserve"> </v>
      </c>
      <c r="P34" s="5" t="str">
        <f>IF('correlation-matrix'!Z12="NA","",'correlation-matrix'!Z12)</f>
        <v xml:space="preserve"> </v>
      </c>
      <c r="Q34" s="5" t="str">
        <f>IF('correlation-matrix'!AB12="NA","",'correlation-matrix'!AB12)</f>
        <v xml:space="preserve"> </v>
      </c>
      <c r="R34" s="5" t="str">
        <f>IF('correlation-matrix'!AD12="NA","",'correlation-matrix'!AD12)</f>
        <v xml:space="preserve"> </v>
      </c>
      <c r="S34" s="5" t="str">
        <f>IF('correlation-matrix'!AF12="NA","",'correlation-matrix'!AF12)</f>
        <v xml:space="preserve"> </v>
      </c>
      <c r="T34" s="5" t="str">
        <f>IF('correlation-matrix'!AH12="NA","",'correlation-matrix'!AH12)</f>
        <v xml:space="preserve"> </v>
      </c>
      <c r="U34" s="5" t="str">
        <f>IF('correlation-matrix'!AJ12="NA","",'correlation-matrix'!AJ12)</f>
        <v xml:space="preserve"> </v>
      </c>
      <c r="V34" s="5" t="str">
        <f>IF('correlation-matrix'!AL12="NA","",'correlation-matrix'!AL12)</f>
        <v xml:space="preserve"> </v>
      </c>
      <c r="W34" s="5" t="str">
        <f>IF('correlation-matrix'!AN12="NA","",'correlation-matrix'!AN12)</f>
        <v xml:space="preserve"> \\</v>
      </c>
    </row>
    <row r="35" spans="4:23" x14ac:dyDescent="0.25">
      <c r="D35" t="s">
        <v>86</v>
      </c>
      <c r="E35" s="5">
        <f>IF('correlation-matrix'!D13="NA","",'correlation-matrix'!D13)</f>
        <v>-6.7000000000000004E-2</v>
      </c>
      <c r="F35" s="5">
        <f>IF('correlation-matrix'!F13="NA","",'correlation-matrix'!F13)</f>
        <v>-3.1E-2</v>
      </c>
      <c r="G35" s="5">
        <f>IF('correlation-matrix'!H13="NA","",'correlation-matrix'!H13)</f>
        <v>-5.8000000000000003E-2</v>
      </c>
      <c r="H35" s="5">
        <f>IF('correlation-matrix'!J13="NA","",'correlation-matrix'!J13)</f>
        <v>0.20300000000000001</v>
      </c>
      <c r="I35" s="5">
        <f>IF('correlation-matrix'!L13="NA","",'correlation-matrix'!L13)</f>
        <v>-1.6E-2</v>
      </c>
      <c r="J35" s="5">
        <f>IF('correlation-matrix'!N13="NA","",'correlation-matrix'!N13)</f>
        <v>-0.11</v>
      </c>
      <c r="K35" s="5">
        <f>IF('correlation-matrix'!P13="NA","",'correlation-matrix'!P13)</f>
        <v>2.9000000000000001E-2</v>
      </c>
      <c r="L35" s="5">
        <f>IF('correlation-matrix'!R13="NA","",'correlation-matrix'!R13)</f>
        <v>6.0000000000000001E-3</v>
      </c>
      <c r="M35" s="5">
        <f>IF('correlation-matrix'!T13="NA","",'correlation-matrix'!T13)</f>
        <v>0.157</v>
      </c>
      <c r="N35" s="5">
        <f>IF('correlation-matrix'!V13="NA","",'correlation-matrix'!V13)</f>
        <v>3.6999999999999998E-2</v>
      </c>
      <c r="O35" s="5">
        <f>IF('correlation-matrix'!X13="NA","",'correlation-matrix'!X13)</f>
        <v>1</v>
      </c>
      <c r="P35" s="5" t="str">
        <f>IF('correlation-matrix'!Z13="NA","",'correlation-matrix'!Z13)</f>
        <v xml:space="preserve"> </v>
      </c>
      <c r="Q35" s="5" t="str">
        <f>IF('correlation-matrix'!AB13="NA","",'correlation-matrix'!AB13)</f>
        <v xml:space="preserve"> </v>
      </c>
      <c r="R35" s="5" t="str">
        <f>IF('correlation-matrix'!AD13="NA","",'correlation-matrix'!AD13)</f>
        <v xml:space="preserve"> </v>
      </c>
      <c r="S35" s="5" t="str">
        <f>IF('correlation-matrix'!AF13="NA","",'correlation-matrix'!AF13)</f>
        <v xml:space="preserve"> </v>
      </c>
      <c r="T35" s="5" t="str">
        <f>IF('correlation-matrix'!AH13="NA","",'correlation-matrix'!AH13)</f>
        <v xml:space="preserve"> </v>
      </c>
      <c r="U35" s="5" t="str">
        <f>IF('correlation-matrix'!AJ13="NA","",'correlation-matrix'!AJ13)</f>
        <v xml:space="preserve"> </v>
      </c>
      <c r="V35" s="5" t="str">
        <f>IF('correlation-matrix'!AL13="NA","",'correlation-matrix'!AL13)</f>
        <v xml:space="preserve"> </v>
      </c>
      <c r="W35" s="5" t="str">
        <f>IF('correlation-matrix'!AN13="NA","",'correlation-matrix'!AN13)</f>
        <v xml:space="preserve"> \\</v>
      </c>
    </row>
    <row r="36" spans="4:23" x14ac:dyDescent="0.25">
      <c r="D36" t="s">
        <v>87</v>
      </c>
      <c r="E36" s="5">
        <f>IF('correlation-matrix'!D14="NA","",'correlation-matrix'!D14)</f>
        <v>7.9000000000000001E-2</v>
      </c>
      <c r="F36" s="5">
        <f>IF('correlation-matrix'!F14="NA","",'correlation-matrix'!F14)</f>
        <v>7.0000000000000001E-3</v>
      </c>
      <c r="G36" s="5">
        <f>IF('correlation-matrix'!H14="NA","",'correlation-matrix'!H14)</f>
        <v>-1.4999999999999999E-2</v>
      </c>
      <c r="H36" s="5">
        <f>IF('correlation-matrix'!J14="NA","",'correlation-matrix'!J14)</f>
        <v>6.2E-2</v>
      </c>
      <c r="I36" s="5">
        <f>IF('correlation-matrix'!L14="NA","",'correlation-matrix'!L14)</f>
        <v>2.5000000000000001E-2</v>
      </c>
      <c r="J36" s="5">
        <f>IF('correlation-matrix'!N14="NA","",'correlation-matrix'!N14)</f>
        <v>-4.0000000000000001E-3</v>
      </c>
      <c r="K36" s="5">
        <f>IF('correlation-matrix'!P14="NA","",'correlation-matrix'!P14)</f>
        <v>3.7999999999999999E-2</v>
      </c>
      <c r="L36" s="5">
        <f>IF('correlation-matrix'!R14="NA","",'correlation-matrix'!R14)</f>
        <v>4.7E-2</v>
      </c>
      <c r="M36" s="5">
        <f>IF('correlation-matrix'!T14="NA","",'correlation-matrix'!T14)</f>
        <v>3.3000000000000002E-2</v>
      </c>
      <c r="N36" s="5">
        <f>IF('correlation-matrix'!V14="NA","",'correlation-matrix'!V14)</f>
        <v>5.8000000000000003E-2</v>
      </c>
      <c r="O36" s="5">
        <f>IF('correlation-matrix'!X14="NA","",'correlation-matrix'!X14)</f>
        <v>0.48899999999999999</v>
      </c>
      <c r="P36" s="5">
        <f>IF('correlation-matrix'!Z14="NA","",'correlation-matrix'!Z14)</f>
        <v>1</v>
      </c>
      <c r="Q36" s="5" t="str">
        <f>IF('correlation-matrix'!AB14="NA","",'correlation-matrix'!AB14)</f>
        <v xml:space="preserve"> </v>
      </c>
      <c r="R36" s="5" t="str">
        <f>IF('correlation-matrix'!AD14="NA","",'correlation-matrix'!AD14)</f>
        <v xml:space="preserve"> </v>
      </c>
      <c r="S36" s="5" t="str">
        <f>IF('correlation-matrix'!AF14="NA","",'correlation-matrix'!AF14)</f>
        <v xml:space="preserve"> </v>
      </c>
      <c r="T36" s="5" t="str">
        <f>IF('correlation-matrix'!AH14="NA","",'correlation-matrix'!AH14)</f>
        <v xml:space="preserve"> </v>
      </c>
      <c r="U36" s="5" t="str">
        <f>IF('correlation-matrix'!AJ14="NA","",'correlation-matrix'!AJ14)</f>
        <v xml:space="preserve"> </v>
      </c>
      <c r="V36" s="5" t="str">
        <f>IF('correlation-matrix'!AL14="NA","",'correlation-matrix'!AL14)</f>
        <v xml:space="preserve"> </v>
      </c>
      <c r="W36" s="5" t="str">
        <f>IF('correlation-matrix'!AN14="NA","",'correlation-matrix'!AN14)</f>
        <v xml:space="preserve"> \\</v>
      </c>
    </row>
    <row r="37" spans="4:23" x14ac:dyDescent="0.25">
      <c r="D37" t="s">
        <v>88</v>
      </c>
      <c r="E37" s="5">
        <f>IF('correlation-matrix'!D15="NA","",'correlation-matrix'!D15)</f>
        <v>0.46600000000000003</v>
      </c>
      <c r="F37" s="5">
        <f>IF('correlation-matrix'!F15="NA","",'correlation-matrix'!F15)</f>
        <v>0.13300000000000001</v>
      </c>
      <c r="G37" s="5">
        <f>IF('correlation-matrix'!H15="NA","",'correlation-matrix'!H15)</f>
        <v>-0.111</v>
      </c>
      <c r="H37" s="5">
        <f>IF('correlation-matrix'!J15="NA","",'correlation-matrix'!J15)</f>
        <v>-1.9E-2</v>
      </c>
      <c r="I37" s="5">
        <f>IF('correlation-matrix'!L15="NA","",'correlation-matrix'!L15)</f>
        <v>0.153</v>
      </c>
      <c r="J37" s="5">
        <f>IF('correlation-matrix'!N15="NA","",'correlation-matrix'!N15)</f>
        <v>5.5E-2</v>
      </c>
      <c r="K37" s="5">
        <f>IF('correlation-matrix'!P15="NA","",'correlation-matrix'!P15)</f>
        <v>0.31</v>
      </c>
      <c r="L37" s="5">
        <f>IF('correlation-matrix'!R15="NA","",'correlation-matrix'!R15)</f>
        <v>0.63</v>
      </c>
      <c r="M37" s="5">
        <f>IF('correlation-matrix'!T15="NA","",'correlation-matrix'!T15)</f>
        <v>1.4999999999999999E-2</v>
      </c>
      <c r="N37" s="5">
        <f>IF('correlation-matrix'!V15="NA","",'correlation-matrix'!V15)</f>
        <v>0.14599999999999999</v>
      </c>
      <c r="O37" s="5">
        <f>IF('correlation-matrix'!X15="NA","",'correlation-matrix'!X15)</f>
        <v>-0.02</v>
      </c>
      <c r="P37" s="5">
        <f>IF('correlation-matrix'!Z15="NA","",'correlation-matrix'!Z15)</f>
        <v>4.9000000000000002E-2</v>
      </c>
      <c r="Q37" s="5">
        <f>IF('correlation-matrix'!AB15="NA","",'correlation-matrix'!AB15)</f>
        <v>1</v>
      </c>
      <c r="R37" s="5" t="str">
        <f>IF('correlation-matrix'!AD15="NA","",'correlation-matrix'!AD15)</f>
        <v xml:space="preserve"> </v>
      </c>
      <c r="S37" s="5" t="str">
        <f>IF('correlation-matrix'!AF15="NA","",'correlation-matrix'!AF15)</f>
        <v xml:space="preserve"> </v>
      </c>
      <c r="T37" s="5" t="str">
        <f>IF('correlation-matrix'!AH15="NA","",'correlation-matrix'!AH15)</f>
        <v xml:space="preserve"> </v>
      </c>
      <c r="U37" s="5" t="str">
        <f>IF('correlation-matrix'!AJ15="NA","",'correlation-matrix'!AJ15)</f>
        <v xml:space="preserve"> </v>
      </c>
      <c r="V37" s="5" t="str">
        <f>IF('correlation-matrix'!AL15="NA","",'correlation-matrix'!AL15)</f>
        <v xml:space="preserve"> </v>
      </c>
      <c r="W37" s="5" t="str">
        <f>IF('correlation-matrix'!AN15="NA","",'correlation-matrix'!AN15)</f>
        <v xml:space="preserve"> \\</v>
      </c>
    </row>
    <row r="38" spans="4:23" x14ac:dyDescent="0.25">
      <c r="D38" t="s">
        <v>89</v>
      </c>
      <c r="E38" s="5">
        <f>IF('correlation-matrix'!D16="NA","",'correlation-matrix'!D16)</f>
        <v>-0.19400000000000001</v>
      </c>
      <c r="F38" s="5">
        <f>IF('correlation-matrix'!F16="NA","",'correlation-matrix'!F16)</f>
        <v>-0.06</v>
      </c>
      <c r="G38" s="5">
        <f>IF('correlation-matrix'!H16="NA","",'correlation-matrix'!H16)</f>
        <v>4.7E-2</v>
      </c>
      <c r="H38" s="5">
        <f>IF('correlation-matrix'!J16="NA","",'correlation-matrix'!J16)</f>
        <v>4.3999999999999997E-2</v>
      </c>
      <c r="I38" s="5">
        <f>IF('correlation-matrix'!L16="NA","",'correlation-matrix'!L16)</f>
        <v>-8.4000000000000005E-2</v>
      </c>
      <c r="J38" s="5">
        <f>IF('correlation-matrix'!N16="NA","",'correlation-matrix'!N16)</f>
        <v>-0.31</v>
      </c>
      <c r="K38" s="5">
        <f>IF('correlation-matrix'!P16="NA","",'correlation-matrix'!P16)</f>
        <v>-0.11700000000000001</v>
      </c>
      <c r="L38" s="5">
        <f>IF('correlation-matrix'!R16="NA","",'correlation-matrix'!R16)</f>
        <v>-0.13500000000000001</v>
      </c>
      <c r="M38" s="5">
        <f>IF('correlation-matrix'!T16="NA","",'correlation-matrix'!T16)</f>
        <v>2.4E-2</v>
      </c>
      <c r="N38" s="5">
        <f>IF('correlation-matrix'!V16="NA","",'correlation-matrix'!V16)</f>
        <v>-8.3000000000000004E-2</v>
      </c>
      <c r="O38" s="5">
        <f>IF('correlation-matrix'!X16="NA","",'correlation-matrix'!X16)</f>
        <v>0.18099999999999999</v>
      </c>
      <c r="P38" s="5">
        <f>IF('correlation-matrix'!Z16="NA","",'correlation-matrix'!Z16)</f>
        <v>-4.9000000000000002E-2</v>
      </c>
      <c r="Q38" s="5">
        <f>IF('correlation-matrix'!AB16="NA","",'correlation-matrix'!AB16)</f>
        <v>-0.156</v>
      </c>
      <c r="R38" s="5">
        <f>IF('correlation-matrix'!AD16="NA","",'correlation-matrix'!AD16)</f>
        <v>1</v>
      </c>
      <c r="S38" s="5" t="str">
        <f>IF('correlation-matrix'!AF16="NA","",'correlation-matrix'!AF16)</f>
        <v xml:space="preserve"> </v>
      </c>
      <c r="T38" s="5" t="str">
        <f>IF('correlation-matrix'!AH16="NA","",'correlation-matrix'!AH16)</f>
        <v xml:space="preserve"> </v>
      </c>
      <c r="U38" s="5" t="str">
        <f>IF('correlation-matrix'!AJ16="NA","",'correlation-matrix'!AJ16)</f>
        <v xml:space="preserve"> </v>
      </c>
      <c r="V38" s="5" t="str">
        <f>IF('correlation-matrix'!AL16="NA","",'correlation-matrix'!AL16)</f>
        <v xml:space="preserve"> </v>
      </c>
      <c r="W38" s="5" t="str">
        <f>IF('correlation-matrix'!AN16="NA","",'correlation-matrix'!AN16)</f>
        <v xml:space="preserve"> \\</v>
      </c>
    </row>
    <row r="39" spans="4:23" x14ac:dyDescent="0.25">
      <c r="D39" t="s">
        <v>90</v>
      </c>
      <c r="E39" s="5">
        <f>IF('correlation-matrix'!D17="NA","",'correlation-matrix'!D17)</f>
        <v>-1.6E-2</v>
      </c>
      <c r="F39" s="5">
        <f>IF('correlation-matrix'!F17="NA","",'correlation-matrix'!F17)</f>
        <v>2.1000000000000001E-2</v>
      </c>
      <c r="G39" s="5">
        <f>IF('correlation-matrix'!H17="NA","",'correlation-matrix'!H17)</f>
        <v>-2.7E-2</v>
      </c>
      <c r="H39" s="5">
        <f>IF('correlation-matrix'!J17="NA","",'correlation-matrix'!J17)</f>
        <v>3.2000000000000001E-2</v>
      </c>
      <c r="I39" s="5">
        <f>IF('correlation-matrix'!L17="NA","",'correlation-matrix'!L17)</f>
        <v>2.1999999999999999E-2</v>
      </c>
      <c r="J39" s="5">
        <f>IF('correlation-matrix'!N17="NA","",'correlation-matrix'!N17)</f>
        <v>-5.0000000000000001E-3</v>
      </c>
      <c r="K39" s="5">
        <f>IF('correlation-matrix'!P17="NA","",'correlation-matrix'!P17)</f>
        <v>1.4E-2</v>
      </c>
      <c r="L39" s="5">
        <f>IF('correlation-matrix'!R17="NA","",'correlation-matrix'!R17)</f>
        <v>1.6E-2</v>
      </c>
      <c r="M39" s="5">
        <f>IF('correlation-matrix'!T17="NA","",'correlation-matrix'!T17)</f>
        <v>0.01</v>
      </c>
      <c r="N39" s="5">
        <f>IF('correlation-matrix'!V17="NA","",'correlation-matrix'!V17)</f>
        <v>1E-3</v>
      </c>
      <c r="O39" s="5">
        <f>IF('correlation-matrix'!X17="NA","",'correlation-matrix'!X17)</f>
        <v>2.5999999999999999E-2</v>
      </c>
      <c r="P39" s="5">
        <f>IF('correlation-matrix'!Z17="NA","",'correlation-matrix'!Z17)</f>
        <v>-1.0999999999999999E-2</v>
      </c>
      <c r="Q39" s="5">
        <f>IF('correlation-matrix'!AB17="NA","",'correlation-matrix'!AB17)</f>
        <v>-4.0000000000000001E-3</v>
      </c>
      <c r="R39" s="5">
        <f>IF('correlation-matrix'!AD17="NA","",'correlation-matrix'!AD17)</f>
        <v>1.4E-2</v>
      </c>
      <c r="S39" s="5">
        <f>IF('correlation-matrix'!AF17="NA","",'correlation-matrix'!AF17)</f>
        <v>1</v>
      </c>
      <c r="T39" s="5" t="str">
        <f>IF('correlation-matrix'!AH17="NA","",'correlation-matrix'!AH17)</f>
        <v xml:space="preserve"> </v>
      </c>
      <c r="U39" s="5" t="str">
        <f>IF('correlation-matrix'!AJ17="NA","",'correlation-matrix'!AJ17)</f>
        <v xml:space="preserve"> </v>
      </c>
      <c r="V39" s="5" t="str">
        <f>IF('correlation-matrix'!AL17="NA","",'correlation-matrix'!AL17)</f>
        <v xml:space="preserve"> </v>
      </c>
      <c r="W39" s="5" t="str">
        <f>IF('correlation-matrix'!AN17="NA","",'correlation-matrix'!AN17)</f>
        <v xml:space="preserve"> \\</v>
      </c>
    </row>
    <row r="40" spans="4:23" x14ac:dyDescent="0.25">
      <c r="D40" t="s">
        <v>91</v>
      </c>
      <c r="E40" s="5">
        <f>IF('correlation-matrix'!D18="NA","",'correlation-matrix'!D18)</f>
        <v>0.27900000000000003</v>
      </c>
      <c r="F40" s="5">
        <f>IF('correlation-matrix'!F18="NA","",'correlation-matrix'!F18)</f>
        <v>8.2000000000000003E-2</v>
      </c>
      <c r="G40" s="5">
        <f>IF('correlation-matrix'!H18="NA","",'correlation-matrix'!H18)</f>
        <v>-0.313</v>
      </c>
      <c r="H40" s="5">
        <f>IF('correlation-matrix'!J18="NA","",'correlation-matrix'!J18)</f>
        <v>-8.9999999999999993E-3</v>
      </c>
      <c r="I40" s="5">
        <f>IF('correlation-matrix'!L18="NA","",'correlation-matrix'!L18)</f>
        <v>0.10100000000000001</v>
      </c>
      <c r="J40" s="5">
        <f>IF('correlation-matrix'!N18="NA","",'correlation-matrix'!N18)</f>
        <v>6.5000000000000002E-2</v>
      </c>
      <c r="K40" s="5">
        <f>IF('correlation-matrix'!P18="NA","",'correlation-matrix'!P18)</f>
        <v>0.16800000000000001</v>
      </c>
      <c r="L40" s="5">
        <f>IF('correlation-matrix'!R18="NA","",'correlation-matrix'!R18)</f>
        <v>0.45100000000000001</v>
      </c>
      <c r="M40" s="5">
        <f>IF('correlation-matrix'!T18="NA","",'correlation-matrix'!T18)</f>
        <v>1.2999999999999999E-2</v>
      </c>
      <c r="N40" s="5">
        <f>IF('correlation-matrix'!V18="NA","",'correlation-matrix'!V18)</f>
        <v>0.156</v>
      </c>
      <c r="O40" s="5">
        <f>IF('correlation-matrix'!X18="NA","",'correlation-matrix'!X18)</f>
        <v>8.9999999999999993E-3</v>
      </c>
      <c r="P40" s="5">
        <f>IF('correlation-matrix'!Z18="NA","",'correlation-matrix'!Z18)</f>
        <v>5.7000000000000002E-2</v>
      </c>
      <c r="Q40" s="5">
        <f>IF('correlation-matrix'!AB18="NA","",'correlation-matrix'!AB18)</f>
        <v>0.25700000000000001</v>
      </c>
      <c r="R40" s="5">
        <f>IF('correlation-matrix'!AD18="NA","",'correlation-matrix'!AD18)</f>
        <v>-0.20200000000000001</v>
      </c>
      <c r="S40" s="5">
        <f>IF('correlation-matrix'!AF18="NA","",'correlation-matrix'!AF18)</f>
        <v>6.5000000000000002E-2</v>
      </c>
      <c r="T40" s="5">
        <f>IF('correlation-matrix'!AH18="NA","",'correlation-matrix'!AH18)</f>
        <v>1</v>
      </c>
      <c r="U40" s="5" t="str">
        <f>IF('correlation-matrix'!AJ18="NA","",'correlation-matrix'!AJ18)</f>
        <v xml:space="preserve"> </v>
      </c>
      <c r="V40" s="5" t="str">
        <f>IF('correlation-matrix'!AL18="NA","",'correlation-matrix'!AL18)</f>
        <v xml:space="preserve"> </v>
      </c>
      <c r="W40" s="5" t="str">
        <f>IF('correlation-matrix'!AN18="NA","",'correlation-matrix'!AN18)</f>
        <v xml:space="preserve"> \\</v>
      </c>
    </row>
    <row r="41" spans="4:23" x14ac:dyDescent="0.25">
      <c r="D41" t="s">
        <v>92</v>
      </c>
      <c r="E41" s="5">
        <f>IF('correlation-matrix'!D19="NA","",'correlation-matrix'!D19)</f>
        <v>-0.14799999999999999</v>
      </c>
      <c r="F41" s="5">
        <f>IF('correlation-matrix'!F19="NA","",'correlation-matrix'!F19)</f>
        <v>-8.9999999999999993E-3</v>
      </c>
      <c r="G41" s="5">
        <f>IF('correlation-matrix'!H19="NA","",'correlation-matrix'!H19)</f>
        <v>4.5999999999999999E-2</v>
      </c>
      <c r="H41" s="5">
        <f>IF('correlation-matrix'!J19="NA","",'correlation-matrix'!J19)</f>
        <v>0.03</v>
      </c>
      <c r="I41" s="5">
        <f>IF('correlation-matrix'!L19="NA","",'correlation-matrix'!L19)</f>
        <v>-1.7000000000000001E-2</v>
      </c>
      <c r="J41" s="5">
        <f>IF('correlation-matrix'!N19="NA","",'correlation-matrix'!N19)</f>
        <v>0</v>
      </c>
      <c r="K41" s="5">
        <f>IF('correlation-matrix'!P19="NA","",'correlation-matrix'!P19)</f>
        <v>-2.1000000000000001E-2</v>
      </c>
      <c r="L41" s="5">
        <f>IF('correlation-matrix'!R19="NA","",'correlation-matrix'!R19)</f>
        <v>-0.104</v>
      </c>
      <c r="M41" s="5">
        <f>IF('correlation-matrix'!T19="NA","",'correlation-matrix'!T19)</f>
        <v>-8.9999999999999993E-3</v>
      </c>
      <c r="N41" s="5">
        <f>IF('correlation-matrix'!V19="NA","",'correlation-matrix'!V19)</f>
        <v>-3.3000000000000002E-2</v>
      </c>
      <c r="O41" s="5">
        <f>IF('correlation-matrix'!X19="NA","",'correlation-matrix'!X19)</f>
        <v>4.3999999999999997E-2</v>
      </c>
      <c r="P41" s="5">
        <f>IF('correlation-matrix'!Z19="NA","",'correlation-matrix'!Z19)</f>
        <v>-3.6999999999999998E-2</v>
      </c>
      <c r="Q41" s="5">
        <f>IF('correlation-matrix'!AB19="NA","",'correlation-matrix'!AB19)</f>
        <v>-0.14899999999999999</v>
      </c>
      <c r="R41" s="5">
        <f>IF('correlation-matrix'!AD19="NA","",'correlation-matrix'!AD19)</f>
        <v>2.1000000000000001E-2</v>
      </c>
      <c r="S41" s="5">
        <f>IF('correlation-matrix'!AF19="NA","",'correlation-matrix'!AF19)</f>
        <v>0.03</v>
      </c>
      <c r="T41" s="5">
        <f>IF('correlation-matrix'!AH19="NA","",'correlation-matrix'!AH19)</f>
        <v>9.9000000000000005E-2</v>
      </c>
      <c r="U41" s="5">
        <f>IF('correlation-matrix'!AJ19="NA","",'correlation-matrix'!AJ19)</f>
        <v>1</v>
      </c>
      <c r="V41" s="5" t="str">
        <f>IF('correlation-matrix'!AL19="NA","",'correlation-matrix'!AL19)</f>
        <v xml:space="preserve"> </v>
      </c>
      <c r="W41" s="5" t="str">
        <f>IF('correlation-matrix'!AN19="NA","",'correlation-matrix'!AN19)</f>
        <v xml:space="preserve"> \\</v>
      </c>
    </row>
    <row r="42" spans="4:23" x14ac:dyDescent="0.25">
      <c r="D42" t="s">
        <v>93</v>
      </c>
      <c r="E42" s="5">
        <f>IF('correlation-matrix'!D20="NA","",'correlation-matrix'!D20)</f>
        <v>0.48699999999999999</v>
      </c>
      <c r="F42" s="5">
        <f>IF('correlation-matrix'!F20="NA","",'correlation-matrix'!F20)</f>
        <v>0.29199999999999998</v>
      </c>
      <c r="G42" s="5">
        <f>IF('correlation-matrix'!H20="NA","",'correlation-matrix'!H20)</f>
        <v>-0.187</v>
      </c>
      <c r="H42" s="5">
        <f>IF('correlation-matrix'!J20="NA","",'correlation-matrix'!J20)</f>
        <v>-1.0999999999999999E-2</v>
      </c>
      <c r="I42" s="5">
        <f>IF('correlation-matrix'!L20="NA","",'correlation-matrix'!L20)</f>
        <v>0.35799999999999998</v>
      </c>
      <c r="J42" s="5">
        <f>IF('correlation-matrix'!N20="NA","",'correlation-matrix'!N20)</f>
        <v>7.2999999999999995E-2</v>
      </c>
      <c r="K42" s="5">
        <f>IF('correlation-matrix'!P20="NA","",'correlation-matrix'!P20)</f>
        <v>0.67500000000000004</v>
      </c>
      <c r="L42" s="5">
        <f>IF('correlation-matrix'!R20="NA","",'correlation-matrix'!R20)</f>
        <v>0.68600000000000005</v>
      </c>
      <c r="M42" s="5">
        <f>IF('correlation-matrix'!T20="NA","",'correlation-matrix'!T20)</f>
        <v>4.0000000000000001E-3</v>
      </c>
      <c r="N42" s="5">
        <f>IF('correlation-matrix'!V20="NA","",'correlation-matrix'!V20)</f>
        <v>0.248</v>
      </c>
      <c r="O42" s="5">
        <f>IF('correlation-matrix'!X20="NA","",'correlation-matrix'!X20)</f>
        <v>2.1000000000000001E-2</v>
      </c>
      <c r="P42" s="5">
        <f>IF('correlation-matrix'!Z20="NA","",'correlation-matrix'!Z20)</f>
        <v>7.0000000000000007E-2</v>
      </c>
      <c r="Q42" s="5">
        <f>IF('correlation-matrix'!AB20="NA","",'correlation-matrix'!AB20)</f>
        <v>0.65500000000000003</v>
      </c>
      <c r="R42" s="5">
        <f>IF('correlation-matrix'!AD20="NA","",'correlation-matrix'!AD20)</f>
        <v>-0.22</v>
      </c>
      <c r="S42" s="5">
        <f>IF('correlation-matrix'!AF20="NA","",'correlation-matrix'!AF20)</f>
        <v>1.9E-2</v>
      </c>
      <c r="T42" s="5">
        <f>IF('correlation-matrix'!AH20="NA","",'correlation-matrix'!AH20)</f>
        <v>0.47799999999999998</v>
      </c>
      <c r="U42" s="5">
        <f>IF('correlation-matrix'!AJ20="NA","",'correlation-matrix'!AJ20)</f>
        <v>-3.5999999999999997E-2</v>
      </c>
      <c r="V42" s="5">
        <f>IF('correlation-matrix'!AL20="NA","",'correlation-matrix'!AL20)</f>
        <v>1</v>
      </c>
      <c r="W42" s="5" t="str">
        <f>IF('correlation-matrix'!AN20="NA","",'correlation-matrix'!AN20)</f>
        <v xml:space="preserve"> \\</v>
      </c>
    </row>
    <row r="43" spans="4:23" x14ac:dyDescent="0.25">
      <c r="E43" s="5"/>
    </row>
    <row r="44" spans="4:23" x14ac:dyDescent="0.25">
      <c r="D44" t="s">
        <v>75</v>
      </c>
      <c r="E44" s="5" t="e">
        <f>'correlation-matrix'!#REF!</f>
        <v>#REF!</v>
      </c>
      <c r="F44" t="e">
        <f>VLOOKUP(E44,variables!$A$1:$B$19,2,FALSE)</f>
        <v>#REF!</v>
      </c>
      <c r="G44" t="e">
        <f>D44&amp;" $"&amp;F44&amp;"$: "</f>
        <v>#REF!</v>
      </c>
    </row>
    <row r="45" spans="4:23" x14ac:dyDescent="0.25">
      <c r="D45" t="s">
        <v>76</v>
      </c>
      <c r="E45" s="5" t="str">
        <f>'correlation-matrix'!A3</f>
        <v xml:space="preserve">age </v>
      </c>
      <c r="F45" t="e">
        <f>VLOOKUP(E45,variables!$A$1:$B$19,2,FALSE)</f>
        <v>#N/A</v>
      </c>
      <c r="G45" t="e">
        <f t="shared" ref="G45:G62" si="2">D45&amp;" $"&amp;F45&amp;"$: "</f>
        <v>#N/A</v>
      </c>
    </row>
    <row r="46" spans="4:23" x14ac:dyDescent="0.25">
      <c r="D46" t="s">
        <v>77</v>
      </c>
      <c r="E46" s="5" t="str">
        <f>'correlation-matrix'!A4</f>
        <v xml:space="preserve">at </v>
      </c>
      <c r="F46" t="e">
        <f>VLOOKUP(E46,variables!$A$1:$B$19,2,FALSE)</f>
        <v>#N/A</v>
      </c>
      <c r="G46" t="e">
        <f t="shared" si="2"/>
        <v>#N/A</v>
      </c>
    </row>
    <row r="47" spans="4:23" x14ac:dyDescent="0.25">
      <c r="D47" t="s">
        <v>78</v>
      </c>
      <c r="E47" s="5" t="str">
        <f>'correlation-matrix'!A5</f>
        <v xml:space="preserve">baspread </v>
      </c>
      <c r="F47" t="e">
        <f>VLOOKUP(E47,variables!$A$1:$B$19,2,FALSE)</f>
        <v>#N/A</v>
      </c>
      <c r="G47" t="e">
        <f t="shared" si="2"/>
        <v>#N/A</v>
      </c>
    </row>
    <row r="48" spans="4:23" x14ac:dyDescent="0.25">
      <c r="D48" t="s">
        <v>79</v>
      </c>
      <c r="E48" s="5" t="str">
        <f>'correlation-matrix'!A6</f>
        <v xml:space="preserve">bhr </v>
      </c>
      <c r="F48" t="e">
        <f>VLOOKUP(E48,variables!$A$1:$B$19,2,FALSE)</f>
        <v>#N/A</v>
      </c>
      <c r="G48" t="e">
        <f t="shared" si="2"/>
        <v>#N/A</v>
      </c>
    </row>
    <row r="49" spans="4:7" x14ac:dyDescent="0.25">
      <c r="D49" t="s">
        <v>80</v>
      </c>
      <c r="E49" s="5" t="str">
        <f>'correlation-matrix'!A7</f>
        <v xml:space="preserve">div </v>
      </c>
      <c r="F49" t="e">
        <f>VLOOKUP(E49,variables!$A$1:$B$19,2,FALSE)</f>
        <v>#N/A</v>
      </c>
      <c r="G49" t="e">
        <f t="shared" si="2"/>
        <v>#N/A</v>
      </c>
    </row>
    <row r="50" spans="4:7" x14ac:dyDescent="0.25">
      <c r="D50" t="s">
        <v>81</v>
      </c>
      <c r="E50" s="5" t="str">
        <f>'correlation-matrix'!A8</f>
        <v xml:space="preserve">leverage </v>
      </c>
      <c r="F50" t="e">
        <f>VLOOKUP(E50,variables!$A$1:$B$19,2,FALSE)</f>
        <v>#N/A</v>
      </c>
      <c r="G50" t="e">
        <f t="shared" si="2"/>
        <v>#N/A</v>
      </c>
    </row>
    <row r="51" spans="4:7" x14ac:dyDescent="0.25">
      <c r="D51" t="s">
        <v>82</v>
      </c>
      <c r="E51" s="5" t="str">
        <f>'correlation-matrix'!A9</f>
        <v xml:space="preserve">mve </v>
      </c>
      <c r="F51" t="e">
        <f>VLOOKUP(E51,variables!$A$1:$B$19,2,FALSE)</f>
        <v>#N/A</v>
      </c>
      <c r="G51" t="e">
        <f t="shared" si="2"/>
        <v>#N/A</v>
      </c>
    </row>
    <row r="52" spans="4:7" x14ac:dyDescent="0.25">
      <c r="D52" t="s">
        <v>83</v>
      </c>
      <c r="E52" s="5" t="str">
        <f>'correlation-matrix'!A10</f>
        <v xml:space="preserve">nanalysts </v>
      </c>
      <c r="F52" t="e">
        <f>VLOOKUP(E52,variables!$A$1:$B$19,2,FALSE)</f>
        <v>#N/A</v>
      </c>
      <c r="G52" t="e">
        <f t="shared" si="2"/>
        <v>#N/A</v>
      </c>
    </row>
    <row r="53" spans="4:7" x14ac:dyDescent="0.25">
      <c r="D53" t="s">
        <v>84</v>
      </c>
      <c r="E53" s="5" t="str">
        <f>'correlation-matrix'!A11</f>
        <v xml:space="preserve">pe\_fwd </v>
      </c>
      <c r="F53" t="e">
        <f>VLOOKUP(E53,variables!$A$1:$B$19,2,FALSE)</f>
        <v>#N/A</v>
      </c>
      <c r="G53" t="e">
        <f t="shared" si="2"/>
        <v>#N/A</v>
      </c>
    </row>
    <row r="54" spans="4:7" x14ac:dyDescent="0.25">
      <c r="D54" t="s">
        <v>85</v>
      </c>
      <c r="E54" s="5" t="str">
        <f>'correlation-matrix'!A12</f>
        <v xml:space="preserve">price </v>
      </c>
      <c r="F54" t="e">
        <f>VLOOKUP(E54,variables!$A$1:$B$19,2,FALSE)</f>
        <v>#N/A</v>
      </c>
      <c r="G54" t="e">
        <f t="shared" si="2"/>
        <v>#N/A</v>
      </c>
    </row>
    <row r="55" spans="4:7" x14ac:dyDescent="0.25">
      <c r="D55" t="s">
        <v>86</v>
      </c>
      <c r="E55" s="5" t="str">
        <f>'correlation-matrix'!A13</f>
        <v xml:space="preserve">q </v>
      </c>
      <c r="F55" t="e">
        <f>VLOOKUP(E55,variables!$A$1:$B$19,2,FALSE)</f>
        <v>#N/A</v>
      </c>
      <c r="G55" t="e">
        <f t="shared" si="2"/>
        <v>#N/A</v>
      </c>
    </row>
    <row r="56" spans="4:7" x14ac:dyDescent="0.25">
      <c r="D56" t="s">
        <v>87</v>
      </c>
      <c r="E56" s="5" t="str">
        <f>'correlation-matrix'!A14</f>
        <v xml:space="preserve">roa </v>
      </c>
      <c r="F56" t="e">
        <f>VLOOKUP(E56,variables!$A$1:$B$19,2,FALSE)</f>
        <v>#N/A</v>
      </c>
      <c r="G56" t="e">
        <f t="shared" si="2"/>
        <v>#N/A</v>
      </c>
    </row>
    <row r="57" spans="4:7" x14ac:dyDescent="0.25">
      <c r="D57" t="s">
        <v>88</v>
      </c>
      <c r="E57" s="5" t="str">
        <f>'correlation-matrix'!A15</f>
        <v xml:space="preserve">sp500 </v>
      </c>
      <c r="F57" t="e">
        <f>VLOOKUP(E57,variables!$A$1:$B$19,2,FALSE)</f>
        <v>#N/A</v>
      </c>
      <c r="G57" t="e">
        <f t="shared" si="2"/>
        <v>#N/A</v>
      </c>
    </row>
    <row r="58" spans="4:7" x14ac:dyDescent="0.25">
      <c r="D58" t="s">
        <v>89</v>
      </c>
      <c r="E58" s="5" t="str">
        <f>'correlation-matrix'!A16</f>
        <v xml:space="preserve">tang </v>
      </c>
      <c r="F58" t="e">
        <f>VLOOKUP(E58,variables!$A$1:$B$19,2,FALSE)</f>
        <v>#N/A</v>
      </c>
      <c r="G58" t="e">
        <f t="shared" si="2"/>
        <v>#N/A</v>
      </c>
    </row>
    <row r="59" spans="4:7" x14ac:dyDescent="0.25">
      <c r="D59" t="s">
        <v>90</v>
      </c>
      <c r="E59" s="5" t="str">
        <f>'correlation-matrix'!A17</f>
        <v xml:space="preserve">turnover </v>
      </c>
      <c r="F59" t="e">
        <f>VLOOKUP(E59,variables!$A$1:$B$19,2,FALSE)</f>
        <v>#N/A</v>
      </c>
      <c r="G59" t="e">
        <f t="shared" si="2"/>
        <v>#N/A</v>
      </c>
    </row>
    <row r="60" spans="4:7" x14ac:dyDescent="0.25">
      <c r="D60" t="s">
        <v>91</v>
      </c>
      <c r="E60" s="5" t="str">
        <f>'correlation-matrix'!A18</f>
        <v xml:space="preserve">ior </v>
      </c>
      <c r="F60" t="e">
        <f>VLOOKUP(E60,variables!$A$1:$B$19,2,FALSE)</f>
        <v>#N/A</v>
      </c>
      <c r="G60" t="e">
        <f t="shared" si="2"/>
        <v>#N/A</v>
      </c>
    </row>
    <row r="61" spans="4:7" x14ac:dyDescent="0.25">
      <c r="D61" t="s">
        <v>92</v>
      </c>
      <c r="E61" s="5" t="str">
        <f>'correlation-matrix'!A19</f>
        <v xml:space="preserve">active\_ratio </v>
      </c>
      <c r="F61" t="e">
        <f>VLOOKUP(E61,variables!$A$1:$B$19,2,FALSE)</f>
        <v>#N/A</v>
      </c>
      <c r="G61" t="e">
        <f t="shared" si="2"/>
        <v>#N/A</v>
      </c>
    </row>
    <row r="62" spans="4:7" x14ac:dyDescent="0.25">
      <c r="D62" t="s">
        <v>93</v>
      </c>
      <c r="E62" s="5" t="str">
        <f>'correlation-matrix'!A20</f>
        <v xml:space="preserve">numowners </v>
      </c>
      <c r="F62" t="e">
        <f>VLOOKUP(E62,variables!$A$1:$B$19,2,FALSE)</f>
        <v>#N/A</v>
      </c>
      <c r="G62" t="e">
        <f t="shared" si="2"/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R21" sqref="R21"/>
    </sheetView>
  </sheetViews>
  <sheetFormatPr defaultRowHeight="15" x14ac:dyDescent="0.25"/>
  <cols>
    <col min="1" max="1" width="25.7109375" bestFit="1" customWidth="1"/>
    <col min="2" max="2" width="6.42578125" bestFit="1" customWidth="1"/>
    <col min="3" max="3" width="2.42578125" bestFit="1" customWidth="1"/>
    <col min="4" max="4" width="6.7109375" bestFit="1" customWidth="1"/>
    <col min="5" max="5" width="2.42578125" bestFit="1" customWidth="1"/>
    <col min="6" max="6" width="6.7109375" bestFit="1" customWidth="1"/>
    <col min="7" max="7" width="2.42578125" bestFit="1" customWidth="1"/>
    <col min="8" max="8" width="6.7109375" bestFit="1" customWidth="1"/>
    <col min="9" max="9" width="2.42578125" bestFit="1" customWidth="1"/>
    <col min="10" max="10" width="6.7109375" bestFit="1" customWidth="1"/>
    <col min="11" max="11" width="2.42578125" bestFit="1" customWidth="1"/>
    <col min="12" max="12" width="6.7109375" bestFit="1" customWidth="1"/>
    <col min="13" max="13" width="2.42578125" bestFit="1" customWidth="1"/>
    <col min="14" max="14" width="6.7109375" bestFit="1" customWidth="1"/>
    <col min="15" max="15" width="2.42578125" bestFit="1" customWidth="1"/>
    <col min="16" max="16" width="6.7109375" bestFit="1" customWidth="1"/>
    <col min="17" max="17" width="2.42578125" bestFit="1" customWidth="1"/>
    <col min="18" max="18" width="6.7109375" bestFit="1" customWidth="1"/>
    <col min="19" max="19" width="2.42578125" bestFit="1" customWidth="1"/>
    <col min="20" max="20" width="6.7109375" bestFit="1" customWidth="1"/>
    <col min="21" max="21" width="2.42578125" bestFit="1" customWidth="1"/>
    <col min="22" max="22" width="6.7109375" bestFit="1" customWidth="1"/>
    <col min="23" max="23" width="2.42578125" bestFit="1" customWidth="1"/>
    <col min="24" max="24" width="6" bestFit="1" customWidth="1"/>
    <col min="25" max="25" width="2.42578125" bestFit="1" customWidth="1"/>
    <col min="26" max="26" width="6.7109375" bestFit="1" customWidth="1"/>
    <col min="27" max="27" width="2.42578125" bestFit="1" customWidth="1"/>
    <col min="28" max="28" width="6.7109375" bestFit="1" customWidth="1"/>
    <col min="29" max="29" width="2.42578125" bestFit="1" customWidth="1"/>
    <col min="30" max="30" width="6.7109375" bestFit="1" customWidth="1"/>
    <col min="31" max="31" width="2.42578125" bestFit="1" customWidth="1"/>
    <col min="32" max="32" width="6" bestFit="1" customWidth="1"/>
    <col min="33" max="33" width="2.42578125" bestFit="1" customWidth="1"/>
    <col min="34" max="34" width="6" bestFit="1" customWidth="1"/>
    <col min="35" max="35" width="2.42578125" bestFit="1" customWidth="1"/>
    <col min="36" max="36" width="6.7109375" bestFit="1" customWidth="1"/>
    <col min="37" max="37" width="2.42578125" bestFit="1" customWidth="1"/>
    <col min="38" max="38" width="6" bestFit="1" customWidth="1"/>
    <col min="39" max="39" width="6" customWidth="1"/>
    <col min="40" max="40" width="4.5703125" bestFit="1" customWidth="1"/>
  </cols>
  <sheetData>
    <row r="1" spans="1:40" x14ac:dyDescent="0.25">
      <c r="C1" t="s">
        <v>40</v>
      </c>
      <c r="D1" t="s">
        <v>75</v>
      </c>
      <c r="E1" t="s">
        <v>40</v>
      </c>
      <c r="F1" t="s">
        <v>76</v>
      </c>
      <c r="G1" t="s">
        <v>40</v>
      </c>
      <c r="H1" t="s">
        <v>77</v>
      </c>
      <c r="I1" t="s">
        <v>40</v>
      </c>
      <c r="J1" t="s">
        <v>78</v>
      </c>
      <c r="K1" t="s">
        <v>40</v>
      </c>
      <c r="L1" t="s">
        <v>79</v>
      </c>
      <c r="M1" t="s">
        <v>40</v>
      </c>
      <c r="N1" t="s">
        <v>80</v>
      </c>
      <c r="O1" t="s">
        <v>40</v>
      </c>
      <c r="P1" t="s">
        <v>81</v>
      </c>
      <c r="Q1" t="s">
        <v>40</v>
      </c>
      <c r="R1" t="s">
        <v>82</v>
      </c>
      <c r="S1" t="s">
        <v>40</v>
      </c>
      <c r="T1" t="s">
        <v>83</v>
      </c>
      <c r="U1" t="s">
        <v>40</v>
      </c>
      <c r="V1" t="s">
        <v>84</v>
      </c>
      <c r="W1" t="s">
        <v>40</v>
      </c>
      <c r="X1" t="s">
        <v>85</v>
      </c>
      <c r="Y1" t="s">
        <v>40</v>
      </c>
      <c r="Z1" t="s">
        <v>86</v>
      </c>
      <c r="AA1" t="s">
        <v>40</v>
      </c>
      <c r="AB1" t="s">
        <v>87</v>
      </c>
      <c r="AC1" t="s">
        <v>40</v>
      </c>
      <c r="AD1" t="s">
        <v>88</v>
      </c>
      <c r="AE1" t="s">
        <v>40</v>
      </c>
      <c r="AF1" t="s">
        <v>89</v>
      </c>
      <c r="AG1" t="s">
        <v>40</v>
      </c>
      <c r="AH1" t="s">
        <v>90</v>
      </c>
      <c r="AI1" t="s">
        <v>40</v>
      </c>
      <c r="AJ1" t="s">
        <v>91</v>
      </c>
      <c r="AK1" t="s">
        <v>40</v>
      </c>
      <c r="AL1" t="s">
        <v>92</v>
      </c>
      <c r="AM1" t="s">
        <v>40</v>
      </c>
      <c r="AN1" t="s">
        <v>122</v>
      </c>
    </row>
    <row r="2" spans="1:40" x14ac:dyDescent="0.25">
      <c r="B2" t="s">
        <v>99</v>
      </c>
      <c r="C2" t="s">
        <v>40</v>
      </c>
      <c r="E2" t="s">
        <v>40</v>
      </c>
      <c r="G2" t="s">
        <v>40</v>
      </c>
      <c r="I2" t="s">
        <v>40</v>
      </c>
      <c r="K2" t="s">
        <v>40</v>
      </c>
      <c r="M2" t="s">
        <v>40</v>
      </c>
      <c r="O2" t="s">
        <v>40</v>
      </c>
      <c r="Q2" t="s">
        <v>40</v>
      </c>
      <c r="S2" t="s">
        <v>40</v>
      </c>
      <c r="U2" t="s">
        <v>40</v>
      </c>
      <c r="W2" t="s">
        <v>40</v>
      </c>
      <c r="Y2" t="s">
        <v>40</v>
      </c>
      <c r="AA2" t="s">
        <v>40</v>
      </c>
      <c r="AC2" t="s">
        <v>40</v>
      </c>
      <c r="AE2" t="s">
        <v>40</v>
      </c>
      <c r="AG2" t="s">
        <v>40</v>
      </c>
      <c r="AI2" t="s">
        <v>40</v>
      </c>
      <c r="AK2" t="s">
        <v>40</v>
      </c>
      <c r="AM2" t="s">
        <v>40</v>
      </c>
      <c r="AN2" s="3" t="s">
        <v>39</v>
      </c>
    </row>
    <row r="3" spans="1:40" x14ac:dyDescent="0.25">
      <c r="A3" t="s">
        <v>100</v>
      </c>
      <c r="B3" t="s">
        <v>75</v>
      </c>
      <c r="C3" t="s">
        <v>40</v>
      </c>
      <c r="D3">
        <v>1</v>
      </c>
      <c r="E3" t="s">
        <v>40</v>
      </c>
      <c r="F3" t="s">
        <v>101</v>
      </c>
      <c r="G3" t="s">
        <v>40</v>
      </c>
      <c r="H3" t="s">
        <v>101</v>
      </c>
      <c r="I3" t="s">
        <v>40</v>
      </c>
      <c r="J3" t="s">
        <v>101</v>
      </c>
      <c r="K3" t="s">
        <v>40</v>
      </c>
      <c r="L3" t="s">
        <v>101</v>
      </c>
      <c r="M3" t="s">
        <v>40</v>
      </c>
      <c r="N3" t="s">
        <v>101</v>
      </c>
      <c r="O3" t="s">
        <v>40</v>
      </c>
      <c r="P3" t="s">
        <v>101</v>
      </c>
      <c r="Q3" t="s">
        <v>40</v>
      </c>
      <c r="R3" t="s">
        <v>101</v>
      </c>
      <c r="S3" t="s">
        <v>40</v>
      </c>
      <c r="T3" t="s">
        <v>101</v>
      </c>
      <c r="U3" t="s">
        <v>40</v>
      </c>
      <c r="V3" t="s">
        <v>101</v>
      </c>
      <c r="W3" t="s">
        <v>40</v>
      </c>
      <c r="X3" t="s">
        <v>101</v>
      </c>
      <c r="Y3" t="s">
        <v>40</v>
      </c>
      <c r="Z3" t="s">
        <v>101</v>
      </c>
      <c r="AA3" t="s">
        <v>40</v>
      </c>
      <c r="AB3" t="s">
        <v>101</v>
      </c>
      <c r="AC3" t="s">
        <v>40</v>
      </c>
      <c r="AD3" t="s">
        <v>101</v>
      </c>
      <c r="AE3" t="s">
        <v>40</v>
      </c>
      <c r="AF3" t="s">
        <v>101</v>
      </c>
      <c r="AG3" t="s">
        <v>40</v>
      </c>
      <c r="AH3" t="s">
        <v>101</v>
      </c>
      <c r="AI3" t="s">
        <v>40</v>
      </c>
      <c r="AJ3" t="s">
        <v>101</v>
      </c>
      <c r="AK3" t="s">
        <v>40</v>
      </c>
      <c r="AL3" t="s">
        <v>101</v>
      </c>
      <c r="AM3" t="s">
        <v>40</v>
      </c>
      <c r="AN3" t="s">
        <v>102</v>
      </c>
    </row>
    <row r="4" spans="1:40" x14ac:dyDescent="0.25">
      <c r="A4" t="s">
        <v>103</v>
      </c>
      <c r="B4" t="s">
        <v>76</v>
      </c>
      <c r="C4" t="s">
        <v>40</v>
      </c>
      <c r="D4">
        <v>9.1999999999999998E-2</v>
      </c>
      <c r="E4" t="s">
        <v>40</v>
      </c>
      <c r="F4">
        <v>1</v>
      </c>
      <c r="G4" t="s">
        <v>40</v>
      </c>
      <c r="H4" t="s">
        <v>101</v>
      </c>
      <c r="I4" t="s">
        <v>40</v>
      </c>
      <c r="J4" t="s">
        <v>101</v>
      </c>
      <c r="K4" t="s">
        <v>40</v>
      </c>
      <c r="L4" t="s">
        <v>101</v>
      </c>
      <c r="M4" t="s">
        <v>40</v>
      </c>
      <c r="N4" t="s">
        <v>101</v>
      </c>
      <c r="O4" t="s">
        <v>40</v>
      </c>
      <c r="P4" t="s">
        <v>101</v>
      </c>
      <c r="Q4" t="s">
        <v>40</v>
      </c>
      <c r="R4" t="s">
        <v>101</v>
      </c>
      <c r="S4" t="s">
        <v>40</v>
      </c>
      <c r="T4" t="s">
        <v>101</v>
      </c>
      <c r="U4" t="s">
        <v>40</v>
      </c>
      <c r="V4" t="s">
        <v>101</v>
      </c>
      <c r="W4" t="s">
        <v>40</v>
      </c>
      <c r="X4" t="s">
        <v>101</v>
      </c>
      <c r="Y4" t="s">
        <v>40</v>
      </c>
      <c r="Z4" t="s">
        <v>101</v>
      </c>
      <c r="AA4" t="s">
        <v>40</v>
      </c>
      <c r="AB4" t="s">
        <v>101</v>
      </c>
      <c r="AC4" t="s">
        <v>40</v>
      </c>
      <c r="AD4" t="s">
        <v>101</v>
      </c>
      <c r="AE4" t="s">
        <v>40</v>
      </c>
      <c r="AF4" t="s">
        <v>101</v>
      </c>
      <c r="AG4" t="s">
        <v>40</v>
      </c>
      <c r="AH4" t="s">
        <v>101</v>
      </c>
      <c r="AI4" t="s">
        <v>40</v>
      </c>
      <c r="AJ4" t="s">
        <v>101</v>
      </c>
      <c r="AK4" t="s">
        <v>40</v>
      </c>
      <c r="AL4" t="s">
        <v>101</v>
      </c>
      <c r="AM4" t="s">
        <v>40</v>
      </c>
      <c r="AN4" t="s">
        <v>102</v>
      </c>
    </row>
    <row r="5" spans="1:40" x14ac:dyDescent="0.25">
      <c r="A5" t="s">
        <v>104</v>
      </c>
      <c r="B5" t="s">
        <v>77</v>
      </c>
      <c r="C5" t="s">
        <v>40</v>
      </c>
      <c r="D5">
        <v>-0.13500000000000001</v>
      </c>
      <c r="E5" t="s">
        <v>40</v>
      </c>
      <c r="F5">
        <v>-3.4000000000000002E-2</v>
      </c>
      <c r="G5" t="s">
        <v>40</v>
      </c>
      <c r="H5">
        <v>1</v>
      </c>
      <c r="I5" t="s">
        <v>40</v>
      </c>
      <c r="J5" t="s">
        <v>101</v>
      </c>
      <c r="K5" t="s">
        <v>40</v>
      </c>
      <c r="L5" t="s">
        <v>101</v>
      </c>
      <c r="M5" t="s">
        <v>40</v>
      </c>
      <c r="N5" t="s">
        <v>101</v>
      </c>
      <c r="O5" t="s">
        <v>40</v>
      </c>
      <c r="P5" t="s">
        <v>101</v>
      </c>
      <c r="Q5" t="s">
        <v>40</v>
      </c>
      <c r="R5" t="s">
        <v>101</v>
      </c>
      <c r="S5" t="s">
        <v>40</v>
      </c>
      <c r="T5" t="s">
        <v>101</v>
      </c>
      <c r="U5" t="s">
        <v>40</v>
      </c>
      <c r="V5" t="s">
        <v>101</v>
      </c>
      <c r="W5" t="s">
        <v>40</v>
      </c>
      <c r="X5" t="s">
        <v>101</v>
      </c>
      <c r="Y5" t="s">
        <v>40</v>
      </c>
      <c r="Z5" t="s">
        <v>101</v>
      </c>
      <c r="AA5" t="s">
        <v>40</v>
      </c>
      <c r="AB5" t="s">
        <v>101</v>
      </c>
      <c r="AC5" t="s">
        <v>40</v>
      </c>
      <c r="AD5" t="s">
        <v>101</v>
      </c>
      <c r="AE5" t="s">
        <v>40</v>
      </c>
      <c r="AF5" t="s">
        <v>101</v>
      </c>
      <c r="AG5" t="s">
        <v>40</v>
      </c>
      <c r="AH5" t="s">
        <v>101</v>
      </c>
      <c r="AI5" t="s">
        <v>40</v>
      </c>
      <c r="AJ5" t="s">
        <v>101</v>
      </c>
      <c r="AK5" t="s">
        <v>40</v>
      </c>
      <c r="AL5" t="s">
        <v>101</v>
      </c>
      <c r="AM5" t="s">
        <v>40</v>
      </c>
      <c r="AN5" t="s">
        <v>102</v>
      </c>
    </row>
    <row r="6" spans="1:40" x14ac:dyDescent="0.25">
      <c r="A6" t="s">
        <v>105</v>
      </c>
      <c r="B6" t="s">
        <v>78</v>
      </c>
      <c r="C6" t="s">
        <v>40</v>
      </c>
      <c r="D6">
        <v>-1.6E-2</v>
      </c>
      <c r="E6" t="s">
        <v>40</v>
      </c>
      <c r="F6">
        <v>-0.01</v>
      </c>
      <c r="G6" t="s">
        <v>40</v>
      </c>
      <c r="H6">
        <v>-1.7000000000000001E-2</v>
      </c>
      <c r="I6" t="s">
        <v>40</v>
      </c>
      <c r="J6">
        <v>1</v>
      </c>
      <c r="K6" t="s">
        <v>40</v>
      </c>
      <c r="L6" t="s">
        <v>101</v>
      </c>
      <c r="M6" t="s">
        <v>40</v>
      </c>
      <c r="N6" t="s">
        <v>101</v>
      </c>
      <c r="O6" t="s">
        <v>40</v>
      </c>
      <c r="P6" t="s">
        <v>101</v>
      </c>
      <c r="Q6" t="s">
        <v>40</v>
      </c>
      <c r="R6" t="s">
        <v>101</v>
      </c>
      <c r="S6" t="s">
        <v>40</v>
      </c>
      <c r="T6" t="s">
        <v>101</v>
      </c>
      <c r="U6" t="s">
        <v>40</v>
      </c>
      <c r="V6" t="s">
        <v>101</v>
      </c>
      <c r="W6" t="s">
        <v>40</v>
      </c>
      <c r="X6" t="s">
        <v>101</v>
      </c>
      <c r="Y6" t="s">
        <v>40</v>
      </c>
      <c r="Z6" t="s">
        <v>101</v>
      </c>
      <c r="AA6" t="s">
        <v>40</v>
      </c>
      <c r="AB6" t="s">
        <v>101</v>
      </c>
      <c r="AC6" t="s">
        <v>40</v>
      </c>
      <c r="AD6" t="s">
        <v>101</v>
      </c>
      <c r="AE6" t="s">
        <v>40</v>
      </c>
      <c r="AF6" t="s">
        <v>101</v>
      </c>
      <c r="AG6" t="s">
        <v>40</v>
      </c>
      <c r="AH6" t="s">
        <v>101</v>
      </c>
      <c r="AI6" t="s">
        <v>40</v>
      </c>
      <c r="AJ6" t="s">
        <v>101</v>
      </c>
      <c r="AK6" t="s">
        <v>40</v>
      </c>
      <c r="AL6" t="s">
        <v>101</v>
      </c>
      <c r="AM6" t="s">
        <v>40</v>
      </c>
      <c r="AN6" t="s">
        <v>102</v>
      </c>
    </row>
    <row r="7" spans="1:40" x14ac:dyDescent="0.25">
      <c r="A7" t="s">
        <v>106</v>
      </c>
      <c r="B7" t="s">
        <v>79</v>
      </c>
      <c r="C7" t="s">
        <v>40</v>
      </c>
      <c r="D7">
        <v>0.13600000000000001</v>
      </c>
      <c r="E7" t="s">
        <v>40</v>
      </c>
      <c r="F7">
        <v>0.40200000000000002</v>
      </c>
      <c r="G7" t="s">
        <v>40</v>
      </c>
      <c r="H7">
        <v>-4.5999999999999999E-2</v>
      </c>
      <c r="I7" t="s">
        <v>40</v>
      </c>
      <c r="J7">
        <v>-3.4000000000000002E-2</v>
      </c>
      <c r="K7" t="s">
        <v>40</v>
      </c>
      <c r="L7">
        <v>1</v>
      </c>
      <c r="M7" t="s">
        <v>40</v>
      </c>
      <c r="N7" t="s">
        <v>101</v>
      </c>
      <c r="O7" t="s">
        <v>40</v>
      </c>
      <c r="P7" t="s">
        <v>101</v>
      </c>
      <c r="Q7" t="s">
        <v>40</v>
      </c>
      <c r="R7" t="s">
        <v>101</v>
      </c>
      <c r="S7" t="s">
        <v>40</v>
      </c>
      <c r="T7" t="s">
        <v>101</v>
      </c>
      <c r="U7" t="s">
        <v>40</v>
      </c>
      <c r="V7" t="s">
        <v>101</v>
      </c>
      <c r="W7" t="s">
        <v>40</v>
      </c>
      <c r="X7" t="s">
        <v>101</v>
      </c>
      <c r="Y7" t="s">
        <v>40</v>
      </c>
      <c r="Z7" t="s">
        <v>101</v>
      </c>
      <c r="AA7" t="s">
        <v>40</v>
      </c>
      <c r="AB7" t="s">
        <v>101</v>
      </c>
      <c r="AC7" t="s">
        <v>40</v>
      </c>
      <c r="AD7" t="s">
        <v>101</v>
      </c>
      <c r="AE7" t="s">
        <v>40</v>
      </c>
      <c r="AF7" t="s">
        <v>101</v>
      </c>
      <c r="AG7" t="s">
        <v>40</v>
      </c>
      <c r="AH7" t="s">
        <v>101</v>
      </c>
      <c r="AI7" t="s">
        <v>40</v>
      </c>
      <c r="AJ7" t="s">
        <v>101</v>
      </c>
      <c r="AK7" t="s">
        <v>40</v>
      </c>
      <c r="AL7" t="s">
        <v>101</v>
      </c>
      <c r="AM7" t="s">
        <v>40</v>
      </c>
      <c r="AN7" t="s">
        <v>102</v>
      </c>
    </row>
    <row r="8" spans="1:40" x14ac:dyDescent="0.25">
      <c r="A8" t="s">
        <v>107</v>
      </c>
      <c r="B8" t="s">
        <v>80</v>
      </c>
      <c r="C8" t="s">
        <v>40</v>
      </c>
      <c r="D8">
        <v>0.09</v>
      </c>
      <c r="E8" t="s">
        <v>40</v>
      </c>
      <c r="F8">
        <v>1.9E-2</v>
      </c>
      <c r="G8" t="s">
        <v>40</v>
      </c>
      <c r="H8">
        <v>8.0000000000000002E-3</v>
      </c>
      <c r="I8" t="s">
        <v>40</v>
      </c>
      <c r="J8">
        <v>-3.6999999999999998E-2</v>
      </c>
      <c r="K8" t="s">
        <v>40</v>
      </c>
      <c r="L8">
        <v>5.8000000000000003E-2</v>
      </c>
      <c r="M8" t="s">
        <v>40</v>
      </c>
      <c r="N8">
        <v>1</v>
      </c>
      <c r="O8" t="s">
        <v>40</v>
      </c>
      <c r="P8" t="s">
        <v>101</v>
      </c>
      <c r="Q8" t="s">
        <v>40</v>
      </c>
      <c r="R8" t="s">
        <v>101</v>
      </c>
      <c r="S8" t="s">
        <v>40</v>
      </c>
      <c r="T8" t="s">
        <v>101</v>
      </c>
      <c r="U8" t="s">
        <v>40</v>
      </c>
      <c r="V8" t="s">
        <v>101</v>
      </c>
      <c r="W8" t="s">
        <v>40</v>
      </c>
      <c r="X8" t="s">
        <v>101</v>
      </c>
      <c r="Y8" t="s">
        <v>40</v>
      </c>
      <c r="Z8" t="s">
        <v>101</v>
      </c>
      <c r="AA8" t="s">
        <v>40</v>
      </c>
      <c r="AB8" t="s">
        <v>101</v>
      </c>
      <c r="AC8" t="s">
        <v>40</v>
      </c>
      <c r="AD8" t="s">
        <v>101</v>
      </c>
      <c r="AE8" t="s">
        <v>40</v>
      </c>
      <c r="AF8" t="s">
        <v>101</v>
      </c>
      <c r="AG8" t="s">
        <v>40</v>
      </c>
      <c r="AH8" t="s">
        <v>101</v>
      </c>
      <c r="AI8" t="s">
        <v>40</v>
      </c>
      <c r="AJ8" t="s">
        <v>101</v>
      </c>
      <c r="AK8" t="s">
        <v>40</v>
      </c>
      <c r="AL8" t="s">
        <v>101</v>
      </c>
      <c r="AM8" t="s">
        <v>40</v>
      </c>
      <c r="AN8" t="s">
        <v>102</v>
      </c>
    </row>
    <row r="9" spans="1:40" x14ac:dyDescent="0.25">
      <c r="A9" t="s">
        <v>108</v>
      </c>
      <c r="B9" t="s">
        <v>81</v>
      </c>
      <c r="C9" t="s">
        <v>40</v>
      </c>
      <c r="D9">
        <v>0.23599999999999999</v>
      </c>
      <c r="E9" t="s">
        <v>40</v>
      </c>
      <c r="F9">
        <v>0.42599999999999999</v>
      </c>
      <c r="G9" t="s">
        <v>40</v>
      </c>
      <c r="H9">
        <v>-6.7000000000000004E-2</v>
      </c>
      <c r="I9" t="s">
        <v>40</v>
      </c>
      <c r="J9">
        <v>1.2999999999999999E-2</v>
      </c>
      <c r="K9" t="s">
        <v>40</v>
      </c>
      <c r="L9">
        <v>0.47799999999999998</v>
      </c>
      <c r="M9" t="s">
        <v>40</v>
      </c>
      <c r="N9">
        <v>1.7000000000000001E-2</v>
      </c>
      <c r="O9" t="s">
        <v>40</v>
      </c>
      <c r="P9">
        <v>1</v>
      </c>
      <c r="Q9" t="s">
        <v>40</v>
      </c>
      <c r="R9" t="s">
        <v>101</v>
      </c>
      <c r="S9" t="s">
        <v>40</v>
      </c>
      <c r="T9" t="s">
        <v>101</v>
      </c>
      <c r="U9" t="s">
        <v>40</v>
      </c>
      <c r="V9" t="s">
        <v>101</v>
      </c>
      <c r="W9" t="s">
        <v>40</v>
      </c>
      <c r="X9" t="s">
        <v>101</v>
      </c>
      <c r="Y9" t="s">
        <v>40</v>
      </c>
      <c r="Z9" t="s">
        <v>101</v>
      </c>
      <c r="AA9" t="s">
        <v>40</v>
      </c>
      <c r="AB9" t="s">
        <v>101</v>
      </c>
      <c r="AC9" t="s">
        <v>40</v>
      </c>
      <c r="AD9" t="s">
        <v>101</v>
      </c>
      <c r="AE9" t="s">
        <v>40</v>
      </c>
      <c r="AF9" t="s">
        <v>101</v>
      </c>
      <c r="AG9" t="s">
        <v>40</v>
      </c>
      <c r="AH9" t="s">
        <v>101</v>
      </c>
      <c r="AI9" t="s">
        <v>40</v>
      </c>
      <c r="AJ9" t="s">
        <v>101</v>
      </c>
      <c r="AK9" t="s">
        <v>40</v>
      </c>
      <c r="AL9" t="s">
        <v>101</v>
      </c>
      <c r="AM9" t="s">
        <v>40</v>
      </c>
      <c r="AN9" t="s">
        <v>102</v>
      </c>
    </row>
    <row r="10" spans="1:40" x14ac:dyDescent="0.25">
      <c r="A10" t="s">
        <v>109</v>
      </c>
      <c r="B10" t="s">
        <v>82</v>
      </c>
      <c r="C10" t="s">
        <v>40</v>
      </c>
      <c r="D10">
        <v>0.38500000000000001</v>
      </c>
      <c r="E10" t="s">
        <v>40</v>
      </c>
      <c r="F10">
        <v>0.12</v>
      </c>
      <c r="G10" t="s">
        <v>40</v>
      </c>
      <c r="H10">
        <v>-0.224</v>
      </c>
      <c r="I10" t="s">
        <v>40</v>
      </c>
      <c r="J10">
        <v>-3.3000000000000002E-2</v>
      </c>
      <c r="K10" t="s">
        <v>40</v>
      </c>
      <c r="L10">
        <v>0.154</v>
      </c>
      <c r="M10" t="s">
        <v>40</v>
      </c>
      <c r="N10">
        <v>4.8000000000000001E-2</v>
      </c>
      <c r="O10" t="s">
        <v>40</v>
      </c>
      <c r="P10">
        <v>0.307</v>
      </c>
      <c r="Q10" t="s">
        <v>40</v>
      </c>
      <c r="R10">
        <v>1</v>
      </c>
      <c r="S10" t="s">
        <v>40</v>
      </c>
      <c r="T10" t="s">
        <v>101</v>
      </c>
      <c r="U10" t="s">
        <v>40</v>
      </c>
      <c r="V10" t="s">
        <v>101</v>
      </c>
      <c r="W10" t="s">
        <v>40</v>
      </c>
      <c r="X10" t="s">
        <v>101</v>
      </c>
      <c r="Y10" t="s">
        <v>40</v>
      </c>
      <c r="Z10" t="s">
        <v>101</v>
      </c>
      <c r="AA10" t="s">
        <v>40</v>
      </c>
      <c r="AB10" t="s">
        <v>101</v>
      </c>
      <c r="AC10" t="s">
        <v>40</v>
      </c>
      <c r="AD10" t="s">
        <v>101</v>
      </c>
      <c r="AE10" t="s">
        <v>40</v>
      </c>
      <c r="AF10" t="s">
        <v>101</v>
      </c>
      <c r="AG10" t="s">
        <v>40</v>
      </c>
      <c r="AH10" t="s">
        <v>101</v>
      </c>
      <c r="AI10" t="s">
        <v>40</v>
      </c>
      <c r="AJ10" t="s">
        <v>101</v>
      </c>
      <c r="AK10" t="s">
        <v>40</v>
      </c>
      <c r="AL10" t="s">
        <v>101</v>
      </c>
      <c r="AM10" t="s">
        <v>40</v>
      </c>
      <c r="AN10" t="s">
        <v>102</v>
      </c>
    </row>
    <row r="11" spans="1:40" x14ac:dyDescent="0.25">
      <c r="A11" t="s">
        <v>110</v>
      </c>
      <c r="B11" t="s">
        <v>83</v>
      </c>
      <c r="C11" t="s">
        <v>40</v>
      </c>
      <c r="D11">
        <v>-1.2E-2</v>
      </c>
      <c r="E11" t="s">
        <v>40</v>
      </c>
      <c r="F11">
        <v>-7.0000000000000001E-3</v>
      </c>
      <c r="G11" t="s">
        <v>40</v>
      </c>
      <c r="H11">
        <v>-6.0000000000000001E-3</v>
      </c>
      <c r="I11" t="s">
        <v>40</v>
      </c>
      <c r="J11">
        <v>7.2999999999999995E-2</v>
      </c>
      <c r="K11" t="s">
        <v>40</v>
      </c>
      <c r="L11">
        <v>-1.0999999999999999E-2</v>
      </c>
      <c r="M11" t="s">
        <v>40</v>
      </c>
      <c r="N11">
        <v>-3.6999999999999998E-2</v>
      </c>
      <c r="O11" t="s">
        <v>40</v>
      </c>
      <c r="P11">
        <v>8.9999999999999993E-3</v>
      </c>
      <c r="Q11" t="s">
        <v>40</v>
      </c>
      <c r="R11">
        <v>2.5999999999999999E-2</v>
      </c>
      <c r="S11" t="s">
        <v>40</v>
      </c>
      <c r="T11">
        <v>1</v>
      </c>
      <c r="U11" t="s">
        <v>40</v>
      </c>
      <c r="V11" t="s">
        <v>101</v>
      </c>
      <c r="W11" t="s">
        <v>40</v>
      </c>
      <c r="X11" t="s">
        <v>101</v>
      </c>
      <c r="Y11" t="s">
        <v>40</v>
      </c>
      <c r="Z11" t="s">
        <v>101</v>
      </c>
      <c r="AA11" t="s">
        <v>40</v>
      </c>
      <c r="AB11" t="s">
        <v>101</v>
      </c>
      <c r="AC11" t="s">
        <v>40</v>
      </c>
      <c r="AD11" t="s">
        <v>101</v>
      </c>
      <c r="AE11" t="s">
        <v>40</v>
      </c>
      <c r="AF11" t="s">
        <v>101</v>
      </c>
      <c r="AG11" t="s">
        <v>40</v>
      </c>
      <c r="AH11" t="s">
        <v>101</v>
      </c>
      <c r="AI11" t="s">
        <v>40</v>
      </c>
      <c r="AJ11" t="s">
        <v>101</v>
      </c>
      <c r="AK11" t="s">
        <v>40</v>
      </c>
      <c r="AL11" t="s">
        <v>101</v>
      </c>
      <c r="AM11" t="s">
        <v>40</v>
      </c>
      <c r="AN11" t="s">
        <v>102</v>
      </c>
    </row>
    <row r="12" spans="1:40" x14ac:dyDescent="0.25">
      <c r="A12" t="s">
        <v>111</v>
      </c>
      <c r="B12" t="s">
        <v>84</v>
      </c>
      <c r="C12" t="s">
        <v>40</v>
      </c>
      <c r="D12">
        <v>0.16800000000000001</v>
      </c>
      <c r="E12" t="s">
        <v>40</v>
      </c>
      <c r="F12">
        <v>7.1999999999999995E-2</v>
      </c>
      <c r="G12" t="s">
        <v>40</v>
      </c>
      <c r="H12">
        <v>-7.5999999999999998E-2</v>
      </c>
      <c r="I12" t="s">
        <v>40</v>
      </c>
      <c r="J12">
        <v>1.4E-2</v>
      </c>
      <c r="K12" t="s">
        <v>40</v>
      </c>
      <c r="L12">
        <v>2.5000000000000001E-2</v>
      </c>
      <c r="M12" t="s">
        <v>40</v>
      </c>
      <c r="N12">
        <v>-1.6E-2</v>
      </c>
      <c r="O12" t="s">
        <v>40</v>
      </c>
      <c r="P12">
        <v>0.252</v>
      </c>
      <c r="Q12" t="s">
        <v>40</v>
      </c>
      <c r="R12">
        <v>0.157</v>
      </c>
      <c r="S12" t="s">
        <v>40</v>
      </c>
      <c r="T12">
        <v>6.6000000000000003E-2</v>
      </c>
      <c r="U12" t="s">
        <v>40</v>
      </c>
      <c r="V12">
        <v>1</v>
      </c>
      <c r="W12" t="s">
        <v>40</v>
      </c>
      <c r="X12" t="s">
        <v>101</v>
      </c>
      <c r="Y12" t="s">
        <v>40</v>
      </c>
      <c r="Z12" t="s">
        <v>101</v>
      </c>
      <c r="AA12" t="s">
        <v>40</v>
      </c>
      <c r="AB12" t="s">
        <v>101</v>
      </c>
      <c r="AC12" t="s">
        <v>40</v>
      </c>
      <c r="AD12" t="s">
        <v>101</v>
      </c>
      <c r="AE12" t="s">
        <v>40</v>
      </c>
      <c r="AF12" t="s">
        <v>101</v>
      </c>
      <c r="AG12" t="s">
        <v>40</v>
      </c>
      <c r="AH12" t="s">
        <v>101</v>
      </c>
      <c r="AI12" t="s">
        <v>40</v>
      </c>
      <c r="AJ12" t="s">
        <v>101</v>
      </c>
      <c r="AK12" t="s">
        <v>40</v>
      </c>
      <c r="AL12" t="s">
        <v>101</v>
      </c>
      <c r="AM12" t="s">
        <v>40</v>
      </c>
      <c r="AN12" t="s">
        <v>102</v>
      </c>
    </row>
    <row r="13" spans="1:40" x14ac:dyDescent="0.25">
      <c r="A13" t="s">
        <v>112</v>
      </c>
      <c r="B13" t="s">
        <v>85</v>
      </c>
      <c r="C13" t="s">
        <v>40</v>
      </c>
      <c r="D13">
        <v>-6.7000000000000004E-2</v>
      </c>
      <c r="E13" t="s">
        <v>40</v>
      </c>
      <c r="F13">
        <v>-3.1E-2</v>
      </c>
      <c r="G13" t="s">
        <v>40</v>
      </c>
      <c r="H13">
        <v>-5.8000000000000003E-2</v>
      </c>
      <c r="I13" t="s">
        <v>40</v>
      </c>
      <c r="J13">
        <v>0.20300000000000001</v>
      </c>
      <c r="K13" t="s">
        <v>40</v>
      </c>
      <c r="L13">
        <v>-1.6E-2</v>
      </c>
      <c r="M13" t="s">
        <v>40</v>
      </c>
      <c r="N13">
        <v>-0.11</v>
      </c>
      <c r="O13" t="s">
        <v>40</v>
      </c>
      <c r="P13">
        <v>2.9000000000000001E-2</v>
      </c>
      <c r="Q13" t="s">
        <v>40</v>
      </c>
      <c r="R13">
        <v>6.0000000000000001E-3</v>
      </c>
      <c r="S13" t="s">
        <v>40</v>
      </c>
      <c r="T13">
        <v>0.157</v>
      </c>
      <c r="U13" t="s">
        <v>40</v>
      </c>
      <c r="V13">
        <v>3.6999999999999998E-2</v>
      </c>
      <c r="W13" t="s">
        <v>40</v>
      </c>
      <c r="X13">
        <v>1</v>
      </c>
      <c r="Y13" t="s">
        <v>40</v>
      </c>
      <c r="Z13" t="s">
        <v>101</v>
      </c>
      <c r="AA13" t="s">
        <v>40</v>
      </c>
      <c r="AB13" t="s">
        <v>101</v>
      </c>
      <c r="AC13" t="s">
        <v>40</v>
      </c>
      <c r="AD13" t="s">
        <v>101</v>
      </c>
      <c r="AE13" t="s">
        <v>40</v>
      </c>
      <c r="AF13" t="s">
        <v>101</v>
      </c>
      <c r="AG13" t="s">
        <v>40</v>
      </c>
      <c r="AH13" t="s">
        <v>101</v>
      </c>
      <c r="AI13" t="s">
        <v>40</v>
      </c>
      <c r="AJ13" t="s">
        <v>101</v>
      </c>
      <c r="AK13" t="s">
        <v>40</v>
      </c>
      <c r="AL13" t="s">
        <v>101</v>
      </c>
      <c r="AM13" t="s">
        <v>40</v>
      </c>
      <c r="AN13" t="s">
        <v>102</v>
      </c>
    </row>
    <row r="14" spans="1:40" x14ac:dyDescent="0.25">
      <c r="A14" t="s">
        <v>113</v>
      </c>
      <c r="B14" t="s">
        <v>86</v>
      </c>
      <c r="C14" t="s">
        <v>40</v>
      </c>
      <c r="D14">
        <v>7.9000000000000001E-2</v>
      </c>
      <c r="E14" t="s">
        <v>40</v>
      </c>
      <c r="F14">
        <v>7.0000000000000001E-3</v>
      </c>
      <c r="G14" t="s">
        <v>40</v>
      </c>
      <c r="H14">
        <v>-1.4999999999999999E-2</v>
      </c>
      <c r="I14" t="s">
        <v>40</v>
      </c>
      <c r="J14">
        <v>6.2E-2</v>
      </c>
      <c r="K14" t="s">
        <v>40</v>
      </c>
      <c r="L14">
        <v>2.5000000000000001E-2</v>
      </c>
      <c r="M14" t="s">
        <v>40</v>
      </c>
      <c r="N14">
        <v>-4.0000000000000001E-3</v>
      </c>
      <c r="O14" t="s">
        <v>40</v>
      </c>
      <c r="P14">
        <v>3.7999999999999999E-2</v>
      </c>
      <c r="Q14" t="s">
        <v>40</v>
      </c>
      <c r="R14">
        <v>4.7E-2</v>
      </c>
      <c r="S14" t="s">
        <v>40</v>
      </c>
      <c r="T14">
        <v>3.3000000000000002E-2</v>
      </c>
      <c r="U14" t="s">
        <v>40</v>
      </c>
      <c r="V14">
        <v>5.8000000000000003E-2</v>
      </c>
      <c r="W14" t="s">
        <v>40</v>
      </c>
      <c r="X14">
        <v>0.48899999999999999</v>
      </c>
      <c r="Y14" t="s">
        <v>40</v>
      </c>
      <c r="Z14">
        <v>1</v>
      </c>
      <c r="AA14" t="s">
        <v>40</v>
      </c>
      <c r="AB14" t="s">
        <v>101</v>
      </c>
      <c r="AC14" t="s">
        <v>40</v>
      </c>
      <c r="AD14" t="s">
        <v>101</v>
      </c>
      <c r="AE14" t="s">
        <v>40</v>
      </c>
      <c r="AF14" t="s">
        <v>101</v>
      </c>
      <c r="AG14" t="s">
        <v>40</v>
      </c>
      <c r="AH14" t="s">
        <v>101</v>
      </c>
      <c r="AI14" t="s">
        <v>40</v>
      </c>
      <c r="AJ14" t="s">
        <v>101</v>
      </c>
      <c r="AK14" t="s">
        <v>40</v>
      </c>
      <c r="AL14" t="s">
        <v>101</v>
      </c>
      <c r="AM14" t="s">
        <v>40</v>
      </c>
      <c r="AN14" t="s">
        <v>102</v>
      </c>
    </row>
    <row r="15" spans="1:40" x14ac:dyDescent="0.25">
      <c r="A15" t="s">
        <v>114</v>
      </c>
      <c r="B15" t="s">
        <v>87</v>
      </c>
      <c r="C15" t="s">
        <v>40</v>
      </c>
      <c r="D15">
        <v>0.46600000000000003</v>
      </c>
      <c r="E15" t="s">
        <v>40</v>
      </c>
      <c r="F15">
        <v>0.13300000000000001</v>
      </c>
      <c r="G15" t="s">
        <v>40</v>
      </c>
      <c r="H15">
        <v>-0.111</v>
      </c>
      <c r="I15" t="s">
        <v>40</v>
      </c>
      <c r="J15">
        <v>-1.9E-2</v>
      </c>
      <c r="K15" t="s">
        <v>40</v>
      </c>
      <c r="L15">
        <v>0.153</v>
      </c>
      <c r="M15" t="s">
        <v>40</v>
      </c>
      <c r="N15">
        <v>5.5E-2</v>
      </c>
      <c r="O15" t="s">
        <v>40</v>
      </c>
      <c r="P15">
        <v>0.31</v>
      </c>
      <c r="Q15" t="s">
        <v>40</v>
      </c>
      <c r="R15">
        <v>0.63</v>
      </c>
      <c r="S15" t="s">
        <v>40</v>
      </c>
      <c r="T15">
        <v>1.4999999999999999E-2</v>
      </c>
      <c r="U15" t="s">
        <v>40</v>
      </c>
      <c r="V15">
        <v>0.14599999999999999</v>
      </c>
      <c r="W15" t="s">
        <v>40</v>
      </c>
      <c r="X15">
        <v>-0.02</v>
      </c>
      <c r="Y15" t="s">
        <v>40</v>
      </c>
      <c r="Z15">
        <v>4.9000000000000002E-2</v>
      </c>
      <c r="AA15" t="s">
        <v>40</v>
      </c>
      <c r="AB15">
        <v>1</v>
      </c>
      <c r="AC15" t="s">
        <v>40</v>
      </c>
      <c r="AD15" t="s">
        <v>101</v>
      </c>
      <c r="AE15" t="s">
        <v>40</v>
      </c>
      <c r="AF15" t="s">
        <v>101</v>
      </c>
      <c r="AG15" t="s">
        <v>40</v>
      </c>
      <c r="AH15" t="s">
        <v>101</v>
      </c>
      <c r="AI15" t="s">
        <v>40</v>
      </c>
      <c r="AJ15" t="s">
        <v>101</v>
      </c>
      <c r="AK15" t="s">
        <v>40</v>
      </c>
      <c r="AL15" t="s">
        <v>101</v>
      </c>
      <c r="AM15" t="s">
        <v>40</v>
      </c>
      <c r="AN15" t="s">
        <v>102</v>
      </c>
    </row>
    <row r="16" spans="1:40" x14ac:dyDescent="0.25">
      <c r="A16" t="s">
        <v>115</v>
      </c>
      <c r="B16" t="s">
        <v>88</v>
      </c>
      <c r="C16" t="s">
        <v>40</v>
      </c>
      <c r="D16">
        <v>-0.19400000000000001</v>
      </c>
      <c r="E16" t="s">
        <v>40</v>
      </c>
      <c r="F16">
        <v>-0.06</v>
      </c>
      <c r="G16" t="s">
        <v>40</v>
      </c>
      <c r="H16">
        <v>4.7E-2</v>
      </c>
      <c r="I16" t="s">
        <v>40</v>
      </c>
      <c r="J16">
        <v>4.3999999999999997E-2</v>
      </c>
      <c r="K16" t="s">
        <v>40</v>
      </c>
      <c r="L16">
        <v>-8.4000000000000005E-2</v>
      </c>
      <c r="M16" t="s">
        <v>40</v>
      </c>
      <c r="N16">
        <v>-0.31</v>
      </c>
      <c r="O16" t="s">
        <v>40</v>
      </c>
      <c r="P16">
        <v>-0.11700000000000001</v>
      </c>
      <c r="Q16" t="s">
        <v>40</v>
      </c>
      <c r="R16">
        <v>-0.13500000000000001</v>
      </c>
      <c r="S16" t="s">
        <v>40</v>
      </c>
      <c r="T16">
        <v>2.4E-2</v>
      </c>
      <c r="U16" t="s">
        <v>40</v>
      </c>
      <c r="V16">
        <v>-8.3000000000000004E-2</v>
      </c>
      <c r="W16" t="s">
        <v>40</v>
      </c>
      <c r="X16">
        <v>0.18099999999999999</v>
      </c>
      <c r="Y16" t="s">
        <v>40</v>
      </c>
      <c r="Z16">
        <v>-4.9000000000000002E-2</v>
      </c>
      <c r="AA16" t="s">
        <v>40</v>
      </c>
      <c r="AB16">
        <v>-0.156</v>
      </c>
      <c r="AC16" t="s">
        <v>40</v>
      </c>
      <c r="AD16">
        <v>1</v>
      </c>
      <c r="AE16" t="s">
        <v>40</v>
      </c>
      <c r="AF16" t="s">
        <v>101</v>
      </c>
      <c r="AG16" t="s">
        <v>40</v>
      </c>
      <c r="AH16" t="s">
        <v>101</v>
      </c>
      <c r="AI16" t="s">
        <v>40</v>
      </c>
      <c r="AJ16" t="s">
        <v>101</v>
      </c>
      <c r="AK16" t="s">
        <v>40</v>
      </c>
      <c r="AL16" t="s">
        <v>101</v>
      </c>
      <c r="AM16" t="s">
        <v>40</v>
      </c>
      <c r="AN16" t="s">
        <v>102</v>
      </c>
    </row>
    <row r="17" spans="1:40" x14ac:dyDescent="0.25">
      <c r="A17" t="s">
        <v>116</v>
      </c>
      <c r="B17" t="s">
        <v>89</v>
      </c>
      <c r="C17" t="s">
        <v>40</v>
      </c>
      <c r="D17">
        <v>-1.6E-2</v>
      </c>
      <c r="E17" t="s">
        <v>40</v>
      </c>
      <c r="F17">
        <v>2.1000000000000001E-2</v>
      </c>
      <c r="G17" t="s">
        <v>40</v>
      </c>
      <c r="H17">
        <v>-2.7E-2</v>
      </c>
      <c r="I17" t="s">
        <v>40</v>
      </c>
      <c r="J17">
        <v>3.2000000000000001E-2</v>
      </c>
      <c r="K17" t="s">
        <v>40</v>
      </c>
      <c r="L17">
        <v>2.1999999999999999E-2</v>
      </c>
      <c r="M17" t="s">
        <v>40</v>
      </c>
      <c r="N17">
        <v>-5.0000000000000001E-3</v>
      </c>
      <c r="O17" t="s">
        <v>40</v>
      </c>
      <c r="P17">
        <v>1.4E-2</v>
      </c>
      <c r="Q17" t="s">
        <v>40</v>
      </c>
      <c r="R17">
        <v>1.6E-2</v>
      </c>
      <c r="S17" t="s">
        <v>40</v>
      </c>
      <c r="T17">
        <v>0.01</v>
      </c>
      <c r="U17" t="s">
        <v>40</v>
      </c>
      <c r="V17">
        <v>1E-3</v>
      </c>
      <c r="W17" t="s">
        <v>40</v>
      </c>
      <c r="X17">
        <v>2.5999999999999999E-2</v>
      </c>
      <c r="Y17" t="s">
        <v>40</v>
      </c>
      <c r="Z17">
        <v>-1.0999999999999999E-2</v>
      </c>
      <c r="AA17" t="s">
        <v>40</v>
      </c>
      <c r="AB17">
        <v>-4.0000000000000001E-3</v>
      </c>
      <c r="AC17" t="s">
        <v>40</v>
      </c>
      <c r="AD17">
        <v>1.4E-2</v>
      </c>
      <c r="AE17" t="s">
        <v>40</v>
      </c>
      <c r="AF17">
        <v>1</v>
      </c>
      <c r="AG17" t="s">
        <v>40</v>
      </c>
      <c r="AH17" t="s">
        <v>101</v>
      </c>
      <c r="AI17" t="s">
        <v>40</v>
      </c>
      <c r="AJ17" t="s">
        <v>101</v>
      </c>
      <c r="AK17" t="s">
        <v>40</v>
      </c>
      <c r="AL17" t="s">
        <v>101</v>
      </c>
      <c r="AM17" t="s">
        <v>40</v>
      </c>
      <c r="AN17" t="s">
        <v>102</v>
      </c>
    </row>
    <row r="18" spans="1:40" x14ac:dyDescent="0.25">
      <c r="A18" t="s">
        <v>117</v>
      </c>
      <c r="B18" t="s">
        <v>90</v>
      </c>
      <c r="C18" t="s">
        <v>40</v>
      </c>
      <c r="D18">
        <v>0.27900000000000003</v>
      </c>
      <c r="E18" t="s">
        <v>40</v>
      </c>
      <c r="F18">
        <v>8.2000000000000003E-2</v>
      </c>
      <c r="G18" t="s">
        <v>40</v>
      </c>
      <c r="H18">
        <v>-0.313</v>
      </c>
      <c r="I18" t="s">
        <v>40</v>
      </c>
      <c r="J18">
        <v>-8.9999999999999993E-3</v>
      </c>
      <c r="K18" t="s">
        <v>40</v>
      </c>
      <c r="L18">
        <v>0.10100000000000001</v>
      </c>
      <c r="M18" t="s">
        <v>40</v>
      </c>
      <c r="N18">
        <v>6.5000000000000002E-2</v>
      </c>
      <c r="O18" t="s">
        <v>40</v>
      </c>
      <c r="P18">
        <v>0.16800000000000001</v>
      </c>
      <c r="Q18" t="s">
        <v>40</v>
      </c>
      <c r="R18">
        <v>0.45100000000000001</v>
      </c>
      <c r="S18" t="s">
        <v>40</v>
      </c>
      <c r="T18">
        <v>1.2999999999999999E-2</v>
      </c>
      <c r="U18" t="s">
        <v>40</v>
      </c>
      <c r="V18">
        <v>0.156</v>
      </c>
      <c r="W18" t="s">
        <v>40</v>
      </c>
      <c r="X18">
        <v>8.9999999999999993E-3</v>
      </c>
      <c r="Y18" t="s">
        <v>40</v>
      </c>
      <c r="Z18">
        <v>5.7000000000000002E-2</v>
      </c>
      <c r="AA18" t="s">
        <v>40</v>
      </c>
      <c r="AB18">
        <v>0.25700000000000001</v>
      </c>
      <c r="AC18" t="s">
        <v>40</v>
      </c>
      <c r="AD18">
        <v>-0.20200000000000001</v>
      </c>
      <c r="AE18" t="s">
        <v>40</v>
      </c>
      <c r="AF18">
        <v>6.5000000000000002E-2</v>
      </c>
      <c r="AG18" t="s">
        <v>40</v>
      </c>
      <c r="AH18">
        <v>1</v>
      </c>
      <c r="AI18" t="s">
        <v>40</v>
      </c>
      <c r="AJ18" t="s">
        <v>101</v>
      </c>
      <c r="AK18" t="s">
        <v>40</v>
      </c>
      <c r="AL18" t="s">
        <v>101</v>
      </c>
      <c r="AM18" t="s">
        <v>40</v>
      </c>
      <c r="AN18" t="s">
        <v>102</v>
      </c>
    </row>
    <row r="19" spans="1:40" x14ac:dyDescent="0.25">
      <c r="A19" t="s">
        <v>118</v>
      </c>
      <c r="B19" t="s">
        <v>91</v>
      </c>
      <c r="C19" t="s">
        <v>40</v>
      </c>
      <c r="D19">
        <v>-0.14799999999999999</v>
      </c>
      <c r="E19" t="s">
        <v>40</v>
      </c>
      <c r="F19">
        <v>-8.9999999999999993E-3</v>
      </c>
      <c r="G19" t="s">
        <v>40</v>
      </c>
      <c r="H19">
        <v>4.5999999999999999E-2</v>
      </c>
      <c r="I19" t="s">
        <v>40</v>
      </c>
      <c r="J19">
        <v>0.03</v>
      </c>
      <c r="K19" t="s">
        <v>40</v>
      </c>
      <c r="L19">
        <v>-1.7000000000000001E-2</v>
      </c>
      <c r="M19" t="s">
        <v>40</v>
      </c>
      <c r="N19">
        <v>0</v>
      </c>
      <c r="O19" t="s">
        <v>40</v>
      </c>
      <c r="P19">
        <v>-2.1000000000000001E-2</v>
      </c>
      <c r="Q19" t="s">
        <v>40</v>
      </c>
      <c r="R19">
        <v>-0.104</v>
      </c>
      <c r="S19" t="s">
        <v>40</v>
      </c>
      <c r="T19">
        <v>-8.9999999999999993E-3</v>
      </c>
      <c r="U19" t="s">
        <v>40</v>
      </c>
      <c r="V19">
        <v>-3.3000000000000002E-2</v>
      </c>
      <c r="W19" t="s">
        <v>40</v>
      </c>
      <c r="X19">
        <v>4.3999999999999997E-2</v>
      </c>
      <c r="Y19" t="s">
        <v>40</v>
      </c>
      <c r="Z19">
        <v>-3.6999999999999998E-2</v>
      </c>
      <c r="AA19" t="s">
        <v>40</v>
      </c>
      <c r="AB19">
        <v>-0.14899999999999999</v>
      </c>
      <c r="AC19" t="s">
        <v>40</v>
      </c>
      <c r="AD19">
        <v>2.1000000000000001E-2</v>
      </c>
      <c r="AE19" t="s">
        <v>40</v>
      </c>
      <c r="AF19">
        <v>0.03</v>
      </c>
      <c r="AG19" t="s">
        <v>40</v>
      </c>
      <c r="AH19">
        <v>9.9000000000000005E-2</v>
      </c>
      <c r="AI19" t="s">
        <v>40</v>
      </c>
      <c r="AJ19">
        <v>1</v>
      </c>
      <c r="AK19" t="s">
        <v>40</v>
      </c>
      <c r="AL19" t="s">
        <v>101</v>
      </c>
      <c r="AM19" t="s">
        <v>40</v>
      </c>
      <c r="AN19" t="s">
        <v>102</v>
      </c>
    </row>
    <row r="20" spans="1:40" x14ac:dyDescent="0.25">
      <c r="A20" t="s">
        <v>119</v>
      </c>
      <c r="B20" t="s">
        <v>92</v>
      </c>
      <c r="C20" t="s">
        <v>40</v>
      </c>
      <c r="D20">
        <v>0.48699999999999999</v>
      </c>
      <c r="E20" t="s">
        <v>40</v>
      </c>
      <c r="F20">
        <v>0.29199999999999998</v>
      </c>
      <c r="G20" t="s">
        <v>40</v>
      </c>
      <c r="H20">
        <v>-0.187</v>
      </c>
      <c r="I20" t="s">
        <v>40</v>
      </c>
      <c r="J20">
        <v>-1.0999999999999999E-2</v>
      </c>
      <c r="K20" t="s">
        <v>40</v>
      </c>
      <c r="L20">
        <v>0.35799999999999998</v>
      </c>
      <c r="M20" t="s">
        <v>40</v>
      </c>
      <c r="N20">
        <v>7.2999999999999995E-2</v>
      </c>
      <c r="O20" t="s">
        <v>40</v>
      </c>
      <c r="P20">
        <v>0.67500000000000004</v>
      </c>
      <c r="Q20" t="s">
        <v>40</v>
      </c>
      <c r="R20">
        <v>0.68600000000000005</v>
      </c>
      <c r="S20" t="s">
        <v>40</v>
      </c>
      <c r="T20">
        <v>4.0000000000000001E-3</v>
      </c>
      <c r="U20" t="s">
        <v>40</v>
      </c>
      <c r="V20">
        <v>0.248</v>
      </c>
      <c r="W20" t="s">
        <v>40</v>
      </c>
      <c r="X20">
        <v>2.1000000000000001E-2</v>
      </c>
      <c r="Y20" t="s">
        <v>40</v>
      </c>
      <c r="Z20">
        <v>7.0000000000000007E-2</v>
      </c>
      <c r="AA20" t="s">
        <v>40</v>
      </c>
      <c r="AB20">
        <v>0.65500000000000003</v>
      </c>
      <c r="AC20" t="s">
        <v>40</v>
      </c>
      <c r="AD20">
        <v>-0.22</v>
      </c>
      <c r="AE20" t="s">
        <v>40</v>
      </c>
      <c r="AF20">
        <v>1.9E-2</v>
      </c>
      <c r="AG20" t="s">
        <v>40</v>
      </c>
      <c r="AH20">
        <v>0.47799999999999998</v>
      </c>
      <c r="AI20" t="s">
        <v>40</v>
      </c>
      <c r="AJ20">
        <v>-3.5999999999999997E-2</v>
      </c>
      <c r="AK20" t="s">
        <v>40</v>
      </c>
      <c r="AL20">
        <v>1</v>
      </c>
      <c r="AM20" t="s">
        <v>40</v>
      </c>
      <c r="AN20" t="s">
        <v>102</v>
      </c>
    </row>
    <row r="21" spans="1:40" x14ac:dyDescent="0.25">
      <c r="A21" t="s">
        <v>120</v>
      </c>
      <c r="B21" t="s">
        <v>93</v>
      </c>
      <c r="C21" t="s">
        <v>40</v>
      </c>
      <c r="D21">
        <v>-6.4000000000000001E-2</v>
      </c>
      <c r="E21" t="s">
        <v>40</v>
      </c>
      <c r="F21">
        <v>3.4000000000000002E-2</v>
      </c>
      <c r="G21" t="s">
        <v>40</v>
      </c>
      <c r="H21">
        <v>4.9000000000000002E-2</v>
      </c>
      <c r="I21" t="s">
        <v>40</v>
      </c>
      <c r="J21">
        <v>2.5999999999999999E-2</v>
      </c>
      <c r="K21" t="s">
        <v>40</v>
      </c>
      <c r="L21">
        <v>3.4000000000000002E-2</v>
      </c>
      <c r="M21" t="s">
        <v>40</v>
      </c>
      <c r="N21">
        <v>5.0000000000000001E-3</v>
      </c>
      <c r="O21" t="s">
        <v>40</v>
      </c>
      <c r="P21">
        <v>8.3000000000000004E-2</v>
      </c>
      <c r="Q21" t="s">
        <v>40</v>
      </c>
      <c r="R21">
        <v>0</v>
      </c>
      <c r="S21" t="s">
        <v>40</v>
      </c>
      <c r="T21">
        <v>-1.4999999999999999E-2</v>
      </c>
      <c r="U21" t="s">
        <v>40</v>
      </c>
      <c r="V21">
        <v>2.1999999999999999E-2</v>
      </c>
      <c r="W21" t="s">
        <v>40</v>
      </c>
      <c r="X21">
        <v>3.9E-2</v>
      </c>
      <c r="Y21" t="s">
        <v>40</v>
      </c>
      <c r="Z21">
        <v>-1.2999999999999999E-2</v>
      </c>
      <c r="AA21" t="s">
        <v>40</v>
      </c>
      <c r="AB21">
        <v>-5.5E-2</v>
      </c>
      <c r="AC21" t="s">
        <v>40</v>
      </c>
      <c r="AD21">
        <v>-3.3000000000000002E-2</v>
      </c>
      <c r="AE21" t="s">
        <v>40</v>
      </c>
      <c r="AF21">
        <v>4.3999999999999997E-2</v>
      </c>
      <c r="AG21" t="s">
        <v>40</v>
      </c>
      <c r="AH21">
        <v>0.216</v>
      </c>
      <c r="AI21" t="s">
        <v>40</v>
      </c>
      <c r="AJ21">
        <v>0.70399999999999996</v>
      </c>
      <c r="AK21" t="s">
        <v>40</v>
      </c>
      <c r="AL21">
        <v>0.17599999999999999</v>
      </c>
      <c r="AM21" t="s">
        <v>40</v>
      </c>
      <c r="AN21" t="s">
        <v>121</v>
      </c>
    </row>
  </sheetData>
  <hyperlinks>
    <hyperlink ref="AN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136</v>
      </c>
      <c r="B1">
        <v>1.8800000000000001E-2</v>
      </c>
      <c r="F1">
        <v>1.8800000000000001E-2</v>
      </c>
      <c r="G1">
        <v>5.7999999999999996E-3</v>
      </c>
    </row>
    <row r="2" spans="1:7" x14ac:dyDescent="0.25">
      <c r="A2" t="s">
        <v>137</v>
      </c>
      <c r="B2">
        <v>4.3E-3</v>
      </c>
      <c r="F2">
        <v>8.8999999999999999E-3</v>
      </c>
      <c r="G2">
        <v>3.0999999999999999E-3</v>
      </c>
    </row>
    <row r="3" spans="1:7" x14ac:dyDescent="0.25">
      <c r="A3" t="s">
        <v>138</v>
      </c>
      <c r="B3">
        <f>B1/B2</f>
        <v>4.3720930232558137</v>
      </c>
      <c r="F3" s="9">
        <f>F2+F1</f>
        <v>2.7700000000000002E-2</v>
      </c>
      <c r="G3" s="9">
        <f>G2+G1</f>
        <v>8.8999999999999999E-3</v>
      </c>
    </row>
    <row r="4" spans="1:7" x14ac:dyDescent="0.25">
      <c r="A4" t="s">
        <v>139</v>
      </c>
      <c r="B4">
        <f>_xlfn.T.DIST.2T(B3,10000)</f>
        <v>1.2430537329457575E-5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4" workbookViewId="0">
      <selection activeCell="E37" sqref="E37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7.85546875" bestFit="1" customWidth="1"/>
  </cols>
  <sheetData>
    <row r="1" spans="1:13" x14ac:dyDescent="0.25">
      <c r="C1">
        <v>0.23250000000000001</v>
      </c>
      <c r="J1" s="7"/>
    </row>
    <row r="2" spans="1:13" x14ac:dyDescent="0.25">
      <c r="C2">
        <v>0.75629999999999997</v>
      </c>
      <c r="J2" s="7"/>
    </row>
    <row r="3" spans="1:13" x14ac:dyDescent="0.25">
      <c r="J3" s="7"/>
    </row>
    <row r="4" spans="1:13" x14ac:dyDescent="0.25">
      <c r="A4" t="s">
        <v>130</v>
      </c>
      <c r="B4" t="s">
        <v>129</v>
      </c>
      <c r="C4" t="s">
        <v>132</v>
      </c>
      <c r="D4" t="s">
        <v>133</v>
      </c>
      <c r="E4" t="s">
        <v>131</v>
      </c>
      <c r="J4" s="7"/>
    </row>
    <row r="5" spans="1:13" x14ac:dyDescent="0.25">
      <c r="A5">
        <v>2007</v>
      </c>
      <c r="B5">
        <f>B6-1</f>
        <v>-3</v>
      </c>
      <c r="C5" s="4">
        <v>0.84878609999999999</v>
      </c>
      <c r="D5">
        <v>0.84358809999999995</v>
      </c>
      <c r="E5" s="8">
        <f>C5-D5</f>
        <v>5.1980000000000359E-3</v>
      </c>
      <c r="J5" s="7"/>
    </row>
    <row r="6" spans="1:13" x14ac:dyDescent="0.25">
      <c r="A6">
        <v>2008</v>
      </c>
      <c r="B6">
        <f>B7-1</f>
        <v>-2</v>
      </c>
      <c r="C6" s="4">
        <v>0.84859989999999996</v>
      </c>
      <c r="D6">
        <v>0.83358810000000005</v>
      </c>
      <c r="E6" s="8">
        <f>C6-D6</f>
        <v>1.5011799999999909E-2</v>
      </c>
      <c r="J6" s="7"/>
    </row>
    <row r="7" spans="1:13" x14ac:dyDescent="0.25">
      <c r="A7">
        <v>2009</v>
      </c>
      <c r="B7">
        <f>B8-1</f>
        <v>-1</v>
      </c>
      <c r="C7" s="4">
        <v>0.85269740000000005</v>
      </c>
      <c r="D7">
        <v>0.83936339999999998</v>
      </c>
      <c r="E7" s="8">
        <f t="shared" ref="E7:E11" si="0">C7-D7</f>
        <v>1.3334000000000068E-2</v>
      </c>
      <c r="J7" s="7"/>
    </row>
    <row r="8" spans="1:13" x14ac:dyDescent="0.25">
      <c r="A8">
        <v>2010</v>
      </c>
      <c r="B8">
        <v>0</v>
      </c>
      <c r="C8" s="4">
        <v>0.89544299999999999</v>
      </c>
      <c r="D8">
        <v>0.85513870000000003</v>
      </c>
      <c r="E8" s="8">
        <f t="shared" si="0"/>
        <v>4.030429999999996E-2</v>
      </c>
      <c r="J8" s="7"/>
    </row>
    <row r="9" spans="1:13" x14ac:dyDescent="0.25">
      <c r="A9">
        <v>2011</v>
      </c>
      <c r="B9">
        <f>B8+1</f>
        <v>1</v>
      </c>
      <c r="C9" s="4">
        <v>0.90142144999999996</v>
      </c>
      <c r="D9">
        <v>0.85091399999999995</v>
      </c>
      <c r="E9" s="8">
        <f t="shared" si="0"/>
        <v>5.0507450000000009E-2</v>
      </c>
      <c r="J9" s="7"/>
      <c r="L9" t="s">
        <v>134</v>
      </c>
      <c r="M9" t="s">
        <v>135</v>
      </c>
    </row>
    <row r="10" spans="1:13" x14ac:dyDescent="0.25">
      <c r="A10">
        <v>2012</v>
      </c>
      <c r="B10">
        <f>B9+1</f>
        <v>2</v>
      </c>
      <c r="C10" s="4">
        <v>0.90739990000000004</v>
      </c>
      <c r="D10">
        <v>0.85668929999999999</v>
      </c>
      <c r="E10" s="8">
        <f t="shared" si="0"/>
        <v>5.071060000000005E-2</v>
      </c>
      <c r="J10" s="7">
        <v>11</v>
      </c>
      <c r="K10">
        <v>1993</v>
      </c>
      <c r="L10">
        <v>0.8674501</v>
      </c>
      <c r="M10">
        <v>0.90100301066666699</v>
      </c>
    </row>
    <row r="11" spans="1:13" x14ac:dyDescent="0.25">
      <c r="A11">
        <v>2013</v>
      </c>
      <c r="B11">
        <f>B10+1</f>
        <v>3</v>
      </c>
      <c r="C11" s="4">
        <v>0.91453949999999995</v>
      </c>
      <c r="D11">
        <v>0.86246460000000003</v>
      </c>
      <c r="E11" s="8">
        <f t="shared" si="0"/>
        <v>5.2074899999999924E-2</v>
      </c>
      <c r="K11">
        <v>1994</v>
      </c>
      <c r="L11">
        <v>0.8778762</v>
      </c>
      <c r="M11">
        <v>0.88453693300000003</v>
      </c>
    </row>
    <row r="12" spans="1:13" x14ac:dyDescent="0.25">
      <c r="K12">
        <v>1995</v>
      </c>
      <c r="L12">
        <v>0.85411630000000005</v>
      </c>
      <c r="M12">
        <v>0.86358809999999997</v>
      </c>
    </row>
    <row r="13" spans="1:13" x14ac:dyDescent="0.25">
      <c r="A13" t="s">
        <v>130</v>
      </c>
      <c r="B13" t="s">
        <v>129</v>
      </c>
      <c r="C13" t="s">
        <v>132</v>
      </c>
      <c r="D13" t="s">
        <v>133</v>
      </c>
      <c r="E13" t="s">
        <v>131</v>
      </c>
      <c r="J13" s="7">
        <v>12</v>
      </c>
      <c r="K13">
        <v>1996</v>
      </c>
      <c r="L13">
        <v>0.85116539999999996</v>
      </c>
      <c r="M13">
        <v>0.84936339999999999</v>
      </c>
    </row>
    <row r="14" spans="1:13" x14ac:dyDescent="0.25">
      <c r="A14">
        <v>1994</v>
      </c>
      <c r="B14">
        <f>B15-1</f>
        <v>-3</v>
      </c>
      <c r="C14">
        <v>0.8778762</v>
      </c>
      <c r="D14">
        <v>0.88453693300000003</v>
      </c>
      <c r="E14" s="8">
        <f>C14-D14</f>
        <v>-6.6607330000000298E-3</v>
      </c>
      <c r="J14" s="7">
        <v>13</v>
      </c>
      <c r="K14">
        <v>1997</v>
      </c>
      <c r="L14">
        <v>0.84520039999999996</v>
      </c>
      <c r="M14">
        <v>0.83513870000000001</v>
      </c>
    </row>
    <row r="15" spans="1:13" x14ac:dyDescent="0.25">
      <c r="A15">
        <v>1995</v>
      </c>
      <c r="B15">
        <f>B16-1</f>
        <v>-2</v>
      </c>
      <c r="C15">
        <v>0.85411630000000005</v>
      </c>
      <c r="D15">
        <v>0.86358809999999997</v>
      </c>
      <c r="E15" s="8">
        <f>C15-D15</f>
        <v>-9.4717999999999192E-3</v>
      </c>
      <c r="J15" s="7">
        <v>14</v>
      </c>
      <c r="K15">
        <v>1998</v>
      </c>
      <c r="L15">
        <v>0.82306009999999996</v>
      </c>
      <c r="M15">
        <v>0.83091400000000004</v>
      </c>
    </row>
    <row r="16" spans="1:13" x14ac:dyDescent="0.25">
      <c r="A16">
        <v>1996</v>
      </c>
      <c r="B16">
        <f>B17-1</f>
        <v>-1</v>
      </c>
      <c r="C16">
        <v>0.85116539999999996</v>
      </c>
      <c r="D16">
        <v>0.84936339999999999</v>
      </c>
      <c r="E16" s="8">
        <f t="shared" ref="E16:E21" si="1">C16-D16</f>
        <v>1.8019999999999703E-3</v>
      </c>
      <c r="J16" s="7">
        <v>15</v>
      </c>
      <c r="K16">
        <v>1999</v>
      </c>
      <c r="L16">
        <v>0.804342</v>
      </c>
      <c r="M16">
        <v>0.82668929999999996</v>
      </c>
    </row>
    <row r="17" spans="1:13" x14ac:dyDescent="0.25">
      <c r="A17">
        <v>1997</v>
      </c>
      <c r="B17">
        <v>0</v>
      </c>
      <c r="C17">
        <v>0.84520039999999996</v>
      </c>
      <c r="D17">
        <v>0.83513870000000001</v>
      </c>
      <c r="E17" s="8">
        <f t="shared" si="1"/>
        <v>1.0061699999999951E-2</v>
      </c>
      <c r="K17">
        <v>2000</v>
      </c>
      <c r="L17">
        <v>0.82313855000000002</v>
      </c>
      <c r="M17">
        <v>0.85246460000000002</v>
      </c>
    </row>
    <row r="18" spans="1:13" x14ac:dyDescent="0.25">
      <c r="A18">
        <v>1998</v>
      </c>
      <c r="B18">
        <f>B17+1</f>
        <v>1</v>
      </c>
      <c r="C18">
        <v>0.82306009999999996</v>
      </c>
      <c r="D18">
        <v>0.83091400000000004</v>
      </c>
      <c r="E18" s="8">
        <f t="shared" si="1"/>
        <v>-7.8539000000000803E-3</v>
      </c>
      <c r="J18" s="7">
        <v>16</v>
      </c>
      <c r="K18">
        <v>2001</v>
      </c>
      <c r="L18">
        <v>0.83193510000000004</v>
      </c>
      <c r="M18">
        <v>0.85823990000000006</v>
      </c>
    </row>
    <row r="19" spans="1:13" x14ac:dyDescent="0.25">
      <c r="A19">
        <v>1999</v>
      </c>
      <c r="B19">
        <f>B18+1</f>
        <v>2</v>
      </c>
      <c r="C19">
        <v>0.804342</v>
      </c>
      <c r="D19">
        <v>0.82668929999999996</v>
      </c>
      <c r="E19" s="8">
        <f t="shared" si="1"/>
        <v>-2.2347299999999959E-2</v>
      </c>
      <c r="J19" s="7">
        <v>17</v>
      </c>
      <c r="K19">
        <v>2002</v>
      </c>
      <c r="L19">
        <v>0.85715149999999996</v>
      </c>
      <c r="M19">
        <v>0.86401519999999998</v>
      </c>
    </row>
    <row r="20" spans="1:13" x14ac:dyDescent="0.25">
      <c r="A20">
        <v>2000</v>
      </c>
      <c r="B20">
        <f>B19+1</f>
        <v>3</v>
      </c>
      <c r="C20">
        <v>0.82313855000000002</v>
      </c>
      <c r="D20">
        <v>0.85246460000000002</v>
      </c>
      <c r="E20" s="8">
        <f t="shared" si="1"/>
        <v>-2.9326049999999992E-2</v>
      </c>
      <c r="J20" s="7">
        <v>18</v>
      </c>
      <c r="K20">
        <v>2003</v>
      </c>
      <c r="L20">
        <v>0.85083589999999998</v>
      </c>
      <c r="M20">
        <v>0.86979050000000002</v>
      </c>
    </row>
    <row r="21" spans="1:13" x14ac:dyDescent="0.25">
      <c r="A21">
        <v>2001</v>
      </c>
      <c r="B21">
        <v>4</v>
      </c>
      <c r="C21">
        <v>0.83193510000000004</v>
      </c>
      <c r="D21">
        <v>0.85823990000000006</v>
      </c>
      <c r="E21" s="8">
        <f t="shared" si="1"/>
        <v>-2.6304800000000017E-2</v>
      </c>
      <c r="J21" s="7">
        <v>19</v>
      </c>
      <c r="K21">
        <v>2004</v>
      </c>
      <c r="L21">
        <v>0.84245060000000005</v>
      </c>
      <c r="M21">
        <v>0.87556579999999995</v>
      </c>
    </row>
    <row r="22" spans="1:13" x14ac:dyDescent="0.25">
      <c r="J22" s="7">
        <v>20</v>
      </c>
      <c r="K22">
        <v>2007</v>
      </c>
      <c r="L22" s="4">
        <v>0.84878609999999999</v>
      </c>
      <c r="M22">
        <v>0.84358809999999995</v>
      </c>
    </row>
    <row r="23" spans="1:13" x14ac:dyDescent="0.25">
      <c r="A23" t="s">
        <v>140</v>
      </c>
      <c r="J23" s="7">
        <v>21</v>
      </c>
      <c r="K23">
        <v>2008</v>
      </c>
      <c r="L23" s="4">
        <v>0.84859989999999996</v>
      </c>
      <c r="M23">
        <v>0.83358810000000005</v>
      </c>
    </row>
    <row r="24" spans="1:13" x14ac:dyDescent="0.25">
      <c r="A24" t="s">
        <v>141</v>
      </c>
      <c r="B24" t="s">
        <v>129</v>
      </c>
      <c r="C24" t="s">
        <v>142</v>
      </c>
      <c r="D24" t="s">
        <v>143</v>
      </c>
      <c r="E24" t="s">
        <v>144</v>
      </c>
      <c r="J24" s="7">
        <v>22</v>
      </c>
      <c r="K24">
        <v>2009</v>
      </c>
      <c r="L24" s="4">
        <v>0.85269740000000005</v>
      </c>
      <c r="M24">
        <v>0.83936339999999998</v>
      </c>
    </row>
    <row r="25" spans="1:13" x14ac:dyDescent="0.25">
      <c r="A25">
        <v>1995</v>
      </c>
      <c r="B25">
        <f t="shared" ref="B25:B27" si="2">B26-1</f>
        <v>-3</v>
      </c>
      <c r="C25">
        <v>0.68203420000000003</v>
      </c>
      <c r="D25">
        <v>0.66916149999999996</v>
      </c>
      <c r="E25">
        <v>1.0872633E-2</v>
      </c>
      <c r="J25" s="7">
        <v>23</v>
      </c>
      <c r="K25">
        <v>2010</v>
      </c>
      <c r="L25" s="4">
        <v>0.89544299999999999</v>
      </c>
      <c r="M25">
        <v>0.85513870000000003</v>
      </c>
    </row>
    <row r="26" spans="1:13" x14ac:dyDescent="0.25">
      <c r="A26">
        <v>1996</v>
      </c>
      <c r="B26">
        <f t="shared" si="2"/>
        <v>-2</v>
      </c>
      <c r="C26">
        <v>0.70319719999999997</v>
      </c>
      <c r="D26">
        <v>0.70812070000000005</v>
      </c>
      <c r="E26">
        <v>-4.9234129999999997E-3</v>
      </c>
      <c r="J26" s="7"/>
      <c r="K26">
        <v>2011</v>
      </c>
      <c r="L26" s="4">
        <v>0.90142144999999996</v>
      </c>
      <c r="M26">
        <v>0.85091399999999995</v>
      </c>
    </row>
    <row r="27" spans="1:13" x14ac:dyDescent="0.25">
      <c r="A27">
        <v>1997</v>
      </c>
      <c r="B27">
        <f>B28-1</f>
        <v>-1</v>
      </c>
      <c r="C27">
        <v>0.72062040000000005</v>
      </c>
      <c r="D27">
        <v>0.71028000000000002</v>
      </c>
      <c r="E27">
        <v>1.0340363E-2</v>
      </c>
      <c r="J27" s="7">
        <v>24</v>
      </c>
      <c r="K27">
        <v>2012</v>
      </c>
      <c r="L27" s="4">
        <v>0.90739990000000004</v>
      </c>
      <c r="M27">
        <v>0.85668929999999999</v>
      </c>
    </row>
    <row r="28" spans="1:13" x14ac:dyDescent="0.25">
      <c r="A28">
        <v>1998</v>
      </c>
      <c r="B28">
        <v>0</v>
      </c>
      <c r="C28">
        <v>0.72303260000000003</v>
      </c>
      <c r="D28">
        <v>0.71159059999999996</v>
      </c>
      <c r="E28">
        <v>1.1442041E-2</v>
      </c>
      <c r="J28" s="7">
        <v>25</v>
      </c>
      <c r="K28">
        <v>2013</v>
      </c>
      <c r="L28" s="4">
        <v>0.91453949999999995</v>
      </c>
      <c r="M28">
        <v>0.86246460000000003</v>
      </c>
    </row>
    <row r="29" spans="1:13" x14ac:dyDescent="0.25">
      <c r="A29">
        <v>1999</v>
      </c>
      <c r="B29">
        <f>B28+1</f>
        <v>1</v>
      </c>
      <c r="C29">
        <v>0.73117600000000005</v>
      </c>
      <c r="D29">
        <v>0.71381260000000002</v>
      </c>
      <c r="E29">
        <v>3.7363333999999998E-2</v>
      </c>
    </row>
    <row r="30" spans="1:13" x14ac:dyDescent="0.25">
      <c r="A30">
        <v>2001</v>
      </c>
      <c r="B30">
        <f>B29+1</f>
        <v>2</v>
      </c>
      <c r="C30">
        <v>0.72618720000000003</v>
      </c>
      <c r="D30">
        <v>0.72415470000000004</v>
      </c>
      <c r="E30">
        <v>4.0325090000000001E-2</v>
      </c>
    </row>
    <row r="32" spans="1:13" x14ac:dyDescent="0.25">
      <c r="A32" t="s">
        <v>141</v>
      </c>
      <c r="B32" t="s">
        <v>129</v>
      </c>
      <c r="C32" t="s">
        <v>142</v>
      </c>
      <c r="D32" t="s">
        <v>143</v>
      </c>
      <c r="E32" t="s">
        <v>144</v>
      </c>
    </row>
    <row r="33" spans="1:5" x14ac:dyDescent="0.25">
      <c r="A33">
        <v>2008</v>
      </c>
      <c r="B33">
        <f>B34-1</f>
        <v>-2</v>
      </c>
      <c r="C33">
        <v>0.77938300000000005</v>
      </c>
      <c r="D33">
        <v>0.7680304</v>
      </c>
      <c r="E33">
        <v>2.1352527E-2</v>
      </c>
    </row>
    <row r="34" spans="1:5" x14ac:dyDescent="0.25">
      <c r="A34">
        <v>2009</v>
      </c>
      <c r="B34">
        <f>B35-1</f>
        <v>-1</v>
      </c>
      <c r="C34">
        <v>0.79123659999999996</v>
      </c>
      <c r="D34">
        <v>0.76630160000000003</v>
      </c>
      <c r="E34">
        <v>2.4934997E-2</v>
      </c>
    </row>
    <row r="35" spans="1:5" x14ac:dyDescent="0.25">
      <c r="A35">
        <v>2010</v>
      </c>
      <c r="B35">
        <v>0</v>
      </c>
      <c r="C35">
        <v>0.78700780000000004</v>
      </c>
      <c r="D35">
        <v>0.77110489999999998</v>
      </c>
      <c r="E35">
        <v>1.5902822E-2</v>
      </c>
    </row>
    <row r="36" spans="1:5" x14ac:dyDescent="0.25">
      <c r="A36">
        <v>2011</v>
      </c>
      <c r="B36">
        <f>B35+1</f>
        <v>1</v>
      </c>
      <c r="C36">
        <v>0.79117890000000002</v>
      </c>
      <c r="D36">
        <v>0.77225029999999995</v>
      </c>
      <c r="E36">
        <v>2.9285930000000002E-3</v>
      </c>
    </row>
    <row r="37" spans="1:5" x14ac:dyDescent="0.25">
      <c r="A37">
        <v>2012</v>
      </c>
      <c r="B37">
        <f>B36+1</f>
        <v>2</v>
      </c>
      <c r="C37">
        <v>0.7875818</v>
      </c>
      <c r="D37">
        <v>0.78336950000000005</v>
      </c>
      <c r="E37">
        <v>4.2123000000000004E-3</v>
      </c>
    </row>
    <row r="38" spans="1:5" x14ac:dyDescent="0.25">
      <c r="A38">
        <v>2013</v>
      </c>
      <c r="B38">
        <f>B37+1</f>
        <v>3</v>
      </c>
      <c r="C38">
        <v>0.79590530000000004</v>
      </c>
      <c r="D38">
        <v>0.78664460000000003</v>
      </c>
      <c r="E38">
        <v>9.2607539999999995E-3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variables</vt:lpstr>
      <vt:lpstr>dd-1</vt:lpstr>
      <vt:lpstr>summary-stats-f</vt:lpstr>
      <vt:lpstr>summary-stats</vt:lpstr>
      <vt:lpstr>correlation-matrix-f</vt:lpstr>
      <vt:lpstr>correlation-matrix</vt:lpstr>
      <vt:lpstr>p vals</vt:lpstr>
      <vt:lpstr>trends</vt:lpstr>
      <vt:lpstr>dd-trend-2</vt:lpstr>
      <vt:lpstr>dd-trend-1</vt:lpstr>
      <vt:lpstr>cossim-trend-2</vt:lpstr>
      <vt:lpstr>cossim-trend-1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</dc:creator>
  <cp:lastModifiedBy>Ross School of Business</cp:lastModifiedBy>
  <dcterms:created xsi:type="dcterms:W3CDTF">2016-09-30T19:38:30Z</dcterms:created>
  <dcterms:modified xsi:type="dcterms:W3CDTF">2016-10-14T05:17:10Z</dcterms:modified>
</cp:coreProperties>
</file>