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omps Val" sheetId="1" r:id="rId1"/>
    <sheet name="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9" i="1" l="1"/>
  <c r="P27" i="1"/>
  <c r="O27" i="1"/>
  <c r="O32" i="1"/>
  <c r="Q27" i="1"/>
  <c r="H8" i="1"/>
  <c r="Q28" i="1"/>
  <c r="O23" i="1"/>
  <c r="O22" i="1"/>
  <c r="O19" i="1"/>
  <c r="O21" i="1"/>
  <c r="O20" i="1"/>
  <c r="O18" i="1"/>
  <c r="O29" i="1"/>
  <c r="O34" i="1"/>
  <c r="G16" i="1" l="1"/>
  <c r="L8" i="1"/>
  <c r="K8" i="1"/>
  <c r="J8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G8" i="1"/>
  <c r="P28" i="1" s="1"/>
  <c r="G15" i="1"/>
  <c r="G14" i="1"/>
  <c r="G13" i="1"/>
  <c r="G12" i="1"/>
  <c r="G11" i="1"/>
  <c r="G10" i="1"/>
  <c r="G9" i="1"/>
  <c r="I20" i="2"/>
  <c r="I19" i="2"/>
  <c r="I18" i="2"/>
  <c r="I17" i="2"/>
  <c r="I11" i="2"/>
  <c r="I10" i="2"/>
  <c r="I9" i="2"/>
  <c r="I8" i="2"/>
  <c r="I7" i="2"/>
  <c r="I6" i="2"/>
  <c r="I5" i="2"/>
  <c r="I4" i="2"/>
  <c r="I3" i="2"/>
  <c r="E8" i="1"/>
  <c r="Q30" i="1" s="1"/>
  <c r="E16" i="1"/>
  <c r="E15" i="1"/>
  <c r="E14" i="1"/>
  <c r="E13" i="1"/>
  <c r="E12" i="1"/>
  <c r="E11" i="1"/>
  <c r="E10" i="1"/>
  <c r="E9" i="1"/>
  <c r="D8" i="1"/>
  <c r="D16" i="1"/>
  <c r="D15" i="1"/>
  <c r="D14" i="1"/>
  <c r="D13" i="1"/>
  <c r="D12" i="1"/>
  <c r="D11" i="1"/>
  <c r="D10" i="1"/>
  <c r="D9" i="1"/>
  <c r="B8" i="1"/>
  <c r="B16" i="1"/>
  <c r="B15" i="1"/>
  <c r="B14" i="1"/>
  <c r="B13" i="1"/>
  <c r="B12" i="1"/>
  <c r="B11" i="1"/>
  <c r="B10" i="1"/>
  <c r="B9" i="1"/>
  <c r="O30" i="1" l="1"/>
  <c r="O28" i="1"/>
  <c r="P30" i="1"/>
  <c r="F11" i="1"/>
  <c r="F15" i="1"/>
  <c r="F9" i="1"/>
  <c r="F13" i="1"/>
  <c r="F8" i="1"/>
  <c r="F12" i="1"/>
  <c r="F16" i="1"/>
  <c r="F10" i="1"/>
  <c r="F14" i="1"/>
  <c r="F20" i="2"/>
  <c r="J20" i="2" s="1"/>
  <c r="F19" i="2"/>
  <c r="J19" i="2" s="1"/>
  <c r="F18" i="2"/>
  <c r="J18" i="2" s="1"/>
  <c r="F17" i="2"/>
  <c r="J17" i="2" s="1"/>
  <c r="F11" i="2"/>
  <c r="J11" i="2" s="1"/>
  <c r="F10" i="2"/>
  <c r="J10" i="2" s="1"/>
  <c r="F9" i="2"/>
  <c r="J9" i="2" s="1"/>
  <c r="F8" i="2"/>
  <c r="J8" i="2" s="1"/>
  <c r="F7" i="2"/>
  <c r="J7" i="2" s="1"/>
  <c r="F6" i="2"/>
  <c r="J6" i="2" s="1"/>
  <c r="F5" i="2"/>
  <c r="J5" i="2" s="1"/>
  <c r="F4" i="2"/>
  <c r="J4" i="2" s="1"/>
  <c r="F3" i="2"/>
  <c r="J3" i="2" s="1"/>
  <c r="H15" i="1" l="1"/>
  <c r="Q15" i="1"/>
  <c r="H14" i="1"/>
  <c r="Q14" i="1"/>
  <c r="Q8" i="1"/>
  <c r="H11" i="1"/>
  <c r="Q11" i="1"/>
  <c r="H12" i="1"/>
  <c r="Q12" i="1"/>
  <c r="H10" i="1"/>
  <c r="Q10" i="1"/>
  <c r="H13" i="1"/>
  <c r="Q13" i="1"/>
  <c r="H16" i="1"/>
  <c r="O16" i="1" s="1"/>
  <c r="Q16" i="1"/>
  <c r="H9" i="1"/>
  <c r="Q9" i="1"/>
  <c r="P16" i="1"/>
  <c r="P9" i="1" l="1"/>
  <c r="O9" i="1"/>
  <c r="P13" i="1"/>
  <c r="O13" i="1"/>
  <c r="O8" i="1"/>
  <c r="P8" i="1"/>
  <c r="O15" i="1"/>
  <c r="P15" i="1"/>
  <c r="P10" i="1"/>
  <c r="O10" i="1"/>
  <c r="P11" i="1"/>
  <c r="O11" i="1"/>
  <c r="P14" i="1"/>
  <c r="O14" i="1"/>
  <c r="Q21" i="1"/>
  <c r="Q18" i="1"/>
  <c r="Q20" i="1"/>
  <c r="Q23" i="1"/>
  <c r="Q19" i="1"/>
  <c r="Q22" i="1"/>
  <c r="P12" i="1"/>
  <c r="P23" i="1" s="1"/>
  <c r="O12" i="1"/>
  <c r="P21" i="1" l="1"/>
  <c r="P29" i="1" s="1"/>
  <c r="P32" i="1" s="1"/>
  <c r="P34" i="1" s="1"/>
  <c r="P22" i="1"/>
  <c r="P18" i="1"/>
  <c r="P20" i="1"/>
  <c r="Q32" i="1"/>
  <c r="Q34" i="1" s="1"/>
  <c r="P19" i="1"/>
</calcChain>
</file>

<file path=xl/sharedStrings.xml><?xml version="1.0" encoding="utf-8"?>
<sst xmlns="http://schemas.openxmlformats.org/spreadsheetml/2006/main" count="61" uniqueCount="58">
  <si>
    <t>Company</t>
  </si>
  <si>
    <t>Share Price</t>
  </si>
  <si>
    <t>Equity Value</t>
  </si>
  <si>
    <t>Net debt</t>
  </si>
  <si>
    <t>Enterprise Value</t>
  </si>
  <si>
    <t>Revenue</t>
  </si>
  <si>
    <t>EBITDA</t>
  </si>
  <si>
    <t>Net Income</t>
  </si>
  <si>
    <t>FINANCIALS</t>
  </si>
  <si>
    <t>MARKET DATA</t>
  </si>
  <si>
    <t>Valuation</t>
  </si>
  <si>
    <t>S.No.</t>
  </si>
  <si>
    <t>Name</t>
  </si>
  <si>
    <t>CMP Rs.</t>
  </si>
  <si>
    <t>No. Eq. Shares Cr.</t>
  </si>
  <si>
    <t>Debt Rs.Cr.</t>
  </si>
  <si>
    <t>Cash End Rs.Cr.</t>
  </si>
  <si>
    <t>EV Rs.Cr.</t>
  </si>
  <si>
    <t>Sales Rs.Cr.</t>
  </si>
  <si>
    <t>NP 12M Rs.Cr.</t>
  </si>
  <si>
    <t xml:space="preserve">Mar Cap Rs.Cr. </t>
  </si>
  <si>
    <t>JSW Steel</t>
  </si>
  <si>
    <t>Tata Steel</t>
  </si>
  <si>
    <t>Tube Investments</t>
  </si>
  <si>
    <t>S A I L</t>
  </si>
  <si>
    <t>Jindal Stain.</t>
  </si>
  <si>
    <t>APL Apollo Tubes</t>
  </si>
  <si>
    <t>Jindal Saw</t>
  </si>
  <si>
    <t>Shyam Metalics</t>
  </si>
  <si>
    <t>Welspun Corp</t>
  </si>
  <si>
    <t>Jai Balaji Inds.</t>
  </si>
  <si>
    <t>Surya Roshni</t>
  </si>
  <si>
    <t>Jayaswal Neco</t>
  </si>
  <si>
    <t>Mukand</t>
  </si>
  <si>
    <t>Market Capitalization</t>
  </si>
  <si>
    <t>Share O/S</t>
  </si>
  <si>
    <t>EV(Enterprise Value)</t>
  </si>
  <si>
    <t>P/E</t>
  </si>
  <si>
    <t>EV/Revenue</t>
  </si>
  <si>
    <t>EV/EBITDA</t>
  </si>
  <si>
    <t>High</t>
  </si>
  <si>
    <t>75th Percentile</t>
  </si>
  <si>
    <t>Average</t>
  </si>
  <si>
    <t>Median</t>
  </si>
  <si>
    <t>25th Percentile</t>
  </si>
  <si>
    <t>Low</t>
  </si>
  <si>
    <t>Welspun Comparable Valuation</t>
  </si>
  <si>
    <t>Implied Enterprise Value</t>
  </si>
  <si>
    <t>Net Debt</t>
  </si>
  <si>
    <t>Share Outstanding</t>
  </si>
  <si>
    <t>Implied Value Per Share</t>
  </si>
  <si>
    <t>Amount In crore</t>
  </si>
  <si>
    <t>Under or Over VALUED</t>
  </si>
  <si>
    <t>Welspun Comparable Company Analysis</t>
  </si>
  <si>
    <t xml:space="preserve">Comparable Company Analysis </t>
  </si>
  <si>
    <t>EV*Revenue</t>
  </si>
  <si>
    <t>EV*EBITDA</t>
  </si>
  <si>
    <t>Implied Market Value(Median &amp; Net Income)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</si>
</sst>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x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b/>
      <sz val="15"/>
      <color theme="1" tint="4.9989318521683403E-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 style="hair">
        <color theme="3"/>
      </top>
      <bottom style="hair">
        <color theme="3"/>
      </bottom>
      <diagonal/>
    </border>
    <border>
      <left/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theme="2"/>
      </top>
      <bottom style="hair">
        <color theme="2"/>
      </bottom>
      <diagonal/>
    </border>
    <border>
      <left/>
      <right/>
      <top style="hair">
        <color theme="1"/>
      </top>
      <bottom style="hair">
        <color theme="0" tint="-4.9989318521683403E-2"/>
      </bottom>
      <diagonal/>
    </border>
    <border>
      <left/>
      <right/>
      <top/>
      <bottom style="hair">
        <color theme="0" tint="-4.9989318521683403E-2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3" borderId="1" xfId="0" applyFont="1" applyFill="1" applyBorder="1"/>
    <xf numFmtId="3" fontId="0" fillId="3" borderId="1" xfId="0" applyNumberFormat="1" applyFont="1" applyFill="1" applyBorder="1"/>
    <xf numFmtId="164" fontId="0" fillId="3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3" borderId="2" xfId="0" applyFill="1" applyBorder="1"/>
    <xf numFmtId="3" fontId="0" fillId="3" borderId="2" xfId="0" applyNumberFormat="1" applyFill="1" applyBorder="1"/>
    <xf numFmtId="0" fontId="0" fillId="4" borderId="3" xfId="0" applyFill="1" applyBorder="1"/>
    <xf numFmtId="164" fontId="0" fillId="4" borderId="3" xfId="0" applyNumberFormat="1" applyFill="1" applyBorder="1"/>
    <xf numFmtId="0" fontId="0" fillId="0" borderId="4" xfId="0" applyBorder="1"/>
    <xf numFmtId="0" fontId="1" fillId="2" borderId="5" xfId="0" applyFont="1" applyFill="1" applyBorder="1" applyAlignment="1"/>
    <xf numFmtId="0" fontId="0" fillId="2" borderId="7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8" xfId="0" applyFill="1" applyBorder="1"/>
    <xf numFmtId="0" fontId="1" fillId="5" borderId="6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2" borderId="8" xfId="0" applyFont="1" applyFill="1" applyBorder="1" applyAlignment="1">
      <alignment horizontal="right"/>
    </xf>
    <xf numFmtId="0" fontId="3" fillId="0" borderId="4" xfId="0" applyFont="1" applyBorder="1"/>
    <xf numFmtId="0" fontId="6" fillId="3" borderId="0" xfId="0" applyFont="1" applyFill="1" applyAlignment="1"/>
    <xf numFmtId="0" fontId="1" fillId="2" borderId="9" xfId="0" applyFont="1" applyFill="1" applyBorder="1" applyAlignment="1"/>
    <xf numFmtId="0" fontId="4" fillId="0" borderId="1" xfId="0" applyFont="1" applyBorder="1"/>
    <xf numFmtId="0" fontId="0" fillId="2" borderId="0" xfId="0" applyFill="1" applyBorder="1"/>
    <xf numFmtId="0" fontId="0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5" fillId="6" borderId="5" xfId="0" applyFont="1" applyFill="1" applyBorder="1" applyAlignment="1"/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topLeftCell="A4" zoomScale="80" zoomScaleNormal="80" workbookViewId="0">
      <selection activeCell="O34" sqref="O34"/>
    </sheetView>
  </sheetViews>
  <sheetFormatPr defaultRowHeight="15" x14ac:dyDescent="0.25"/>
  <cols>
    <col min="1" max="1" width="2.140625" customWidth="1"/>
    <col min="2" max="2" width="23.42578125" customWidth="1"/>
    <col min="3" max="3" width="17" bestFit="1" customWidth="1"/>
    <col min="4" max="5" width="10.85546875" customWidth="1"/>
    <col min="6" max="6" width="16.5703125" bestFit="1" customWidth="1"/>
    <col min="7" max="7" width="10.7109375" bestFit="1" customWidth="1"/>
    <col min="8" max="8" width="14.42578125" customWidth="1"/>
    <col min="9" max="9" width="10" customWidth="1"/>
    <col min="10" max="10" width="11" bestFit="1" customWidth="1"/>
    <col min="11" max="11" width="11.28515625" bestFit="1" customWidth="1"/>
    <col min="12" max="12" width="13.28515625" bestFit="1" customWidth="1"/>
    <col min="13" max="13" width="14.140625" customWidth="1"/>
    <col min="15" max="17" width="12.7109375" customWidth="1"/>
    <col min="18" max="20" width="9.140625" customWidth="1"/>
  </cols>
  <sheetData>
    <row r="1" spans="1:17" ht="19.5" x14ac:dyDescent="0.3">
      <c r="G1" s="28" t="s">
        <v>53</v>
      </c>
      <c r="H1" s="28"/>
      <c r="I1" s="28"/>
      <c r="J1" s="28"/>
      <c r="K1" s="10"/>
    </row>
    <row r="2" spans="1:17" ht="18.75" x14ac:dyDescent="0.3">
      <c r="B2" s="30" t="s">
        <v>51</v>
      </c>
    </row>
    <row r="3" spans="1:17" ht="22.5" x14ac:dyDescent="0.35">
      <c r="A3" s="39"/>
      <c r="B3" s="29"/>
      <c r="C3" s="18"/>
      <c r="D3" s="18"/>
      <c r="E3" s="18"/>
      <c r="F3" s="18"/>
      <c r="G3" s="34" t="s">
        <v>54</v>
      </c>
      <c r="H3" s="34"/>
      <c r="I3" s="34"/>
      <c r="J3" s="34"/>
      <c r="K3" s="18"/>
      <c r="L3" s="18"/>
      <c r="M3" s="18"/>
      <c r="N3" s="18"/>
      <c r="O3" s="18"/>
      <c r="P3" s="18"/>
      <c r="Q3" s="18"/>
    </row>
    <row r="4" spans="1:17" ht="5.0999999999999996" customHeight="1" x14ac:dyDescent="0.25">
      <c r="A4" s="39"/>
    </row>
    <row r="5" spans="1:17" x14ac:dyDescent="0.25">
      <c r="A5" s="39"/>
      <c r="B5" s="19"/>
      <c r="C5" s="36" t="s">
        <v>9</v>
      </c>
      <c r="D5" s="36"/>
      <c r="E5" s="36"/>
      <c r="F5" s="36"/>
      <c r="G5" s="36"/>
      <c r="H5" s="36"/>
      <c r="I5" s="19"/>
      <c r="J5" s="35" t="s">
        <v>8</v>
      </c>
      <c r="K5" s="35"/>
      <c r="L5" s="35"/>
      <c r="M5" s="35"/>
      <c r="N5" s="19"/>
      <c r="O5" s="37" t="s">
        <v>10</v>
      </c>
      <c r="P5" s="37"/>
      <c r="Q5" s="20"/>
    </row>
    <row r="6" spans="1:17" x14ac:dyDescent="0.25">
      <c r="B6" s="21" t="s">
        <v>0</v>
      </c>
      <c r="C6" s="31"/>
      <c r="D6" s="21" t="s">
        <v>1</v>
      </c>
      <c r="E6" s="21" t="s">
        <v>35</v>
      </c>
      <c r="F6" s="21" t="s">
        <v>2</v>
      </c>
      <c r="G6" s="21" t="s">
        <v>3</v>
      </c>
      <c r="H6" s="21" t="s">
        <v>4</v>
      </c>
      <c r="I6" s="21"/>
      <c r="J6" s="21" t="s">
        <v>5</v>
      </c>
      <c r="K6" s="21" t="s">
        <v>6</v>
      </c>
      <c r="L6" s="21" t="s">
        <v>7</v>
      </c>
      <c r="M6" s="21"/>
      <c r="N6" s="22"/>
      <c r="O6" s="21" t="s">
        <v>38</v>
      </c>
      <c r="P6" s="26" t="s">
        <v>39</v>
      </c>
      <c r="Q6" s="26" t="s">
        <v>37</v>
      </c>
    </row>
    <row r="7" spans="1:17" ht="6" customHeight="1" x14ac:dyDescent="0.25"/>
    <row r="8" spans="1:17" x14ac:dyDescent="0.25">
      <c r="B8" s="4" t="str">
        <f>Data!C11</f>
        <v>Welspun Corp</v>
      </c>
      <c r="C8" s="4"/>
      <c r="D8" s="5">
        <f>Data!D11</f>
        <v>584.95000000000005</v>
      </c>
      <c r="E8" s="5">
        <f>Data!E11</f>
        <v>26.17</v>
      </c>
      <c r="F8" s="5">
        <f>D8*E8</f>
        <v>15308.141500000002</v>
      </c>
      <c r="G8" s="5">
        <f>Data!I11</f>
        <v>787.15000000000009</v>
      </c>
      <c r="H8" s="5">
        <f>F8+G8</f>
        <v>16095.291500000001</v>
      </c>
      <c r="I8" s="5"/>
      <c r="J8" s="5">
        <f>Data!L11</f>
        <v>16948.580000000002</v>
      </c>
      <c r="K8" s="5">
        <f>Data!M11</f>
        <v>134910.69680000001</v>
      </c>
      <c r="L8" s="5">
        <f>Data!N11</f>
        <v>1088.8</v>
      </c>
      <c r="M8" s="32"/>
      <c r="N8" s="32"/>
      <c r="O8" s="6">
        <f>$H8/J8</f>
        <v>0.9496542778215048</v>
      </c>
      <c r="P8" s="6">
        <f t="shared" ref="P8:P16" si="0">$H8/K8</f>
        <v>0.11930330123385739</v>
      </c>
      <c r="Q8" s="6">
        <f>F8/L8</f>
        <v>14.059645022042618</v>
      </c>
    </row>
    <row r="9" spans="1:17" x14ac:dyDescent="0.25">
      <c r="B9" s="25" t="str">
        <f>Data!C3</f>
        <v>JSW Steel</v>
      </c>
      <c r="C9" s="7"/>
      <c r="D9" s="8">
        <f>Data!D3</f>
        <v>847</v>
      </c>
      <c r="E9" s="8">
        <f>Data!E3</f>
        <v>244.55</v>
      </c>
      <c r="F9" s="8">
        <f>D9*E9</f>
        <v>207133.85</v>
      </c>
      <c r="G9" s="8">
        <f>Data!I3</f>
        <v>61160</v>
      </c>
      <c r="H9" s="8">
        <f>F9+G9</f>
        <v>268293.84999999998</v>
      </c>
      <c r="I9" s="8"/>
      <c r="J9" s="8">
        <f>Data!L3</f>
        <v>175699</v>
      </c>
      <c r="K9" s="8">
        <f>Data!M3</f>
        <v>1570749.0599999998</v>
      </c>
      <c r="L9" s="8">
        <f>Data!N3</f>
        <v>11392</v>
      </c>
      <c r="M9" s="33"/>
      <c r="N9" s="33"/>
      <c r="O9" s="9">
        <f t="shared" ref="O9:O16" si="1">$H9/J9</f>
        <v>1.5270084064223473</v>
      </c>
      <c r="P9" s="9">
        <f>$H9/K9</f>
        <v>0.17080630944321559</v>
      </c>
      <c r="Q9" s="9">
        <f t="shared" ref="Q9:Q16" si="2">F9/L9</f>
        <v>18.182395540730337</v>
      </c>
    </row>
    <row r="10" spans="1:17" x14ac:dyDescent="0.25">
      <c r="B10" s="7" t="str">
        <f>Data!C4</f>
        <v>Tata Steel</v>
      </c>
      <c r="C10" s="7"/>
      <c r="D10" s="8">
        <f>Data!D4</f>
        <v>161.30000000000001</v>
      </c>
      <c r="E10" s="8">
        <f>Data!E4</f>
        <v>1248.3499999999999</v>
      </c>
      <c r="F10" s="8">
        <f t="shared" ref="F10:F16" si="3">D10*E10</f>
        <v>201358.85500000001</v>
      </c>
      <c r="G10" s="8">
        <f>Data!I4</f>
        <v>76365.69</v>
      </c>
      <c r="H10" s="8">
        <f t="shared" ref="H10:H16" si="4">F10+G10</f>
        <v>277724.54500000004</v>
      </c>
      <c r="I10" s="8"/>
      <c r="J10" s="8">
        <f>Data!L4</f>
        <v>233445.01</v>
      </c>
      <c r="K10" s="8">
        <f>Data!M4</f>
        <v>2654269.7637</v>
      </c>
      <c r="L10" s="8">
        <f>Data!N4</f>
        <v>-3897.93</v>
      </c>
      <c r="M10" s="33"/>
      <c r="N10" s="33"/>
      <c r="O10" s="9">
        <f t="shared" si="1"/>
        <v>1.1896786528013601</v>
      </c>
      <c r="P10" s="9">
        <f t="shared" si="0"/>
        <v>0.10463312689545823</v>
      </c>
      <c r="Q10" s="9">
        <f t="shared" si="2"/>
        <v>-51.657894061719944</v>
      </c>
    </row>
    <row r="11" spans="1:17" x14ac:dyDescent="0.25">
      <c r="B11" s="7" t="str">
        <f>Data!C5</f>
        <v>Tube Investments</v>
      </c>
      <c r="C11" s="7"/>
      <c r="D11" s="8">
        <f>Data!D5</f>
        <v>3957.45</v>
      </c>
      <c r="E11" s="8">
        <f>Data!E5</f>
        <v>19.34</v>
      </c>
      <c r="F11" s="8">
        <f t="shared" si="3"/>
        <v>76537.082999999999</v>
      </c>
      <c r="G11" s="8">
        <f>Data!I5</f>
        <v>-132.31000000000006</v>
      </c>
      <c r="H11" s="8">
        <f t="shared" si="4"/>
        <v>76404.773000000001</v>
      </c>
      <c r="I11" s="8"/>
      <c r="J11" s="8">
        <f>Data!L5</f>
        <v>16178.46</v>
      </c>
      <c r="K11" s="8">
        <f>Data!M5</f>
        <v>562201.48499999999</v>
      </c>
      <c r="L11" s="8">
        <f>Data!N5</f>
        <v>1925.86</v>
      </c>
      <c r="M11" s="33"/>
      <c r="N11" s="33"/>
      <c r="O11" s="9">
        <f t="shared" si="1"/>
        <v>4.7226233522844572</v>
      </c>
      <c r="P11" s="9">
        <f t="shared" si="0"/>
        <v>0.13590283028156713</v>
      </c>
      <c r="Q11" s="9">
        <f t="shared" si="2"/>
        <v>39.741768872088315</v>
      </c>
    </row>
    <row r="12" spans="1:17" x14ac:dyDescent="0.25">
      <c r="A12" s="39"/>
      <c r="B12" s="24" t="str">
        <f>Data!C6</f>
        <v>S A I L</v>
      </c>
      <c r="C12" s="7"/>
      <c r="D12" s="8">
        <f>Data!D6</f>
        <v>153.94999999999999</v>
      </c>
      <c r="E12" s="8">
        <f>Data!E6</f>
        <v>413.05</v>
      </c>
      <c r="F12" s="8">
        <f t="shared" si="3"/>
        <v>63589.047500000001</v>
      </c>
      <c r="G12" s="8">
        <f>Data!I6</f>
        <v>30163.78</v>
      </c>
      <c r="H12" s="8">
        <f t="shared" si="4"/>
        <v>93752.827499999999</v>
      </c>
      <c r="I12" s="8"/>
      <c r="J12" s="8">
        <f>Data!L6</f>
        <v>106550.47</v>
      </c>
      <c r="K12" s="8">
        <f>Data!M6</f>
        <v>817242.10490000003</v>
      </c>
      <c r="L12" s="8">
        <f>Data!N6</f>
        <v>3100.2</v>
      </c>
      <c r="M12" s="33"/>
      <c r="N12" s="33"/>
      <c r="O12" s="9">
        <f t="shared" si="1"/>
        <v>0.87989126185928601</v>
      </c>
      <c r="P12" s="9">
        <f t="shared" si="0"/>
        <v>0.11471854783041538</v>
      </c>
      <c r="Q12" s="9">
        <f t="shared" si="2"/>
        <v>20.5112726598284</v>
      </c>
    </row>
    <row r="13" spans="1:17" x14ac:dyDescent="0.25">
      <c r="A13" s="39"/>
      <c r="B13" s="7" t="str">
        <f>Data!C7</f>
        <v>Jindal Stain.</v>
      </c>
      <c r="C13" s="7"/>
      <c r="D13" s="8">
        <f>Data!D7</f>
        <v>675</v>
      </c>
      <c r="E13" s="8">
        <f>Data!E7</f>
        <v>82.34</v>
      </c>
      <c r="F13" s="8">
        <f t="shared" si="3"/>
        <v>55579.5</v>
      </c>
      <c r="G13" s="8">
        <f>Data!I7</f>
        <v>4782.7100000000009</v>
      </c>
      <c r="H13" s="8">
        <f t="shared" si="4"/>
        <v>60362.21</v>
      </c>
      <c r="I13" s="8"/>
      <c r="J13" s="8">
        <f>Data!L7</f>
        <v>38873.53</v>
      </c>
      <c r="K13" s="8">
        <f>Data!M7</f>
        <v>460262.59519999998</v>
      </c>
      <c r="L13" s="8">
        <f>Data!N7</f>
        <v>2909.12</v>
      </c>
      <c r="M13" s="33"/>
      <c r="N13" s="33"/>
      <c r="O13" s="9">
        <f t="shared" si="1"/>
        <v>1.5527843753834549</v>
      </c>
      <c r="P13" s="9">
        <f>$H13/K13</f>
        <v>0.13114732900198101</v>
      </c>
      <c r="Q13" s="9">
        <f t="shared" si="2"/>
        <v>19.105262072379276</v>
      </c>
    </row>
    <row r="14" spans="1:17" x14ac:dyDescent="0.25">
      <c r="A14" s="39"/>
      <c r="B14" s="7" t="str">
        <f>Data!C8</f>
        <v>APL Apollo Tubes</v>
      </c>
      <c r="C14" s="7"/>
      <c r="D14" s="8">
        <f>Data!D8</f>
        <v>1520.9</v>
      </c>
      <c r="E14" s="8">
        <f>Data!E8</f>
        <v>27.75</v>
      </c>
      <c r="F14" s="8">
        <f t="shared" si="3"/>
        <v>42204.975000000006</v>
      </c>
      <c r="G14" s="8">
        <f>Data!I8</f>
        <v>796.65</v>
      </c>
      <c r="H14" s="8">
        <f t="shared" si="4"/>
        <v>43001.625000000007</v>
      </c>
      <c r="I14" s="8"/>
      <c r="J14" s="8">
        <f>Data!L8</f>
        <v>18118.8</v>
      </c>
      <c r="K14" s="8">
        <f>Data!M8</f>
        <v>614952.07199999993</v>
      </c>
      <c r="L14" s="8">
        <f>Data!N8</f>
        <v>732.44</v>
      </c>
      <c r="M14" s="33"/>
      <c r="N14" s="33"/>
      <c r="O14" s="9">
        <f t="shared" si="1"/>
        <v>2.373315285780516</v>
      </c>
      <c r="P14" s="9">
        <f t="shared" si="0"/>
        <v>6.9926790977622749E-2</v>
      </c>
      <c r="Q14" s="9">
        <f t="shared" si="2"/>
        <v>57.622433236852167</v>
      </c>
    </row>
    <row r="15" spans="1:17" x14ac:dyDescent="0.25">
      <c r="B15" s="7" t="str">
        <f>Data!C9</f>
        <v>Jindal Saw</v>
      </c>
      <c r="C15" s="7"/>
      <c r="D15" s="8">
        <f>Data!D9</f>
        <v>520.25</v>
      </c>
      <c r="E15" s="8">
        <f>Data!E9</f>
        <v>31.98</v>
      </c>
      <c r="F15" s="8">
        <f t="shared" si="3"/>
        <v>16637.595000000001</v>
      </c>
      <c r="G15" s="8">
        <f>Data!I9</f>
        <v>4866.62</v>
      </c>
      <c r="H15" s="8">
        <f t="shared" si="4"/>
        <v>21504.215</v>
      </c>
      <c r="I15" s="8"/>
      <c r="J15" s="8">
        <f>Data!L9</f>
        <v>20957.689999999999</v>
      </c>
      <c r="K15" s="8">
        <f>Data!M9</f>
        <v>129099.3704</v>
      </c>
      <c r="L15" s="8">
        <f>Data!N9</f>
        <v>1592.87</v>
      </c>
      <c r="M15" s="33"/>
      <c r="N15" s="33"/>
      <c r="O15" s="9">
        <f t="shared" si="1"/>
        <v>1.026077540034231</v>
      </c>
      <c r="P15" s="9">
        <f t="shared" si="0"/>
        <v>0.16657102922633618</v>
      </c>
      <c r="Q15" s="9">
        <f t="shared" si="2"/>
        <v>10.445042596068733</v>
      </c>
    </row>
    <row r="16" spans="1:17" x14ac:dyDescent="0.25">
      <c r="B16" s="24" t="str">
        <f>Data!C10</f>
        <v>Shyam Metalics</v>
      </c>
      <c r="C16" s="7"/>
      <c r="D16" s="8">
        <f>Data!D10</f>
        <v>574.29999999999995</v>
      </c>
      <c r="E16" s="8">
        <f>Data!E10</f>
        <v>27.91</v>
      </c>
      <c r="F16" s="8">
        <f t="shared" si="3"/>
        <v>16028.712999999998</v>
      </c>
      <c r="G16" s="8">
        <f>Data!I10</f>
        <v>1816.17</v>
      </c>
      <c r="H16" s="8">
        <f t="shared" si="4"/>
        <v>17844.882999999998</v>
      </c>
      <c r="I16" s="8"/>
      <c r="J16" s="8">
        <f>Data!L10</f>
        <v>12969.1</v>
      </c>
      <c r="K16" s="8">
        <f>Data!M10</f>
        <v>138639.679</v>
      </c>
      <c r="L16" s="8">
        <f>Data!N10</f>
        <v>1068.54</v>
      </c>
      <c r="M16" s="33"/>
      <c r="N16" s="33"/>
      <c r="O16" s="9">
        <f t="shared" si="1"/>
        <v>1.3759538441372183</v>
      </c>
      <c r="P16" s="9">
        <f t="shared" si="0"/>
        <v>0.12871411077055361</v>
      </c>
      <c r="Q16" s="9">
        <f t="shared" si="2"/>
        <v>15.000573679974543</v>
      </c>
    </row>
    <row r="17" spans="1:17" ht="6.75" customHeight="1" x14ac:dyDescent="0.25"/>
    <row r="18" spans="1:17" x14ac:dyDescent="0.25">
      <c r="B18" s="15" t="s">
        <v>40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>
        <f>MAX(O8:O16)</f>
        <v>4.7226233522844572</v>
      </c>
      <c r="P18" s="16">
        <f t="shared" ref="P18:Q18" si="5">MAX(P8:P16)</f>
        <v>0.17080630944321559</v>
      </c>
      <c r="Q18" s="16">
        <f t="shared" si="5"/>
        <v>57.622433236852167</v>
      </c>
    </row>
    <row r="19" spans="1:17" x14ac:dyDescent="0.25">
      <c r="B19" s="15" t="s">
        <v>41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>
        <f>QUARTILE(O8:O16,3)</f>
        <v>1.5527843753834549</v>
      </c>
      <c r="P19" s="15">
        <f t="shared" ref="P19:Q19" si="6">QUARTILE(P8:P16,3)</f>
        <v>0.13590283028156713</v>
      </c>
      <c r="Q19" s="15">
        <f t="shared" si="6"/>
        <v>20.5112726598284</v>
      </c>
    </row>
    <row r="20" spans="1:17" x14ac:dyDescent="0.25">
      <c r="B20" s="15" t="s">
        <v>42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>
        <f>AVERAGE(O8:O16)</f>
        <v>1.7329985551693747</v>
      </c>
      <c r="P20" s="16">
        <f t="shared" ref="P20:Q20" si="7">AVERAGE(P8:P16)</f>
        <v>0.12685815285122304</v>
      </c>
      <c r="Q20" s="16">
        <f t="shared" si="7"/>
        <v>15.890055513138272</v>
      </c>
    </row>
    <row r="21" spans="1:17" x14ac:dyDescent="0.25">
      <c r="B21" s="15" t="s">
        <v>43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>
        <f>QUARTILE(O8:O16,2)</f>
        <v>1.3759538441372183</v>
      </c>
      <c r="P21" s="15">
        <f t="shared" ref="P21:Q21" si="8">QUARTILE(P8:P16,2)</f>
        <v>0.12871411077055361</v>
      </c>
      <c r="Q21" s="15">
        <f t="shared" si="8"/>
        <v>18.182395540730337</v>
      </c>
    </row>
    <row r="22" spans="1:17" x14ac:dyDescent="0.25">
      <c r="B22" s="15" t="s">
        <v>44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>
        <f>QUARTILE(O8:O16,1)</f>
        <v>1.026077540034231</v>
      </c>
      <c r="P22" s="15">
        <f t="shared" ref="P22:Q22" si="9">QUARTILE(P8:P16,1)</f>
        <v>0.11471854783041538</v>
      </c>
      <c r="Q22" s="15">
        <f t="shared" si="9"/>
        <v>14.059645022042618</v>
      </c>
    </row>
    <row r="23" spans="1:17" x14ac:dyDescent="0.25">
      <c r="B23" s="15" t="s">
        <v>45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>
        <f>MIN(O8:O16)</f>
        <v>0.87989126185928601</v>
      </c>
      <c r="P23" s="16">
        <f t="shared" ref="P23:Q23" si="10">MIN(P8:P16)</f>
        <v>6.9926790977622749E-2</v>
      </c>
      <c r="Q23" s="16">
        <f t="shared" si="10"/>
        <v>-51.657894061719944</v>
      </c>
    </row>
    <row r="25" spans="1:17" x14ac:dyDescent="0.25">
      <c r="B25" s="23" t="s">
        <v>46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38" t="s">
        <v>55</v>
      </c>
      <c r="P25" s="38" t="s">
        <v>56</v>
      </c>
      <c r="Q25" s="38" t="s">
        <v>37</v>
      </c>
    </row>
    <row r="26" spans="1:17" ht="6" customHeight="1" x14ac:dyDescent="0.25"/>
    <row r="27" spans="1:17" x14ac:dyDescent="0.25">
      <c r="B27" s="13" t="s">
        <v>47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>
        <f>O$21*J8</f>
        <v>23320.463803667179</v>
      </c>
      <c r="P27" s="13">
        <f>P$21*K8</f>
        <v>17364.910372047772</v>
      </c>
      <c r="Q27" s="14">
        <f>+Q28+Q29</f>
        <v>20584.142264747192</v>
      </c>
    </row>
    <row r="28" spans="1:17" x14ac:dyDescent="0.25">
      <c r="A28" s="39"/>
      <c r="B28" s="13" t="s">
        <v>48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>
        <f>$G$8</f>
        <v>787.15000000000009</v>
      </c>
      <c r="P28" s="14">
        <f t="shared" ref="P28:Q28" si="11">$G$8</f>
        <v>787.15000000000009</v>
      </c>
      <c r="Q28" s="14">
        <f>$G$8</f>
        <v>787.15000000000009</v>
      </c>
    </row>
    <row r="29" spans="1:17" x14ac:dyDescent="0.25">
      <c r="A29" s="39"/>
      <c r="B29" s="13" t="s">
        <v>57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>
        <f>O27-O28</f>
        <v>22533.313803667177</v>
      </c>
      <c r="P29" s="14">
        <f t="shared" ref="P29" si="12">P27-P28</f>
        <v>16577.760372047771</v>
      </c>
      <c r="Q29" s="14">
        <f>Q21*L8</f>
        <v>19796.99226474719</v>
      </c>
    </row>
    <row r="30" spans="1:17" x14ac:dyDescent="0.25">
      <c r="B30" s="13" t="s">
        <v>49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>
        <f>$E$8</f>
        <v>26.17</v>
      </c>
      <c r="P30" s="14">
        <f t="shared" ref="P30:Q30" si="13">$E$8</f>
        <v>26.17</v>
      </c>
      <c r="Q30" s="14">
        <f t="shared" si="13"/>
        <v>26.17</v>
      </c>
    </row>
    <row r="31" spans="1:17" ht="8.25" customHeight="1" x14ac:dyDescent="0.25">
      <c r="O31" s="3"/>
      <c r="P31" s="3"/>
      <c r="Q31" s="3"/>
    </row>
    <row r="32" spans="1:17" s="11" customFormat="1" x14ac:dyDescent="0.25">
      <c r="B32" s="12" t="s">
        <v>50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>
        <f>O29/O30</f>
        <v>861.03606433577283</v>
      </c>
      <c r="P32" s="12">
        <f t="shared" ref="P32:Q32" si="14">P29/P30</f>
        <v>633.46428628382762</v>
      </c>
      <c r="Q32" s="12">
        <f t="shared" si="14"/>
        <v>756.4765863487653</v>
      </c>
    </row>
    <row r="33" spans="2:17" ht="6" customHeight="1" x14ac:dyDescent="0.25"/>
    <row r="34" spans="2:17" x14ac:dyDescent="0.25">
      <c r="B34" s="27" t="s">
        <v>52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 t="str">
        <f>IF(O32&gt;$D$8,"undervalued","overvalued")</f>
        <v>undervalued</v>
      </c>
      <c r="P34" s="17" t="str">
        <f t="shared" ref="P34:Q34" si="15">IF(P32&gt;$D$8,"undervalued","overvalued")</f>
        <v>undervalued</v>
      </c>
      <c r="Q34" s="17" t="str">
        <f t="shared" si="15"/>
        <v>undervalued</v>
      </c>
    </row>
  </sheetData>
  <mergeCells count="4">
    <mergeCell ref="G3:J3"/>
    <mergeCell ref="J5:M5"/>
    <mergeCell ref="C5:H5"/>
    <mergeCell ref="O5:P5"/>
  </mergeCells>
  <printOptions horizontalCentered="1"/>
  <pageMargins left="0" right="0" top="0.74803149606299213" bottom="0.74803149606299213" header="0.31496062992125984" footer="0.31496062992125984"/>
  <pageSetup paperSize="8" scale="98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topLeftCell="C1" workbookViewId="0">
      <selection activeCell="N2" sqref="N2"/>
    </sheetView>
  </sheetViews>
  <sheetFormatPr defaultRowHeight="15" x14ac:dyDescent="0.25"/>
  <cols>
    <col min="2" max="2" width="5.7109375" bestFit="1" customWidth="1"/>
    <col min="3" max="3" width="17" bestFit="1" customWidth="1"/>
    <col min="4" max="4" width="8" bestFit="1" customWidth="1"/>
    <col min="5" max="5" width="16.5703125" bestFit="1" customWidth="1"/>
    <col min="6" max="6" width="20.140625" bestFit="1" customWidth="1"/>
    <col min="7" max="7" width="10.7109375" bestFit="1" customWidth="1"/>
    <col min="8" max="8" width="14.42578125" bestFit="1" customWidth="1"/>
    <col min="9" max="9" width="14.42578125" customWidth="1"/>
    <col min="10" max="11" width="9.5703125" bestFit="1" customWidth="1"/>
    <col min="12" max="12" width="11" bestFit="1" customWidth="1"/>
    <col min="13" max="13" width="14.28515625" bestFit="1" customWidth="1"/>
    <col min="14" max="14" width="13.28515625" bestFit="1" customWidth="1"/>
    <col min="15" max="16" width="14.140625" bestFit="1" customWidth="1"/>
  </cols>
  <sheetData>
    <row r="2" spans="2:15" x14ac:dyDescent="0.25">
      <c r="B2" t="s">
        <v>11</v>
      </c>
      <c r="C2" t="s">
        <v>12</v>
      </c>
      <c r="D2" t="s">
        <v>13</v>
      </c>
      <c r="E2" t="s">
        <v>14</v>
      </c>
      <c r="F2" t="s">
        <v>34</v>
      </c>
      <c r="G2" t="s">
        <v>15</v>
      </c>
      <c r="H2" t="s">
        <v>16</v>
      </c>
      <c r="I2" t="s">
        <v>3</v>
      </c>
      <c r="J2" t="s">
        <v>36</v>
      </c>
      <c r="K2" t="s">
        <v>17</v>
      </c>
      <c r="L2" t="s">
        <v>18</v>
      </c>
      <c r="M2" t="s">
        <v>6</v>
      </c>
      <c r="N2" t="s">
        <v>19</v>
      </c>
      <c r="O2" t="s">
        <v>20</v>
      </c>
    </row>
    <row r="3" spans="2:15" x14ac:dyDescent="0.25">
      <c r="B3">
        <v>1</v>
      </c>
      <c r="C3" t="s">
        <v>21</v>
      </c>
      <c r="D3" s="1">
        <v>847</v>
      </c>
      <c r="E3" s="1">
        <v>244.55</v>
      </c>
      <c r="F3" s="1">
        <f>E3*D3</f>
        <v>207133.85</v>
      </c>
      <c r="G3" s="1">
        <v>81874</v>
      </c>
      <c r="H3" s="1">
        <v>20714</v>
      </c>
      <c r="I3" s="1">
        <f>G3-H3</f>
        <v>61160</v>
      </c>
      <c r="J3" s="1">
        <f>+F3+G3-H3</f>
        <v>268293.84999999998</v>
      </c>
      <c r="K3" s="1">
        <v>278934.98</v>
      </c>
      <c r="L3" s="1">
        <v>175699</v>
      </c>
      <c r="M3" s="2">
        <v>1570749.0599999998</v>
      </c>
      <c r="N3" s="1">
        <v>11392</v>
      </c>
      <c r="O3" s="1">
        <v>207129.98</v>
      </c>
    </row>
    <row r="4" spans="2:15" x14ac:dyDescent="0.25">
      <c r="B4">
        <v>2</v>
      </c>
      <c r="C4" t="s">
        <v>22</v>
      </c>
      <c r="D4" s="1">
        <v>161.30000000000001</v>
      </c>
      <c r="E4" s="1">
        <v>1248.3499999999999</v>
      </c>
      <c r="F4" s="1">
        <f t="shared" ref="F4:F20" si="0">E4*D4</f>
        <v>201358.85500000001</v>
      </c>
      <c r="G4" s="1">
        <v>89722.95</v>
      </c>
      <c r="H4" s="1">
        <v>13357.26</v>
      </c>
      <c r="I4" s="1">
        <f t="shared" ref="I4:I20" si="1">G4-H4</f>
        <v>76365.69</v>
      </c>
      <c r="J4" s="1">
        <f t="shared" ref="J4:J20" si="2">+F4+G4-H4</f>
        <v>277724.54499999998</v>
      </c>
      <c r="K4" s="1">
        <v>281150.06</v>
      </c>
      <c r="L4" s="1">
        <v>233445.01</v>
      </c>
      <c r="M4" s="2">
        <v>2654269.7637</v>
      </c>
      <c r="N4" s="1">
        <v>-3897.93</v>
      </c>
      <c r="O4" s="1">
        <v>201359.3</v>
      </c>
    </row>
    <row r="5" spans="2:15" x14ac:dyDescent="0.25">
      <c r="B5">
        <v>3</v>
      </c>
      <c r="C5" t="s">
        <v>23</v>
      </c>
      <c r="D5" s="1">
        <v>3957.45</v>
      </c>
      <c r="E5" s="1">
        <v>19.34</v>
      </c>
      <c r="F5" s="1">
        <f t="shared" si="0"/>
        <v>76537.082999999999</v>
      </c>
      <c r="G5" s="1">
        <v>821.29</v>
      </c>
      <c r="H5" s="1">
        <v>953.6</v>
      </c>
      <c r="I5" s="1">
        <f t="shared" si="1"/>
        <v>-132.31000000000006</v>
      </c>
      <c r="J5" s="1">
        <f t="shared" si="2"/>
        <v>76404.772999999986</v>
      </c>
      <c r="K5" s="1">
        <v>76524.75</v>
      </c>
      <c r="L5" s="1">
        <v>16178.46</v>
      </c>
      <c r="M5" s="2">
        <v>562201.48499999999</v>
      </c>
      <c r="N5" s="1">
        <v>1925.86</v>
      </c>
      <c r="O5" s="1">
        <v>76537.98</v>
      </c>
    </row>
    <row r="6" spans="2:15" x14ac:dyDescent="0.25">
      <c r="B6">
        <v>4</v>
      </c>
      <c r="C6" t="s">
        <v>24</v>
      </c>
      <c r="D6" s="1">
        <v>153.94999999999999</v>
      </c>
      <c r="E6" s="1">
        <v>413.05</v>
      </c>
      <c r="F6" s="1">
        <f t="shared" si="0"/>
        <v>63589.047500000001</v>
      </c>
      <c r="G6" s="1">
        <v>30714.42</v>
      </c>
      <c r="H6" s="1">
        <v>550.64</v>
      </c>
      <c r="I6" s="1">
        <f t="shared" si="1"/>
        <v>30163.78</v>
      </c>
      <c r="J6" s="1">
        <f t="shared" si="2"/>
        <v>93752.827499999999</v>
      </c>
      <c r="K6" s="1">
        <v>93538.78</v>
      </c>
      <c r="L6" s="1">
        <v>106550.47</v>
      </c>
      <c r="M6" s="2">
        <v>817242.10490000003</v>
      </c>
      <c r="N6" s="1">
        <v>3100.2</v>
      </c>
      <c r="O6" s="1">
        <v>63589.45</v>
      </c>
    </row>
    <row r="7" spans="2:15" x14ac:dyDescent="0.25">
      <c r="B7">
        <v>5</v>
      </c>
      <c r="C7" t="s">
        <v>25</v>
      </c>
      <c r="D7" s="1">
        <v>675</v>
      </c>
      <c r="E7" s="1">
        <v>82.34</v>
      </c>
      <c r="F7" s="1">
        <f t="shared" si="0"/>
        <v>55579.5</v>
      </c>
      <c r="G7" s="1">
        <v>5713.52</v>
      </c>
      <c r="H7" s="1">
        <v>930.81</v>
      </c>
      <c r="I7" s="1">
        <f t="shared" si="1"/>
        <v>4782.7100000000009</v>
      </c>
      <c r="J7" s="1">
        <f t="shared" si="2"/>
        <v>60362.210000000006</v>
      </c>
      <c r="K7" s="1">
        <v>59907.68</v>
      </c>
      <c r="L7" s="1">
        <v>38873.53</v>
      </c>
      <c r="M7" s="2">
        <v>460262.59519999998</v>
      </c>
      <c r="N7" s="1">
        <v>2909.12</v>
      </c>
      <c r="O7" s="1">
        <v>55581.84</v>
      </c>
    </row>
    <row r="8" spans="2:15" x14ac:dyDescent="0.25">
      <c r="B8">
        <v>6</v>
      </c>
      <c r="C8" t="s">
        <v>26</v>
      </c>
      <c r="D8" s="1">
        <v>1520.9</v>
      </c>
      <c r="E8" s="1">
        <v>27.75</v>
      </c>
      <c r="F8" s="1">
        <f t="shared" si="0"/>
        <v>42204.975000000006</v>
      </c>
      <c r="G8" s="1">
        <v>1144.25</v>
      </c>
      <c r="H8" s="1">
        <v>347.6</v>
      </c>
      <c r="I8" s="1">
        <f t="shared" si="1"/>
        <v>796.65</v>
      </c>
      <c r="J8" s="1">
        <f t="shared" si="2"/>
        <v>43001.625000000007</v>
      </c>
      <c r="K8" s="1">
        <v>43005.35</v>
      </c>
      <c r="L8" s="1">
        <v>18118.8</v>
      </c>
      <c r="M8" s="2">
        <v>614952.07199999993</v>
      </c>
      <c r="N8" s="1">
        <v>732.44</v>
      </c>
      <c r="O8" s="1">
        <v>42208.7</v>
      </c>
    </row>
    <row r="9" spans="2:15" x14ac:dyDescent="0.25">
      <c r="B9">
        <v>7</v>
      </c>
      <c r="C9" t="s">
        <v>27</v>
      </c>
      <c r="D9" s="1">
        <v>520.25</v>
      </c>
      <c r="E9" s="1">
        <v>31.98</v>
      </c>
      <c r="F9" s="1">
        <f t="shared" si="0"/>
        <v>16637.595000000001</v>
      </c>
      <c r="G9" s="1">
        <v>5761.24</v>
      </c>
      <c r="H9" s="1">
        <v>894.62</v>
      </c>
      <c r="I9" s="1">
        <f t="shared" si="1"/>
        <v>4866.62</v>
      </c>
      <c r="J9" s="1">
        <f t="shared" si="2"/>
        <v>21504.215</v>
      </c>
      <c r="K9" s="1">
        <v>21501.82</v>
      </c>
      <c r="L9" s="1">
        <v>20957.689999999999</v>
      </c>
      <c r="M9" s="2">
        <v>129099.3704</v>
      </c>
      <c r="N9" s="1">
        <v>1592.87</v>
      </c>
      <c r="O9" s="1">
        <v>16635.2</v>
      </c>
    </row>
    <row r="10" spans="2:15" x14ac:dyDescent="0.25">
      <c r="B10">
        <v>8</v>
      </c>
      <c r="C10" t="s">
        <v>28</v>
      </c>
      <c r="D10" s="1">
        <v>574.29999999999995</v>
      </c>
      <c r="E10" s="1">
        <v>27.91</v>
      </c>
      <c r="F10" s="1">
        <f t="shared" si="0"/>
        <v>16028.712999999998</v>
      </c>
      <c r="G10" s="1">
        <v>1988.03</v>
      </c>
      <c r="H10" s="1">
        <v>171.86</v>
      </c>
      <c r="I10" s="1">
        <f t="shared" si="1"/>
        <v>1816.17</v>
      </c>
      <c r="J10" s="1">
        <f t="shared" si="2"/>
        <v>17844.882999999998</v>
      </c>
      <c r="K10" s="1">
        <v>17958.7</v>
      </c>
      <c r="L10" s="1">
        <v>12969.1</v>
      </c>
      <c r="M10" s="2">
        <v>138639.679</v>
      </c>
      <c r="N10" s="1">
        <v>1068.54</v>
      </c>
      <c r="O10" s="1">
        <v>16030.57</v>
      </c>
    </row>
    <row r="11" spans="2:15" x14ac:dyDescent="0.25">
      <c r="B11">
        <v>9</v>
      </c>
      <c r="C11" t="s">
        <v>29</v>
      </c>
      <c r="D11" s="1">
        <v>584.95000000000005</v>
      </c>
      <c r="E11" s="1">
        <v>26.17</v>
      </c>
      <c r="F11" s="1">
        <f t="shared" si="0"/>
        <v>15308.141500000002</v>
      </c>
      <c r="G11" s="1">
        <v>1989.44</v>
      </c>
      <c r="H11" s="1">
        <v>1202.29</v>
      </c>
      <c r="I11" s="1">
        <f t="shared" si="1"/>
        <v>787.15000000000009</v>
      </c>
      <c r="J11" s="1">
        <f t="shared" si="2"/>
        <v>16095.291499999999</v>
      </c>
      <c r="K11" s="1">
        <v>16458.080000000002</v>
      </c>
      <c r="L11" s="1">
        <v>16948.580000000002</v>
      </c>
      <c r="M11" s="2">
        <v>134910.69680000001</v>
      </c>
      <c r="N11" s="1">
        <v>1088.8</v>
      </c>
      <c r="O11" s="1">
        <v>15306.21</v>
      </c>
    </row>
    <row r="12" spans="2:15" x14ac:dyDescent="0.25">
      <c r="D12" s="1"/>
      <c r="E12" s="1"/>
      <c r="F12" s="1"/>
      <c r="G12" s="1"/>
      <c r="H12" s="1"/>
      <c r="J12" s="1"/>
      <c r="K12" s="1"/>
      <c r="L12" s="1"/>
      <c r="M12" s="2"/>
      <c r="N12" s="1"/>
      <c r="O12" s="1"/>
    </row>
    <row r="13" spans="2:15" x14ac:dyDescent="0.25">
      <c r="D13" s="1"/>
      <c r="E13" s="1"/>
      <c r="F13" s="1"/>
      <c r="G13" s="1"/>
      <c r="H13" s="1"/>
      <c r="J13" s="1"/>
      <c r="K13" s="1"/>
      <c r="L13" s="1"/>
      <c r="M13" s="2"/>
      <c r="N13" s="1"/>
      <c r="O13" s="1"/>
    </row>
    <row r="14" spans="2:15" x14ac:dyDescent="0.25">
      <c r="D14" s="1"/>
      <c r="E14" s="1"/>
      <c r="F14" s="1"/>
      <c r="G14" s="1"/>
      <c r="H14" s="1"/>
      <c r="J14" s="1"/>
      <c r="K14" s="1"/>
      <c r="L14" s="1"/>
      <c r="M14" s="2"/>
      <c r="N14" s="1"/>
      <c r="O14" s="1"/>
    </row>
    <row r="15" spans="2:15" x14ac:dyDescent="0.25">
      <c r="D15" s="1"/>
      <c r="E15" s="1"/>
      <c r="F15" s="1"/>
      <c r="G15" s="1"/>
      <c r="H15" s="1"/>
      <c r="J15" s="1"/>
      <c r="K15" s="1"/>
      <c r="L15" s="1"/>
      <c r="M15" s="2"/>
      <c r="N15" s="1"/>
      <c r="O15" s="1"/>
    </row>
    <row r="16" spans="2:15" x14ac:dyDescent="0.25">
      <c r="D16" s="1"/>
      <c r="E16" s="1"/>
      <c r="F16" s="1"/>
      <c r="G16" s="1"/>
      <c r="H16" s="1"/>
      <c r="J16" s="1"/>
      <c r="K16" s="1"/>
      <c r="L16" s="1"/>
      <c r="M16" s="2"/>
      <c r="N16" s="1"/>
      <c r="O16" s="1"/>
    </row>
    <row r="17" spans="2:15" x14ac:dyDescent="0.25">
      <c r="B17">
        <v>10</v>
      </c>
      <c r="C17" t="s">
        <v>30</v>
      </c>
      <c r="D17" s="1">
        <v>842.25</v>
      </c>
      <c r="E17" s="1">
        <v>16.37</v>
      </c>
      <c r="F17" s="1">
        <f t="shared" si="0"/>
        <v>13787.632500000002</v>
      </c>
      <c r="G17" s="1">
        <v>472.53</v>
      </c>
      <c r="H17" s="1">
        <v>90.98</v>
      </c>
      <c r="I17" s="1">
        <f t="shared" si="1"/>
        <v>381.54999999999995</v>
      </c>
      <c r="J17" s="1">
        <f t="shared" si="2"/>
        <v>14169.182500000003</v>
      </c>
      <c r="K17" s="1">
        <v>14165.66</v>
      </c>
      <c r="L17" s="1">
        <v>6413.78</v>
      </c>
      <c r="M17" s="2">
        <v>81006.041400000002</v>
      </c>
      <c r="N17" s="1">
        <v>879.56</v>
      </c>
      <c r="O17" s="1">
        <v>13784.11</v>
      </c>
    </row>
    <row r="18" spans="2:15" x14ac:dyDescent="0.25">
      <c r="B18">
        <v>11</v>
      </c>
      <c r="C18" t="s">
        <v>31</v>
      </c>
      <c r="D18" s="1">
        <v>555.79999999999995</v>
      </c>
      <c r="E18" s="1">
        <v>10.88</v>
      </c>
      <c r="F18" s="1">
        <f t="shared" si="0"/>
        <v>6047.1040000000003</v>
      </c>
      <c r="G18" s="1">
        <v>229.37</v>
      </c>
      <c r="H18" s="1">
        <v>0.68</v>
      </c>
      <c r="I18" s="1">
        <f t="shared" si="1"/>
        <v>228.69</v>
      </c>
      <c r="J18" s="1">
        <f t="shared" si="2"/>
        <v>6275.7939999999999</v>
      </c>
      <c r="K18" s="1">
        <v>6265.98</v>
      </c>
      <c r="L18" s="1">
        <v>7879.33</v>
      </c>
      <c r="M18" s="2">
        <v>73986.9087</v>
      </c>
      <c r="N18" s="1">
        <v>380.52</v>
      </c>
      <c r="O18" s="1">
        <v>6048.12</v>
      </c>
    </row>
    <row r="19" spans="2:15" x14ac:dyDescent="0.25">
      <c r="B19">
        <v>12</v>
      </c>
      <c r="C19" t="s">
        <v>32</v>
      </c>
      <c r="D19" s="1">
        <v>47.54</v>
      </c>
      <c r="E19" s="1">
        <v>97.1</v>
      </c>
      <c r="F19" s="1">
        <f t="shared" si="0"/>
        <v>4616.134</v>
      </c>
      <c r="G19" s="1">
        <v>3214.06</v>
      </c>
      <c r="H19" s="1">
        <v>140.13</v>
      </c>
      <c r="I19" s="1">
        <f t="shared" si="1"/>
        <v>3073.93</v>
      </c>
      <c r="J19" s="1">
        <f t="shared" si="2"/>
        <v>7690.0639999999994</v>
      </c>
      <c r="K19" s="1">
        <v>7690.06</v>
      </c>
      <c r="L19" s="1">
        <v>5933.55</v>
      </c>
      <c r="M19" s="2">
        <v>43670.928</v>
      </c>
      <c r="N19" s="1">
        <v>209.98</v>
      </c>
      <c r="O19" s="1">
        <v>4616.13</v>
      </c>
    </row>
    <row r="20" spans="2:15" x14ac:dyDescent="0.25">
      <c r="B20">
        <v>13</v>
      </c>
      <c r="C20" t="s">
        <v>33</v>
      </c>
      <c r="D20" s="1">
        <v>160.6</v>
      </c>
      <c r="E20" s="1">
        <v>14.45</v>
      </c>
      <c r="F20" s="1">
        <f t="shared" si="0"/>
        <v>2320.6699999999996</v>
      </c>
      <c r="G20" s="1">
        <v>1497.32</v>
      </c>
      <c r="H20" s="1">
        <v>41.79</v>
      </c>
      <c r="I20" s="1">
        <f t="shared" si="1"/>
        <v>1455.53</v>
      </c>
      <c r="J20" s="1">
        <f t="shared" si="2"/>
        <v>3776.2</v>
      </c>
      <c r="K20" s="1">
        <v>3810.71</v>
      </c>
      <c r="L20" s="1">
        <v>5249.86</v>
      </c>
      <c r="M20" s="2">
        <v>50451.154599999994</v>
      </c>
      <c r="N20" s="1">
        <v>199</v>
      </c>
      <c r="O20" s="1">
        <v>2320.63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Comps Val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NAMAHA SHIVAY</dc:creator>
  <cp:lastModifiedBy>NAMAHA SHIVAY</cp:lastModifiedBy>
  <cp:lastPrinted>2024-06-08T10:33:40Z</cp:lastPrinted>
  <dcterms:created xsi:type="dcterms:W3CDTF">2024-05-13T04:32:36Z</dcterms:created>
  <dcterms:modified xsi:type="dcterms:W3CDTF">2024-08-20T03:45:07Z</dcterms:modified>
</cp:coreProperties>
</file>