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FluidsSheets/"/>
    </mc:Choice>
  </mc:AlternateContent>
  <xr:revisionPtr revIDLastSave="19" documentId="8_{A03345E1-CAF2-447D-ADD7-EA38347469C7}" xr6:coauthVersionLast="47" xr6:coauthVersionMax="47" xr10:uidLastSave="{D3E2416C-A526-4EF2-B8B0-11CB33F8BD28}"/>
  <bookViews>
    <workbookView xWindow="-108" yWindow="-108" windowWidth="23256" windowHeight="14616" activeTab="1" xr2:uid="{E8BFED1E-5F70-425A-B967-960F60B804E5}"/>
  </bookViews>
  <sheets>
    <sheet name="1st Workout" sheetId="2" r:id="rId1"/>
    <sheet name="Question 4" sheetId="3" r:id="rId2"/>
    <sheet name="SPEEDRU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2" i="2"/>
  <c r="D13" i="3"/>
  <c r="D14" i="3" s="1"/>
  <c r="D6" i="2"/>
  <c r="H22" i="4"/>
  <c r="H21" i="4"/>
  <c r="H20" i="4"/>
  <c r="D21" i="4"/>
  <c r="H18" i="4"/>
  <c r="H19" i="4"/>
  <c r="H17" i="4"/>
  <c r="H15" i="4"/>
  <c r="H14" i="4"/>
  <c r="H13" i="4"/>
  <c r="H12" i="4"/>
  <c r="H11" i="4"/>
  <c r="H9" i="4"/>
  <c r="H8" i="4"/>
  <c r="H7" i="4"/>
  <c r="H6" i="4"/>
  <c r="D20" i="4"/>
  <c r="D17" i="4"/>
  <c r="D15" i="4"/>
  <c r="D11" i="4"/>
  <c r="D9" i="4"/>
  <c r="D4" i="4"/>
  <c r="D6" i="4"/>
  <c r="D7" i="4" s="1"/>
  <c r="D2" i="4"/>
  <c r="D9" i="3"/>
  <c r="D5" i="3"/>
</calcChain>
</file>

<file path=xl/sharedStrings.xml><?xml version="1.0" encoding="utf-8"?>
<sst xmlns="http://schemas.openxmlformats.org/spreadsheetml/2006/main" count="84" uniqueCount="67">
  <si>
    <t>flow rate</t>
  </si>
  <si>
    <t>gal/day</t>
  </si>
  <si>
    <t>density</t>
  </si>
  <si>
    <t>kg/m3</t>
  </si>
  <si>
    <t>viscosity</t>
  </si>
  <si>
    <t>kg/m s</t>
  </si>
  <si>
    <t>m3/s</t>
  </si>
  <si>
    <t>Wp</t>
  </si>
  <si>
    <t>m</t>
  </si>
  <si>
    <t>Re</t>
  </si>
  <si>
    <t>diameter</t>
  </si>
  <si>
    <t>length</t>
  </si>
  <si>
    <t>Minimum Flow rate</t>
  </si>
  <si>
    <t>mL/min</t>
  </si>
  <si>
    <t>deltaP</t>
  </si>
  <si>
    <t>kg/m s2</t>
  </si>
  <si>
    <t>(a)</t>
  </si>
  <si>
    <t>current Flow rate</t>
  </si>
  <si>
    <t>(b)</t>
  </si>
  <si>
    <t>min diameter</t>
  </si>
  <si>
    <t>new length</t>
  </si>
  <si>
    <t>mm</t>
  </si>
  <si>
    <t>degree API</t>
  </si>
  <si>
    <t>Specific Gravity</t>
  </si>
  <si>
    <t>Density (water)</t>
  </si>
  <si>
    <t>lbm/ft3</t>
  </si>
  <si>
    <t>Density (fluid)</t>
  </si>
  <si>
    <t>lmb/ft3</t>
  </si>
  <si>
    <t>Temp</t>
  </si>
  <si>
    <t>F</t>
  </si>
  <si>
    <t>C</t>
  </si>
  <si>
    <t>cP</t>
  </si>
  <si>
    <t>lbm/ft s</t>
  </si>
  <si>
    <t>P1-P2</t>
  </si>
  <si>
    <t>psi</t>
  </si>
  <si>
    <t>lbm/ft s2</t>
  </si>
  <si>
    <t>z1-z2</t>
  </si>
  <si>
    <t>ft</t>
  </si>
  <si>
    <t>nominal diameter</t>
  </si>
  <si>
    <t>in</t>
  </si>
  <si>
    <t>inside diameter</t>
  </si>
  <si>
    <t>epsilon</t>
  </si>
  <si>
    <t>Length</t>
  </si>
  <si>
    <t>Flow Rate</t>
  </si>
  <si>
    <t>gpm</t>
  </si>
  <si>
    <t>ft3/s</t>
  </si>
  <si>
    <t>standard 90 degree elbows (flanged, welded)</t>
  </si>
  <si>
    <t>standard 180 degree elbows (flanged)</t>
  </si>
  <si>
    <t>45 degree full line size angle valves</t>
  </si>
  <si>
    <t>A</t>
  </si>
  <si>
    <t>B</t>
  </si>
  <si>
    <t>f</t>
  </si>
  <si>
    <t>epsilon/diameter</t>
  </si>
  <si>
    <t>Kpipe</t>
  </si>
  <si>
    <t>K90el</t>
  </si>
  <si>
    <t>K180el</t>
  </si>
  <si>
    <t>K45av</t>
  </si>
  <si>
    <t>neg ws</t>
  </si>
  <si>
    <t>ft2/s2</t>
  </si>
  <si>
    <t>pump head</t>
  </si>
  <si>
    <t>ft lbf/lbm</t>
  </si>
  <si>
    <t>mass flow rate</t>
  </si>
  <si>
    <t>lbm/s</t>
  </si>
  <si>
    <t>neg Ws dot</t>
  </si>
  <si>
    <t>ft lbf/s</t>
  </si>
  <si>
    <t>neg Ws dot ideal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</si>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</sst>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7CC7-7A4D-44AE-B0BC-CBA346B9558F}">
  <dimension ref="A1:D8"/>
  <sheetViews>
    <sheetView workbookViewId="0">
      <selection activeCell="D9" sqref="D9"/>
    </sheetView>
  </sheetViews>
  <sheetFormatPr defaultRowHeight="14.4" x14ac:dyDescent="0.3"/>
  <sheetData>
    <row r="1" spans="1:4" x14ac:dyDescent="0.3">
      <c r="A1" t="s">
        <v>0</v>
      </c>
      <c r="C1" t="s">
        <v>1</v>
      </c>
      <c r="D1">
        <v>50000000</v>
      </c>
    </row>
    <row r="2" spans="1:4" x14ac:dyDescent="0.3">
      <c r="C2" t="s">
        <v>6</v>
      </c>
      <c r="D2">
        <f>D1/264.17/24/3600</f>
        <v>2.1906488386406617</v>
      </c>
    </row>
    <row r="3" spans="1:4" x14ac:dyDescent="0.3">
      <c r="A3" t="s">
        <v>2</v>
      </c>
      <c r="C3" t="s">
        <v>3</v>
      </c>
      <c r="D3">
        <v>1000</v>
      </c>
    </row>
    <row r="4" spans="1:4" x14ac:dyDescent="0.3">
      <c r="A4" t="s">
        <v>4</v>
      </c>
      <c r="C4" t="s">
        <v>5</v>
      </c>
      <c r="D4">
        <v>1E-3</v>
      </c>
    </row>
    <row r="6" spans="1:4" x14ac:dyDescent="0.3">
      <c r="A6" t="s">
        <v>7</v>
      </c>
      <c r="C6" t="s">
        <v>8</v>
      </c>
      <c r="D6">
        <f>PI()*0.5+2*1.5</f>
        <v>4.5707963267948966</v>
      </c>
    </row>
    <row r="8" spans="1:4" x14ac:dyDescent="0.3">
      <c r="A8" t="s">
        <v>9</v>
      </c>
      <c r="D8">
        <f>D3*D2/D4/D6*4</f>
        <v>1917082.8731078238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0618-232F-4702-84B2-BFCEE4EEA2F3}">
  <dimension ref="A1:D14"/>
  <sheetViews>
    <sheetView tabSelected="1" workbookViewId="0">
      <selection activeCell="D12" sqref="D12"/>
    </sheetView>
  </sheetViews>
  <sheetFormatPr defaultRowHeight="14.4" x14ac:dyDescent="0.3"/>
  <cols>
    <col min="4" max="4" width="12" bestFit="1" customWidth="1"/>
  </cols>
  <sheetData>
    <row r="1" spans="1:4" x14ac:dyDescent="0.3">
      <c r="A1" t="s">
        <v>10</v>
      </c>
      <c r="C1" t="s">
        <v>8</v>
      </c>
      <c r="D1">
        <v>8.0000000000000002E-3</v>
      </c>
    </row>
    <row r="2" spans="1:4" x14ac:dyDescent="0.3">
      <c r="A2" t="s">
        <v>11</v>
      </c>
      <c r="C2" t="s">
        <v>8</v>
      </c>
      <c r="D2">
        <v>0.3</v>
      </c>
    </row>
    <row r="3" spans="1:4" x14ac:dyDescent="0.3">
      <c r="A3" t="s">
        <v>4</v>
      </c>
      <c r="C3" t="s">
        <v>5</v>
      </c>
      <c r="D3">
        <v>6</v>
      </c>
    </row>
    <row r="4" spans="1:4" x14ac:dyDescent="0.3">
      <c r="A4" t="s">
        <v>12</v>
      </c>
      <c r="C4" t="s">
        <v>13</v>
      </c>
      <c r="D4">
        <v>29.6</v>
      </c>
    </row>
    <row r="5" spans="1:4" x14ac:dyDescent="0.3">
      <c r="C5" t="s">
        <v>6</v>
      </c>
      <c r="D5">
        <f>D4/60/100^3</f>
        <v>4.933333333333333E-7</v>
      </c>
    </row>
    <row r="6" spans="1:4" x14ac:dyDescent="0.3">
      <c r="A6" t="s">
        <v>14</v>
      </c>
      <c r="C6" t="s">
        <v>15</v>
      </c>
      <c r="D6">
        <v>3000</v>
      </c>
    </row>
    <row r="8" spans="1:4" x14ac:dyDescent="0.3">
      <c r="A8" t="s">
        <v>16</v>
      </c>
    </row>
    <row r="9" spans="1:4" x14ac:dyDescent="0.3">
      <c r="A9" t="s">
        <v>17</v>
      </c>
      <c r="C9" t="s">
        <v>6</v>
      </c>
      <c r="D9">
        <f>PI()/128*D1^4/D3*D6/D2</f>
        <v>1.6755160819145565E-7</v>
      </c>
    </row>
    <row r="11" spans="1:4" x14ac:dyDescent="0.3">
      <c r="A11" t="s">
        <v>18</v>
      </c>
    </row>
    <row r="12" spans="1:4" x14ac:dyDescent="0.3">
      <c r="A12" t="s">
        <v>20</v>
      </c>
      <c r="C12" t="s">
        <v>8</v>
      </c>
      <c r="D12">
        <v>0.25</v>
      </c>
    </row>
    <row r="13" spans="1:4" x14ac:dyDescent="0.3">
      <c r="A13" t="s">
        <v>19</v>
      </c>
      <c r="C13" t="s">
        <v>8</v>
      </c>
      <c r="D13">
        <f>(D5*128*D3*D12/PI()/D6)^(1/4)</f>
        <v>1.0012502568262676E-2</v>
      </c>
    </row>
    <row r="14" spans="1:4" x14ac:dyDescent="0.3">
      <c r="C14" t="s">
        <v>21</v>
      </c>
      <c r="D14">
        <f>D13*1000</f>
        <v>10.012502568262676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3E52-E188-45DE-AE80-BED6ECE848B3}">
  <dimension ref="A1:M22"/>
  <sheetViews>
    <sheetView workbookViewId="0">
      <selection activeCell="H12" sqref="H12"/>
    </sheetView>
  </sheetViews>
  <sheetFormatPr defaultRowHeight="14.4" x14ac:dyDescent="0.3"/>
  <cols>
    <col min="8" max="8" width="12" bestFit="1" customWidth="1"/>
  </cols>
  <sheetData>
    <row r="1" spans="1:13" x14ac:dyDescent="0.3">
      <c r="A1" t="s">
        <v>23</v>
      </c>
      <c r="C1" t="s">
        <v>22</v>
      </c>
      <c r="D1">
        <v>35</v>
      </c>
      <c r="F1" t="s">
        <v>46</v>
      </c>
      <c r="J1">
        <v>20</v>
      </c>
      <c r="K1">
        <v>800</v>
      </c>
      <c r="L1">
        <v>9.0999999999999998E-2</v>
      </c>
      <c r="M1">
        <v>4</v>
      </c>
    </row>
    <row r="2" spans="1:13" x14ac:dyDescent="0.3">
      <c r="D2">
        <f>141.5/(131.5+D1)</f>
        <v>0.8498498498498499</v>
      </c>
      <c r="F2" t="s">
        <v>47</v>
      </c>
      <c r="J2">
        <v>4</v>
      </c>
      <c r="K2">
        <v>1000</v>
      </c>
      <c r="L2">
        <v>0.12</v>
      </c>
      <c r="M2">
        <v>4</v>
      </c>
    </row>
    <row r="3" spans="1:13" x14ac:dyDescent="0.3">
      <c r="A3" t="s">
        <v>28</v>
      </c>
      <c r="C3" t="s">
        <v>29</v>
      </c>
      <c r="D3">
        <v>60</v>
      </c>
      <c r="F3" t="s">
        <v>48</v>
      </c>
      <c r="J3">
        <v>2</v>
      </c>
      <c r="K3">
        <v>950</v>
      </c>
      <c r="L3">
        <v>0.25</v>
      </c>
      <c r="M3">
        <v>4</v>
      </c>
    </row>
    <row r="4" spans="1:13" x14ac:dyDescent="0.3">
      <c r="C4" t="s">
        <v>30</v>
      </c>
      <c r="D4">
        <f>(D3-32)/1.8</f>
        <v>15.555555555555555</v>
      </c>
    </row>
    <row r="5" spans="1:13" x14ac:dyDescent="0.3">
      <c r="A5" t="s">
        <v>24</v>
      </c>
      <c r="C5" t="s">
        <v>3</v>
      </c>
      <c r="D5">
        <v>999.1</v>
      </c>
    </row>
    <row r="6" spans="1:13" x14ac:dyDescent="0.3">
      <c r="C6" t="s">
        <v>25</v>
      </c>
      <c r="D6">
        <f>D5*2.20462/3.2808^3</f>
        <v>62.373976610952717</v>
      </c>
      <c r="F6" t="s">
        <v>9</v>
      </c>
      <c r="H6">
        <f>4*D20*D7/PI()/D9/D15</f>
        <v>23305.476033664941</v>
      </c>
    </row>
    <row r="7" spans="1:13" x14ac:dyDescent="0.3">
      <c r="A7" t="s">
        <v>26</v>
      </c>
      <c r="C7" t="s">
        <v>27</v>
      </c>
      <c r="D7">
        <f>D6*D2</f>
        <v>53.008514657356216</v>
      </c>
      <c r="F7" t="s">
        <v>49</v>
      </c>
      <c r="H7">
        <f>(2.457*LN(1/((7/H6)^0.9+0.27*D17)))^16</f>
        <v>8.8364142978708029E+19</v>
      </c>
    </row>
    <row r="8" spans="1:13" x14ac:dyDescent="0.3">
      <c r="A8" t="s">
        <v>4</v>
      </c>
      <c r="C8" t="s">
        <v>31</v>
      </c>
      <c r="D8">
        <v>4</v>
      </c>
      <c r="F8" t="s">
        <v>50</v>
      </c>
      <c r="H8">
        <f>(37530/H6)^16</f>
        <v>2045.1698403743164</v>
      </c>
    </row>
    <row r="9" spans="1:13" x14ac:dyDescent="0.3">
      <c r="C9" t="s">
        <v>32</v>
      </c>
      <c r="D9">
        <f>D8*6.72*10^-4</f>
        <v>2.6879999999999999E-3</v>
      </c>
      <c r="F9" t="s">
        <v>51</v>
      </c>
      <c r="H9">
        <f>2*((8/H6)^12+1/(H7+H8)^(3/2))^(1/12)</f>
        <v>6.423111882646459E-3</v>
      </c>
    </row>
    <row r="10" spans="1:13" x14ac:dyDescent="0.3">
      <c r="A10" t="s">
        <v>33</v>
      </c>
      <c r="C10" t="s">
        <v>34</v>
      </c>
      <c r="D10">
        <v>12</v>
      </c>
    </row>
    <row r="11" spans="1:13" x14ac:dyDescent="0.3">
      <c r="C11" t="s">
        <v>35</v>
      </c>
      <c r="D11">
        <f>D10*32.174*144</f>
        <v>55596.671999999991</v>
      </c>
      <c r="F11" t="s">
        <v>53</v>
      </c>
      <c r="H11">
        <f>4*H9*D18/D15</f>
        <v>282.56786591527833</v>
      </c>
    </row>
    <row r="12" spans="1:13" x14ac:dyDescent="0.3">
      <c r="A12" t="s">
        <v>36</v>
      </c>
      <c r="C12" t="s">
        <v>37</v>
      </c>
      <c r="D12">
        <v>-80</v>
      </c>
      <c r="F12" t="s">
        <v>54</v>
      </c>
      <c r="H12">
        <f>K1/$H$6+L1*(1+M1/$D$13^0.3)</f>
        <v>0.33797210429732832</v>
      </c>
    </row>
    <row r="13" spans="1:13" x14ac:dyDescent="0.3">
      <c r="A13" t="s">
        <v>38</v>
      </c>
      <c r="C13" t="s">
        <v>39</v>
      </c>
      <c r="D13">
        <v>6</v>
      </c>
      <c r="F13" t="s">
        <v>55</v>
      </c>
      <c r="H13">
        <f>K2/$H$6+L2*(1+M2/$D$13^0.3)</f>
        <v>0.44331989739835703</v>
      </c>
    </row>
    <row r="14" spans="1:13" x14ac:dyDescent="0.3">
      <c r="A14" t="s">
        <v>40</v>
      </c>
      <c r="C14" t="s">
        <v>39</v>
      </c>
      <c r="D14">
        <v>5.7610000000000001</v>
      </c>
      <c r="F14" t="s">
        <v>56</v>
      </c>
      <c r="H14">
        <f>K3/$H$6+L3*(1+M3/$D$13^0.3)</f>
        <v>0.87495363302935814</v>
      </c>
    </row>
    <row r="15" spans="1:13" x14ac:dyDescent="0.3">
      <c r="C15" t="s">
        <v>37</v>
      </c>
      <c r="D15">
        <f>D14/12</f>
        <v>0.48008333333333336</v>
      </c>
      <c r="H15">
        <f>H11+H12*J1+H13*J2+J3*H14</f>
        <v>292.85049485687699</v>
      </c>
    </row>
    <row r="16" spans="1:13" x14ac:dyDescent="0.3">
      <c r="A16" t="s">
        <v>41</v>
      </c>
      <c r="C16" t="s">
        <v>39</v>
      </c>
      <c r="D16">
        <v>1.8E-3</v>
      </c>
    </row>
    <row r="17" spans="1:8" x14ac:dyDescent="0.3">
      <c r="A17" t="s">
        <v>52</v>
      </c>
      <c r="D17">
        <f>D16/D14</f>
        <v>3.1244575594514839E-4</v>
      </c>
      <c r="F17" t="s">
        <v>57</v>
      </c>
      <c r="G17" t="s">
        <v>58</v>
      </c>
      <c r="H17">
        <f>8*D20^2/PI()^2*H15/D15^4-D11/D7-32.174*D12</f>
        <v>2412.3853734544191</v>
      </c>
    </row>
    <row r="18" spans="1:8" x14ac:dyDescent="0.3">
      <c r="A18" t="s">
        <v>42</v>
      </c>
      <c r="C18" t="s">
        <v>37</v>
      </c>
      <c r="D18">
        <v>5280</v>
      </c>
      <c r="G18" t="s">
        <v>60</v>
      </c>
      <c r="H18">
        <f>H17/32.174</f>
        <v>74.979342744278583</v>
      </c>
    </row>
    <row r="19" spans="1:8" x14ac:dyDescent="0.3">
      <c r="A19" t="s">
        <v>43</v>
      </c>
      <c r="C19" t="s">
        <v>44</v>
      </c>
      <c r="D19">
        <v>200</v>
      </c>
      <c r="F19" t="s">
        <v>59</v>
      </c>
      <c r="G19" t="s">
        <v>37</v>
      </c>
      <c r="H19">
        <f>H17/32.174</f>
        <v>74.979342744278583</v>
      </c>
    </row>
    <row r="20" spans="1:8" x14ac:dyDescent="0.3">
      <c r="C20" t="s">
        <v>45</v>
      </c>
      <c r="D20">
        <f>D19/60/7.4805</f>
        <v>0.44560301227636301</v>
      </c>
      <c r="F20" t="s">
        <v>63</v>
      </c>
      <c r="G20" t="s">
        <v>64</v>
      </c>
      <c r="H20">
        <f>H18*D21</f>
        <v>1771.0685956192888</v>
      </c>
    </row>
    <row r="21" spans="1:8" x14ac:dyDescent="0.3">
      <c r="A21" t="s">
        <v>61</v>
      </c>
      <c r="C21" t="s">
        <v>62</v>
      </c>
      <c r="D21">
        <f>D20*D7</f>
        <v>23.620753807613671</v>
      </c>
      <c r="F21" t="s">
        <v>65</v>
      </c>
      <c r="G21" t="s">
        <v>64</v>
      </c>
      <c r="H21">
        <f>H20/0.645</f>
        <v>2745.8427839058741</v>
      </c>
    </row>
    <row r="22" spans="1:8" x14ac:dyDescent="0.3">
      <c r="G22" t="s">
        <v>66</v>
      </c>
      <c r="H22">
        <f>H21/0.7376*1.341*10^-3</f>
        <v>4.9921030005664004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Workout</vt:lpstr>
      <vt:lpstr>Question 4</vt:lpstr>
      <vt:lpstr>SPEEDRUN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2024-11-05T17:00:12Z</dcterms:created>
  <dcterms:modified xsi:type="dcterms:W3CDTF">2024-11-06T19:27:13Z</dcterms:modified>
</cp:coreProperties>
</file>