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61395B39-ADA8-4104-B080-7C429770C9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solver_adj" localSheetId="0" hidden="1">Sheet1!$O$9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Sheet1!$O$18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V9" i="1"/>
  <c r="V8" i="1"/>
  <c r="S12" i="1"/>
  <c r="S11" i="1"/>
  <c r="S14" i="1"/>
  <c r="S13" i="1"/>
  <c r="S9" i="1"/>
  <c r="S8" i="1"/>
  <c r="K13" i="1"/>
  <c r="K14" i="1" s="1"/>
  <c r="K8" i="1"/>
  <c r="O8" i="1"/>
  <c r="O7" i="1"/>
  <c r="K7" i="1"/>
  <c r="G13" i="1"/>
  <c r="G14" i="1" s="1"/>
  <c r="G10" i="1"/>
  <c r="O11" i="1"/>
  <c r="O10" i="1"/>
  <c r="K11" i="1"/>
  <c r="K10" i="1"/>
  <c r="G9" i="1"/>
  <c r="G8" i="1"/>
  <c r="C8" i="1"/>
  <c r="C9" i="1"/>
  <c r="O16" i="1"/>
  <c r="O14" i="1"/>
  <c r="K16" i="1"/>
  <c r="G12" i="1"/>
  <c r="C14" i="1"/>
  <c r="O18" i="1" l="1"/>
  <c r="K18" i="1"/>
  <c r="C10" i="1"/>
  <c r="C11" i="1" s="1"/>
  <c r="C12" i="1" l="1"/>
</calcChain>
</file>

<file path=xl/sharedStrings.xml><?xml version="1.0" encoding="utf-8"?>
<sst xmlns="http://schemas.openxmlformats.org/spreadsheetml/2006/main" count="90" uniqueCount="30">
  <si>
    <t>Antoine Coefficients</t>
  </si>
  <si>
    <t>Benzene</t>
  </si>
  <si>
    <t>Toluene</t>
  </si>
  <si>
    <t>A</t>
  </si>
  <si>
    <t>B</t>
  </si>
  <si>
    <t>C</t>
  </si>
  <si>
    <t>(a)</t>
  </si>
  <si>
    <t>Temp</t>
  </si>
  <si>
    <t>x1</t>
  </si>
  <si>
    <t>x2</t>
  </si>
  <si>
    <t>P1sat</t>
  </si>
  <si>
    <t>P2sat</t>
  </si>
  <si>
    <t>P</t>
  </si>
  <si>
    <t>kPa</t>
  </si>
  <si>
    <t>y1</t>
  </si>
  <si>
    <t>y2</t>
  </si>
  <si>
    <t>(b)</t>
  </si>
  <si>
    <t>(c)</t>
  </si>
  <si>
    <t>(d)</t>
  </si>
  <si>
    <t>T1sat</t>
  </si>
  <si>
    <t>T2sat</t>
  </si>
  <si>
    <t>Test Pressure</t>
  </si>
  <si>
    <t>(e)</t>
  </si>
  <si>
    <t>(f)</t>
  </si>
  <si>
    <t>z1</t>
  </si>
  <si>
    <t>V</t>
  </si>
  <si>
    <t>(g)</t>
  </si>
  <si>
    <t>The Pressures are low to moderate, so ideal gas law is a good approximation</t>
  </si>
  <si>
    <t>The Species are chemically similar, so ideal solution model is a good approximation</t>
  </si>
  <si>
    <t>uh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</si>
</sst>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0</xdr:row>
      <xdr:rowOff>144780</xdr:rowOff>
    </xdr:from>
    <xdr:to>
      <xdr:col>8</xdr:col>
      <xdr:colOff>465198</xdr:colOff>
      <xdr:row>4</xdr:row>
      <xdr:rowOff>3892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8E004D-356E-CC65-3B1E-4CD0E3E0B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6520" y="144780"/>
          <a:ext cx="2705478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175260</xdr:rowOff>
    </xdr:from>
    <xdr:to>
      <xdr:col>4</xdr:col>
      <xdr:colOff>124183</xdr:colOff>
      <xdr:row>18</xdr:row>
      <xdr:rowOff>17200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3BC50-E9CF-B705-4835-BDFE1A331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18460"/>
          <a:ext cx="2562583" cy="390580"/>
        </a:xfrm>
        <a:prstGeom prst="rect">
          <a:avLst/>
        </a:prstGeom>
      </xdr:spPr>
    </xdr:pic>
    <xdr:clientData/>
  </xdr:twoCellAnchor>
  <xdr:twoCellAnchor>
    <xdr:from>
      <xdr:col>4</xdr:col>
      <xdr:colOff>594360</xdr:colOff>
      <xdr:row>17</xdr:row>
      <xdr:rowOff>167640</xdr:rowOff>
    </xdr:from>
    <xdr:to>
      <xdr:col>8</xdr:col>
      <xdr:colOff>50581</xdr:colOff>
      <xdr:row>22</xdr:row>
      <xdr:rowOff>176891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4">
              <a:extLst>
                <a:ext uri="{FF2B5EF4-FFF2-40B4-BE49-F238E27FC236}">
                  <a16:creationId xmlns:a16="http://schemas.microsoft.com/office/drawing/2014/main" id="{D6635683-71FE-221B-E1E4-966BDB7A51BB}"/>
                </a:ext>
              </a:extLst>
            </xdr:cNvPr>
            <xdr:cNvSpPr txBox="1"/>
          </xdr:nvSpPr>
          <xdr:spPr>
            <a:xfrm>
              <a:off x="3032760" y="3276600"/>
              <a:ext cx="1894621" cy="9236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𝑠𝑎𝑡</m:t>
                                    </m:r>
                                  </m:sup>
                                </m:sSubSup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𝑠𝑎𝑡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TextBox 14">
              <a:extLst>
                <a:ext uri="{FF2B5EF4-FFF2-40B4-BE49-F238E27FC236}">
                  <a16:creationId xmlns:a16="http://schemas.microsoft.com/office/drawing/2014/main" id="{D6635683-71FE-221B-E1E4-966BDB7A51BB}"/>
                </a:ext>
              </a:extLst>
            </xdr:cNvPr>
            <xdr:cNvSpPr txBox="1"/>
          </xdr:nvSpPr>
          <xdr:spPr>
            <a:xfrm>
              <a:off x="3032760" y="3276600"/>
              <a:ext cx="1894621" cy="9236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𝑃=1/((𝑦_1/(𝑃_1^𝑠𝑎𝑡 )+</a:t>
              </a:r>
              <a:r>
                <a:rPr lang="en-US" i="0">
                  <a:latin typeface="Cambria Math" panose="02040503050406030204" pitchFamily="18" charset="0"/>
                </a:rPr>
                <a:t>𝑦_</a:t>
              </a:r>
              <a:r>
                <a:rPr lang="en-US" b="0" i="0">
                  <a:latin typeface="Cambria Math" panose="02040503050406030204" pitchFamily="18" charset="0"/>
                </a:rPr>
                <a:t>2/(</a:t>
              </a:r>
              <a:r>
                <a:rPr lang="en-US" i="0">
                  <a:latin typeface="Cambria Math" panose="02040503050406030204" pitchFamily="18" charset="0"/>
                </a:rPr>
                <a:t>𝑃_</a:t>
              </a:r>
              <a:r>
                <a:rPr lang="en-US" b="0" i="0">
                  <a:latin typeface="Cambria Math" panose="02040503050406030204" pitchFamily="18" charset="0"/>
                </a:rPr>
                <a:t>2^</a:t>
              </a:r>
              <a:r>
                <a:rPr lang="en-US" i="0">
                  <a:latin typeface="Cambria Math" panose="02040503050406030204" pitchFamily="18" charset="0"/>
                </a:rPr>
                <a:t>𝑠𝑎𝑡 )) 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10</xdr:col>
      <xdr:colOff>160020</xdr:colOff>
      <xdr:row>19</xdr:row>
      <xdr:rowOff>0</xdr:rowOff>
    </xdr:from>
    <xdr:to>
      <xdr:col>13</xdr:col>
      <xdr:colOff>436539</xdr:colOff>
      <xdr:row>23</xdr:row>
      <xdr:rowOff>97271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911848-65E5-5ECB-9D8E-3E9394DE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6020" y="3474720"/>
          <a:ext cx="2105319" cy="82879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</xdr:row>
      <xdr:rowOff>106680</xdr:rowOff>
    </xdr:from>
    <xdr:to>
      <xdr:col>14</xdr:col>
      <xdr:colOff>421474</xdr:colOff>
      <xdr:row>4</xdr:row>
      <xdr:rowOff>15304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8D9ED0-709F-BEEB-1D38-DC6385199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93080" y="289560"/>
          <a:ext cx="3362794" cy="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N28" sqref="N28"/>
    </sheetView>
  </sheetViews>
  <sheetFormatPr defaultRowHeight="15" x14ac:dyDescent="0.25"/>
  <sheetData>
    <row r="1" spans="1:22" x14ac:dyDescent="0.25">
      <c r="A1" s="1"/>
      <c r="B1" s="5" t="s">
        <v>0</v>
      </c>
      <c r="C1" s="5"/>
      <c r="D1" s="5"/>
    </row>
    <row r="2" spans="1:22" x14ac:dyDescent="0.25">
      <c r="A2" s="1"/>
      <c r="B2" s="2" t="s">
        <v>3</v>
      </c>
      <c r="C2" s="2" t="s">
        <v>4</v>
      </c>
      <c r="D2" s="2" t="s">
        <v>5</v>
      </c>
    </row>
    <row r="3" spans="1:22" x14ac:dyDescent="0.25">
      <c r="A3" s="3" t="s">
        <v>1</v>
      </c>
      <c r="B3" s="3">
        <v>13.7819</v>
      </c>
      <c r="C3" s="3">
        <v>2726.81</v>
      </c>
      <c r="D3" s="3">
        <v>217.572</v>
      </c>
    </row>
    <row r="4" spans="1:22" x14ac:dyDescent="0.25">
      <c r="A4" s="4" t="s">
        <v>2</v>
      </c>
      <c r="B4" s="4">
        <v>13.932</v>
      </c>
      <c r="C4" s="4">
        <v>3056.96</v>
      </c>
      <c r="D4" s="4">
        <v>217.625</v>
      </c>
    </row>
    <row r="6" spans="1:22" x14ac:dyDescent="0.25">
      <c r="A6" t="s">
        <v>6</v>
      </c>
      <c r="E6" t="s">
        <v>16</v>
      </c>
      <c r="I6" t="s">
        <v>17</v>
      </c>
      <c r="M6" t="s">
        <v>18</v>
      </c>
      <c r="Q6" t="s">
        <v>22</v>
      </c>
      <c r="U6" t="s">
        <v>23</v>
      </c>
    </row>
    <row r="7" spans="1:22" x14ac:dyDescent="0.25">
      <c r="A7" t="s">
        <v>7</v>
      </c>
      <c r="B7" t="s">
        <v>5</v>
      </c>
      <c r="C7">
        <v>100</v>
      </c>
      <c r="E7" t="s">
        <v>7</v>
      </c>
      <c r="F7" t="s">
        <v>5</v>
      </c>
      <c r="G7">
        <v>100</v>
      </c>
      <c r="I7" t="s">
        <v>19</v>
      </c>
      <c r="J7" t="s">
        <v>5</v>
      </c>
      <c r="K7">
        <f>$C$3/($B$3-LN(K12))-$D$3</f>
        <v>85.595248141282923</v>
      </c>
      <c r="M7" t="s">
        <v>19</v>
      </c>
      <c r="N7" t="s">
        <v>5</v>
      </c>
      <c r="O7">
        <f>$C$3/($B$3-LN(O12))-$D$3</f>
        <v>85.595248141282923</v>
      </c>
      <c r="Q7" t="s">
        <v>7</v>
      </c>
      <c r="R7" t="s">
        <v>5</v>
      </c>
      <c r="S7">
        <v>105</v>
      </c>
      <c r="U7" t="s">
        <v>24</v>
      </c>
      <c r="V7">
        <v>0.33</v>
      </c>
    </row>
    <row r="8" spans="1:22" x14ac:dyDescent="0.25">
      <c r="A8" t="s">
        <v>10</v>
      </c>
      <c r="B8" t="s">
        <v>13</v>
      </c>
      <c r="C8">
        <f>EXP($B$3-$C$3/(C7+$D$3))</f>
        <v>180.45279253306998</v>
      </c>
      <c r="E8" t="s">
        <v>10</v>
      </c>
      <c r="F8" t="s">
        <v>13</v>
      </c>
      <c r="G8">
        <f>EXP($B$3-$C$3/(G7+$D$3))</f>
        <v>180.45279253306998</v>
      </c>
      <c r="I8" t="s">
        <v>20</v>
      </c>
      <c r="J8" t="s">
        <v>5</v>
      </c>
      <c r="K8">
        <f>$C$4/($B$4-LN(K12))-$D$4</f>
        <v>116.66962952117484</v>
      </c>
      <c r="M8" t="s">
        <v>20</v>
      </c>
      <c r="N8" t="s">
        <v>5</v>
      </c>
      <c r="O8">
        <f>$C$4/($B$4-LN(O12))-$D$4</f>
        <v>116.66962952117484</v>
      </c>
      <c r="Q8" t="s">
        <v>10</v>
      </c>
      <c r="R8" t="s">
        <v>13</v>
      </c>
      <c r="S8">
        <f>EXP($B$3-$C$3/(S7+$D$3))</f>
        <v>206.14142256571685</v>
      </c>
      <c r="U8" t="s">
        <v>8</v>
      </c>
      <c r="V8">
        <f>S13</f>
        <v>0.28177497426274212</v>
      </c>
    </row>
    <row r="9" spans="1:22" x14ac:dyDescent="0.25">
      <c r="A9" t="s">
        <v>11</v>
      </c>
      <c r="B9" t="s">
        <v>13</v>
      </c>
      <c r="C9">
        <f>EXP($B$4-$C$4/(C7+$D$4))</f>
        <v>74.2597196691448</v>
      </c>
      <c r="E9" t="s">
        <v>11</v>
      </c>
      <c r="F9" t="s">
        <v>13</v>
      </c>
      <c r="G9">
        <f>EXP($B$4-$C$4/(G7+$D$4))</f>
        <v>74.2597196691448</v>
      </c>
      <c r="I9" t="s">
        <v>7</v>
      </c>
      <c r="J9" t="s">
        <v>5</v>
      </c>
      <c r="K9">
        <v>103.30683624939094</v>
      </c>
      <c r="M9" t="s">
        <v>7</v>
      </c>
      <c r="N9" t="s">
        <v>5</v>
      </c>
      <c r="O9">
        <v>109.1308912478282</v>
      </c>
      <c r="Q9" t="s">
        <v>11</v>
      </c>
      <c r="R9" t="s">
        <v>13</v>
      </c>
      <c r="S9">
        <f>EXP($B$4-$C$4/(S7+$D$4))</f>
        <v>86.204885298315602</v>
      </c>
      <c r="U9" t="s">
        <v>14</v>
      </c>
      <c r="V9">
        <f>S11</f>
        <v>0.48404578364949924</v>
      </c>
    </row>
    <row r="10" spans="1:22" x14ac:dyDescent="0.25">
      <c r="A10" t="s">
        <v>12</v>
      </c>
      <c r="B10" t="s">
        <v>13</v>
      </c>
      <c r="C10">
        <f>C9+(C8-C9)*C13</f>
        <v>109.30343371424011</v>
      </c>
      <c r="E10" t="s">
        <v>12</v>
      </c>
      <c r="F10" t="s">
        <v>13</v>
      </c>
      <c r="G10">
        <f>1/(G11/G8+G12/G9)</f>
        <v>92.156376523136643</v>
      </c>
      <c r="I10" t="s">
        <v>10</v>
      </c>
      <c r="J10" t="s">
        <v>13</v>
      </c>
      <c r="K10">
        <f>EXP($B$3-$C$3/(K9+$D$3))</f>
        <v>197.14848742466921</v>
      </c>
      <c r="M10" t="s">
        <v>10</v>
      </c>
      <c r="N10" t="s">
        <v>13</v>
      </c>
      <c r="O10">
        <f>EXP($B$3-$C$3/(O9+$D$3))</f>
        <v>229.39559452819336</v>
      </c>
      <c r="Q10" t="s">
        <v>12</v>
      </c>
      <c r="R10" t="s">
        <v>13</v>
      </c>
      <c r="S10">
        <v>120</v>
      </c>
      <c r="U10" t="s">
        <v>25</v>
      </c>
      <c r="V10">
        <f>(V7-V8)/(V9-V8)</f>
        <v>0.23841811818257963</v>
      </c>
    </row>
    <row r="11" spans="1:22" x14ac:dyDescent="0.25">
      <c r="A11" t="s">
        <v>14</v>
      </c>
      <c r="C11">
        <f>C13*C8/C10</f>
        <v>0.5448083332093433</v>
      </c>
      <c r="E11" t="s">
        <v>14</v>
      </c>
      <c r="G11">
        <v>0.33</v>
      </c>
      <c r="I11" t="s">
        <v>11</v>
      </c>
      <c r="J11" t="s">
        <v>13</v>
      </c>
      <c r="K11">
        <f>EXP($B$4-$C$4/(K9+$D$4))</f>
        <v>82.001492875299888</v>
      </c>
      <c r="M11" t="s">
        <v>11</v>
      </c>
      <c r="N11" t="s">
        <v>13</v>
      </c>
      <c r="O11">
        <f>EXP($B$4-$C$4/(O9+$D$4))</f>
        <v>97.175100211298883</v>
      </c>
      <c r="Q11" t="s">
        <v>14</v>
      </c>
      <c r="S11">
        <f>S13*S8/S10</f>
        <v>0.48404578364949924</v>
      </c>
    </row>
    <row r="12" spans="1:22" x14ac:dyDescent="0.25">
      <c r="A12" t="s">
        <v>15</v>
      </c>
      <c r="C12">
        <f>C9*C14/C10</f>
        <v>0.45519166679065665</v>
      </c>
      <c r="E12" t="s">
        <v>15</v>
      </c>
      <c r="G12">
        <f>1-G11</f>
        <v>0.66999999999999993</v>
      </c>
      <c r="I12" t="s">
        <v>12</v>
      </c>
      <c r="J12" t="s">
        <v>13</v>
      </c>
      <c r="K12">
        <v>120</v>
      </c>
      <c r="M12" t="s">
        <v>12</v>
      </c>
      <c r="N12" t="s">
        <v>13</v>
      </c>
      <c r="O12">
        <v>120</v>
      </c>
      <c r="Q12" t="s">
        <v>15</v>
      </c>
      <c r="S12">
        <f>1-S11</f>
        <v>0.51595421635050076</v>
      </c>
    </row>
    <row r="13" spans="1:22" x14ac:dyDescent="0.25">
      <c r="A13" t="s">
        <v>8</v>
      </c>
      <c r="C13">
        <v>0.33</v>
      </c>
      <c r="E13" t="s">
        <v>8</v>
      </c>
      <c r="G13">
        <f>G11*G10/G8</f>
        <v>0.16852941883435707</v>
      </c>
      <c r="I13" t="s">
        <v>14</v>
      </c>
      <c r="K13">
        <f>K15*K10/K12</f>
        <v>0.54215834041784039</v>
      </c>
      <c r="M13" t="s">
        <v>14</v>
      </c>
      <c r="O13">
        <v>0.33</v>
      </c>
      <c r="Q13" t="s">
        <v>8</v>
      </c>
      <c r="S13">
        <f>(S10-S9)/(S8-S9)</f>
        <v>0.28177497426274212</v>
      </c>
    </row>
    <row r="14" spans="1:22" x14ac:dyDescent="0.25">
      <c r="A14" t="s">
        <v>9</v>
      </c>
      <c r="C14">
        <f>1-C13</f>
        <v>0.66999999999999993</v>
      </c>
      <c r="E14" t="s">
        <v>9</v>
      </c>
      <c r="G14">
        <f>1-G13</f>
        <v>0.83147058116564287</v>
      </c>
      <c r="I14" t="s">
        <v>15</v>
      </c>
      <c r="K14">
        <f>1-K13</f>
        <v>0.45784165958215961</v>
      </c>
      <c r="M14" t="s">
        <v>15</v>
      </c>
      <c r="O14">
        <f>1-O13</f>
        <v>0.66999999999999993</v>
      </c>
      <c r="Q14" t="s">
        <v>9</v>
      </c>
      <c r="S14">
        <f>1-S13</f>
        <v>0.71822502573725788</v>
      </c>
    </row>
    <row r="15" spans="1:22" x14ac:dyDescent="0.25">
      <c r="I15" t="s">
        <v>8</v>
      </c>
      <c r="K15">
        <v>0.33</v>
      </c>
      <c r="M15" t="s">
        <v>8</v>
      </c>
    </row>
    <row r="16" spans="1:22" x14ac:dyDescent="0.25">
      <c r="I16" t="s">
        <v>9</v>
      </c>
      <c r="K16">
        <f>1-K15</f>
        <v>0.66999999999999993</v>
      </c>
      <c r="M16" t="s">
        <v>9</v>
      </c>
      <c r="O16">
        <f>1-O15</f>
        <v>1</v>
      </c>
    </row>
    <row r="18" spans="9:17" x14ac:dyDescent="0.25">
      <c r="I18" t="s">
        <v>21</v>
      </c>
      <c r="K18">
        <f>K11+(K10-K11)*K15</f>
        <v>120.00000107659176</v>
      </c>
      <c r="M18" t="s">
        <v>21</v>
      </c>
      <c r="O18">
        <f>1/(O13/O10+O14/O11)</f>
        <v>120.00000063453757</v>
      </c>
      <c r="Q18" t="s">
        <v>26</v>
      </c>
    </row>
    <row r="19" spans="9:17" x14ac:dyDescent="0.25">
      <c r="Q19" t="s">
        <v>27</v>
      </c>
    </row>
    <row r="20" spans="9:17" x14ac:dyDescent="0.25">
      <c r="Q20" t="s">
        <v>28</v>
      </c>
    </row>
    <row r="27" spans="9:17" x14ac:dyDescent="0.25">
      <c r="N27" t="s">
        <v>29</v>
      </c>
    </row>
  </sheetData>
  <mergeCells count="1">
    <mergeCell ref="B1:D1"/>
  </mergeCells>
  <pageMargins left="0.7" right="0.7" top="0.75" bottom="0.75" header="0.3" footer="0.3"/>
  <ignoredErrors>
    <ignoredError sqref="G13 S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2024-12-12T23:10:10Z</dcterms:modified>
</cp:coreProperties>
</file>