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wroos\Documents\Python_Environment\Homework\Thermo II\"/>
    </mc:Choice>
  </mc:AlternateContent>
  <xr:revisionPtr revIDLastSave="0" documentId="13_ncr:1_{E32E5E4B-4762-43ED-8874-3D5920DEE77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2" i="1" s="1"/>
  <c r="F5" i="1"/>
  <c r="F6" i="1"/>
  <c r="F4" i="1"/>
  <c r="K14" i="1"/>
  <c r="H4" i="1" s="1"/>
  <c r="H6" i="1" s="1"/>
  <c r="G5" i="1"/>
  <c r="N14" i="1"/>
  <c r="M14" i="1"/>
  <c r="L14" i="1"/>
  <c r="N9" i="1"/>
  <c r="O11" i="1"/>
  <c r="K6" i="1"/>
  <c r="N6" i="1"/>
  <c r="I12" i="1"/>
  <c r="I9" i="1"/>
  <c r="E5" i="1"/>
  <c r="E6" i="1"/>
  <c r="E4" i="1"/>
  <c r="D5" i="1"/>
  <c r="D6" i="1"/>
  <c r="D4" i="1"/>
  <c r="C5" i="1"/>
  <c r="C6" i="1"/>
  <c r="C4" i="1"/>
  <c r="B5" i="1"/>
  <c r="B6" i="1"/>
  <c r="B4" i="1"/>
</calcChain>
</file>

<file path=xl/sharedStrings.xml><?xml version="1.0" encoding="utf-8"?>
<sst xmlns="http://schemas.openxmlformats.org/spreadsheetml/2006/main" count="40" uniqueCount="33">
  <si>
    <t>t (C)</t>
  </si>
  <si>
    <t>t (K)</t>
  </si>
  <si>
    <t>1/t (1/K)</t>
  </si>
  <si>
    <t>ln(Psat)</t>
  </si>
  <si>
    <t>(A)</t>
  </si>
  <si>
    <t>(B)</t>
  </si>
  <si>
    <t>dHlv</t>
  </si>
  <si>
    <t>dVlv</t>
  </si>
  <si>
    <t>J/mol</t>
  </si>
  <si>
    <t>dSlv</t>
  </si>
  <si>
    <t>J/molK</t>
  </si>
  <si>
    <t>Vsat liq</t>
  </si>
  <si>
    <t>Vc</t>
  </si>
  <si>
    <t>Zc</t>
  </si>
  <si>
    <t>Tr</t>
  </si>
  <si>
    <t>Tc</t>
  </si>
  <si>
    <t>K</t>
  </si>
  <si>
    <t>cm3/mol</t>
  </si>
  <si>
    <t>Pc</t>
  </si>
  <si>
    <t>Pr</t>
  </si>
  <si>
    <t>Bar</t>
  </si>
  <si>
    <t>Psat (kpa)</t>
  </si>
  <si>
    <t>kPa</t>
  </si>
  <si>
    <t>B0</t>
  </si>
  <si>
    <t>B1</t>
  </si>
  <si>
    <t>w</t>
  </si>
  <si>
    <t>Vsat vap</t>
  </si>
  <si>
    <t>Z</t>
  </si>
  <si>
    <t>Psat (bar)</t>
  </si>
  <si>
    <t>R</t>
  </si>
  <si>
    <t>barcm3/molK</t>
  </si>
  <si>
    <t>Psat (Pa)</t>
  </si>
  <si>
    <t>m3/mol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</si>
</sst>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K11" sqref="K11"/>
    </sheetView>
  </sheetViews>
  <sheetFormatPr defaultRowHeight="15" x14ac:dyDescent="0.25"/>
  <sheetData>
    <row r="1" spans="1:16" x14ac:dyDescent="0.25">
      <c r="A1">
        <v>13.8858</v>
      </c>
      <c r="B1">
        <v>2788.51</v>
      </c>
      <c r="C1">
        <v>220.79</v>
      </c>
    </row>
    <row r="2" spans="1:16" x14ac:dyDescent="0.25">
      <c r="H2" t="s">
        <v>4</v>
      </c>
      <c r="I2" t="s">
        <v>5</v>
      </c>
    </row>
    <row r="3" spans="1:16" x14ac:dyDescent="0.25">
      <c r="A3" t="s">
        <v>0</v>
      </c>
      <c r="B3" t="s">
        <v>1</v>
      </c>
      <c r="C3" t="s">
        <v>2</v>
      </c>
      <c r="D3" t="s">
        <v>3</v>
      </c>
      <c r="E3" t="s">
        <v>21</v>
      </c>
      <c r="F3" t="s">
        <v>31</v>
      </c>
      <c r="G3" t="s">
        <v>28</v>
      </c>
      <c r="H3" t="s">
        <v>7</v>
      </c>
    </row>
    <row r="4" spans="1:16" x14ac:dyDescent="0.25">
      <c r="A4">
        <v>49.9</v>
      </c>
      <c r="B4">
        <f>A4+273.15</f>
        <v>323.04999999999995</v>
      </c>
      <c r="C4">
        <f>1/B4</f>
        <v>3.0954960532425324E-3</v>
      </c>
      <c r="D4">
        <f>$A$1-$B$1/(A4+$C$1)</f>
        <v>3.584311212087627</v>
      </c>
      <c r="E4">
        <f>EXP(D4)</f>
        <v>36.028533152274186</v>
      </c>
      <c r="F4">
        <f>E4*1000</f>
        <v>36028.533152274184</v>
      </c>
      <c r="H4">
        <f>K14-K6</f>
        <v>72971.876680428177</v>
      </c>
    </row>
    <row r="5" spans="1:16" x14ac:dyDescent="0.25">
      <c r="A5">
        <v>50</v>
      </c>
      <c r="B5">
        <f t="shared" ref="B5:B6" si="0">A5+273.15</f>
        <v>323.14999999999998</v>
      </c>
      <c r="C5">
        <f t="shared" ref="C5:C6" si="1">1/B5</f>
        <v>3.0945381401825778E-3</v>
      </c>
      <c r="D5">
        <f t="shared" ref="D5:D6" si="2">$A$1-$B$1/(A5+$C$1)</f>
        <v>3.5881154473946584</v>
      </c>
      <c r="E5">
        <f t="shared" ref="E5:E6" si="3">EXP(D5)</f>
        <v>36.165855207244874</v>
      </c>
      <c r="F5">
        <f t="shared" ref="F5:F6" si="4">E5*1000</f>
        <v>36165.855207244873</v>
      </c>
      <c r="G5">
        <f>E5/100</f>
        <v>0.36165855207244874</v>
      </c>
      <c r="H5" t="s">
        <v>17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25</v>
      </c>
    </row>
    <row r="6" spans="1:16" x14ac:dyDescent="0.25">
      <c r="A6">
        <v>50.1</v>
      </c>
      <c r="B6">
        <f t="shared" si="0"/>
        <v>323.25</v>
      </c>
      <c r="C6">
        <f t="shared" si="1"/>
        <v>3.0935808197989174E-3</v>
      </c>
      <c r="D6">
        <f t="shared" si="2"/>
        <v>3.5919168740078984</v>
      </c>
      <c r="E6">
        <f t="shared" si="3"/>
        <v>36.303598696727867</v>
      </c>
      <c r="F6">
        <f t="shared" si="4"/>
        <v>36303.598696727866</v>
      </c>
      <c r="H6">
        <f>H4/100^3</f>
        <v>7.2971876680428177E-2</v>
      </c>
      <c r="K6">
        <f>L6*M6^((1-N6)^(2/7))</f>
        <v>93.151230103341391</v>
      </c>
      <c r="L6">
        <v>259</v>
      </c>
      <c r="M6">
        <v>0.27100000000000002</v>
      </c>
      <c r="N6">
        <f>B5/O6</f>
        <v>0.57479544646033431</v>
      </c>
      <c r="O6">
        <v>562.20000000000005</v>
      </c>
      <c r="P6">
        <v>0.21</v>
      </c>
    </row>
    <row r="7" spans="1:16" x14ac:dyDescent="0.25">
      <c r="H7" t="s">
        <v>32</v>
      </c>
      <c r="K7" t="s">
        <v>17</v>
      </c>
      <c r="L7" t="s">
        <v>17</v>
      </c>
      <c r="O7" t="s">
        <v>16</v>
      </c>
    </row>
    <row r="8" spans="1:16" x14ac:dyDescent="0.25">
      <c r="H8" t="s">
        <v>6</v>
      </c>
      <c r="I8" t="s">
        <v>6</v>
      </c>
      <c r="N8" t="s">
        <v>19</v>
      </c>
      <c r="O8" t="s">
        <v>18</v>
      </c>
    </row>
    <row r="9" spans="1:16" x14ac:dyDescent="0.25">
      <c r="H9">
        <f>(F6-F4)/(B6-B4)*B5*H6</f>
        <v>32431.413153822254</v>
      </c>
      <c r="I9">
        <f>-8.314*(D6-D4)/(C6-C4)</f>
        <v>33016.065699950239</v>
      </c>
      <c r="N9">
        <f>E5/O11</f>
        <v>7.3838005731410522E-3</v>
      </c>
      <c r="O9">
        <v>48.98</v>
      </c>
    </row>
    <row r="10" spans="1:16" x14ac:dyDescent="0.25">
      <c r="H10" t="s">
        <v>8</v>
      </c>
      <c r="I10" t="s">
        <v>8</v>
      </c>
      <c r="O10" t="s">
        <v>20</v>
      </c>
    </row>
    <row r="11" spans="1:16" x14ac:dyDescent="0.25">
      <c r="H11" t="s">
        <v>9</v>
      </c>
      <c r="I11" t="s">
        <v>9</v>
      </c>
      <c r="O11">
        <f>O9*100</f>
        <v>4898</v>
      </c>
    </row>
    <row r="12" spans="1:16" x14ac:dyDescent="0.25">
      <c r="H12">
        <f>H9/B5</f>
        <v>100.36024494452191</v>
      </c>
      <c r="I12">
        <f>I9/B5</f>
        <v>102.16947454726981</v>
      </c>
      <c r="O12" t="s">
        <v>22</v>
      </c>
    </row>
    <row r="13" spans="1:16" x14ac:dyDescent="0.25">
      <c r="H13" t="s">
        <v>10</v>
      </c>
      <c r="I13" t="s">
        <v>10</v>
      </c>
      <c r="K13" t="s">
        <v>26</v>
      </c>
      <c r="L13" t="s">
        <v>23</v>
      </c>
      <c r="M13" t="s">
        <v>24</v>
      </c>
      <c r="N13" t="s">
        <v>27</v>
      </c>
      <c r="O13" t="s">
        <v>29</v>
      </c>
    </row>
    <row r="14" spans="1:16" x14ac:dyDescent="0.25">
      <c r="K14">
        <f>N14*O14*B5/G5</f>
        <v>73065.027910531513</v>
      </c>
      <c r="L14">
        <f>0.083-0.422/N6^1.6</f>
        <v>-0.94050776200401698</v>
      </c>
      <c r="M14">
        <f>0.139-0.172/N6^4.2</f>
        <v>-1.6212425186383572</v>
      </c>
      <c r="N14">
        <f>1+L14*N9/N6+P6*M14*N9/N6</f>
        <v>0.98354472462782583</v>
      </c>
      <c r="O14">
        <v>83.14</v>
      </c>
    </row>
    <row r="15" spans="1:16" x14ac:dyDescent="0.25">
      <c r="K15" t="s">
        <v>17</v>
      </c>
      <c r="O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2024-08-25T22:20:41Z</dcterms:modified>
</cp:coreProperties>
</file>