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17c6545b7781650/Desktop/Fall24Classes/Homework/"/>
    </mc:Choice>
  </mc:AlternateContent>
  <xr:revisionPtr revIDLastSave="240" documentId="11_F25DC773A252ABDACC10489A691F551C5ADE58EE" xr6:coauthVersionLast="47" xr6:coauthVersionMax="47" xr10:uidLastSave="{E0AB52EC-D8FF-4584-9745-5A8A7F014711}"/>
  <bookViews>
    <workbookView xWindow="-108" yWindow="-108" windowWidth="23256" windowHeight="14616" xr2:uid="{00000000-000D-0000-FFFF-FFFF00000000}"/>
  </bookViews>
  <sheets>
    <sheet name="13.32a" sheetId="1" r:id="rId1"/>
    <sheet name="13.32b" sheetId="2" r:id="rId2"/>
    <sheet name="13.32c" sheetId="3" r:id="rId3"/>
    <sheet name="13.6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M4" i="1"/>
  <c r="G4" i="1"/>
  <c r="G5" i="1"/>
  <c r="G6" i="1"/>
  <c r="G7" i="1"/>
  <c r="G8" i="1"/>
  <c r="G9" i="1"/>
  <c r="G10" i="1"/>
  <c r="G11" i="1"/>
  <c r="G12" i="1"/>
  <c r="G13" i="1"/>
  <c r="G14" i="1"/>
  <c r="F3" i="1"/>
  <c r="H3" i="1" s="1"/>
  <c r="F4" i="1"/>
  <c r="H4" i="1" s="1"/>
  <c r="F5" i="1"/>
  <c r="F6" i="1"/>
  <c r="F7" i="1"/>
  <c r="F8" i="1"/>
  <c r="F9" i="1"/>
  <c r="F10" i="1"/>
  <c r="F11" i="1"/>
  <c r="F12" i="1"/>
  <c r="F13" i="1"/>
  <c r="F14" i="1"/>
  <c r="E3" i="1"/>
  <c r="E4" i="1"/>
  <c r="E5" i="1"/>
  <c r="E6" i="1"/>
  <c r="E7" i="1"/>
  <c r="E8" i="1"/>
  <c r="E9" i="1"/>
  <c r="E10" i="1"/>
  <c r="E11" i="1"/>
  <c r="E12" i="1"/>
  <c r="E13" i="1"/>
  <c r="E14" i="1"/>
  <c r="H7" i="1" l="1"/>
  <c r="I7" i="1"/>
  <c r="J7" i="1" s="1"/>
  <c r="H10" i="1"/>
  <c r="I10" i="1" s="1"/>
  <c r="J10" i="1" s="1"/>
  <c r="H13" i="1"/>
  <c r="I13" i="1" s="1"/>
  <c r="J13" i="1" s="1"/>
  <c r="H9" i="1"/>
  <c r="I9" i="1" s="1"/>
  <c r="J9" i="1" s="1"/>
  <c r="H8" i="1"/>
  <c r="I8" i="1" s="1"/>
  <c r="J8" i="1" s="1"/>
  <c r="I4" i="1"/>
  <c r="J4" i="1" s="1"/>
  <c r="H12" i="1"/>
  <c r="I12" i="1" s="1"/>
  <c r="J12" i="1" s="1"/>
  <c r="H11" i="1"/>
  <c r="I11" i="1"/>
  <c r="J11" i="1" s="1"/>
  <c r="H6" i="1"/>
  <c r="I6" i="1" s="1"/>
  <c r="J6" i="1" s="1"/>
  <c r="H5" i="1"/>
  <c r="I5" i="1" s="1"/>
  <c r="J5" i="1" s="1"/>
</calcChain>
</file>

<file path=xl/sharedStrings.xml><?xml version="1.0" encoding="utf-8"?>
<sst xmlns="http://schemas.openxmlformats.org/spreadsheetml/2006/main" count="12" uniqueCount="12">
  <si>
    <t>P/kPa</t>
  </si>
  <si>
    <t>x1</t>
  </si>
  <si>
    <t>y1</t>
  </si>
  <si>
    <t>y2</t>
  </si>
  <si>
    <t>x2</t>
  </si>
  <si>
    <t>gamma1</t>
  </si>
  <si>
    <t>gamma2</t>
  </si>
  <si>
    <t>ExcessG/RT</t>
  </si>
  <si>
    <t>Y</t>
  </si>
  <si>
    <t>Intercept</t>
  </si>
  <si>
    <t>Slope</t>
  </si>
  <si>
    <t>At x1=0, ln(gamma1) = 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</si>
</sst>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GE/RTx1x2</a:t>
            </a:r>
            <a:r>
              <a:rPr lang="en-US" baseline="0"/>
              <a:t> vs x1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830708661417322E-3"/>
                  <c:y val="9.80223826188393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'13.32a'!$C$4:$C$13</c:f>
              <c:numCache>
                <c:formatCode>General</c:formatCode>
                <c:ptCount val="10"/>
                <c:pt idx="0">
                  <c:v>0.1686</c:v>
                </c:pt>
                <c:pt idx="1">
                  <c:v>0.2167</c:v>
                </c:pt>
                <c:pt idx="2">
                  <c:v>0.3039</c:v>
                </c:pt>
                <c:pt idx="3">
                  <c:v>0.36809999999999998</c:v>
                </c:pt>
                <c:pt idx="4">
                  <c:v>0.4461</c:v>
                </c:pt>
                <c:pt idx="5">
                  <c:v>0.5282</c:v>
                </c:pt>
                <c:pt idx="6">
                  <c:v>0.60440000000000005</c:v>
                </c:pt>
                <c:pt idx="7">
                  <c:v>0.6804</c:v>
                </c:pt>
                <c:pt idx="8">
                  <c:v>0.72550000000000003</c:v>
                </c:pt>
                <c:pt idx="9">
                  <c:v>0.77759999999999996</c:v>
                </c:pt>
              </c:numCache>
            </c:numRef>
          </c:xVal>
          <c:yVal>
            <c:numRef>
              <c:f>'13.32a'!$J$4:$J$13</c:f>
              <c:numCache>
                <c:formatCode>General</c:formatCode>
                <c:ptCount val="10"/>
                <c:pt idx="0">
                  <c:v>0.62293504917215348</c:v>
                </c:pt>
                <c:pt idx="1">
                  <c:v>0.61229227071827541</c:v>
                </c:pt>
                <c:pt idx="2">
                  <c:v>0.63732548919746512</c:v>
                </c:pt>
                <c:pt idx="3">
                  <c:v>0.63464125817090966</c:v>
                </c:pt>
                <c:pt idx="4">
                  <c:v>0.59988279418281076</c:v>
                </c:pt>
                <c:pt idx="5">
                  <c:v>0.59317062934109788</c:v>
                </c:pt>
                <c:pt idx="6">
                  <c:v>0.57068203558385699</c:v>
                </c:pt>
                <c:pt idx="7">
                  <c:v>0.5360073140598306</c:v>
                </c:pt>
                <c:pt idx="8">
                  <c:v>0.52307377213777884</c:v>
                </c:pt>
                <c:pt idx="9">
                  <c:v>0.49746797341859855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B-4389-BB21-C6BEFAFF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462848"/>
        <c:axId val="950444608"/>
      </c:scatterChart>
      <c:valAx>
        <c:axId val="95046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44608"/>
        <c:crosses val="autoZero"/>
        <c:crossBetween val="midCat"/>
      </c:valAx>
      <c:valAx>
        <c:axId val="9504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GE/RTx1x2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6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236220</xdr:colOff>
      <xdr:row>15</xdr:row>
      <xdr:rowOff>129540</xdr:rowOff>
    </xdr:from>
    <xdr:to>
      <xdr:col>8</xdr:col>
      <xdr:colOff>304800</xdr:colOff>
      <xdr:row>18</xdr:row>
      <xdr:rowOff>76269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7E32B-126D-E3E6-F7A0-8AD25566C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5420" y="2872740"/>
          <a:ext cx="3726180" cy="495369"/>
        </a:xfrm>
        <a:prstGeom prst="rect">
          <a:avLst/>
        </a:prstGeom>
      </xdr:spPr>
    </xdr:pic>
    <xdr:clientData/>
  </xdr:twoCellAnchor>
  <xdr:twoCellAnchor>
    <xdr:from>
      <xdr:col>1</xdr:col>
      <xdr:colOff>571500</xdr:colOff>
      <xdr:row>19</xdr:row>
      <xdr:rowOff>11430</xdr:rowOff>
    </xdr:from>
    <xdr:to>
      <xdr:col>9</xdr:col>
      <xdr:colOff>266700</xdr:colOff>
      <xdr:row>34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E6D29F-41FB-CB03-0131-43984FC57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373380</xdr:colOff>
      <xdr:row>15</xdr:row>
      <xdr:rowOff>45720</xdr:rowOff>
    </xdr:from>
    <xdr:to>
      <xdr:col>13</xdr:col>
      <xdr:colOff>478425</xdr:colOff>
      <xdr:row>19</xdr:row>
      <xdr:rowOff>104885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6B96B4-D9CB-A199-F604-938B8077A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69380" y="2788920"/>
          <a:ext cx="1933845" cy="7906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4082C2-93DD-42BA-8767-67CA5AC33E82}" name="Table1" displayName="Table1" ref="B2:J14" totalsRowShown="0">
  <autoFilter ref="B2:J14" xr:uid="{284082C2-93DD-42BA-8767-67CA5AC33E82}"/>
  <tableColumns count="9">
    <tableColumn id="1" xr3:uid="{8D1D7F1E-FF62-43FD-B93C-58E632059C51}" name="P/kPa"/>
    <tableColumn id="2" xr3:uid="{CDD89256-7636-4ED0-A7CD-044BF4FEA23C}" name="x1"/>
    <tableColumn id="3" xr3:uid="{F55DB445-837C-4A66-A1AD-CDF4E4FA9B59}" name="y1"/>
    <tableColumn id="4" xr3:uid="{60AE976C-E95A-4A78-B815-19786E96F79A}" name="x2" dataDxfId="5">
      <calculatedColumnFormula>1-Table1[[#This Row],[x1]]</calculatedColumnFormula>
    </tableColumn>
    <tableColumn id="5" xr3:uid="{851AF5FF-2E8B-4D7E-88B4-BDB866951248}" name="y2" dataDxfId="4">
      <calculatedColumnFormula>1-Table1[[#This Row],[y1]]</calculatedColumnFormula>
    </tableColumn>
    <tableColumn id="6" xr3:uid="{C81ADE28-333F-4A19-9BB1-0222CB837CD5}" name="gamma1" dataDxfId="0">
      <calculatedColumnFormula>Table1[[#This Row],[y1]]*Table1[[#This Row],[P/kPa]]/Table1[[#This Row],[x1]]/$B$14</calculatedColumnFormula>
    </tableColumn>
    <tableColumn id="7" xr3:uid="{EF3F361C-2EFB-4194-87E7-29C3F44FDC4B}" name="gamma2" dataDxfId="3">
      <calculatedColumnFormula>Table1[[#This Row],[y2]]*Table1[[#This Row],[P/kPa]]/Table1[[#This Row],[x2]]/$B$3</calculatedColumnFormula>
    </tableColumn>
    <tableColumn id="8" xr3:uid="{BEF2266A-50C7-44B3-B1E3-8C2391F24782}" name="ExcessG/RT" dataDxfId="2">
      <calculatedColumnFormula>Table1[[#This Row],[x1]]*LN(Table1[[#This Row],[gamma1]])+Table1[[#This Row],[x2]]*LN(Table1[[#This Row],[gamma2]])</calculatedColumnFormula>
    </tableColumn>
    <tableColumn id="9" xr3:uid="{B516218A-9438-4E97-AB7C-EA18F3DB7C5F}" name="Y" dataDxfId="1">
      <calculatedColumnFormula>Table1[[#This Row],[ExcessG/RT]]/Table1[[#This Row],[x1]]/Table1[[#This Row],[x2]]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8"/>
  <sheetViews>
    <sheetView tabSelected="1" workbookViewId="0">
      <selection activeCell="L11" sqref="L11"/>
    </sheetView>
  </sheetViews>
  <sheetFormatPr defaultRowHeight="14.4" x14ac:dyDescent="0.3"/>
  <sheetData>
    <row r="2" spans="2:13" x14ac:dyDescent="0.3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5</v>
      </c>
      <c r="H2" t="s">
        <v>6</v>
      </c>
      <c r="I2" t="s">
        <v>7</v>
      </c>
      <c r="J2" t="s">
        <v>8</v>
      </c>
    </row>
    <row r="3" spans="2:13" x14ac:dyDescent="0.3">
      <c r="B3">
        <v>19.952999999999999</v>
      </c>
      <c r="C3">
        <v>0</v>
      </c>
      <c r="D3">
        <v>0</v>
      </c>
      <c r="E3">
        <f>1-Table1[[#This Row],[x1]]</f>
        <v>1</v>
      </c>
      <c r="F3">
        <f>1-Table1[[#This Row],[y1]]</f>
        <v>1</v>
      </c>
      <c r="H3">
        <f>Table1[[#This Row],[y2]]*Table1[[#This Row],[P/kPa]]/Table1[[#This Row],[x2]]/$B$3</f>
        <v>1</v>
      </c>
      <c r="I3" s="1"/>
      <c r="J3" s="1"/>
      <c r="L3" s="2" t="s">
        <v>10</v>
      </c>
      <c r="M3" s="2" t="s">
        <v>9</v>
      </c>
    </row>
    <row r="4" spans="2:13" x14ac:dyDescent="0.3">
      <c r="B4">
        <v>39.222999999999999</v>
      </c>
      <c r="C4">
        <v>0.1686</v>
      </c>
      <c r="D4">
        <v>0.57140000000000002</v>
      </c>
      <c r="E4">
        <f>1-Table1[[#This Row],[x1]]</f>
        <v>0.83140000000000003</v>
      </c>
      <c r="F4">
        <f>1-Table1[[#This Row],[y1]]</f>
        <v>0.42859999999999998</v>
      </c>
      <c r="G4">
        <f>Table1[[#This Row],[y1]]*Table1[[#This Row],[P/kPa]]/Table1[[#This Row],[x1]]/$B$14</f>
        <v>1.5719843846526109</v>
      </c>
      <c r="H4">
        <f>Table1[[#This Row],[y2]]*Table1[[#This Row],[P/kPa]]/Table1[[#This Row],[x2]]/$B$3</f>
        <v>1.0133856540257142</v>
      </c>
      <c r="I4" s="1">
        <f>Table1[[#This Row],[x1]]*LN(Table1[[#This Row],[gamma1]])+Table1[[#This Row],[x2]]*LN(Table1[[#This Row],[gamma2]])</f>
        <v>8.7319322500059415E-2</v>
      </c>
      <c r="J4" s="1">
        <f>Table1[[#This Row],[ExcessG/RT]]/Table1[[#This Row],[x1]]/Table1[[#This Row],[x2]]</f>
        <v>0.62293504917215348</v>
      </c>
      <c r="L4" s="3">
        <f>SLOPE(J4:J13,C4:C13)</f>
        <v>-0.20751617568439412</v>
      </c>
      <c r="M4" s="3">
        <f>INTERCEPT(J4:J13,C4:C13)</f>
        <v>0.68276027946937146</v>
      </c>
    </row>
    <row r="5" spans="2:13" x14ac:dyDescent="0.3">
      <c r="B5">
        <v>42.984000000000002</v>
      </c>
      <c r="C5">
        <v>0.2167</v>
      </c>
      <c r="D5">
        <v>0.62680000000000002</v>
      </c>
      <c r="E5">
        <f>1-Table1[[#This Row],[x1]]</f>
        <v>0.7833</v>
      </c>
      <c r="F5">
        <f>1-Table1[[#This Row],[y1]]</f>
        <v>0.37319999999999998</v>
      </c>
      <c r="G5">
        <f>Table1[[#This Row],[y1]]*Table1[[#This Row],[P/kPa]]/Table1[[#This Row],[x1]]/$B$14</f>
        <v>1.4702854450393188</v>
      </c>
      <c r="H5">
        <f>Table1[[#This Row],[y2]]*Table1[[#This Row],[P/kPa]]/Table1[[#This Row],[x2]]/$B$3</f>
        <v>1.0263893416476249</v>
      </c>
      <c r="I5" s="1">
        <f>Table1[[#This Row],[x1]]*LN(Table1[[#This Row],[gamma1]])+Table1[[#This Row],[x2]]*LN(Table1[[#This Row],[gamma2]])</f>
        <v>0.10393116967614056</v>
      </c>
      <c r="J5" s="1">
        <f>Table1[[#This Row],[ExcessG/RT]]/Table1[[#This Row],[x1]]/Table1[[#This Row],[x2]]</f>
        <v>0.61229227071827541</v>
      </c>
    </row>
    <row r="6" spans="2:13" x14ac:dyDescent="0.3">
      <c r="B6">
        <v>48.851999999999997</v>
      </c>
      <c r="C6">
        <v>0.3039</v>
      </c>
      <c r="D6">
        <v>0.69430000000000003</v>
      </c>
      <c r="E6">
        <f>1-Table1[[#This Row],[x1]]</f>
        <v>0.69609999999999994</v>
      </c>
      <c r="F6">
        <f>1-Table1[[#This Row],[y1]]</f>
        <v>0.30569999999999997</v>
      </c>
      <c r="G6">
        <f>Table1[[#This Row],[y1]]*Table1[[#This Row],[P/kPa]]/Table1[[#This Row],[x1]]/$B$14</f>
        <v>1.3198469329897913</v>
      </c>
      <c r="H6">
        <f>Table1[[#This Row],[y2]]*Table1[[#This Row],[P/kPa]]/Table1[[#This Row],[x2]]/$B$3</f>
        <v>1.0752215270891623</v>
      </c>
      <c r="I6" s="1">
        <f>Table1[[#This Row],[x1]]*LN(Table1[[#This Row],[gamma1]])+Table1[[#This Row],[x2]]*LN(Table1[[#This Row],[gamma2]])</f>
        <v>0.13482288677392501</v>
      </c>
      <c r="J6" s="1">
        <f>Table1[[#This Row],[ExcessG/RT]]/Table1[[#This Row],[x1]]/Table1[[#This Row],[x2]]</f>
        <v>0.63732548919746512</v>
      </c>
    </row>
    <row r="7" spans="2:13" x14ac:dyDescent="0.3">
      <c r="B7">
        <v>52.783999999999999</v>
      </c>
      <c r="C7">
        <v>0.36809999999999998</v>
      </c>
      <c r="D7">
        <v>0.73450000000000004</v>
      </c>
      <c r="E7">
        <f>1-Table1[[#This Row],[x1]]</f>
        <v>0.63190000000000002</v>
      </c>
      <c r="F7">
        <f>1-Table1[[#This Row],[y1]]</f>
        <v>0.26549999999999996</v>
      </c>
      <c r="G7">
        <f>Table1[[#This Row],[y1]]*Table1[[#This Row],[P/kPa]]/Table1[[#This Row],[x1]]/$B$14</f>
        <v>1.2455266799767957</v>
      </c>
      <c r="H7">
        <f>Table1[[#This Row],[y2]]*Table1[[#This Row],[P/kPa]]/Table1[[#This Row],[x2]]/$B$3</f>
        <v>1.1115020440462686</v>
      </c>
      <c r="I7" s="1">
        <f>Table1[[#This Row],[x1]]*LN(Table1[[#This Row],[gamma1]])+Table1[[#This Row],[x2]]*LN(Table1[[#This Row],[gamma2]])</f>
        <v>0.14761907344316061</v>
      </c>
      <c r="J7" s="1">
        <f>Table1[[#This Row],[ExcessG/RT]]/Table1[[#This Row],[x1]]/Table1[[#This Row],[x2]]</f>
        <v>0.63464125817090966</v>
      </c>
    </row>
    <row r="8" spans="2:13" x14ac:dyDescent="0.3">
      <c r="B8">
        <v>56.652000000000001</v>
      </c>
      <c r="C8">
        <v>0.4461</v>
      </c>
      <c r="D8">
        <v>0.7742</v>
      </c>
      <c r="E8">
        <f>1-Table1[[#This Row],[x1]]</f>
        <v>0.55390000000000006</v>
      </c>
      <c r="F8">
        <f>1-Table1[[#This Row],[y1]]</f>
        <v>0.2258</v>
      </c>
      <c r="G8">
        <f>Table1[[#This Row],[y1]]*Table1[[#This Row],[P/kPa]]/Table1[[#This Row],[x1]]/$B$14</f>
        <v>1.1626819870585321</v>
      </c>
      <c r="H8">
        <f>Table1[[#This Row],[y2]]*Table1[[#This Row],[P/kPa]]/Table1[[#This Row],[x2]]/$B$3</f>
        <v>1.1574430096681343</v>
      </c>
      <c r="I8" s="1">
        <f>Table1[[#This Row],[x1]]*LN(Table1[[#This Row],[gamma1]])+Table1[[#This Row],[x2]]*LN(Table1[[#This Row],[gamma2]])</f>
        <v>0.14822791305321487</v>
      </c>
      <c r="J8" s="1">
        <f>Table1[[#This Row],[ExcessG/RT]]/Table1[[#This Row],[x1]]/Table1[[#This Row],[x2]]</f>
        <v>0.59988279418281076</v>
      </c>
    </row>
    <row r="9" spans="2:13" x14ac:dyDescent="0.3">
      <c r="B9">
        <v>60.613999999999997</v>
      </c>
      <c r="C9">
        <v>0.5282</v>
      </c>
      <c r="D9">
        <v>0.8085</v>
      </c>
      <c r="E9">
        <f>1-Table1[[#This Row],[x1]]</f>
        <v>0.4718</v>
      </c>
      <c r="F9">
        <f>1-Table1[[#This Row],[y1]]</f>
        <v>0.1915</v>
      </c>
      <c r="G9">
        <f>Table1[[#This Row],[y1]]*Table1[[#This Row],[P/kPa]]/Table1[[#This Row],[x1]]/$B$14</f>
        <v>1.0971836468403311</v>
      </c>
      <c r="H9">
        <f>Table1[[#This Row],[y2]]*Table1[[#This Row],[P/kPa]]/Table1[[#This Row],[x2]]/$B$3</f>
        <v>1.2330355096664529</v>
      </c>
      <c r="I9" s="1">
        <f>Table1[[#This Row],[x1]]*LN(Table1[[#This Row],[gamma1]])+Table1[[#This Row],[x2]]*LN(Table1[[#This Row],[gamma2]])</f>
        <v>0.14782094432399723</v>
      </c>
      <c r="J9" s="1">
        <f>Table1[[#This Row],[ExcessG/RT]]/Table1[[#This Row],[x1]]/Table1[[#This Row],[x2]]</f>
        <v>0.59317062934109788</v>
      </c>
    </row>
    <row r="10" spans="2:13" x14ac:dyDescent="0.3">
      <c r="B10">
        <v>63.997999999999998</v>
      </c>
      <c r="C10">
        <v>0.60440000000000005</v>
      </c>
      <c r="D10">
        <v>0.83830000000000005</v>
      </c>
      <c r="E10">
        <f>1-Table1[[#This Row],[x1]]</f>
        <v>0.39559999999999995</v>
      </c>
      <c r="F10">
        <f>1-Table1[[#This Row],[y1]]</f>
        <v>0.16169999999999995</v>
      </c>
      <c r="G10">
        <f>Table1[[#This Row],[y1]]*Table1[[#This Row],[P/kPa]]/Table1[[#This Row],[x1]]/$B$14</f>
        <v>1.0497023428593959</v>
      </c>
      <c r="H10">
        <f>Table1[[#This Row],[y2]]*Table1[[#This Row],[P/kPa]]/Table1[[#This Row],[x2]]/$B$3</f>
        <v>1.3110279074936311</v>
      </c>
      <c r="I10" s="1">
        <f>Table1[[#This Row],[x1]]*LN(Table1[[#This Row],[gamma1]])+Table1[[#This Row],[x2]]*LN(Table1[[#This Row],[gamma2]])</f>
        <v>0.13645043994460299</v>
      </c>
      <c r="J10" s="1">
        <f>Table1[[#This Row],[ExcessG/RT]]/Table1[[#This Row],[x1]]/Table1[[#This Row],[x2]]</f>
        <v>0.57068203558385699</v>
      </c>
      <c r="L10" t="s">
        <v>11</v>
      </c>
    </row>
    <row r="11" spans="2:13" x14ac:dyDescent="0.3">
      <c r="B11">
        <v>67.924000000000007</v>
      </c>
      <c r="C11">
        <v>0.6804</v>
      </c>
      <c r="D11">
        <v>0.87329999999999997</v>
      </c>
      <c r="E11">
        <f>1-Table1[[#This Row],[x1]]</f>
        <v>0.3196</v>
      </c>
      <c r="F11">
        <f>1-Table1[[#This Row],[y1]]</f>
        <v>0.12670000000000003</v>
      </c>
      <c r="G11">
        <f>Table1[[#This Row],[y1]]*Table1[[#This Row],[P/kPa]]/Table1[[#This Row],[x1]]/$B$14</f>
        <v>1.0309726931101386</v>
      </c>
      <c r="H11">
        <f>Table1[[#This Row],[y2]]*Table1[[#This Row],[P/kPa]]/Table1[[#This Row],[x2]]/$B$3</f>
        <v>1.3495373075413084</v>
      </c>
      <c r="I11" s="1">
        <f>Table1[[#This Row],[x1]]*LN(Table1[[#This Row],[gamma1]])+Table1[[#This Row],[x2]]*LN(Table1[[#This Row],[gamma2]])</f>
        <v>0.11655792072502427</v>
      </c>
      <c r="J11" s="1">
        <f>Table1[[#This Row],[ExcessG/RT]]/Table1[[#This Row],[x1]]/Table1[[#This Row],[x2]]</f>
        <v>0.5360073140598306</v>
      </c>
    </row>
    <row r="12" spans="2:13" x14ac:dyDescent="0.3">
      <c r="B12">
        <v>70.228999999999999</v>
      </c>
      <c r="C12">
        <v>0.72550000000000003</v>
      </c>
      <c r="D12">
        <v>0.89219999999999999</v>
      </c>
      <c r="E12">
        <f>1-Table1[[#This Row],[x1]]</f>
        <v>0.27449999999999997</v>
      </c>
      <c r="F12">
        <f>1-Table1[[#This Row],[y1]]</f>
        <v>0.10780000000000001</v>
      </c>
      <c r="G12">
        <f>Table1[[#This Row],[y1]]*Table1[[#This Row],[P/kPa]]/Table1[[#This Row],[x1]]/$B$14</f>
        <v>1.0213298865157208</v>
      </c>
      <c r="H12">
        <f>Table1[[#This Row],[y2]]*Table1[[#This Row],[P/kPa]]/Table1[[#This Row],[x2]]/$B$3</f>
        <v>1.3822439380997076</v>
      </c>
      <c r="I12" s="1">
        <f>Table1[[#This Row],[x1]]*LN(Table1[[#This Row],[gamma1]])+Table1[[#This Row],[x2]]*LN(Table1[[#This Row],[gamma2]])</f>
        <v>0.1041700109527956</v>
      </c>
      <c r="J12" s="1">
        <f>Table1[[#This Row],[ExcessG/RT]]/Table1[[#This Row],[x1]]/Table1[[#This Row],[x2]]</f>
        <v>0.52307377213777884</v>
      </c>
    </row>
    <row r="13" spans="2:13" x14ac:dyDescent="0.3">
      <c r="B13">
        <v>72.831999999999994</v>
      </c>
      <c r="C13">
        <v>0.77759999999999996</v>
      </c>
      <c r="D13">
        <v>0.91410000000000002</v>
      </c>
      <c r="E13">
        <f>1-Table1[[#This Row],[x1]]</f>
        <v>0.22240000000000004</v>
      </c>
      <c r="F13">
        <f>1-Table1[[#This Row],[y1]]</f>
        <v>8.5899999999999976E-2</v>
      </c>
      <c r="G13">
        <f>Table1[[#This Row],[y1]]*Table1[[#This Row],[P/kPa]]/Table1[[#This Row],[x1]]/$B$14</f>
        <v>1.0124753230955386</v>
      </c>
      <c r="H13">
        <f>Table1[[#This Row],[y2]]*Table1[[#This Row],[P/kPa]]/Table1[[#This Row],[x2]]/$B$3</f>
        <v>1.4098483955280514</v>
      </c>
      <c r="I13" s="1">
        <f>Table1[[#This Row],[x1]]*LN(Table1[[#This Row],[gamma1]])+Table1[[#This Row],[x2]]*LN(Table1[[#This Row],[gamma2]])</f>
        <v>8.6031235779379225E-2</v>
      </c>
      <c r="J13" s="1">
        <f>Table1[[#This Row],[ExcessG/RT]]/Table1[[#This Row],[x1]]/Table1[[#This Row],[x2]]</f>
        <v>0.49746797341859855</v>
      </c>
    </row>
    <row r="14" spans="2:13" x14ac:dyDescent="0.3">
      <c r="B14">
        <v>84.561999999999998</v>
      </c>
      <c r="C14">
        <v>1</v>
      </c>
      <c r="D14">
        <v>1</v>
      </c>
      <c r="E14">
        <f>1-Table1[[#This Row],[x1]]</f>
        <v>0</v>
      </c>
      <c r="F14">
        <f>1-Table1[[#This Row],[y1]]</f>
        <v>0</v>
      </c>
      <c r="G14">
        <f>Table1[[#This Row],[y1]]*Table1[[#This Row],[P/kPa]]/Table1[[#This Row],[x1]]/$B$14</f>
        <v>1</v>
      </c>
      <c r="I14" s="1"/>
      <c r="J14" s="1"/>
    </row>
    <row r="15" spans="2:13" x14ac:dyDescent="0.3">
      <c r="I15" s="1"/>
      <c r="J15" s="1"/>
    </row>
    <row r="16" spans="2:13" x14ac:dyDescent="0.3">
      <c r="I16" s="1"/>
      <c r="J16" s="1"/>
    </row>
    <row r="17" spans="5:10" x14ac:dyDescent="0.3">
      <c r="I17" s="1"/>
      <c r="J17" s="1"/>
    </row>
    <row r="18" spans="5:10" x14ac:dyDescent="0.3">
      <c r="I18" s="1"/>
      <c r="J18" s="1"/>
    </row>
    <row r="19" spans="5:10" x14ac:dyDescent="0.3">
      <c r="E19" s="1"/>
      <c r="F19" s="1"/>
      <c r="G19" s="1"/>
      <c r="H19" s="1"/>
      <c r="I19" s="1"/>
      <c r="J19" s="1"/>
    </row>
    <row r="20" spans="5:10" x14ac:dyDescent="0.3">
      <c r="E20" s="1"/>
      <c r="F20" s="1"/>
      <c r="G20" s="1"/>
      <c r="H20" s="1"/>
      <c r="I20" s="1"/>
      <c r="J20" s="1"/>
    </row>
    <row r="21" spans="5:10" x14ac:dyDescent="0.3">
      <c r="E21" s="1"/>
      <c r="F21" s="1"/>
      <c r="G21" s="1"/>
      <c r="H21" s="1"/>
      <c r="I21" s="1"/>
      <c r="J21" s="1"/>
    </row>
    <row r="22" spans="5:10" x14ac:dyDescent="0.3">
      <c r="E22" s="1"/>
      <c r="F22" s="1"/>
      <c r="G22" s="1"/>
      <c r="H22" s="1"/>
      <c r="I22" s="1"/>
      <c r="J22" s="1"/>
    </row>
    <row r="23" spans="5:10" x14ac:dyDescent="0.3">
      <c r="E23" s="1"/>
      <c r="F23" s="1"/>
      <c r="G23" s="1"/>
      <c r="H23" s="1"/>
      <c r="I23" s="1"/>
      <c r="J23" s="1"/>
    </row>
    <row r="24" spans="5:10" x14ac:dyDescent="0.3">
      <c r="E24" s="1"/>
      <c r="F24" s="1"/>
      <c r="G24" s="1"/>
      <c r="H24" s="1"/>
      <c r="I24" s="1"/>
      <c r="J24" s="1"/>
    </row>
    <row r="25" spans="5:10" x14ac:dyDescent="0.3">
      <c r="E25" s="1"/>
      <c r="F25" s="1"/>
      <c r="G25" s="1"/>
      <c r="H25" s="1"/>
      <c r="I25" s="1"/>
      <c r="J25" s="1"/>
    </row>
    <row r="26" spans="5:10" x14ac:dyDescent="0.3">
      <c r="E26" s="1"/>
      <c r="F26" s="1"/>
      <c r="G26" s="1"/>
      <c r="H26" s="1"/>
      <c r="I26" s="1"/>
      <c r="J26" s="1"/>
    </row>
    <row r="27" spans="5:10" x14ac:dyDescent="0.3">
      <c r="E27" s="1"/>
      <c r="F27" s="1"/>
      <c r="G27" s="1"/>
      <c r="H27" s="1"/>
      <c r="I27" s="1"/>
      <c r="J27" s="1"/>
    </row>
    <row r="28" spans="5:10" x14ac:dyDescent="0.3">
      <c r="E28" s="1"/>
      <c r="F28" s="1"/>
      <c r="G28" s="1"/>
      <c r="H28" s="1"/>
      <c r="I28" s="1"/>
      <c r="J28" s="1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95C1-EF82-4DDD-B97B-1D4DFA8DE3B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489C2-EB51-4608-B78C-2215B08512B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5BEA-6C6E-440E-91AE-BB114BEE9AE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13.32a</vt:lpstr>
      <vt:lpstr>13.32b</vt:lpstr>
      <vt:lpstr>13.32c</vt:lpstr>
      <vt:lpstr>13.65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2024-10-24T16:38:39Z</dcterms:modified>
</cp:coreProperties>
</file>