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1155" documentId="11_F25DC773A252ABDACC10489A691F551C5ADE58EE" xr6:coauthVersionLast="47" xr6:coauthVersionMax="47" xr10:uidLastSave="{A81C0D2C-8A41-40C1-8B8E-F1127A7F6116}"/>
  <bookViews>
    <workbookView xWindow="-108" yWindow="-108" windowWidth="23256" windowHeight="14616" xr2:uid="{00000000-000D-0000-FFFF-FFFF00000000}"/>
  </bookViews>
  <sheets>
    <sheet name="Sheet1" sheetId="1" r:id="rId1"/>
  </sheets>
  <definedNames>
    <definedName name="solver_adj" localSheetId="0" hidden="1">Sheet1!$G$65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Sheet1!$G$75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67" i="1"/>
  <c r="G69" i="1" s="1"/>
  <c r="G66" i="1"/>
  <c r="G68" i="1" s="1"/>
  <c r="G73" i="1" s="1"/>
  <c r="C71" i="1"/>
  <c r="C67" i="1"/>
  <c r="C69" i="1" s="1"/>
  <c r="C66" i="1"/>
  <c r="C68" i="1" s="1"/>
  <c r="C72" i="1" s="1"/>
  <c r="C73" i="1" s="1"/>
  <c r="K54" i="1"/>
  <c r="G54" i="1"/>
  <c r="C54" i="1"/>
  <c r="C56" i="1" s="1"/>
  <c r="C53" i="1"/>
  <c r="C55" i="1" s="1"/>
  <c r="F34" i="1"/>
  <c r="F33" i="1"/>
  <c r="F31" i="1"/>
  <c r="B33" i="1"/>
  <c r="B31" i="1"/>
  <c r="F30" i="1" s="1"/>
  <c r="R21" i="1"/>
  <c r="U20" i="1"/>
  <c r="U23" i="1" s="1"/>
  <c r="O20" i="1"/>
  <c r="O21" i="1" s="1"/>
  <c r="L19" i="1"/>
  <c r="F19" i="1"/>
  <c r="L18" i="1" s="1"/>
  <c r="L20" i="1" s="1"/>
  <c r="L21" i="1" s="1"/>
  <c r="F4" i="1"/>
  <c r="H3" i="1"/>
  <c r="H4" i="1" s="1"/>
  <c r="G70" i="1" l="1"/>
  <c r="G71" i="1" s="1"/>
  <c r="G75" i="1"/>
  <c r="C75" i="1"/>
  <c r="K52" i="1"/>
  <c r="K55" i="1" s="1"/>
  <c r="K56" i="1" s="1"/>
  <c r="G55" i="1"/>
  <c r="G56" i="1" s="1"/>
  <c r="U21" i="1"/>
  <c r="F35" i="1"/>
  <c r="F36" i="1" s="1"/>
  <c r="L22" i="1"/>
  <c r="G10" i="1"/>
</calcChain>
</file>

<file path=xl/sharedStrings.xml><?xml version="1.0" encoding="utf-8"?>
<sst xmlns="http://schemas.openxmlformats.org/spreadsheetml/2006/main" count="148" uniqueCount="52">
  <si>
    <t>P</t>
  </si>
  <si>
    <t>bar</t>
  </si>
  <si>
    <t>H1</t>
  </si>
  <si>
    <t>P2sat</t>
  </si>
  <si>
    <t>By solving both equations for y1 and setting them equal to each other, we can solve for x2</t>
  </si>
  <si>
    <t>Given</t>
  </si>
  <si>
    <t>Found</t>
  </si>
  <si>
    <t>x1</t>
  </si>
  <si>
    <t>x2</t>
  </si>
  <si>
    <t>y1</t>
  </si>
  <si>
    <t>y2</t>
  </si>
  <si>
    <t>Zero function used for solving for x1</t>
  </si>
  <si>
    <t>No assumptions were made</t>
  </si>
  <si>
    <t>A0</t>
  </si>
  <si>
    <t>P1sat</t>
  </si>
  <si>
    <t>kPa</t>
  </si>
  <si>
    <t>(a)</t>
  </si>
  <si>
    <t>(b)</t>
  </si>
  <si>
    <t>gamma1</t>
  </si>
  <si>
    <t>gamma2</t>
  </si>
  <si>
    <t>Answer</t>
  </si>
  <si>
    <t>Anywhere from</t>
  </si>
  <si>
    <t>0.65-&gt;0.768</t>
  </si>
  <si>
    <t>(c)</t>
  </si>
  <si>
    <t>Value of alpha 12</t>
  </si>
  <si>
    <t>when x1 is 0</t>
  </si>
  <si>
    <t>alpha</t>
  </si>
  <si>
    <t>when x1 is one</t>
  </si>
  <si>
    <t>Therefore, there is an azeotrope</t>
  </si>
  <si>
    <t xml:space="preserve">Now, finding where the alpha value </t>
  </si>
  <si>
    <t>is zero to know the x1 value for the azeotrope</t>
  </si>
  <si>
    <t>A1</t>
  </si>
  <si>
    <t>B1</t>
  </si>
  <si>
    <t>A2</t>
  </si>
  <si>
    <t>B2</t>
  </si>
  <si>
    <t>By seting the two equations below</t>
  </si>
  <si>
    <t>Equal to each other, we can solve for T</t>
  </si>
  <si>
    <t>T</t>
  </si>
  <si>
    <t>K</t>
  </si>
  <si>
    <t>Pzero</t>
  </si>
  <si>
    <t>Antoine Constants</t>
  </si>
  <si>
    <t>Acetone</t>
  </si>
  <si>
    <t>Actonitrile</t>
  </si>
  <si>
    <t>A</t>
  </si>
  <si>
    <t>B</t>
  </si>
  <si>
    <t>C</t>
  </si>
  <si>
    <t>atm</t>
  </si>
  <si>
    <t>P max</t>
  </si>
  <si>
    <t>Pmin</t>
  </si>
  <si>
    <t>T max</t>
  </si>
  <si>
    <t>T min</t>
  </si>
  <si>
    <t>T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</si>
</sst>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microsoft.com/office/2007/relationships/hdphoto" Target="../media/hdphoto2.wdp"/><Relationship Id="rId12" Type="http://schemas.openxmlformats.org/officeDocument/2006/relationships/image" Target="../media/image9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microsoft.com/office/2007/relationships/hdphoto" Target="../media/hdphoto3.wdp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7</xdr:row>
      <xdr:rowOff>137160</xdr:rowOff>
    </xdr:from>
    <xdr:to>
      <xdr:col>5</xdr:col>
      <xdr:colOff>103303</xdr:colOff>
      <xdr:row>10</xdr:row>
      <xdr:rowOff>121994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5720" y="1417320"/>
          <a:ext cx="3105583" cy="533474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167641</xdr:colOff>
      <xdr:row>24</xdr:row>
      <xdr:rowOff>15240</xdr:rowOff>
    </xdr:from>
    <xdr:to>
      <xdr:col>7</xdr:col>
      <xdr:colOff>411481</xdr:colOff>
      <xdr:row>26</xdr:row>
      <xdr:rowOff>42079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1" y="4404360"/>
          <a:ext cx="4511040" cy="392599"/>
        </a:xfrm>
        <a:prstGeom prst="rect">
          <a:avLst/>
        </a:prstGeom>
      </xdr:spPr>
    </xdr:pic>
    <xdr:clientData/>
  </xdr:twoCellAnchor>
  <xdr:twoCellAnchor editAs="oneCell">
    <xdr:from>
      <xdr:col>0</xdr:col>
      <xdr:colOff>365760</xdr:colOff>
      <xdr:row>21</xdr:row>
      <xdr:rowOff>0</xdr:rowOff>
    </xdr:from>
    <xdr:to>
      <xdr:col>6</xdr:col>
      <xdr:colOff>261481</xdr:colOff>
      <xdr:row>23</xdr:row>
      <xdr:rowOff>129609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" y="3840480"/>
          <a:ext cx="3553321" cy="495369"/>
        </a:xfrm>
        <a:prstGeom prst="rect">
          <a:avLst/>
        </a:prstGeom>
      </xdr:spPr>
    </xdr:pic>
    <xdr:clientData/>
  </xdr:twoCellAnchor>
  <xdr:twoCellAnchor editAs="oneCell">
    <xdr:from>
      <xdr:col>8</xdr:col>
      <xdr:colOff>175260</xdr:colOff>
      <xdr:row>22</xdr:row>
      <xdr:rowOff>137160</xdr:rowOff>
    </xdr:from>
    <xdr:to>
      <xdr:col>10</xdr:col>
      <xdr:colOff>489799</xdr:colOff>
      <xdr:row>26</xdr:row>
      <xdr:rowOff>15325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52060" y="4160520"/>
          <a:ext cx="1533739" cy="609685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</xdr:colOff>
      <xdr:row>23</xdr:row>
      <xdr:rowOff>7620</xdr:rowOff>
    </xdr:from>
    <xdr:to>
      <xdr:col>13</xdr:col>
      <xdr:colOff>186884</xdr:colOff>
      <xdr:row>27</xdr:row>
      <xdr:rowOff>38206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720840" y="4213860"/>
          <a:ext cx="1390844" cy="762106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228601</xdr:colOff>
      <xdr:row>23</xdr:row>
      <xdr:rowOff>8390</xdr:rowOff>
    </xdr:from>
    <xdr:to>
      <xdr:col>15</xdr:col>
      <xdr:colOff>281941</xdr:colOff>
      <xdr:row>26</xdr:row>
      <xdr:rowOff>80113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53401" y="4214630"/>
          <a:ext cx="1272540" cy="620363"/>
        </a:xfrm>
        <a:prstGeom prst="rect">
          <a:avLst/>
        </a:prstGeom>
      </xdr:spPr>
    </xdr:pic>
    <xdr:clientData/>
  </xdr:twoCellAnchor>
  <xdr:twoCellAnchor editAs="oneCell">
    <xdr:from>
      <xdr:col>2</xdr:col>
      <xdr:colOff>350520</xdr:colOff>
      <xdr:row>37</xdr:row>
      <xdr:rowOff>60960</xdr:rowOff>
    </xdr:from>
    <xdr:to>
      <xdr:col>6</xdr:col>
      <xdr:colOff>398492</xdr:colOff>
      <xdr:row>40</xdr:row>
      <xdr:rowOff>102952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69720" y="6827520"/>
          <a:ext cx="2486372" cy="590632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31</xdr:row>
      <xdr:rowOff>83820</xdr:rowOff>
    </xdr:from>
    <xdr:to>
      <xdr:col>9</xdr:col>
      <xdr:colOff>543139</xdr:colOff>
      <xdr:row>34</xdr:row>
      <xdr:rowOff>144865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5800" y="5753100"/>
          <a:ext cx="1533739" cy="609685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175260</xdr:colOff>
      <xdr:row>34</xdr:row>
      <xdr:rowOff>144780</xdr:rowOff>
    </xdr:from>
    <xdr:to>
      <xdr:col>10</xdr:col>
      <xdr:colOff>127884</xdr:colOff>
      <xdr:row>40</xdr:row>
      <xdr:rowOff>28712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42460" y="6362700"/>
          <a:ext cx="1781424" cy="981212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44</xdr:row>
      <xdr:rowOff>76200</xdr:rowOff>
    </xdr:from>
    <xdr:to>
      <xdr:col>10</xdr:col>
      <xdr:colOff>19425</xdr:colOff>
      <xdr:row>47</xdr:row>
      <xdr:rowOff>80087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29000" y="8122920"/>
          <a:ext cx="2686425" cy="552527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57</xdr:row>
      <xdr:rowOff>45720</xdr:rowOff>
    </xdr:from>
    <xdr:to>
      <xdr:col>6</xdr:col>
      <xdr:colOff>257354</xdr:colOff>
      <xdr:row>60</xdr:row>
      <xdr:rowOff>68660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628900" y="10469880"/>
          <a:ext cx="1286054" cy="571580"/>
        </a:xfrm>
        <a:prstGeom prst="rect">
          <a:avLst/>
        </a:prstGeom>
      </xdr:spPr>
    </xdr:pic>
    <xdr:clientData/>
  </xdr:twoCellAnchor>
  <xdr:twoCellAnchor editAs="oneCell">
    <xdr:from>
      <xdr:col>5</xdr:col>
      <xdr:colOff>205740</xdr:colOff>
      <xdr:row>47</xdr:row>
      <xdr:rowOff>22860</xdr:rowOff>
    </xdr:from>
    <xdr:to>
      <xdr:col>10</xdr:col>
      <xdr:colOff>520534</xdr:colOff>
      <xdr:row>49</xdr:row>
      <xdr:rowOff>114364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253740" y="8618220"/>
          <a:ext cx="3362794" cy="457264"/>
        </a:xfrm>
        <a:prstGeom prst="rect">
          <a:avLst/>
        </a:prstGeom>
      </xdr:spPr>
    </xdr:pic>
    <xdr:clientData/>
  </xdr:twoCellAnchor>
  <xdr:twoCellAnchor>
    <xdr:from>
      <xdr:col>7</xdr:col>
      <xdr:colOff>502920</xdr:colOff>
      <xdr:row>56</xdr:row>
      <xdr:rowOff>76200</xdr:rowOff>
    </xdr:from>
    <xdr:to>
      <xdr:col>10</xdr:col>
      <xdr:colOff>568741</xdr:colOff>
      <xdr:row>61</xdr:row>
      <xdr:rowOff>85451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36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4770120" y="10317480"/>
              <a:ext cx="1894621" cy="92365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sSubSup>
                                  <m:sSubSup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𝑠𝑎𝑡</m:t>
                                    </m:r>
                                  </m:sup>
                                </m:sSubSup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sSubSup>
                                  <m:sSubSup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  <m:sup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𝑠𝑎𝑡</m:t>
                                    </m:r>
                                  </m:sup>
                                </m:sSubSup>
                              </m:den>
                            </m:f>
                          </m:e>
                        </m:d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4" name="TextBox 36">
              <a:extLst>
                <a:ext uri="{FF2B5EF4-FFF2-40B4-BE49-F238E27FC236}">
                  <a16:creationId xmlns:a16="http://schemas.microsoft.com/office/drawing/2014/main" id="{D6635683-71FE-221B-E1E4-966BDB7A51BB}"/>
                </a:ext>
              </a:extLst>
            </xdr:cNvPr>
            <xdr:cNvSpPr txBox="1"/>
          </xdr:nvSpPr>
          <xdr:spPr>
            <a:xfrm>
              <a:off x="4770120" y="10317480"/>
              <a:ext cx="1894621" cy="92365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𝑃=1/((𝑦_1/(𝑃_1^𝑠𝑎𝑡 )+</a:t>
              </a:r>
              <a:r>
                <a:rPr lang="en-US" i="0">
                  <a:latin typeface="Cambria Math" panose="02040503050406030204" pitchFamily="18" charset="0"/>
                </a:rPr>
                <a:t>𝑦_</a:t>
              </a:r>
              <a:r>
                <a:rPr lang="en-US" b="0" i="0">
                  <a:latin typeface="Cambria Math" panose="02040503050406030204" pitchFamily="18" charset="0"/>
                </a:rPr>
                <a:t>2/(</a:t>
              </a:r>
              <a:r>
                <a:rPr lang="en-US" i="0">
                  <a:latin typeface="Cambria Math" panose="02040503050406030204" pitchFamily="18" charset="0"/>
                </a:rPr>
                <a:t>𝑃_</a:t>
              </a:r>
              <a:r>
                <a:rPr lang="en-US" b="0" i="0">
                  <a:latin typeface="Cambria Math" panose="02040503050406030204" pitchFamily="18" charset="0"/>
                </a:rPr>
                <a:t>2^</a:t>
              </a:r>
              <a:r>
                <a:rPr lang="en-US" i="0">
                  <a:latin typeface="Cambria Math" panose="02040503050406030204" pitchFamily="18" charset="0"/>
                </a:rPr>
                <a:t>𝑠𝑎𝑡 )) </a:t>
              </a:r>
              <a:r>
                <a:rPr lang="en-US" b="0" i="0">
                  <a:latin typeface="Cambria Math" panose="02040503050406030204" pitchFamily="18" charset="0"/>
                </a:rPr>
                <a:t>)</a:t>
              </a:r>
              <a:endParaRPr lang="en-US"/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abSelected="1" topLeftCell="A44" workbookViewId="0">
      <selection activeCell="G53" sqref="G53"/>
    </sheetView>
  </sheetViews>
  <sheetFormatPr defaultRowHeight="14.4" x14ac:dyDescent="0.3"/>
  <sheetData>
    <row r="1" spans="1:14" x14ac:dyDescent="0.3">
      <c r="A1">
        <v>13.13</v>
      </c>
    </row>
    <row r="2" spans="1:14" x14ac:dyDescent="0.3">
      <c r="A2" t="s">
        <v>5</v>
      </c>
      <c r="E2" t="s">
        <v>6</v>
      </c>
    </row>
    <row r="3" spans="1:14" x14ac:dyDescent="0.3">
      <c r="A3" t="s">
        <v>0</v>
      </c>
      <c r="B3" t="s">
        <v>1</v>
      </c>
      <c r="C3">
        <v>1</v>
      </c>
      <c r="E3" t="s">
        <v>7</v>
      </c>
      <c r="F3">
        <v>4.5022511278139067E-3</v>
      </c>
      <c r="G3" t="s">
        <v>8</v>
      </c>
      <c r="H3">
        <f>1-F3</f>
        <v>0.99549774887218612</v>
      </c>
    </row>
    <row r="4" spans="1:14" x14ac:dyDescent="0.3">
      <c r="A4" t="s">
        <v>2</v>
      </c>
      <c r="B4" t="s">
        <v>1</v>
      </c>
      <c r="C4">
        <v>200</v>
      </c>
      <c r="E4" t="s">
        <v>9</v>
      </c>
      <c r="F4">
        <f>F3*C4/C3</f>
        <v>0.90045022556278131</v>
      </c>
      <c r="G4" t="s">
        <v>10</v>
      </c>
      <c r="H4">
        <f>H3*C5/C3</f>
        <v>9.9549774887218612E-2</v>
      </c>
    </row>
    <row r="5" spans="1:14" x14ac:dyDescent="0.3">
      <c r="A5" t="s">
        <v>3</v>
      </c>
      <c r="B5" t="s">
        <v>1</v>
      </c>
      <c r="C5">
        <v>0.1</v>
      </c>
    </row>
    <row r="7" spans="1:14" x14ac:dyDescent="0.3">
      <c r="A7" t="s">
        <v>4</v>
      </c>
    </row>
    <row r="9" spans="1:14" x14ac:dyDescent="0.3">
      <c r="G9" t="s">
        <v>11</v>
      </c>
    </row>
    <row r="10" spans="1:14" x14ac:dyDescent="0.3">
      <c r="G10">
        <f>1-H3*C5/C3-F3*C4/C3</f>
        <v>-4.4999992621086449E-10</v>
      </c>
    </row>
    <row r="13" spans="1:14" x14ac:dyDescent="0.3">
      <c r="A13" t="s">
        <v>12</v>
      </c>
    </row>
    <row r="15" spans="1:14" x14ac:dyDescent="0.3">
      <c r="A15">
        <v>13.19</v>
      </c>
    </row>
    <row r="16" spans="1:14" x14ac:dyDescent="0.3">
      <c r="A16" t="s">
        <v>5</v>
      </c>
      <c r="E16" t="s">
        <v>16</v>
      </c>
      <c r="J16" t="s">
        <v>17</v>
      </c>
      <c r="N16" t="s">
        <v>23</v>
      </c>
    </row>
    <row r="17" spans="1:21" x14ac:dyDescent="0.3">
      <c r="A17" t="s">
        <v>13</v>
      </c>
      <c r="C17">
        <v>1.8</v>
      </c>
      <c r="E17" t="s">
        <v>5</v>
      </c>
      <c r="H17" t="s">
        <v>20</v>
      </c>
      <c r="J17" t="s">
        <v>6</v>
      </c>
      <c r="N17" t="s">
        <v>24</v>
      </c>
      <c r="T17" t="s">
        <v>29</v>
      </c>
    </row>
    <row r="18" spans="1:21" x14ac:dyDescent="0.3">
      <c r="A18" t="s">
        <v>14</v>
      </c>
      <c r="B18" t="s">
        <v>1</v>
      </c>
      <c r="C18">
        <v>1.24</v>
      </c>
      <c r="E18" t="s">
        <v>7</v>
      </c>
      <c r="F18">
        <v>0.65</v>
      </c>
      <c r="H18" t="s">
        <v>21</v>
      </c>
      <c r="J18" t="s">
        <v>18</v>
      </c>
      <c r="L18">
        <f>EXP($C$17*F19^2)</f>
        <v>1.2466999247382289</v>
      </c>
      <c r="N18" t="s">
        <v>25</v>
      </c>
      <c r="Q18" t="s">
        <v>27</v>
      </c>
      <c r="T18" t="s">
        <v>30</v>
      </c>
    </row>
    <row r="19" spans="1:21" x14ac:dyDescent="0.3">
      <c r="B19" t="s">
        <v>15</v>
      </c>
      <c r="C19">
        <v>124</v>
      </c>
      <c r="E19" t="s">
        <v>8</v>
      </c>
      <c r="F19">
        <f>1-F18</f>
        <v>0.35</v>
      </c>
      <c r="H19" t="s">
        <v>22</v>
      </c>
      <c r="J19" t="s">
        <v>19</v>
      </c>
      <c r="L19">
        <f>EXP($C$17*F18^2)</f>
        <v>2.1393456259361479</v>
      </c>
      <c r="N19" t="s">
        <v>7</v>
      </c>
      <c r="O19">
        <v>0</v>
      </c>
      <c r="Q19" t="s">
        <v>7</v>
      </c>
      <c r="R19">
        <v>1</v>
      </c>
      <c r="T19" t="s">
        <v>7</v>
      </c>
      <c r="U19">
        <v>0.8108299651162888</v>
      </c>
    </row>
    <row r="20" spans="1:21" x14ac:dyDescent="0.3">
      <c r="A20" t="s">
        <v>3</v>
      </c>
      <c r="B20" t="s">
        <v>15</v>
      </c>
      <c r="C20">
        <v>40.5</v>
      </c>
      <c r="J20" t="s">
        <v>0</v>
      </c>
      <c r="K20" t="s">
        <v>15</v>
      </c>
      <c r="L20">
        <f>F18*L18*C19+F19*L19*C20</f>
        <v>130.80923818154614</v>
      </c>
      <c r="N20" t="s">
        <v>8</v>
      </c>
      <c r="O20">
        <f>1-O19</f>
        <v>1</v>
      </c>
      <c r="Q20" t="s">
        <v>8</v>
      </c>
      <c r="R20">
        <v>0</v>
      </c>
      <c r="T20" t="s">
        <v>8</v>
      </c>
      <c r="U20">
        <f>1-U19</f>
        <v>0.1891700348837112</v>
      </c>
    </row>
    <row r="21" spans="1:21" x14ac:dyDescent="0.3">
      <c r="J21" t="s">
        <v>9</v>
      </c>
      <c r="L21">
        <f>F18*L18*C19/L20</f>
        <v>0.76817215152986795</v>
      </c>
      <c r="N21" t="s">
        <v>26</v>
      </c>
      <c r="O21">
        <f>1/EXP($C$17*O19^2)*$C$19*EXP($C$17*O20^2)/$C$20</f>
        <v>18.522377421906306</v>
      </c>
      <c r="Q21" t="s">
        <v>26</v>
      </c>
      <c r="R21">
        <f>1/EXP($C$17*R19^2)*$C$19*EXP($C$17*R20^2)/$C$20</f>
        <v>0.50610029974016613</v>
      </c>
      <c r="T21" t="s">
        <v>26</v>
      </c>
      <c r="U21">
        <f>1/EXP($C$17*U19^2)*$C$19*EXP($C$17*U20^2)/$C$20</f>
        <v>0.999991717108207</v>
      </c>
    </row>
    <row r="22" spans="1:21" x14ac:dyDescent="0.3">
      <c r="J22" t="s">
        <v>10</v>
      </c>
      <c r="L22">
        <f>1-L21</f>
        <v>0.23182784847013205</v>
      </c>
    </row>
    <row r="23" spans="1:21" x14ac:dyDescent="0.3">
      <c r="O23" t="s">
        <v>28</v>
      </c>
      <c r="T23" t="s">
        <v>0</v>
      </c>
      <c r="U23">
        <f>U19*EXP(C17*U20^2)*C19+C20*EXP(C17*U19^2)*U20</f>
        <v>132.2503445817301</v>
      </c>
    </row>
    <row r="28" spans="1:21" x14ac:dyDescent="0.3">
      <c r="A28">
        <v>13.22</v>
      </c>
    </row>
    <row r="29" spans="1:21" x14ac:dyDescent="0.3">
      <c r="A29" t="s">
        <v>5</v>
      </c>
      <c r="D29" t="s">
        <v>6</v>
      </c>
    </row>
    <row r="30" spans="1:21" x14ac:dyDescent="0.3">
      <c r="A30" t="s">
        <v>7</v>
      </c>
      <c r="B30">
        <v>2E-3</v>
      </c>
      <c r="D30" t="s">
        <v>18</v>
      </c>
      <c r="F30">
        <f>EXP(B34*B31^2)</f>
        <v>2.5251077119108412</v>
      </c>
      <c r="H30" t="s">
        <v>35</v>
      </c>
    </row>
    <row r="31" spans="1:21" x14ac:dyDescent="0.3">
      <c r="A31" t="s">
        <v>8</v>
      </c>
      <c r="B31">
        <f>1-B30</f>
        <v>0.998</v>
      </c>
      <c r="D31" t="s">
        <v>19</v>
      </c>
      <c r="F31">
        <f>EXP(B34*B30^2)</f>
        <v>1.0000037200069192</v>
      </c>
      <c r="H31" t="s">
        <v>36</v>
      </c>
    </row>
    <row r="32" spans="1:21" x14ac:dyDescent="0.3">
      <c r="A32" t="s">
        <v>9</v>
      </c>
      <c r="B32">
        <v>0.95</v>
      </c>
      <c r="D32" t="s">
        <v>37</v>
      </c>
      <c r="E32" t="s">
        <v>38</v>
      </c>
      <c r="F32">
        <v>376.45316637254598</v>
      </c>
    </row>
    <row r="33" spans="1:6" x14ac:dyDescent="0.3">
      <c r="A33" t="s">
        <v>10</v>
      </c>
      <c r="B33">
        <f>1-B32</f>
        <v>5.0000000000000044E-2</v>
      </c>
      <c r="D33" t="s">
        <v>14</v>
      </c>
      <c r="E33" t="s">
        <v>1</v>
      </c>
      <c r="F33">
        <f>EXP(B36-B37/F32)</f>
        <v>25.733890711437549</v>
      </c>
    </row>
    <row r="34" spans="1:6" x14ac:dyDescent="0.3">
      <c r="A34" t="s">
        <v>13</v>
      </c>
      <c r="B34">
        <v>0.93</v>
      </c>
      <c r="D34" t="s">
        <v>3</v>
      </c>
      <c r="E34" t="s">
        <v>1</v>
      </c>
      <c r="F34">
        <f>EXP(B38-B39/F32)</f>
        <v>6.8537708108218545E-3</v>
      </c>
    </row>
    <row r="35" spans="1:6" x14ac:dyDescent="0.3">
      <c r="D35" t="s">
        <v>0</v>
      </c>
      <c r="E35" t="s">
        <v>1</v>
      </c>
      <c r="F35">
        <f>B30*F30*F33+B31*F31*F34</f>
        <v>0.13680178050012634</v>
      </c>
    </row>
    <row r="36" spans="1:6" x14ac:dyDescent="0.3">
      <c r="A36" t="s">
        <v>31</v>
      </c>
      <c r="B36">
        <v>10.08</v>
      </c>
      <c r="D36" t="s">
        <v>39</v>
      </c>
      <c r="F36">
        <f>F35-1/(B32/F30/F33+B33/F31/F34)</f>
        <v>6.201385377435642E-9</v>
      </c>
    </row>
    <row r="37" spans="1:6" x14ac:dyDescent="0.3">
      <c r="A37" t="s">
        <v>32</v>
      </c>
      <c r="B37">
        <v>2572</v>
      </c>
    </row>
    <row r="38" spans="1:6" x14ac:dyDescent="0.3">
      <c r="A38" t="s">
        <v>33</v>
      </c>
      <c r="B38">
        <v>11.63</v>
      </c>
    </row>
    <row r="39" spans="1:6" x14ac:dyDescent="0.3">
      <c r="A39" t="s">
        <v>34</v>
      </c>
      <c r="B39">
        <v>6254</v>
      </c>
    </row>
    <row r="43" spans="1:6" x14ac:dyDescent="0.3">
      <c r="A43">
        <v>13.26</v>
      </c>
    </row>
    <row r="44" spans="1:6" x14ac:dyDescent="0.3">
      <c r="A44" t="s">
        <v>40</v>
      </c>
    </row>
    <row r="45" spans="1:6" x14ac:dyDescent="0.3">
      <c r="A45" t="s">
        <v>41</v>
      </c>
      <c r="D45" t="s">
        <v>42</v>
      </c>
    </row>
    <row r="46" spans="1:6" x14ac:dyDescent="0.3">
      <c r="A46" t="s">
        <v>43</v>
      </c>
      <c r="B46">
        <v>14.314500000000001</v>
      </c>
      <c r="D46" t="s">
        <v>43</v>
      </c>
      <c r="E46">
        <v>14.895</v>
      </c>
    </row>
    <row r="47" spans="1:6" x14ac:dyDescent="0.3">
      <c r="A47" t="s">
        <v>44</v>
      </c>
      <c r="B47">
        <v>2756.22</v>
      </c>
      <c r="D47" t="s">
        <v>44</v>
      </c>
      <c r="E47">
        <v>3413.1</v>
      </c>
    </row>
    <row r="48" spans="1:6" x14ac:dyDescent="0.3">
      <c r="A48" t="s">
        <v>45</v>
      </c>
      <c r="B48">
        <v>228.06</v>
      </c>
      <c r="D48" t="s">
        <v>45</v>
      </c>
      <c r="E48">
        <v>250.523</v>
      </c>
    </row>
    <row r="50" spans="1:11" x14ac:dyDescent="0.3">
      <c r="A50" t="s">
        <v>16</v>
      </c>
    </row>
    <row r="51" spans="1:11" x14ac:dyDescent="0.3">
      <c r="A51" t="s">
        <v>5</v>
      </c>
      <c r="E51" t="s">
        <v>47</v>
      </c>
      <c r="I51" t="s">
        <v>48</v>
      </c>
    </row>
    <row r="52" spans="1:11" x14ac:dyDescent="0.3">
      <c r="A52" t="s">
        <v>37</v>
      </c>
      <c r="B52" t="s">
        <v>45</v>
      </c>
      <c r="C52">
        <v>50</v>
      </c>
      <c r="E52" t="s">
        <v>0</v>
      </c>
      <c r="F52" t="s">
        <v>46</v>
      </c>
      <c r="G52">
        <f>G53*C55+G54*C56</f>
        <v>0.57251266298457271</v>
      </c>
      <c r="I52" t="s">
        <v>0</v>
      </c>
      <c r="J52" t="s">
        <v>46</v>
      </c>
      <c r="K52">
        <f>1/(K53/C55+K54/C56)</f>
        <v>0.47760673494544698</v>
      </c>
    </row>
    <row r="53" spans="1:11" x14ac:dyDescent="0.3">
      <c r="A53" t="s">
        <v>14</v>
      </c>
      <c r="B53" t="s">
        <v>15</v>
      </c>
      <c r="C53">
        <f>EXP($B$46-$B$47/(C52+$B$48))</f>
        <v>81.628536938689564</v>
      </c>
      <c r="E53" t="s">
        <v>7</v>
      </c>
      <c r="G53">
        <v>0.5</v>
      </c>
      <c r="I53" t="s">
        <v>9</v>
      </c>
      <c r="K53">
        <v>0.5</v>
      </c>
    </row>
    <row r="54" spans="1:11" x14ac:dyDescent="0.3">
      <c r="A54" t="s">
        <v>3</v>
      </c>
      <c r="B54" t="s">
        <v>15</v>
      </c>
      <c r="C54">
        <f>EXP($E$46-$E$47/(C52+$E$48))</f>
        <v>34.391154215134094</v>
      </c>
      <c r="E54" t="s">
        <v>8</v>
      </c>
      <c r="G54">
        <f>1-G53</f>
        <v>0.5</v>
      </c>
      <c r="I54" t="s">
        <v>10</v>
      </c>
      <c r="K54">
        <f>1-K53</f>
        <v>0.5</v>
      </c>
    </row>
    <row r="55" spans="1:11" x14ac:dyDescent="0.3">
      <c r="A55" t="s">
        <v>14</v>
      </c>
      <c r="B55" t="s">
        <v>46</v>
      </c>
      <c r="C55">
        <f>C53/101.325</f>
        <v>0.80561102332780221</v>
      </c>
      <c r="E55" t="s">
        <v>9</v>
      </c>
      <c r="G55">
        <f>G53*C55/G52</f>
        <v>0.7035748511902441</v>
      </c>
      <c r="I55" t="s">
        <v>7</v>
      </c>
      <c r="K55">
        <f>K53*K52/C55</f>
        <v>0.2964251488097559</v>
      </c>
    </row>
    <row r="56" spans="1:11" x14ac:dyDescent="0.3">
      <c r="A56" t="s">
        <v>3</v>
      </c>
      <c r="B56" t="s">
        <v>46</v>
      </c>
      <c r="C56">
        <f>C54/101.325</f>
        <v>0.33941430264134315</v>
      </c>
      <c r="E56" t="s">
        <v>10</v>
      </c>
      <c r="G56">
        <f>1-G55</f>
        <v>0.2964251488097559</v>
      </c>
      <c r="I56" t="s">
        <v>8</v>
      </c>
      <c r="K56">
        <f>1-K55</f>
        <v>0.7035748511902441</v>
      </c>
    </row>
    <row r="61" spans="1:11" x14ac:dyDescent="0.3">
      <c r="A61" t="s">
        <v>17</v>
      </c>
    </row>
    <row r="62" spans="1:11" x14ac:dyDescent="0.3">
      <c r="A62" t="s">
        <v>0</v>
      </c>
      <c r="B62" t="s">
        <v>46</v>
      </c>
      <c r="C62">
        <v>0.5</v>
      </c>
    </row>
    <row r="64" spans="1:11" x14ac:dyDescent="0.3">
      <c r="A64" t="s">
        <v>49</v>
      </c>
      <c r="E64" t="s">
        <v>50</v>
      </c>
    </row>
    <row r="65" spans="1:7" x14ac:dyDescent="0.3">
      <c r="A65" t="s">
        <v>37</v>
      </c>
      <c r="B65" t="s">
        <v>45</v>
      </c>
      <c r="C65">
        <v>51.23840515580126</v>
      </c>
      <c r="E65" t="s">
        <v>37</v>
      </c>
      <c r="F65" t="s">
        <v>45</v>
      </c>
      <c r="G65">
        <v>46.315675461003231</v>
      </c>
    </row>
    <row r="66" spans="1:7" x14ac:dyDescent="0.3">
      <c r="A66" t="s">
        <v>14</v>
      </c>
      <c r="B66" t="s">
        <v>15</v>
      </c>
      <c r="C66">
        <f>EXP($B$46-$B$47/(C65+$B$48))</f>
        <v>85.296208875260319</v>
      </c>
      <c r="E66" t="s">
        <v>14</v>
      </c>
      <c r="F66" t="s">
        <v>15</v>
      </c>
      <c r="G66">
        <f>EXP($B$46-$B$47/(G65+$B$48))</f>
        <v>71.455578924175555</v>
      </c>
    </row>
    <row r="67" spans="1:7" x14ac:dyDescent="0.3">
      <c r="A67" t="s">
        <v>3</v>
      </c>
      <c r="B67" t="s">
        <v>15</v>
      </c>
      <c r="C67">
        <f>EXP($E$46-$E$47/(C65+$E$48))</f>
        <v>36.032036574950865</v>
      </c>
      <c r="E67" t="s">
        <v>3</v>
      </c>
      <c r="F67" t="s">
        <v>15</v>
      </c>
      <c r="G67">
        <f>EXP($E$46-$E$47/(G65+$E$48))</f>
        <v>29.869420517337876</v>
      </c>
    </row>
    <row r="68" spans="1:7" x14ac:dyDescent="0.3">
      <c r="A68" t="s">
        <v>14</v>
      </c>
      <c r="B68" t="s">
        <v>46</v>
      </c>
      <c r="C68">
        <f>C66/101.325</f>
        <v>0.84180813101663277</v>
      </c>
      <c r="E68" t="s">
        <v>14</v>
      </c>
      <c r="F68" t="s">
        <v>46</v>
      </c>
      <c r="G68">
        <f>G66/101.325</f>
        <v>0.70521173376931212</v>
      </c>
    </row>
    <row r="69" spans="1:7" x14ac:dyDescent="0.3">
      <c r="A69" t="s">
        <v>3</v>
      </c>
      <c r="B69" t="s">
        <v>46</v>
      </c>
      <c r="C69">
        <f>C67/101.325</f>
        <v>0.3556085524298136</v>
      </c>
      <c r="E69" t="s">
        <v>3</v>
      </c>
      <c r="F69" t="s">
        <v>46</v>
      </c>
      <c r="G69">
        <f>G67/101.325</f>
        <v>0.29478826071885394</v>
      </c>
    </row>
    <row r="70" spans="1:7" x14ac:dyDescent="0.3">
      <c r="A70" t="s">
        <v>9</v>
      </c>
      <c r="C70">
        <v>0.5</v>
      </c>
      <c r="E70" t="s">
        <v>9</v>
      </c>
      <c r="G70">
        <f>G72*G68/C62</f>
        <v>0.70521173376931212</v>
      </c>
    </row>
    <row r="71" spans="1:7" x14ac:dyDescent="0.3">
      <c r="A71" t="s">
        <v>10</v>
      </c>
      <c r="C71">
        <f>1-C70</f>
        <v>0.5</v>
      </c>
      <c r="E71" t="s">
        <v>10</v>
      </c>
      <c r="G71">
        <f>1-G70</f>
        <v>0.29478826623068788</v>
      </c>
    </row>
    <row r="72" spans="1:7" x14ac:dyDescent="0.3">
      <c r="A72" t="s">
        <v>7</v>
      </c>
      <c r="C72">
        <f>C70*C62/C68</f>
        <v>0.29697978766026006</v>
      </c>
      <c r="E72" t="s">
        <v>7</v>
      </c>
      <c r="G72">
        <v>0.5</v>
      </c>
    </row>
    <row r="73" spans="1:7" x14ac:dyDescent="0.3">
      <c r="A73" t="s">
        <v>8</v>
      </c>
      <c r="C73">
        <f>1-C72</f>
        <v>0.70302021233973999</v>
      </c>
      <c r="E73" t="s">
        <v>8</v>
      </c>
      <c r="G73">
        <f>1-G72</f>
        <v>0.5</v>
      </c>
    </row>
    <row r="75" spans="1:7" x14ac:dyDescent="0.3">
      <c r="A75" t="s">
        <v>51</v>
      </c>
      <c r="C75">
        <f>C62-1/(C70/C68+C71/C69)</f>
        <v>-5.4884874423066776E-11</v>
      </c>
      <c r="E75" t="s">
        <v>51</v>
      </c>
      <c r="G75">
        <f>C62-G72*G68-G73*G69</f>
        <v>2.7559169668567307E-9</v>
      </c>
    </row>
  </sheetData>
  <pageMargins left="0.7" right="0.7" top="0.75" bottom="0.75" header="0.3" footer="0.3"/>
  <ignoredErrors>
    <ignoredError sqref="G55 K55 C7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2024-10-17T00:33:48Z</dcterms:modified>
</cp:coreProperties>
</file>