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bx5051/Library/CloudStorage/OneDrive-Personal/Hydrogen isotopes of natural gases/GasMix Exp/Exchange Modeling/"/>
    </mc:Choice>
  </mc:AlternateContent>
  <xr:revisionPtr revIDLastSave="336" documentId="11_8D8893D3A5F7A4597763D84DA0B9D068D53BB143" xr6:coauthVersionLast="38" xr6:coauthVersionMax="47" xr10:uidLastSave="{E6539325-2552-7045-9BCF-0C6AA550043A}"/>
  <bookViews>
    <workbookView xWindow="-20" yWindow="500" windowWidth="28800" windowHeight="16360" xr2:uid="{00000000-000D-0000-FFFF-FFFF00000000}"/>
  </bookViews>
  <sheets>
    <sheet name="Sheet1" sheetId="1" r:id="rId1"/>
    <sheet name="Sheet2" sheetId="2" r:id="rId2"/>
    <sheet name="2023_calcs" sheetId="4" r:id="rId3"/>
    <sheet name="Sheet3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4" l="1"/>
  <c r="O30" i="4"/>
  <c r="N28" i="4"/>
  <c r="N26" i="4"/>
  <c r="J6" i="4"/>
  <c r="J7" i="4" s="1"/>
  <c r="J8" i="4" s="1"/>
  <c r="J5" i="4"/>
  <c r="K41" i="4"/>
  <c r="K40" i="4"/>
  <c r="K39" i="4"/>
  <c r="K38" i="4"/>
  <c r="K37" i="4"/>
  <c r="K36" i="4"/>
  <c r="K35" i="4"/>
  <c r="J35" i="4"/>
  <c r="K34" i="4"/>
  <c r="J34" i="4"/>
  <c r="E28" i="4"/>
  <c r="E27" i="4"/>
  <c r="E26" i="4"/>
  <c r="E25" i="4"/>
  <c r="E24" i="4"/>
  <c r="E23" i="4"/>
  <c r="E22" i="4"/>
  <c r="E21" i="4"/>
  <c r="E20" i="4"/>
  <c r="K41" i="1"/>
  <c r="K40" i="1"/>
  <c r="K39" i="1"/>
  <c r="K38" i="1"/>
  <c r="K37" i="1"/>
  <c r="K36" i="1"/>
  <c r="K35" i="1"/>
  <c r="K34" i="1"/>
  <c r="K6" i="1" l="1"/>
  <c r="K7" i="1" s="1"/>
  <c r="K8" i="1" s="1"/>
  <c r="K5" i="1"/>
  <c r="J35" i="1" l="1"/>
  <c r="J34" i="1"/>
  <c r="J10" i="1" l="1"/>
  <c r="J8" i="1"/>
  <c r="J7" i="1"/>
  <c r="J6" i="1"/>
  <c r="J5" i="1"/>
  <c r="K19" i="2" l="1"/>
  <c r="E6" i="2" l="1"/>
  <c r="E28" i="1" l="1"/>
  <c r="E27" i="1"/>
  <c r="E26" i="1"/>
  <c r="E25" i="1"/>
  <c r="E24" i="1"/>
  <c r="E23" i="1"/>
  <c r="E22" i="1"/>
  <c r="E21" i="1"/>
  <c r="E20" i="1"/>
</calcChain>
</file>

<file path=xl/sharedStrings.xml><?xml version="1.0" encoding="utf-8"?>
<sst xmlns="http://schemas.openxmlformats.org/spreadsheetml/2006/main" count="135" uniqueCount="64">
  <si>
    <t>CH4</t>
  </si>
  <si>
    <t>CH3D</t>
  </si>
  <si>
    <t>CH2D2</t>
  </si>
  <si>
    <t>13CH4</t>
  </si>
  <si>
    <t>13CH3D</t>
  </si>
  <si>
    <t>13CH2D2</t>
  </si>
  <si>
    <t>#</t>
  </si>
  <si>
    <t>Molec</t>
  </si>
  <si>
    <t>CH3CH3</t>
  </si>
  <si>
    <t>CH2DCH3</t>
  </si>
  <si>
    <t xml:space="preserve">CH3CHDCH3    </t>
  </si>
  <si>
    <t>CH3CH2CH3</t>
  </si>
  <si>
    <t>CH2DCH2CH3</t>
  </si>
  <si>
    <t>CH3CH2CH2CH3</t>
  </si>
  <si>
    <t>CH2DCH2CH2CH3</t>
  </si>
  <si>
    <t xml:space="preserve">CH3CHDCH2CH3 </t>
  </si>
  <si>
    <t>CH3CH(CH3)2</t>
  </si>
  <si>
    <t>CH2DCH(CH3)2</t>
  </si>
  <si>
    <t xml:space="preserve">CH3CD(CH3)2   </t>
  </si>
  <si>
    <t>σ (sym)</t>
  </si>
  <si>
    <t>CH2DCH2CH2CH2CH3</t>
  </si>
  <si>
    <t>CH3CHDCH2CH2CH3</t>
  </si>
  <si>
    <t>CH3CH2CHDCH2CH3</t>
  </si>
  <si>
    <t>CH2DCH(CH3)CH2CH3</t>
  </si>
  <si>
    <t>CH3CD(CH3)CH2CH3</t>
  </si>
  <si>
    <t>CH3CH(CH3)CHDCH3</t>
  </si>
  <si>
    <t xml:space="preserve">CH3CH(CH3)CH2CH2D   </t>
  </si>
  <si>
    <t>C1</t>
  </si>
  <si>
    <t>C2</t>
  </si>
  <si>
    <t>C3</t>
  </si>
  <si>
    <t>nC4</t>
  </si>
  <si>
    <t>iC4</t>
  </si>
  <si>
    <t>nC5</t>
  </si>
  <si>
    <t>iC5</t>
  </si>
  <si>
    <t>*note symmetry number= (molecular symmetry number)*(internal rotation symmetry)</t>
  </si>
  <si>
    <t>Molecular descriptor</t>
  </si>
  <si>
    <t>radical position</t>
  </si>
  <si>
    <t>deuterium position</t>
  </si>
  <si>
    <t>C structure</t>
  </si>
  <si>
    <t>C number</t>
  </si>
  <si>
    <t>Radical descriptor</t>
  </si>
  <si>
    <t>H-lose reaction pair</t>
  </si>
  <si>
    <t>molecule</t>
  </si>
  <si>
    <t>radical</t>
  </si>
  <si>
    <t>D-lose reaction pair</t>
  </si>
  <si>
    <t>methyl</t>
  </si>
  <si>
    <t>primary</t>
  </si>
  <si>
    <t>secondary</t>
  </si>
  <si>
    <t>tertiary</t>
  </si>
  <si>
    <t>methane</t>
  </si>
  <si>
    <t>Degree</t>
  </si>
  <si>
    <t>https://kinetics.nist.gov/kinetics/Detail?id=1990TSA1-68:0</t>
  </si>
  <si>
    <t>T=500K</t>
  </si>
  <si>
    <t>cm3/molecule s</t>
  </si>
  <si>
    <t>Tsang 1990</t>
  </si>
  <si>
    <t>red: not from Tsang et al.</t>
  </si>
  <si>
    <t>beta/beta0</t>
  </si>
  <si>
    <t>n-C5H12</t>
  </si>
  <si>
    <t>i-C5H12</t>
  </si>
  <si>
    <t>beta_100</t>
  </si>
  <si>
    <t>*note: 200C data might be wrong</t>
  </si>
  <si>
    <t>200C</t>
  </si>
  <si>
    <t>100C</t>
  </si>
  <si>
    <t>Branch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</si>
</sst>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  <xf numFmtId="11" fontId="2" fillId="3" borderId="0" xfId="0" applyNumberFormat="1" applyFont="1" applyFill="1"/>
    <xf numFmtId="12" fontId="0" fillId="0" borderId="0" xfId="0" applyNumberFormat="1"/>
    <xf numFmtId="12" fontId="1" fillId="0" borderId="0" xfId="0" applyNumberFormat="1" applyFont="1"/>
    <xf numFmtId="0" fontId="0" fillId="0" borderId="1" xfId="0" applyBorder="1"/>
    <xf numFmtId="0" fontId="0" fillId="0" borderId="2" xfId="0" applyBorder="1"/>
    <xf numFmtId="12" fontId="0" fillId="0" borderId="1" xfId="0" applyNumberFormat="1" applyBorder="1"/>
    <xf numFmtId="0" fontId="0" fillId="4" borderId="1" xfId="0" applyFill="1" applyBorder="1"/>
    <xf numFmtId="0" fontId="0" fillId="4" borderId="0" xfId="0" applyFill="1"/>
    <xf numFmtId="0" fontId="0" fillId="4" borderId="2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70"/>
  <sheetViews>
    <sheetView tabSelected="1" zoomScale="119" zoomScaleNormal="70" workbookViewId="0">
      <selection activeCell="D24" sqref="D24:K28"/>
    </sheetView>
  </sheetViews>
  <sheetFormatPr baseColWidth="10" defaultColWidth="8.83203125" defaultRowHeight="15" x14ac:dyDescent="0.2"/>
  <cols>
    <col min="2" max="2" width="4.1640625" bestFit="1" customWidth="1"/>
    <col min="3" max="3" width="3" bestFit="1" customWidth="1"/>
    <col min="4" max="4" width="20.5" bestFit="1" customWidth="1"/>
    <col min="5" max="5" width="6.83203125" bestFit="1" customWidth="1"/>
    <col min="6" max="6" width="14.5" bestFit="1" customWidth="1"/>
    <col min="7" max="7" width="13.5" bestFit="1" customWidth="1"/>
    <col min="8" max="8" width="10" customWidth="1"/>
    <col min="18" max="18" width="9.33203125" style="5" bestFit="1" customWidth="1"/>
    <col min="23" max="23" width="9.33203125" bestFit="1" customWidth="1"/>
  </cols>
  <sheetData>
    <row r="1" spans="2:29" x14ac:dyDescent="0.2">
      <c r="F1" t="s">
        <v>35</v>
      </c>
      <c r="M1" s="19" t="s">
        <v>40</v>
      </c>
      <c r="N1" s="19"/>
      <c r="O1" s="19"/>
      <c r="P1" s="19"/>
      <c r="Q1" s="19"/>
      <c r="T1" t="s">
        <v>41</v>
      </c>
      <c r="W1" s="5"/>
      <c r="X1" s="5"/>
      <c r="Y1" t="s">
        <v>44</v>
      </c>
    </row>
    <row r="2" spans="2:29" x14ac:dyDescent="0.2">
      <c r="C2" t="s">
        <v>6</v>
      </c>
      <c r="D2" t="s">
        <v>7</v>
      </c>
      <c r="E2" s="1" t="s">
        <v>19</v>
      </c>
      <c r="F2" s="1" t="s">
        <v>38</v>
      </c>
      <c r="G2" s="1" t="s">
        <v>36</v>
      </c>
      <c r="H2" s="1" t="s">
        <v>37</v>
      </c>
      <c r="I2" s="1" t="s">
        <v>39</v>
      </c>
      <c r="J2" s="1" t="s">
        <v>56</v>
      </c>
      <c r="K2" s="1" t="s">
        <v>59</v>
      </c>
      <c r="M2" t="s">
        <v>6</v>
      </c>
      <c r="N2" s="1" t="s">
        <v>19</v>
      </c>
      <c r="O2" s="1" t="s">
        <v>38</v>
      </c>
      <c r="P2" s="1" t="s">
        <v>36</v>
      </c>
      <c r="Q2" s="1" t="s">
        <v>37</v>
      </c>
      <c r="R2" s="6"/>
      <c r="T2" t="s">
        <v>42</v>
      </c>
      <c r="U2" t="s">
        <v>43</v>
      </c>
      <c r="V2" t="s">
        <v>50</v>
      </c>
      <c r="W2" s="5"/>
      <c r="X2" s="5"/>
      <c r="Y2" t="s">
        <v>42</v>
      </c>
      <c r="Z2" t="s">
        <v>43</v>
      </c>
      <c r="AA2" t="s">
        <v>50</v>
      </c>
      <c r="AC2" t="s">
        <v>34</v>
      </c>
    </row>
    <row r="3" spans="2:29" x14ac:dyDescent="0.2">
      <c r="B3" s="16" t="s">
        <v>27</v>
      </c>
      <c r="C3" s="7">
        <v>1</v>
      </c>
      <c r="D3" s="7" t="s">
        <v>0</v>
      </c>
      <c r="E3" s="7">
        <v>12</v>
      </c>
      <c r="F3" s="7">
        <v>1</v>
      </c>
      <c r="G3" s="10">
        <v>0</v>
      </c>
      <c r="H3" s="10">
        <v>0</v>
      </c>
      <c r="I3" s="7">
        <v>1</v>
      </c>
      <c r="J3">
        <v>1</v>
      </c>
      <c r="K3">
        <v>1</v>
      </c>
      <c r="L3" s="13"/>
      <c r="M3" s="7">
        <v>1</v>
      </c>
      <c r="N3" s="7">
        <v>3</v>
      </c>
      <c r="O3" s="7">
        <v>1</v>
      </c>
      <c r="P3" s="10">
        <v>1</v>
      </c>
      <c r="Q3" s="10">
        <v>0</v>
      </c>
      <c r="R3" s="9"/>
      <c r="T3">
        <v>1</v>
      </c>
      <c r="U3">
        <v>1</v>
      </c>
      <c r="V3">
        <v>0</v>
      </c>
      <c r="W3" s="5">
        <v>1</v>
      </c>
      <c r="X3" s="5"/>
      <c r="Y3">
        <v>2</v>
      </c>
      <c r="Z3">
        <v>1</v>
      </c>
      <c r="AA3">
        <v>0</v>
      </c>
      <c r="AB3" s="5">
        <v>0.25</v>
      </c>
    </row>
    <row r="4" spans="2:29" x14ac:dyDescent="0.2">
      <c r="B4" s="17"/>
      <c r="C4">
        <v>2</v>
      </c>
      <c r="D4" t="s">
        <v>1</v>
      </c>
      <c r="E4">
        <v>3</v>
      </c>
      <c r="F4">
        <v>1</v>
      </c>
      <c r="G4" s="11">
        <v>0</v>
      </c>
      <c r="H4" s="11">
        <v>1</v>
      </c>
      <c r="I4">
        <v>1</v>
      </c>
      <c r="J4">
        <v>0.27479999999999999</v>
      </c>
      <c r="K4">
        <v>0.1671</v>
      </c>
      <c r="L4" s="14"/>
      <c r="M4">
        <v>2</v>
      </c>
      <c r="N4">
        <v>3</v>
      </c>
      <c r="O4">
        <v>2</v>
      </c>
      <c r="P4" s="11">
        <v>1</v>
      </c>
      <c r="Q4" s="11">
        <v>0</v>
      </c>
      <c r="T4">
        <v>7</v>
      </c>
      <c r="U4">
        <v>3</v>
      </c>
      <c r="V4">
        <v>1</v>
      </c>
      <c r="W4" s="5">
        <v>1</v>
      </c>
      <c r="X4" s="5"/>
      <c r="Y4">
        <v>8</v>
      </c>
      <c r="Z4">
        <v>3</v>
      </c>
      <c r="AA4">
        <v>1</v>
      </c>
      <c r="AB4" s="5">
        <v>0.16666666666666666</v>
      </c>
    </row>
    <row r="5" spans="2:29" x14ac:dyDescent="0.2">
      <c r="B5" s="17"/>
      <c r="C5">
        <v>3</v>
      </c>
      <c r="D5" t="s">
        <v>2</v>
      </c>
      <c r="E5">
        <v>2</v>
      </c>
      <c r="F5">
        <v>1</v>
      </c>
      <c r="G5" s="11">
        <v>0</v>
      </c>
      <c r="H5" s="11">
        <v>2</v>
      </c>
      <c r="I5">
        <v>1</v>
      </c>
      <c r="J5">
        <f>J4^2*0.992</f>
        <v>7.4910919679999993E-2</v>
      </c>
      <c r="K5">
        <f>K4^2*0.992</f>
        <v>2.7699030719999997E-2</v>
      </c>
      <c r="L5" s="14"/>
      <c r="M5">
        <v>3</v>
      </c>
      <c r="N5">
        <v>3</v>
      </c>
      <c r="O5">
        <v>3</v>
      </c>
      <c r="P5" s="11">
        <v>1</v>
      </c>
      <c r="Q5" s="11">
        <v>0</v>
      </c>
      <c r="T5">
        <v>9</v>
      </c>
      <c r="U5">
        <v>4</v>
      </c>
      <c r="V5">
        <v>1</v>
      </c>
      <c r="W5" s="5">
        <v>1</v>
      </c>
      <c r="X5" s="5"/>
      <c r="Y5">
        <v>10</v>
      </c>
      <c r="Z5">
        <v>4</v>
      </c>
      <c r="AA5">
        <v>1</v>
      </c>
      <c r="AB5" s="5">
        <v>0.16666666666666666</v>
      </c>
    </row>
    <row r="6" spans="2:29" x14ac:dyDescent="0.2">
      <c r="B6" s="17"/>
      <c r="C6">
        <v>4</v>
      </c>
      <c r="D6" t="s">
        <v>3</v>
      </c>
      <c r="E6">
        <v>12</v>
      </c>
      <c r="F6">
        <v>2</v>
      </c>
      <c r="G6" s="11">
        <v>0</v>
      </c>
      <c r="H6" s="11">
        <v>0</v>
      </c>
      <c r="I6">
        <v>1</v>
      </c>
      <c r="J6">
        <f>J3*0.97</f>
        <v>0.97</v>
      </c>
      <c r="K6">
        <f>K3*0.97</f>
        <v>0.97</v>
      </c>
      <c r="L6" s="14"/>
      <c r="M6">
        <v>4</v>
      </c>
      <c r="N6">
        <v>6</v>
      </c>
      <c r="O6">
        <v>4</v>
      </c>
      <c r="P6" s="11">
        <v>1</v>
      </c>
      <c r="Q6" s="11">
        <v>0</v>
      </c>
      <c r="T6">
        <v>9</v>
      </c>
      <c r="U6">
        <v>5</v>
      </c>
      <c r="V6">
        <v>2</v>
      </c>
      <c r="W6" s="5">
        <v>1</v>
      </c>
      <c r="X6" s="5"/>
      <c r="Y6">
        <v>11</v>
      </c>
      <c r="Z6">
        <v>5</v>
      </c>
      <c r="AA6">
        <v>2</v>
      </c>
      <c r="AB6" s="5">
        <v>0.5</v>
      </c>
    </row>
    <row r="7" spans="2:29" x14ac:dyDescent="0.2">
      <c r="B7" s="17"/>
      <c r="C7">
        <v>5</v>
      </c>
      <c r="D7" t="s">
        <v>4</v>
      </c>
      <c r="E7">
        <v>3</v>
      </c>
      <c r="F7">
        <v>2</v>
      </c>
      <c r="G7" s="11">
        <v>0</v>
      </c>
      <c r="H7" s="11">
        <v>1</v>
      </c>
      <c r="I7">
        <v>1</v>
      </c>
      <c r="J7">
        <f>J6*J4*0.9974</f>
        <v>0.26586295439999996</v>
      </c>
      <c r="K7">
        <f>K6*K4*0.9974</f>
        <v>0.16166557379999996</v>
      </c>
      <c r="L7" s="14"/>
      <c r="M7">
        <v>5</v>
      </c>
      <c r="N7">
        <v>18</v>
      </c>
      <c r="O7">
        <v>4</v>
      </c>
      <c r="P7" s="11">
        <v>2</v>
      </c>
      <c r="Q7" s="11">
        <v>0</v>
      </c>
      <c r="T7">
        <v>12</v>
      </c>
      <c r="U7">
        <v>6</v>
      </c>
      <c r="V7">
        <v>1</v>
      </c>
      <c r="W7" s="5">
        <v>1</v>
      </c>
      <c r="X7" s="5"/>
      <c r="Y7">
        <v>13</v>
      </c>
      <c r="Z7">
        <v>6</v>
      </c>
      <c r="AA7">
        <v>1</v>
      </c>
      <c r="AB7" s="5">
        <v>0.16666666666666666</v>
      </c>
    </row>
    <row r="8" spans="2:29" x14ac:dyDescent="0.2">
      <c r="B8" s="18"/>
      <c r="C8" s="8">
        <v>6</v>
      </c>
      <c r="D8" s="8" t="s">
        <v>5</v>
      </c>
      <c r="E8" s="8">
        <v>2</v>
      </c>
      <c r="F8" s="8">
        <v>2</v>
      </c>
      <c r="G8" s="12">
        <v>0</v>
      </c>
      <c r="H8" s="12">
        <v>2</v>
      </c>
      <c r="I8" s="8">
        <v>1</v>
      </c>
      <c r="J8">
        <f>J7*J4*0.992</f>
        <v>7.2474666750167033E-2</v>
      </c>
      <c r="K8">
        <f>K7*K4*0.992</f>
        <v>2.6798202842924151E-2</v>
      </c>
      <c r="L8" s="14"/>
      <c r="M8">
        <v>6</v>
      </c>
      <c r="O8">
        <v>5</v>
      </c>
      <c r="P8" s="11">
        <v>1</v>
      </c>
      <c r="Q8" s="11">
        <v>0</v>
      </c>
      <c r="T8">
        <v>12</v>
      </c>
      <c r="U8">
        <v>7</v>
      </c>
      <c r="V8">
        <v>2</v>
      </c>
      <c r="W8" s="5">
        <v>1</v>
      </c>
      <c r="X8" s="5"/>
      <c r="Y8">
        <v>14</v>
      </c>
      <c r="Z8">
        <v>7</v>
      </c>
      <c r="AA8">
        <v>2</v>
      </c>
      <c r="AB8" s="5">
        <v>0.25</v>
      </c>
    </row>
    <row r="9" spans="2:29" x14ac:dyDescent="0.2">
      <c r="B9" s="16" t="s">
        <v>28</v>
      </c>
      <c r="C9" s="7">
        <v>7</v>
      </c>
      <c r="D9" s="7" t="s">
        <v>8</v>
      </c>
      <c r="E9" s="7">
        <v>18</v>
      </c>
      <c r="F9" s="7">
        <v>3</v>
      </c>
      <c r="G9" s="10">
        <v>0</v>
      </c>
      <c r="H9" s="10">
        <v>0</v>
      </c>
      <c r="I9" s="7">
        <v>2</v>
      </c>
      <c r="J9">
        <v>1</v>
      </c>
      <c r="K9">
        <v>1</v>
      </c>
      <c r="L9" s="17"/>
      <c r="M9">
        <v>7</v>
      </c>
      <c r="O9">
        <v>5</v>
      </c>
      <c r="P9" s="11">
        <v>2</v>
      </c>
      <c r="Q9" s="11">
        <v>0</v>
      </c>
      <c r="T9">
        <v>15</v>
      </c>
      <c r="U9">
        <v>8</v>
      </c>
      <c r="V9">
        <v>1</v>
      </c>
      <c r="W9" s="5">
        <v>1</v>
      </c>
      <c r="X9" s="5"/>
      <c r="Y9">
        <v>16</v>
      </c>
      <c r="Z9">
        <v>8</v>
      </c>
      <c r="AA9">
        <v>1</v>
      </c>
      <c r="AB9" s="5">
        <v>0.1111111111111111</v>
      </c>
    </row>
    <row r="10" spans="2:29" x14ac:dyDescent="0.2">
      <c r="B10" s="18"/>
      <c r="C10" s="8">
        <v>8</v>
      </c>
      <c r="D10" s="8" t="s">
        <v>9</v>
      </c>
      <c r="E10" s="8">
        <v>3</v>
      </c>
      <c r="F10" s="8">
        <v>3</v>
      </c>
      <c r="G10" s="12">
        <v>0</v>
      </c>
      <c r="H10" s="12">
        <v>1</v>
      </c>
      <c r="I10" s="8">
        <v>2</v>
      </c>
      <c r="J10">
        <f>0.2676</f>
        <v>0.2676</v>
      </c>
      <c r="K10">
        <v>0.15915000000000001</v>
      </c>
      <c r="L10" s="17"/>
      <c r="M10">
        <v>8</v>
      </c>
      <c r="O10">
        <v>6</v>
      </c>
      <c r="P10" s="11">
        <v>1</v>
      </c>
      <c r="Q10" s="11">
        <v>0</v>
      </c>
      <c r="T10">
        <v>15</v>
      </c>
      <c r="U10">
        <v>9</v>
      </c>
      <c r="V10">
        <v>3</v>
      </c>
      <c r="W10" s="5">
        <v>1</v>
      </c>
      <c r="Y10">
        <v>17</v>
      </c>
      <c r="Z10">
        <v>9</v>
      </c>
      <c r="AA10">
        <v>3</v>
      </c>
      <c r="AB10" s="5">
        <v>1</v>
      </c>
    </row>
    <row r="11" spans="2:29" x14ac:dyDescent="0.2">
      <c r="B11" s="16" t="s">
        <v>29</v>
      </c>
      <c r="C11" s="7">
        <v>9</v>
      </c>
      <c r="D11" s="7" t="s">
        <v>11</v>
      </c>
      <c r="E11" s="7">
        <v>36</v>
      </c>
      <c r="F11" s="7">
        <v>4</v>
      </c>
      <c r="G11" s="10">
        <v>0</v>
      </c>
      <c r="H11" s="10">
        <v>0</v>
      </c>
      <c r="I11" s="7">
        <v>3</v>
      </c>
      <c r="J11">
        <v>1</v>
      </c>
      <c r="K11">
        <v>1</v>
      </c>
      <c r="L11" s="14"/>
      <c r="M11">
        <v>9</v>
      </c>
      <c r="O11">
        <v>6</v>
      </c>
      <c r="P11" s="11">
        <v>2</v>
      </c>
      <c r="Q11" s="11">
        <v>0</v>
      </c>
      <c r="T11">
        <v>18</v>
      </c>
      <c r="U11">
        <v>10</v>
      </c>
      <c r="V11">
        <v>1</v>
      </c>
      <c r="W11" s="5">
        <v>1</v>
      </c>
      <c r="Y11">
        <v>19</v>
      </c>
      <c r="Z11">
        <v>10</v>
      </c>
      <c r="AA11">
        <v>1</v>
      </c>
      <c r="AB11" s="5">
        <v>0.16666666666666666</v>
      </c>
    </row>
    <row r="12" spans="2:29" x14ac:dyDescent="0.2">
      <c r="B12" s="17"/>
      <c r="C12">
        <v>10</v>
      </c>
      <c r="D12" t="s">
        <v>12</v>
      </c>
      <c r="E12">
        <v>6</v>
      </c>
      <c r="F12">
        <v>4</v>
      </c>
      <c r="G12" s="11">
        <v>0</v>
      </c>
      <c r="H12" s="11">
        <v>1</v>
      </c>
      <c r="I12">
        <v>3</v>
      </c>
      <c r="J12">
        <v>0.26869999999999999</v>
      </c>
      <c r="K12">
        <v>0.16</v>
      </c>
      <c r="L12" s="14"/>
      <c r="M12">
        <v>10</v>
      </c>
      <c r="O12">
        <v>7</v>
      </c>
      <c r="P12" s="11">
        <v>1</v>
      </c>
      <c r="Q12" s="11">
        <v>0</v>
      </c>
      <c r="T12">
        <v>18</v>
      </c>
      <c r="U12">
        <v>11</v>
      </c>
      <c r="V12">
        <v>2</v>
      </c>
      <c r="W12" s="5">
        <v>1</v>
      </c>
      <c r="Y12">
        <v>20</v>
      </c>
      <c r="Z12">
        <v>11</v>
      </c>
      <c r="AA12">
        <v>2</v>
      </c>
      <c r="AB12" s="5">
        <v>0.25</v>
      </c>
    </row>
    <row r="13" spans="2:29" x14ac:dyDescent="0.2">
      <c r="B13" s="18"/>
      <c r="C13" s="8">
        <v>11</v>
      </c>
      <c r="D13" s="8" t="s">
        <v>10</v>
      </c>
      <c r="E13" s="8">
        <v>18</v>
      </c>
      <c r="F13" s="8">
        <v>4</v>
      </c>
      <c r="G13" s="12">
        <v>0</v>
      </c>
      <c r="H13" s="12">
        <v>2</v>
      </c>
      <c r="I13" s="8">
        <v>3</v>
      </c>
      <c r="J13">
        <v>0.2596</v>
      </c>
      <c r="K13">
        <v>0.15112</v>
      </c>
      <c r="L13" s="14"/>
      <c r="M13">
        <v>11</v>
      </c>
      <c r="O13">
        <v>7</v>
      </c>
      <c r="P13" s="11">
        <v>2</v>
      </c>
      <c r="Q13" s="11">
        <v>0</v>
      </c>
      <c r="T13">
        <v>18</v>
      </c>
      <c r="U13">
        <v>12</v>
      </c>
      <c r="V13">
        <v>2</v>
      </c>
      <c r="W13" s="5">
        <v>1</v>
      </c>
      <c r="Y13">
        <v>21</v>
      </c>
      <c r="Z13">
        <v>12</v>
      </c>
      <c r="AA13">
        <v>2</v>
      </c>
      <c r="AB13" s="5">
        <v>0.5</v>
      </c>
    </row>
    <row r="14" spans="2:29" x14ac:dyDescent="0.2">
      <c r="B14" s="16" t="s">
        <v>30</v>
      </c>
      <c r="C14" s="7">
        <v>12</v>
      </c>
      <c r="D14" s="7" t="s">
        <v>13</v>
      </c>
      <c r="E14" s="7">
        <v>72</v>
      </c>
      <c r="F14" s="7">
        <v>5</v>
      </c>
      <c r="G14" s="10">
        <v>0</v>
      </c>
      <c r="H14" s="10">
        <v>0</v>
      </c>
      <c r="I14" s="7">
        <v>4</v>
      </c>
      <c r="J14">
        <v>1</v>
      </c>
      <c r="K14">
        <v>1</v>
      </c>
      <c r="L14" s="14"/>
      <c r="M14">
        <v>12</v>
      </c>
      <c r="O14">
        <v>7</v>
      </c>
      <c r="P14" s="11">
        <v>3</v>
      </c>
      <c r="Q14" s="11">
        <v>0</v>
      </c>
      <c r="T14">
        <v>22</v>
      </c>
      <c r="U14">
        <v>13</v>
      </c>
      <c r="V14">
        <v>1</v>
      </c>
      <c r="W14" s="5">
        <v>1</v>
      </c>
      <c r="Y14">
        <v>23</v>
      </c>
      <c r="Z14">
        <v>13</v>
      </c>
      <c r="AA14">
        <v>1</v>
      </c>
      <c r="AB14" s="5">
        <v>0.16666666666666666</v>
      </c>
    </row>
    <row r="15" spans="2:29" x14ac:dyDescent="0.2">
      <c r="B15" s="17"/>
      <c r="C15">
        <v>13</v>
      </c>
      <c r="D15" t="s">
        <v>14</v>
      </c>
      <c r="E15">
        <v>12</v>
      </c>
      <c r="F15">
        <v>5</v>
      </c>
      <c r="G15" s="11">
        <v>0</v>
      </c>
      <c r="H15" s="11">
        <v>1</v>
      </c>
      <c r="I15">
        <v>4</v>
      </c>
      <c r="J15">
        <v>0.26850000000000002</v>
      </c>
      <c r="K15">
        <v>0.1598</v>
      </c>
      <c r="L15" s="14"/>
      <c r="M15">
        <v>13</v>
      </c>
      <c r="O15">
        <v>8</v>
      </c>
      <c r="P15" s="11">
        <v>1</v>
      </c>
      <c r="Q15" s="11">
        <v>0</v>
      </c>
      <c r="T15">
        <v>22</v>
      </c>
      <c r="U15">
        <v>14</v>
      </c>
      <c r="V15">
        <v>3</v>
      </c>
      <c r="W15" s="5">
        <v>1</v>
      </c>
      <c r="Y15">
        <v>24</v>
      </c>
      <c r="Z15">
        <v>14</v>
      </c>
      <c r="AA15">
        <v>3</v>
      </c>
      <c r="AB15" s="5">
        <v>1</v>
      </c>
    </row>
    <row r="16" spans="2:29" x14ac:dyDescent="0.2">
      <c r="B16" s="18"/>
      <c r="C16" s="8">
        <v>14</v>
      </c>
      <c r="D16" s="8" t="s">
        <v>15</v>
      </c>
      <c r="E16" s="8">
        <v>18</v>
      </c>
      <c r="F16" s="8">
        <v>5</v>
      </c>
      <c r="G16" s="12">
        <v>0</v>
      </c>
      <c r="H16" s="12">
        <v>2</v>
      </c>
      <c r="I16" s="8">
        <v>4</v>
      </c>
      <c r="J16">
        <v>0.2616</v>
      </c>
      <c r="K16">
        <v>0.15265000000000001</v>
      </c>
      <c r="L16" s="14"/>
      <c r="M16">
        <v>14</v>
      </c>
      <c r="O16">
        <v>8</v>
      </c>
      <c r="P16" s="11">
        <v>2</v>
      </c>
      <c r="Q16" s="11">
        <v>0</v>
      </c>
      <c r="T16">
        <v>22</v>
      </c>
      <c r="U16">
        <v>15</v>
      </c>
      <c r="V16">
        <v>2</v>
      </c>
      <c r="W16" s="5">
        <v>1</v>
      </c>
      <c r="Y16">
        <v>25</v>
      </c>
      <c r="Z16">
        <v>15</v>
      </c>
      <c r="AA16">
        <v>2</v>
      </c>
      <c r="AB16" s="5">
        <v>0.5</v>
      </c>
    </row>
    <row r="17" spans="2:28" x14ac:dyDescent="0.2">
      <c r="B17" s="16" t="s">
        <v>31</v>
      </c>
      <c r="C17" s="7">
        <v>15</v>
      </c>
      <c r="D17" s="7" t="s">
        <v>16</v>
      </c>
      <c r="E17" s="7">
        <v>81</v>
      </c>
      <c r="F17" s="7">
        <v>6</v>
      </c>
      <c r="G17" s="10">
        <v>0</v>
      </c>
      <c r="H17" s="10">
        <v>0</v>
      </c>
      <c r="I17" s="7">
        <v>4</v>
      </c>
      <c r="J17">
        <v>1</v>
      </c>
      <c r="K17">
        <v>1</v>
      </c>
      <c r="L17" s="14"/>
      <c r="M17">
        <v>15</v>
      </c>
      <c r="O17">
        <v>8</v>
      </c>
      <c r="P17" s="11">
        <v>4</v>
      </c>
      <c r="Q17" s="11">
        <v>0</v>
      </c>
      <c r="T17">
        <v>22</v>
      </c>
      <c r="U17">
        <v>16</v>
      </c>
      <c r="V17">
        <v>3</v>
      </c>
      <c r="W17" s="5">
        <v>1</v>
      </c>
      <c r="Y17">
        <v>26</v>
      </c>
      <c r="Z17">
        <v>16</v>
      </c>
      <c r="AA17">
        <v>3</v>
      </c>
      <c r="AB17" s="5">
        <v>0.33333333333333331</v>
      </c>
    </row>
    <row r="18" spans="2:28" x14ac:dyDescent="0.2">
      <c r="B18" s="17"/>
      <c r="C18">
        <v>16</v>
      </c>
      <c r="D18" t="s">
        <v>17</v>
      </c>
      <c r="E18">
        <v>9</v>
      </c>
      <c r="F18">
        <v>6</v>
      </c>
      <c r="G18" s="11">
        <v>0</v>
      </c>
      <c r="H18" s="11">
        <v>1</v>
      </c>
      <c r="I18">
        <v>4</v>
      </c>
      <c r="J18">
        <v>0.27060000000000001</v>
      </c>
      <c r="K18">
        <v>0.16145000000000001</v>
      </c>
      <c r="L18" s="14"/>
      <c r="M18">
        <v>16</v>
      </c>
      <c r="O18">
        <v>8</v>
      </c>
      <c r="P18" s="11">
        <v>5</v>
      </c>
      <c r="Q18" s="11">
        <v>0</v>
      </c>
    </row>
    <row r="19" spans="2:28" x14ac:dyDescent="0.2">
      <c r="B19" s="18"/>
      <c r="C19" s="8">
        <v>17</v>
      </c>
      <c r="D19" s="8" t="s">
        <v>18</v>
      </c>
      <c r="E19" s="8">
        <v>81</v>
      </c>
      <c r="F19" s="8">
        <v>6</v>
      </c>
      <c r="G19" s="12">
        <v>0</v>
      </c>
      <c r="H19" s="12">
        <v>2</v>
      </c>
      <c r="I19" s="8">
        <v>4</v>
      </c>
      <c r="J19">
        <v>0.25359999999999999</v>
      </c>
      <c r="K19">
        <v>0.14505000000000001</v>
      </c>
      <c r="L19" s="17"/>
    </row>
    <row r="20" spans="2:28" x14ac:dyDescent="0.2">
      <c r="B20" s="16" t="s">
        <v>32</v>
      </c>
      <c r="C20" s="7">
        <v>18</v>
      </c>
      <c r="D20" s="7" t="s">
        <v>57</v>
      </c>
      <c r="E20" s="7">
        <f>2*3*2*2*2*3</f>
        <v>144</v>
      </c>
      <c r="F20" s="7">
        <v>7</v>
      </c>
      <c r="G20" s="10">
        <v>0</v>
      </c>
      <c r="H20" s="10">
        <v>0</v>
      </c>
      <c r="I20" s="7">
        <v>5</v>
      </c>
      <c r="J20">
        <v>1</v>
      </c>
      <c r="K20">
        <v>1</v>
      </c>
      <c r="L20" s="17"/>
    </row>
    <row r="21" spans="2:28" x14ac:dyDescent="0.2">
      <c r="B21" s="17"/>
      <c r="C21">
        <v>19</v>
      </c>
      <c r="D21" t="s">
        <v>20</v>
      </c>
      <c r="E21">
        <f>2*2*2*3</f>
        <v>24</v>
      </c>
      <c r="F21">
        <v>7</v>
      </c>
      <c r="G21" s="11">
        <v>0</v>
      </c>
      <c r="H21" s="11">
        <v>1</v>
      </c>
      <c r="I21">
        <v>5</v>
      </c>
      <c r="J21">
        <v>0.26879999999999998</v>
      </c>
      <c r="K21">
        <v>0.16006000000000001</v>
      </c>
      <c r="L21" s="17"/>
    </row>
    <row r="22" spans="2:28" x14ac:dyDescent="0.2">
      <c r="B22" s="17"/>
      <c r="C22">
        <v>20</v>
      </c>
      <c r="D22" t="s">
        <v>21</v>
      </c>
      <c r="E22">
        <f>3*2*2*3</f>
        <v>36</v>
      </c>
      <c r="F22">
        <v>7</v>
      </c>
      <c r="G22" s="11">
        <v>0</v>
      </c>
      <c r="H22" s="11">
        <v>2</v>
      </c>
      <c r="I22">
        <v>5</v>
      </c>
      <c r="J22">
        <v>0.26140000000000002</v>
      </c>
      <c r="K22">
        <v>0.15246999999999999</v>
      </c>
      <c r="L22" s="17"/>
    </row>
    <row r="23" spans="2:28" x14ac:dyDescent="0.2">
      <c r="B23" s="18"/>
      <c r="C23" s="8">
        <v>21</v>
      </c>
      <c r="D23" s="8" t="s">
        <v>22</v>
      </c>
      <c r="E23" s="8">
        <f>2*3*2*2*3</f>
        <v>72</v>
      </c>
      <c r="F23" s="8">
        <v>7</v>
      </c>
      <c r="G23" s="12">
        <v>0</v>
      </c>
      <c r="H23" s="12">
        <v>3</v>
      </c>
      <c r="I23" s="8">
        <v>5</v>
      </c>
      <c r="J23">
        <v>0.26300000000000001</v>
      </c>
      <c r="K23">
        <v>0.15367</v>
      </c>
      <c r="L23" s="17"/>
    </row>
    <row r="24" spans="2:28" x14ac:dyDescent="0.2">
      <c r="B24" s="16" t="s">
        <v>33</v>
      </c>
      <c r="C24" s="7">
        <v>22</v>
      </c>
      <c r="D24" s="7" t="s">
        <v>58</v>
      </c>
      <c r="E24" s="7">
        <f>3*3*2*2*3</f>
        <v>108</v>
      </c>
      <c r="F24" s="7">
        <v>8</v>
      </c>
      <c r="G24" s="10">
        <v>0</v>
      </c>
      <c r="H24" s="10">
        <v>0</v>
      </c>
      <c r="I24" s="7">
        <v>5</v>
      </c>
      <c r="J24">
        <v>1</v>
      </c>
      <c r="K24">
        <v>1</v>
      </c>
      <c r="L24" s="17"/>
    </row>
    <row r="25" spans="2:28" x14ac:dyDescent="0.2">
      <c r="B25" s="17"/>
      <c r="C25">
        <v>23</v>
      </c>
      <c r="D25" t="s">
        <v>23</v>
      </c>
      <c r="E25">
        <f>3*2*3</f>
        <v>18</v>
      </c>
      <c r="F25">
        <v>8</v>
      </c>
      <c r="G25" s="11">
        <v>0</v>
      </c>
      <c r="H25" s="11">
        <v>1</v>
      </c>
      <c r="I25">
        <v>5</v>
      </c>
      <c r="J25">
        <v>0.27039999999999997</v>
      </c>
      <c r="K25">
        <v>0.16127</v>
      </c>
      <c r="L25" s="17"/>
    </row>
    <row r="26" spans="2:28" x14ac:dyDescent="0.2">
      <c r="B26" s="17"/>
      <c r="C26">
        <v>24</v>
      </c>
      <c r="D26" t="s">
        <v>24</v>
      </c>
      <c r="E26">
        <f>3*3*2*2*3</f>
        <v>108</v>
      </c>
      <c r="F26">
        <v>8</v>
      </c>
      <c r="G26" s="11">
        <v>0</v>
      </c>
      <c r="H26" s="11">
        <v>2</v>
      </c>
      <c r="I26">
        <v>5</v>
      </c>
      <c r="J26">
        <v>0.25540000000000002</v>
      </c>
      <c r="K26">
        <v>0.14635000000000001</v>
      </c>
      <c r="L26" s="17"/>
    </row>
    <row r="27" spans="2:28" x14ac:dyDescent="0.2">
      <c r="B27" s="17"/>
      <c r="C27">
        <v>25</v>
      </c>
      <c r="D27" t="s">
        <v>25</v>
      </c>
      <c r="E27">
        <f>3*3*2*3</f>
        <v>54</v>
      </c>
      <c r="F27">
        <v>8</v>
      </c>
      <c r="G27" s="11">
        <v>0</v>
      </c>
      <c r="H27" s="11">
        <v>4</v>
      </c>
      <c r="I27">
        <v>5</v>
      </c>
      <c r="J27">
        <v>0.26319999999999999</v>
      </c>
      <c r="K27">
        <v>0.15390999999999999</v>
      </c>
      <c r="L27" s="17"/>
    </row>
    <row r="28" spans="2:28" x14ac:dyDescent="0.2">
      <c r="B28" s="18"/>
      <c r="C28" s="8">
        <v>26</v>
      </c>
      <c r="D28" s="8" t="s">
        <v>26</v>
      </c>
      <c r="E28" s="8">
        <f>3*3*2*2</f>
        <v>36</v>
      </c>
      <c r="F28" s="8">
        <v>8</v>
      </c>
      <c r="G28" s="12">
        <v>0</v>
      </c>
      <c r="H28" s="12">
        <v>5</v>
      </c>
      <c r="I28" s="8">
        <v>5</v>
      </c>
      <c r="J28">
        <v>0.26640000000000003</v>
      </c>
      <c r="K28">
        <v>0.15822</v>
      </c>
      <c r="L28" s="17"/>
    </row>
    <row r="29" spans="2:28" x14ac:dyDescent="0.2">
      <c r="L29" s="17"/>
    </row>
    <row r="30" spans="2:28" x14ac:dyDescent="0.2">
      <c r="L30" s="17"/>
    </row>
    <row r="31" spans="2:28" x14ac:dyDescent="0.2">
      <c r="J31" t="s">
        <v>60</v>
      </c>
      <c r="L31" s="17"/>
    </row>
    <row r="32" spans="2:28" x14ac:dyDescent="0.2">
      <c r="L32" s="17"/>
    </row>
    <row r="33" spans="10:12" x14ac:dyDescent="0.2">
      <c r="L33" s="17"/>
    </row>
    <row r="34" spans="10:12" x14ac:dyDescent="0.2">
      <c r="J34">
        <f>12/(3/J28+2/J27+1/J26+6/J25)</f>
        <v>0.26687529583770103</v>
      </c>
      <c r="K34" s="15">
        <f>K13/K12</f>
        <v>0.94450000000000001</v>
      </c>
      <c r="L34" s="17"/>
    </row>
    <row r="35" spans="10:12" x14ac:dyDescent="0.2">
      <c r="J35">
        <f>12/(2/J23+4/J22+6/J21)</f>
        <v>0.26532113398465063</v>
      </c>
      <c r="K35" s="15">
        <f>K16/K15</f>
        <v>0.95525657071339176</v>
      </c>
      <c r="L35" s="17"/>
    </row>
    <row r="36" spans="10:12" x14ac:dyDescent="0.2">
      <c r="K36" s="15">
        <f>K19/K18</f>
        <v>0.89842056364199441</v>
      </c>
      <c r="L36" s="17"/>
    </row>
    <row r="37" spans="10:12" x14ac:dyDescent="0.2">
      <c r="K37" s="15">
        <f>K22/K21</f>
        <v>0.95258028239410208</v>
      </c>
      <c r="L37" s="17"/>
    </row>
    <row r="38" spans="10:12" x14ac:dyDescent="0.2">
      <c r="K38" s="15">
        <f>K23/K21</f>
        <v>0.96007747094839435</v>
      </c>
      <c r="L38" s="17"/>
    </row>
    <row r="39" spans="10:12" x14ac:dyDescent="0.2">
      <c r="K39" s="15">
        <f>K26/K25</f>
        <v>0.90748434302722147</v>
      </c>
      <c r="L39" s="17"/>
    </row>
    <row r="40" spans="10:12" x14ac:dyDescent="0.2">
      <c r="K40" s="15">
        <f>K27/K25</f>
        <v>0.95436224964345506</v>
      </c>
      <c r="L40" s="17"/>
    </row>
    <row r="41" spans="10:12" x14ac:dyDescent="0.2">
      <c r="K41" s="15">
        <f>K28/K25</f>
        <v>0.98108761703974701</v>
      </c>
      <c r="L41" s="17"/>
    </row>
    <row r="42" spans="10:12" x14ac:dyDescent="0.2">
      <c r="K42" s="15"/>
      <c r="L42" s="17"/>
    </row>
    <row r="43" spans="10:12" x14ac:dyDescent="0.2">
      <c r="K43" s="15"/>
      <c r="L43" s="17"/>
    </row>
    <row r="44" spans="10:12" x14ac:dyDescent="0.2">
      <c r="K44" s="15"/>
      <c r="L44" s="17"/>
    </row>
    <row r="45" spans="10:12" x14ac:dyDescent="0.2">
      <c r="K45" s="15"/>
      <c r="L45" s="17"/>
    </row>
    <row r="46" spans="10:12" x14ac:dyDescent="0.2">
      <c r="K46" s="15"/>
      <c r="L46" s="17"/>
    </row>
    <row r="47" spans="10:12" x14ac:dyDescent="0.2">
      <c r="L47" s="17"/>
    </row>
    <row r="48" spans="10:12" x14ac:dyDescent="0.2">
      <c r="L48" s="17"/>
    </row>
    <row r="49" spans="12:12" x14ac:dyDescent="0.2">
      <c r="L49" s="17"/>
    </row>
    <row r="50" spans="12:12" x14ac:dyDescent="0.2">
      <c r="L50" s="17"/>
    </row>
    <row r="51" spans="12:12" x14ac:dyDescent="0.2">
      <c r="L51" s="17"/>
    </row>
    <row r="52" spans="12:12" x14ac:dyDescent="0.2">
      <c r="L52" s="17"/>
    </row>
    <row r="53" spans="12:12" x14ac:dyDescent="0.2">
      <c r="L53" s="17"/>
    </row>
    <row r="54" spans="12:12" x14ac:dyDescent="0.2">
      <c r="L54" s="17"/>
    </row>
    <row r="55" spans="12:12" x14ac:dyDescent="0.2">
      <c r="L55" s="17"/>
    </row>
    <row r="56" spans="12:12" x14ac:dyDescent="0.2">
      <c r="L56" s="17"/>
    </row>
    <row r="57" spans="12:12" x14ac:dyDescent="0.2">
      <c r="L57" s="17"/>
    </row>
    <row r="58" spans="12:12" x14ac:dyDescent="0.2">
      <c r="L58" s="17"/>
    </row>
    <row r="59" spans="12:12" x14ac:dyDescent="0.2">
      <c r="L59" s="17"/>
    </row>
    <row r="60" spans="12:12" x14ac:dyDescent="0.2">
      <c r="L60" s="17"/>
    </row>
    <row r="61" spans="12:12" x14ac:dyDescent="0.2">
      <c r="L61" s="17"/>
    </row>
    <row r="62" spans="12:12" x14ac:dyDescent="0.2">
      <c r="L62" s="17"/>
    </row>
    <row r="63" spans="12:12" x14ac:dyDescent="0.2">
      <c r="L63" s="17"/>
    </row>
    <row r="64" spans="12:12" x14ac:dyDescent="0.2">
      <c r="L64" s="17"/>
    </row>
    <row r="65" spans="12:12" x14ac:dyDescent="0.2">
      <c r="L65" s="17"/>
    </row>
    <row r="66" spans="12:12" x14ac:dyDescent="0.2">
      <c r="L66" s="17"/>
    </row>
    <row r="67" spans="12:12" x14ac:dyDescent="0.2">
      <c r="L67" s="17"/>
    </row>
    <row r="68" spans="12:12" x14ac:dyDescent="0.2">
      <c r="L68" s="17"/>
    </row>
    <row r="69" spans="12:12" x14ac:dyDescent="0.2">
      <c r="L69" s="17"/>
    </row>
    <row r="70" spans="12:12" x14ac:dyDescent="0.2">
      <c r="L70" s="17"/>
    </row>
  </sheetData>
  <mergeCells count="13">
    <mergeCell ref="L19:L28"/>
    <mergeCell ref="L29:L34"/>
    <mergeCell ref="L35:L50"/>
    <mergeCell ref="L51:L70"/>
    <mergeCell ref="M1:Q1"/>
    <mergeCell ref="L9:L10"/>
    <mergeCell ref="B24:B28"/>
    <mergeCell ref="B3:B8"/>
    <mergeCell ref="B9:B10"/>
    <mergeCell ref="B11:B13"/>
    <mergeCell ref="B14:B16"/>
    <mergeCell ref="B17:B19"/>
    <mergeCell ref="B20:B2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workbookViewId="0">
      <selection activeCell="I21" sqref="I21"/>
    </sheetView>
  </sheetViews>
  <sheetFormatPr baseColWidth="10" defaultColWidth="8.83203125" defaultRowHeight="15" x14ac:dyDescent="0.2"/>
  <cols>
    <col min="5" max="5" width="9.33203125" bestFit="1" customWidth="1"/>
  </cols>
  <sheetData>
    <row r="1" spans="2:6" x14ac:dyDescent="0.2">
      <c r="B1" t="s">
        <v>54</v>
      </c>
      <c r="D1" t="s">
        <v>52</v>
      </c>
      <c r="E1" t="s">
        <v>53</v>
      </c>
    </row>
    <row r="3" spans="2:6" x14ac:dyDescent="0.2">
      <c r="C3" t="s">
        <v>49</v>
      </c>
      <c r="D3" t="s">
        <v>46</v>
      </c>
      <c r="E3" t="s">
        <v>47</v>
      </c>
      <c r="F3" t="s">
        <v>48</v>
      </c>
    </row>
    <row r="4" spans="2:6" x14ac:dyDescent="0.2">
      <c r="B4" t="s">
        <v>45</v>
      </c>
      <c r="C4" s="4">
        <v>1.253E-17</v>
      </c>
      <c r="D4" s="2">
        <v>1.36E-17</v>
      </c>
      <c r="E4" s="2">
        <v>2.1800000000000001E-17</v>
      </c>
      <c r="F4" s="3">
        <v>1.1999999999999999E-17</v>
      </c>
    </row>
    <row r="5" spans="2:6" x14ac:dyDescent="0.2">
      <c r="B5" t="s">
        <v>46</v>
      </c>
      <c r="C5" s="2">
        <v>6.9199999999999998E-20</v>
      </c>
      <c r="D5" s="2">
        <v>1.08E-18</v>
      </c>
      <c r="E5" s="2">
        <v>2.3700000000000001E-18</v>
      </c>
      <c r="F5" s="3">
        <v>1.6500000000000001E-18</v>
      </c>
    </row>
    <row r="6" spans="2:6" x14ac:dyDescent="0.2">
      <c r="B6" t="s">
        <v>47</v>
      </c>
      <c r="C6" s="2">
        <v>1.73E-20</v>
      </c>
      <c r="D6" s="2">
        <v>4.67E-17</v>
      </c>
      <c r="E6" s="4">
        <f>10^((LOG(D6)+LOG(F6))/2)</f>
        <v>5.7175169435690847E-18</v>
      </c>
      <c r="F6" s="3">
        <v>7.0000000000000003E-19</v>
      </c>
    </row>
    <row r="7" spans="2:6" x14ac:dyDescent="0.2">
      <c r="B7" t="s">
        <v>48</v>
      </c>
      <c r="C7" s="3">
        <v>1.2500000000000001E-19</v>
      </c>
      <c r="D7" s="3">
        <v>2.48E-19</v>
      </c>
      <c r="E7" s="3">
        <v>3.0200000000000001E-18</v>
      </c>
      <c r="F7" s="3">
        <v>4.6499999999999999E-18</v>
      </c>
    </row>
    <row r="14" spans="2:6" x14ac:dyDescent="0.2">
      <c r="B14" t="s">
        <v>51</v>
      </c>
    </row>
    <row r="15" spans="2:6" x14ac:dyDescent="0.2">
      <c r="B15" t="s">
        <v>55</v>
      </c>
    </row>
    <row r="17" spans="5:11" x14ac:dyDescent="0.2">
      <c r="E17" s="2"/>
    </row>
    <row r="19" spans="5:11" x14ac:dyDescent="0.2">
      <c r="K19">
        <f>0.000000000000000001/1/12*6.02E+23</f>
        <v>50166.666666666664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5C54-E858-DA40-BB63-FAE2B9D8BC28}">
  <dimension ref="B1:AC70"/>
  <sheetViews>
    <sheetView zoomScale="119" zoomScaleNormal="70" workbookViewId="0">
      <selection activeCell="W8" sqref="W8"/>
    </sheetView>
  </sheetViews>
  <sheetFormatPr baseColWidth="10" defaultColWidth="8.83203125" defaultRowHeight="15" x14ac:dyDescent="0.2"/>
  <cols>
    <col min="2" max="2" width="4.1640625" bestFit="1" customWidth="1"/>
    <col min="3" max="3" width="3" bestFit="1" customWidth="1"/>
    <col min="4" max="4" width="20.5" bestFit="1" customWidth="1"/>
    <col min="5" max="5" width="6.83203125" bestFit="1" customWidth="1"/>
    <col min="6" max="6" width="14.5" bestFit="1" customWidth="1"/>
    <col min="7" max="7" width="13.5" bestFit="1" customWidth="1"/>
    <col min="8" max="8" width="10" customWidth="1"/>
    <col min="18" max="18" width="9.33203125" style="5" bestFit="1" customWidth="1"/>
    <col min="23" max="23" width="9.33203125" bestFit="1" customWidth="1"/>
  </cols>
  <sheetData>
    <row r="1" spans="2:29" x14ac:dyDescent="0.2">
      <c r="F1" t="s">
        <v>35</v>
      </c>
      <c r="J1" t="s">
        <v>61</v>
      </c>
      <c r="K1" t="s">
        <v>62</v>
      </c>
      <c r="M1" s="19" t="s">
        <v>40</v>
      </c>
      <c r="N1" s="19"/>
      <c r="O1" s="19"/>
      <c r="P1" s="19"/>
      <c r="Q1" s="19"/>
      <c r="T1" t="s">
        <v>41</v>
      </c>
      <c r="W1" s="5"/>
      <c r="X1" s="5"/>
      <c r="Y1" t="s">
        <v>44</v>
      </c>
    </row>
    <row r="2" spans="2:29" x14ac:dyDescent="0.2">
      <c r="C2" t="s">
        <v>6</v>
      </c>
      <c r="D2" t="s">
        <v>7</v>
      </c>
      <c r="E2" s="1" t="s">
        <v>19</v>
      </c>
      <c r="F2" s="1" t="s">
        <v>38</v>
      </c>
      <c r="G2" s="1" t="s">
        <v>36</v>
      </c>
      <c r="H2" s="1" t="s">
        <v>37</v>
      </c>
      <c r="I2" s="1" t="s">
        <v>39</v>
      </c>
      <c r="J2" s="1" t="s">
        <v>56</v>
      </c>
      <c r="K2" s="1" t="s">
        <v>59</v>
      </c>
      <c r="M2" t="s">
        <v>6</v>
      </c>
      <c r="N2" s="1" t="s">
        <v>19</v>
      </c>
      <c r="O2" s="1" t="s">
        <v>38</v>
      </c>
      <c r="P2" s="1" t="s">
        <v>36</v>
      </c>
      <c r="Q2" s="1" t="s">
        <v>37</v>
      </c>
      <c r="R2" s="6"/>
      <c r="T2" t="s">
        <v>42</v>
      </c>
      <c r="U2" t="s">
        <v>43</v>
      </c>
      <c r="V2" t="s">
        <v>50</v>
      </c>
      <c r="W2" s="5" t="s">
        <v>63</v>
      </c>
      <c r="X2" s="5"/>
      <c r="Y2" t="s">
        <v>42</v>
      </c>
      <c r="Z2" t="s">
        <v>43</v>
      </c>
      <c r="AA2" t="s">
        <v>50</v>
      </c>
      <c r="AB2" t="s">
        <v>63</v>
      </c>
      <c r="AC2" t="s">
        <v>34</v>
      </c>
    </row>
    <row r="3" spans="2:29" x14ac:dyDescent="0.2">
      <c r="B3" s="16" t="s">
        <v>27</v>
      </c>
      <c r="C3" s="7">
        <v>1</v>
      </c>
      <c r="D3" s="7" t="s">
        <v>0</v>
      </c>
      <c r="E3" s="7">
        <v>12</v>
      </c>
      <c r="F3" s="7">
        <v>1</v>
      </c>
      <c r="G3" s="10">
        <v>0</v>
      </c>
      <c r="H3" s="10">
        <v>0</v>
      </c>
      <c r="I3" s="7">
        <v>1</v>
      </c>
      <c r="J3">
        <v>1</v>
      </c>
      <c r="K3">
        <v>1</v>
      </c>
      <c r="L3">
        <v>1</v>
      </c>
      <c r="M3" s="7">
        <v>1</v>
      </c>
      <c r="N3" s="7">
        <v>3</v>
      </c>
      <c r="O3" s="7">
        <v>1</v>
      </c>
      <c r="P3" s="10">
        <v>1</v>
      </c>
      <c r="Q3" s="10">
        <v>0</v>
      </c>
      <c r="R3" s="9"/>
      <c r="T3">
        <v>1</v>
      </c>
      <c r="U3">
        <v>1</v>
      </c>
      <c r="V3">
        <v>0</v>
      </c>
      <c r="W3" s="5">
        <v>1</v>
      </c>
      <c r="X3" s="5"/>
      <c r="Y3">
        <v>2</v>
      </c>
      <c r="Z3">
        <v>1</v>
      </c>
      <c r="AA3">
        <v>0</v>
      </c>
      <c r="AB3" s="5">
        <v>0.25</v>
      </c>
    </row>
    <row r="4" spans="2:29" x14ac:dyDescent="0.2">
      <c r="B4" s="17"/>
      <c r="C4">
        <v>2</v>
      </c>
      <c r="D4" t="s">
        <v>1</v>
      </c>
      <c r="E4">
        <v>3</v>
      </c>
      <c r="F4">
        <v>1</v>
      </c>
      <c r="G4" s="11">
        <v>0</v>
      </c>
      <c r="H4" s="11">
        <v>1</v>
      </c>
      <c r="I4">
        <v>1</v>
      </c>
      <c r="J4">
        <v>0.26862762218081099</v>
      </c>
      <c r="K4">
        <v>0.162417943778496</v>
      </c>
      <c r="L4">
        <v>0.162417943778496</v>
      </c>
      <c r="M4">
        <v>2</v>
      </c>
      <c r="N4">
        <v>3</v>
      </c>
      <c r="O4">
        <v>2</v>
      </c>
      <c r="P4" s="11">
        <v>1</v>
      </c>
      <c r="Q4" s="11">
        <v>0</v>
      </c>
      <c r="T4">
        <v>7</v>
      </c>
      <c r="U4">
        <v>3</v>
      </c>
      <c r="V4">
        <v>1</v>
      </c>
      <c r="W4" s="5">
        <v>1</v>
      </c>
      <c r="X4" s="5"/>
      <c r="Y4">
        <v>8</v>
      </c>
      <c r="Z4">
        <v>3</v>
      </c>
      <c r="AA4">
        <v>1</v>
      </c>
      <c r="AB4" s="5">
        <v>0.16666666666666666</v>
      </c>
    </row>
    <row r="5" spans="2:29" x14ac:dyDescent="0.2">
      <c r="B5" s="17"/>
      <c r="C5">
        <v>3</v>
      </c>
      <c r="D5" t="s">
        <v>2</v>
      </c>
      <c r="E5">
        <v>2</v>
      </c>
      <c r="F5">
        <v>1</v>
      </c>
      <c r="G5" s="11">
        <v>0</v>
      </c>
      <c r="H5" s="11">
        <v>2</v>
      </c>
      <c r="I5">
        <v>1</v>
      </c>
      <c r="J5">
        <f>J4^2*0.992</f>
        <v>7.1583513003328408E-2</v>
      </c>
      <c r="K5">
        <v>2.6379588461234501E-2</v>
      </c>
      <c r="L5">
        <v>2.6379588461234501E-2</v>
      </c>
      <c r="M5">
        <v>3</v>
      </c>
      <c r="N5">
        <v>3</v>
      </c>
      <c r="O5">
        <v>3</v>
      </c>
      <c r="P5" s="11">
        <v>1</v>
      </c>
      <c r="Q5" s="11">
        <v>0</v>
      </c>
      <c r="T5">
        <v>9</v>
      </c>
      <c r="U5">
        <v>4</v>
      </c>
      <c r="V5">
        <v>1</v>
      </c>
      <c r="W5" s="5">
        <v>1</v>
      </c>
      <c r="X5" s="5"/>
      <c r="Y5">
        <v>10</v>
      </c>
      <c r="Z5">
        <v>4</v>
      </c>
      <c r="AA5">
        <v>1</v>
      </c>
      <c r="AB5" s="5">
        <v>0.16666666666666666</v>
      </c>
    </row>
    <row r="6" spans="2:29" x14ac:dyDescent="0.2">
      <c r="B6" s="17"/>
      <c r="C6">
        <v>4</v>
      </c>
      <c r="D6" t="s">
        <v>3</v>
      </c>
      <c r="E6">
        <v>12</v>
      </c>
      <c r="F6">
        <v>2</v>
      </c>
      <c r="G6" s="11">
        <v>0</v>
      </c>
      <c r="H6" s="11">
        <v>0</v>
      </c>
      <c r="I6">
        <v>1</v>
      </c>
      <c r="J6">
        <f>J3*0.97</f>
        <v>0.97</v>
      </c>
      <c r="K6">
        <v>0.92070101827178596</v>
      </c>
      <c r="L6">
        <v>0.92070101827178596</v>
      </c>
      <c r="M6">
        <v>4</v>
      </c>
      <c r="N6">
        <v>6</v>
      </c>
      <c r="O6">
        <v>4</v>
      </c>
      <c r="P6" s="11">
        <v>1</v>
      </c>
      <c r="Q6" s="11">
        <v>0</v>
      </c>
      <c r="T6">
        <v>9</v>
      </c>
      <c r="U6">
        <v>5</v>
      </c>
      <c r="V6">
        <v>2</v>
      </c>
      <c r="W6" s="5">
        <v>1</v>
      </c>
      <c r="X6" s="5"/>
      <c r="Y6">
        <v>11</v>
      </c>
      <c r="Z6">
        <v>5</v>
      </c>
      <c r="AA6">
        <v>2</v>
      </c>
      <c r="AB6" s="5">
        <v>0.5</v>
      </c>
    </row>
    <row r="7" spans="2:29" x14ac:dyDescent="0.2">
      <c r="B7" s="17"/>
      <c r="C7">
        <v>5</v>
      </c>
      <c r="D7" t="s">
        <v>4</v>
      </c>
      <c r="E7">
        <v>3</v>
      </c>
      <c r="F7">
        <v>2</v>
      </c>
      <c r="G7" s="11">
        <v>0</v>
      </c>
      <c r="H7" s="11">
        <v>1</v>
      </c>
      <c r="I7">
        <v>1</v>
      </c>
      <c r="J7">
        <f>J6*J4*0.9974</f>
        <v>0.25989131465224663</v>
      </c>
      <c r="K7">
        <v>0.14953836622247099</v>
      </c>
      <c r="L7">
        <v>0.14953836622247099</v>
      </c>
      <c r="M7">
        <v>5</v>
      </c>
      <c r="N7">
        <v>18</v>
      </c>
      <c r="O7">
        <v>4</v>
      </c>
      <c r="P7" s="11">
        <v>2</v>
      </c>
      <c r="Q7" s="11">
        <v>0</v>
      </c>
      <c r="T7">
        <v>12</v>
      </c>
      <c r="U7">
        <v>6</v>
      </c>
      <c r="V7">
        <v>1</v>
      </c>
      <c r="W7" s="5">
        <v>1</v>
      </c>
      <c r="X7" s="5"/>
      <c r="Y7">
        <v>13</v>
      </c>
      <c r="Z7">
        <v>6</v>
      </c>
      <c r="AA7">
        <v>1</v>
      </c>
      <c r="AB7" s="5">
        <v>0.16666666666666666</v>
      </c>
    </row>
    <row r="8" spans="2:29" x14ac:dyDescent="0.2">
      <c r="B8" s="18"/>
      <c r="C8" s="8">
        <v>6</v>
      </c>
      <c r="D8" s="8" t="s">
        <v>5</v>
      </c>
      <c r="E8" s="8">
        <v>2</v>
      </c>
      <c r="F8" s="8">
        <v>2</v>
      </c>
      <c r="G8" s="12">
        <v>0</v>
      </c>
      <c r="H8" s="12">
        <v>2</v>
      </c>
      <c r="I8" s="8">
        <v>1</v>
      </c>
      <c r="J8">
        <f>J7*J4*0.992</f>
        <v>6.9255473993434152E-2</v>
      </c>
      <c r="K8">
        <v>2.4287713957849299E-2</v>
      </c>
      <c r="L8">
        <v>2.4287713957849299E-2</v>
      </c>
      <c r="M8">
        <v>6</v>
      </c>
      <c r="O8">
        <v>5</v>
      </c>
      <c r="P8" s="11">
        <v>1</v>
      </c>
      <c r="Q8" s="11">
        <v>0</v>
      </c>
      <c r="T8">
        <v>12</v>
      </c>
      <c r="U8">
        <v>7</v>
      </c>
      <c r="V8">
        <v>2</v>
      </c>
      <c r="W8" s="5">
        <v>1</v>
      </c>
      <c r="X8" s="5"/>
      <c r="Y8">
        <v>14</v>
      </c>
      <c r="Z8">
        <v>7</v>
      </c>
      <c r="AA8">
        <v>2</v>
      </c>
      <c r="AB8" s="5">
        <v>0.25</v>
      </c>
    </row>
    <row r="9" spans="2:29" x14ac:dyDescent="0.2">
      <c r="B9" s="16" t="s">
        <v>28</v>
      </c>
      <c r="C9" s="7">
        <v>7</v>
      </c>
      <c r="D9" s="7" t="s">
        <v>8</v>
      </c>
      <c r="E9" s="7">
        <v>18</v>
      </c>
      <c r="F9" s="7">
        <v>3</v>
      </c>
      <c r="G9" s="10">
        <v>0</v>
      </c>
      <c r="H9" s="10">
        <v>0</v>
      </c>
      <c r="I9" s="7">
        <v>2</v>
      </c>
      <c r="J9">
        <v>1</v>
      </c>
      <c r="K9">
        <v>1</v>
      </c>
      <c r="L9">
        <v>1</v>
      </c>
      <c r="M9">
        <v>7</v>
      </c>
      <c r="O9">
        <v>5</v>
      </c>
      <c r="P9" s="11">
        <v>2</v>
      </c>
      <c r="Q9" s="11">
        <v>0</v>
      </c>
      <c r="T9">
        <v>15</v>
      </c>
      <c r="U9">
        <v>8</v>
      </c>
      <c r="V9">
        <v>1</v>
      </c>
      <c r="W9" s="5">
        <v>1</v>
      </c>
      <c r="X9" s="5"/>
      <c r="Y9">
        <v>16</v>
      </c>
      <c r="Z9">
        <v>8</v>
      </c>
      <c r="AA9">
        <v>1</v>
      </c>
      <c r="AB9" s="5">
        <v>0.1111111111111111</v>
      </c>
    </row>
    <row r="10" spans="2:29" x14ac:dyDescent="0.2">
      <c r="B10" s="18"/>
      <c r="C10" s="8">
        <v>8</v>
      </c>
      <c r="D10" s="8" t="s">
        <v>9</v>
      </c>
      <c r="E10" s="8">
        <v>3</v>
      </c>
      <c r="F10" s="8">
        <v>3</v>
      </c>
      <c r="G10" s="12">
        <v>0</v>
      </c>
      <c r="H10" s="12">
        <v>1</v>
      </c>
      <c r="I10" s="8">
        <v>2</v>
      </c>
      <c r="J10">
        <v>0.260756946535107</v>
      </c>
      <c r="K10">
        <v>0.15408809576586299</v>
      </c>
      <c r="L10">
        <v>0.15408809576586299</v>
      </c>
      <c r="M10">
        <v>8</v>
      </c>
      <c r="O10">
        <v>6</v>
      </c>
      <c r="P10" s="11">
        <v>1</v>
      </c>
      <c r="Q10" s="11">
        <v>0</v>
      </c>
      <c r="T10">
        <v>15</v>
      </c>
      <c r="U10">
        <v>9</v>
      </c>
      <c r="V10">
        <v>3</v>
      </c>
      <c r="W10" s="5">
        <v>1</v>
      </c>
      <c r="Y10">
        <v>17</v>
      </c>
      <c r="Z10">
        <v>9</v>
      </c>
      <c r="AA10">
        <v>3</v>
      </c>
      <c r="AB10" s="5">
        <v>1</v>
      </c>
    </row>
    <row r="11" spans="2:29" x14ac:dyDescent="0.2">
      <c r="B11" s="16" t="s">
        <v>29</v>
      </c>
      <c r="C11" s="7">
        <v>9</v>
      </c>
      <c r="D11" s="7" t="s">
        <v>11</v>
      </c>
      <c r="E11" s="7">
        <v>36</v>
      </c>
      <c r="F11" s="7">
        <v>4</v>
      </c>
      <c r="G11" s="10">
        <v>0</v>
      </c>
      <c r="H11" s="10">
        <v>0</v>
      </c>
      <c r="I11" s="7">
        <v>3</v>
      </c>
      <c r="J11">
        <v>1</v>
      </c>
      <c r="K11">
        <v>1</v>
      </c>
      <c r="L11">
        <v>1</v>
      </c>
      <c r="M11">
        <v>9</v>
      </c>
      <c r="O11">
        <v>6</v>
      </c>
      <c r="P11" s="11">
        <v>2</v>
      </c>
      <c r="Q11" s="11">
        <v>0</v>
      </c>
      <c r="T11">
        <v>18</v>
      </c>
      <c r="U11">
        <v>10</v>
      </c>
      <c r="V11">
        <v>1</v>
      </c>
      <c r="W11" s="5">
        <v>1</v>
      </c>
      <c r="Y11">
        <v>19</v>
      </c>
      <c r="Z11">
        <v>10</v>
      </c>
      <c r="AA11">
        <v>1</v>
      </c>
      <c r="AB11" s="5">
        <v>0.16666666666666666</v>
      </c>
    </row>
    <row r="12" spans="2:29" x14ac:dyDescent="0.2">
      <c r="B12" s="17"/>
      <c r="C12">
        <v>10</v>
      </c>
      <c r="D12" t="s">
        <v>12</v>
      </c>
      <c r="E12">
        <v>6</v>
      </c>
      <c r="F12">
        <v>4</v>
      </c>
      <c r="G12" s="11">
        <v>0</v>
      </c>
      <c r="H12" s="11">
        <v>1</v>
      </c>
      <c r="I12">
        <v>3</v>
      </c>
      <c r="J12">
        <v>0.26195068183520298</v>
      </c>
      <c r="K12">
        <v>0.154970234794467</v>
      </c>
      <c r="L12">
        <v>0.154970234794467</v>
      </c>
      <c r="M12">
        <v>10</v>
      </c>
      <c r="O12">
        <v>7</v>
      </c>
      <c r="P12" s="11">
        <v>1</v>
      </c>
      <c r="Q12" s="11">
        <v>0</v>
      </c>
      <c r="T12">
        <v>18</v>
      </c>
      <c r="U12">
        <v>11</v>
      </c>
      <c r="V12">
        <v>2</v>
      </c>
      <c r="W12" s="5">
        <v>1</v>
      </c>
      <c r="Y12">
        <v>20</v>
      </c>
      <c r="Z12">
        <v>11</v>
      </c>
      <c r="AA12">
        <v>2</v>
      </c>
      <c r="AB12" s="5">
        <v>0.25</v>
      </c>
    </row>
    <row r="13" spans="2:29" x14ac:dyDescent="0.2">
      <c r="B13" s="18"/>
      <c r="C13" s="8">
        <v>11</v>
      </c>
      <c r="D13" s="8" t="s">
        <v>10</v>
      </c>
      <c r="E13" s="8">
        <v>18</v>
      </c>
      <c r="F13" s="8">
        <v>4</v>
      </c>
      <c r="G13" s="12">
        <v>0</v>
      </c>
      <c r="H13" s="12">
        <v>2</v>
      </c>
      <c r="I13" s="8">
        <v>3</v>
      </c>
      <c r="J13">
        <v>0.253345290557354</v>
      </c>
      <c r="K13">
        <v>0.14659430346677099</v>
      </c>
      <c r="L13">
        <v>0.14659430346677099</v>
      </c>
      <c r="M13">
        <v>11</v>
      </c>
      <c r="O13">
        <v>7</v>
      </c>
      <c r="P13" s="11">
        <v>2</v>
      </c>
      <c r="Q13" s="11">
        <v>0</v>
      </c>
      <c r="T13">
        <v>18</v>
      </c>
      <c r="U13">
        <v>12</v>
      </c>
      <c r="V13">
        <v>2</v>
      </c>
      <c r="W13" s="5">
        <v>1</v>
      </c>
      <c r="Y13">
        <v>21</v>
      </c>
      <c r="Z13">
        <v>12</v>
      </c>
      <c r="AA13">
        <v>2</v>
      </c>
      <c r="AB13" s="5">
        <v>0.5</v>
      </c>
    </row>
    <row r="14" spans="2:29" x14ac:dyDescent="0.2">
      <c r="B14" s="16" t="s">
        <v>30</v>
      </c>
      <c r="C14" s="7">
        <v>12</v>
      </c>
      <c r="D14" s="7" t="s">
        <v>13</v>
      </c>
      <c r="E14" s="7">
        <v>72</v>
      </c>
      <c r="F14" s="7">
        <v>5</v>
      </c>
      <c r="G14" s="10">
        <v>0</v>
      </c>
      <c r="H14" s="10">
        <v>0</v>
      </c>
      <c r="I14" s="7">
        <v>4</v>
      </c>
      <c r="J14">
        <v>1</v>
      </c>
      <c r="K14">
        <v>1</v>
      </c>
      <c r="L14">
        <v>1</v>
      </c>
      <c r="M14">
        <v>12</v>
      </c>
      <c r="O14">
        <v>7</v>
      </c>
      <c r="P14" s="11">
        <v>3</v>
      </c>
      <c r="Q14" s="11">
        <v>0</v>
      </c>
      <c r="T14">
        <v>22</v>
      </c>
      <c r="U14">
        <v>13</v>
      </c>
      <c r="V14">
        <v>1</v>
      </c>
      <c r="W14" s="5">
        <v>1</v>
      </c>
      <c r="Y14">
        <v>23</v>
      </c>
      <c r="Z14">
        <v>13</v>
      </c>
      <c r="AA14">
        <v>1</v>
      </c>
      <c r="AB14" s="5">
        <v>0.16666666666666666</v>
      </c>
    </row>
    <row r="15" spans="2:29" x14ac:dyDescent="0.2">
      <c r="B15" s="17"/>
      <c r="C15">
        <v>13</v>
      </c>
      <c r="D15" t="s">
        <v>14</v>
      </c>
      <c r="E15">
        <v>12</v>
      </c>
      <c r="F15">
        <v>5</v>
      </c>
      <c r="G15" s="11">
        <v>0</v>
      </c>
      <c r="H15" s="11">
        <v>1</v>
      </c>
      <c r="I15">
        <v>4</v>
      </c>
      <c r="J15">
        <v>0.26181478218361998</v>
      </c>
      <c r="K15">
        <v>0.154903152219413</v>
      </c>
      <c r="L15">
        <v>0.154903152219413</v>
      </c>
      <c r="M15">
        <v>13</v>
      </c>
      <c r="O15">
        <v>8</v>
      </c>
      <c r="P15" s="11">
        <v>1</v>
      </c>
      <c r="Q15" s="11">
        <v>0</v>
      </c>
      <c r="T15">
        <v>22</v>
      </c>
      <c r="U15">
        <v>14</v>
      </c>
      <c r="V15">
        <v>3</v>
      </c>
      <c r="W15" s="5">
        <v>1</v>
      </c>
      <c r="Y15">
        <v>24</v>
      </c>
      <c r="Z15">
        <v>14</v>
      </c>
      <c r="AA15">
        <v>3</v>
      </c>
      <c r="AB15" s="5">
        <v>1</v>
      </c>
    </row>
    <row r="16" spans="2:29" x14ac:dyDescent="0.2">
      <c r="B16" s="18"/>
      <c r="C16" s="8">
        <v>14</v>
      </c>
      <c r="D16" s="8" t="s">
        <v>15</v>
      </c>
      <c r="E16" s="8">
        <v>18</v>
      </c>
      <c r="F16" s="8">
        <v>5</v>
      </c>
      <c r="G16" s="12">
        <v>0</v>
      </c>
      <c r="H16" s="12">
        <v>2</v>
      </c>
      <c r="I16" s="8">
        <v>4</v>
      </c>
      <c r="J16">
        <v>0.254623283527255</v>
      </c>
      <c r="K16">
        <v>0.14757551295167201</v>
      </c>
      <c r="L16">
        <v>0.14757551295167201</v>
      </c>
      <c r="M16">
        <v>14</v>
      </c>
      <c r="O16">
        <v>8</v>
      </c>
      <c r="P16" s="11">
        <v>2</v>
      </c>
      <c r="Q16" s="11">
        <v>0</v>
      </c>
      <c r="T16">
        <v>22</v>
      </c>
      <c r="U16">
        <v>15</v>
      </c>
      <c r="V16">
        <v>2</v>
      </c>
      <c r="W16" s="5">
        <v>1</v>
      </c>
      <c r="Y16">
        <v>25</v>
      </c>
      <c r="Z16">
        <v>15</v>
      </c>
      <c r="AA16">
        <v>2</v>
      </c>
      <c r="AB16" s="5">
        <v>0.5</v>
      </c>
    </row>
    <row r="17" spans="2:28" x14ac:dyDescent="0.2">
      <c r="B17" s="16" t="s">
        <v>31</v>
      </c>
      <c r="C17" s="7">
        <v>15</v>
      </c>
      <c r="D17" s="7" t="s">
        <v>16</v>
      </c>
      <c r="E17" s="7">
        <v>81</v>
      </c>
      <c r="F17" s="7">
        <v>6</v>
      </c>
      <c r="G17" s="10">
        <v>0</v>
      </c>
      <c r="H17" s="10">
        <v>0</v>
      </c>
      <c r="I17" s="7">
        <v>4</v>
      </c>
      <c r="J17">
        <v>1</v>
      </c>
      <c r="K17">
        <v>1</v>
      </c>
      <c r="L17">
        <v>1</v>
      </c>
      <c r="M17">
        <v>15</v>
      </c>
      <c r="O17">
        <v>8</v>
      </c>
      <c r="P17" s="11">
        <v>4</v>
      </c>
      <c r="Q17" s="11">
        <v>0</v>
      </c>
      <c r="T17">
        <v>22</v>
      </c>
      <c r="U17">
        <v>16</v>
      </c>
      <c r="V17">
        <v>3</v>
      </c>
      <c r="W17" s="5">
        <v>1</v>
      </c>
      <c r="Y17">
        <v>26</v>
      </c>
      <c r="Z17">
        <v>16</v>
      </c>
      <c r="AA17">
        <v>3</v>
      </c>
      <c r="AB17" s="5">
        <v>0.33333333333333331</v>
      </c>
    </row>
    <row r="18" spans="2:28" x14ac:dyDescent="0.2">
      <c r="B18" s="17"/>
      <c r="C18">
        <v>16</v>
      </c>
      <c r="D18" t="s">
        <v>17</v>
      </c>
      <c r="E18">
        <v>9</v>
      </c>
      <c r="F18">
        <v>6</v>
      </c>
      <c r="G18" s="11">
        <v>0</v>
      </c>
      <c r="H18" s="11">
        <v>1</v>
      </c>
      <c r="I18">
        <v>4</v>
      </c>
      <c r="J18">
        <v>0.262342091574851</v>
      </c>
      <c r="K18">
        <v>0.15522821166680401</v>
      </c>
      <c r="L18">
        <v>0.15522821166680401</v>
      </c>
      <c r="M18">
        <v>16</v>
      </c>
      <c r="O18">
        <v>8</v>
      </c>
      <c r="P18" s="11">
        <v>5</v>
      </c>
      <c r="Q18" s="11">
        <v>0</v>
      </c>
    </row>
    <row r="19" spans="2:28" x14ac:dyDescent="0.2">
      <c r="B19" s="18"/>
      <c r="C19" s="8">
        <v>17</v>
      </c>
      <c r="D19" s="8" t="s">
        <v>18</v>
      </c>
      <c r="E19" s="8">
        <v>81</v>
      </c>
      <c r="F19" s="8">
        <v>6</v>
      </c>
      <c r="G19" s="12">
        <v>0</v>
      </c>
      <c r="H19" s="12">
        <v>2</v>
      </c>
      <c r="I19" s="8">
        <v>4</v>
      </c>
      <c r="J19">
        <v>0.246882599119357</v>
      </c>
      <c r="K19">
        <v>0.14025142205802299</v>
      </c>
      <c r="L19">
        <v>0.14025142205802299</v>
      </c>
    </row>
    <row r="20" spans="2:28" x14ac:dyDescent="0.2">
      <c r="B20" s="16" t="s">
        <v>32</v>
      </c>
      <c r="C20" s="7">
        <v>18</v>
      </c>
      <c r="D20" s="7" t="s">
        <v>57</v>
      </c>
      <c r="E20" s="7">
        <f>2*3*2*2*2*3</f>
        <v>144</v>
      </c>
      <c r="F20" s="7">
        <v>7</v>
      </c>
      <c r="G20" s="10">
        <v>0</v>
      </c>
      <c r="H20" s="10">
        <v>0</v>
      </c>
      <c r="I20" s="7">
        <v>5</v>
      </c>
      <c r="J20">
        <v>1</v>
      </c>
      <c r="K20">
        <v>1</v>
      </c>
      <c r="L20">
        <v>1</v>
      </c>
    </row>
    <row r="21" spans="2:28" x14ac:dyDescent="0.2">
      <c r="B21" s="17"/>
      <c r="C21">
        <v>19</v>
      </c>
      <c r="D21" t="s">
        <v>20</v>
      </c>
      <c r="E21">
        <f>2*2*2*3</f>
        <v>24</v>
      </c>
      <c r="F21">
        <v>7</v>
      </c>
      <c r="G21" s="11">
        <v>0</v>
      </c>
      <c r="H21" s="11">
        <v>1</v>
      </c>
      <c r="I21">
        <v>5</v>
      </c>
      <c r="J21">
        <v>0.26143626468130998</v>
      </c>
      <c r="K21">
        <v>0.15476005086564301</v>
      </c>
      <c r="L21">
        <v>0.15476005086564301</v>
      </c>
    </row>
    <row r="22" spans="2:28" x14ac:dyDescent="0.2">
      <c r="B22" s="17"/>
      <c r="C22">
        <v>20</v>
      </c>
      <c r="D22" t="s">
        <v>21</v>
      </c>
      <c r="E22">
        <f>3*2*2*3</f>
        <v>36</v>
      </c>
      <c r="F22">
        <v>7</v>
      </c>
      <c r="G22" s="11">
        <v>0</v>
      </c>
      <c r="H22" s="11">
        <v>2</v>
      </c>
      <c r="I22">
        <v>5</v>
      </c>
      <c r="J22">
        <v>0.25364771551688298</v>
      </c>
      <c r="K22">
        <v>0.14701073783733501</v>
      </c>
      <c r="L22">
        <v>0.14701073783733501</v>
      </c>
    </row>
    <row r="23" spans="2:28" x14ac:dyDescent="0.2">
      <c r="B23" s="18"/>
      <c r="C23" s="8">
        <v>21</v>
      </c>
      <c r="D23" s="8" t="s">
        <v>22</v>
      </c>
      <c r="E23" s="8">
        <f>2*3*2*2*3</f>
        <v>72</v>
      </c>
      <c r="F23" s="8">
        <v>7</v>
      </c>
      <c r="G23" s="12">
        <v>0</v>
      </c>
      <c r="H23" s="12">
        <v>3</v>
      </c>
      <c r="I23" s="8">
        <v>5</v>
      </c>
      <c r="J23">
        <v>0.25397250670417598</v>
      </c>
      <c r="K23">
        <v>0.14762186321248499</v>
      </c>
      <c r="L23">
        <v>0.14762186321248499</v>
      </c>
    </row>
    <row r="24" spans="2:28" x14ac:dyDescent="0.2">
      <c r="B24" s="16" t="s">
        <v>33</v>
      </c>
      <c r="C24" s="7">
        <v>22</v>
      </c>
      <c r="D24" s="7" t="s">
        <v>58</v>
      </c>
      <c r="E24" s="7">
        <f>3*3*2*2*3</f>
        <v>108</v>
      </c>
      <c r="F24" s="7">
        <v>8</v>
      </c>
      <c r="G24" s="10">
        <v>0</v>
      </c>
      <c r="H24" s="10">
        <v>0</v>
      </c>
      <c r="I24" s="7">
        <v>5</v>
      </c>
      <c r="J24">
        <v>1</v>
      </c>
      <c r="K24">
        <v>1</v>
      </c>
      <c r="L24">
        <v>1</v>
      </c>
    </row>
    <row r="25" spans="2:28" x14ac:dyDescent="0.2">
      <c r="B25" s="17"/>
      <c r="C25">
        <v>23</v>
      </c>
      <c r="D25" t="s">
        <v>23</v>
      </c>
      <c r="E25">
        <f>3*2*3</f>
        <v>18</v>
      </c>
      <c r="F25">
        <v>8</v>
      </c>
      <c r="G25" s="11">
        <v>0</v>
      </c>
      <c r="H25" s="11">
        <v>1</v>
      </c>
      <c r="I25">
        <v>5</v>
      </c>
      <c r="J25">
        <v>0.26192634425169697</v>
      </c>
      <c r="K25">
        <v>0.15490103640496</v>
      </c>
      <c r="L25">
        <v>0.15490103640496</v>
      </c>
      <c r="N25">
        <v>-158.93</v>
      </c>
      <c r="O25">
        <v>-153.93899999999999</v>
      </c>
    </row>
    <row r="26" spans="2:28" x14ac:dyDescent="0.2">
      <c r="B26" s="17"/>
      <c r="C26">
        <v>24</v>
      </c>
      <c r="D26" t="s">
        <v>24</v>
      </c>
      <c r="E26">
        <f>3*3*2*2*3</f>
        <v>108</v>
      </c>
      <c r="F26">
        <v>8</v>
      </c>
      <c r="G26" s="11">
        <v>0</v>
      </c>
      <c r="H26" s="11">
        <v>2</v>
      </c>
      <c r="I26">
        <v>5</v>
      </c>
      <c r="J26">
        <v>0.247670358674909</v>
      </c>
      <c r="K26">
        <v>0.140887475511838</v>
      </c>
      <c r="L26">
        <v>0.140887475511838</v>
      </c>
      <c r="N26">
        <f>(O25/1000+1)/(N25/1000+1)*1000-1000</f>
        <v>5.9341077437073864</v>
      </c>
    </row>
    <row r="27" spans="2:28" x14ac:dyDescent="0.2">
      <c r="B27" s="17"/>
      <c r="C27">
        <v>25</v>
      </c>
      <c r="D27" t="s">
        <v>25</v>
      </c>
      <c r="E27">
        <f>3*3*2*3</f>
        <v>54</v>
      </c>
      <c r="F27">
        <v>8</v>
      </c>
      <c r="G27" s="11">
        <v>0</v>
      </c>
      <c r="H27" s="11">
        <v>4</v>
      </c>
      <c r="I27">
        <v>5</v>
      </c>
      <c r="J27">
        <v>0.25437575902472598</v>
      </c>
      <c r="K27">
        <v>0.147321832191041</v>
      </c>
      <c r="L27">
        <v>0.147321832191041</v>
      </c>
      <c r="N27">
        <v>-148.45400000000001</v>
      </c>
      <c r="O27">
        <v>-139.28700000000001</v>
      </c>
    </row>
    <row r="28" spans="2:28" x14ac:dyDescent="0.2">
      <c r="B28" s="18"/>
      <c r="C28" s="8">
        <v>26</v>
      </c>
      <c r="D28" s="8" t="s">
        <v>26</v>
      </c>
      <c r="E28" s="8">
        <f>3*3*2*2</f>
        <v>36</v>
      </c>
      <c r="F28" s="8">
        <v>8</v>
      </c>
      <c r="G28" s="12">
        <v>0</v>
      </c>
      <c r="H28" s="12">
        <v>5</v>
      </c>
      <c r="I28" s="8">
        <v>5</v>
      </c>
      <c r="J28">
        <v>0.26121064675417099</v>
      </c>
      <c r="K28">
        <v>0.154410308179251</v>
      </c>
      <c r="L28">
        <v>0.154410308179251</v>
      </c>
      <c r="N28">
        <f>(O27/1000+1)/(N27/1000+1)*1000-1000</f>
        <v>10.765126017854755</v>
      </c>
    </row>
    <row r="29" spans="2:28" x14ac:dyDescent="0.2">
      <c r="L29" s="14"/>
    </row>
    <row r="30" spans="2:28" x14ac:dyDescent="0.2">
      <c r="L30" s="14"/>
      <c r="N30">
        <f>12/(6*K25+1*K26+2*K27+3*K28)</f>
        <v>6.5639471554651987</v>
      </c>
      <c r="O30">
        <f>12/(6*K21+4*K22+2*K23)</f>
        <v>6.6230758517706594</v>
      </c>
    </row>
    <row r="31" spans="2:28" x14ac:dyDescent="0.2">
      <c r="J31" t="s">
        <v>60</v>
      </c>
      <c r="L31" s="14"/>
    </row>
    <row r="32" spans="2:28" x14ac:dyDescent="0.2">
      <c r="L32" s="14"/>
    </row>
    <row r="33" spans="10:12" x14ac:dyDescent="0.2">
      <c r="L33" s="14"/>
    </row>
    <row r="34" spans="10:12" x14ac:dyDescent="0.2">
      <c r="J34">
        <f>12/(3/J28+2/J27+1/J26+6/J25)</f>
        <v>0.25922295772129983</v>
      </c>
      <c r="K34" s="15" t="e">
        <f>#REF!/#REF!</f>
        <v>#REF!</v>
      </c>
      <c r="L34" s="14"/>
    </row>
    <row r="35" spans="10:12" x14ac:dyDescent="0.2">
      <c r="J35">
        <f>12/(2/J23+4/J22+6/J21)</f>
        <v>0.25753882705343839</v>
      </c>
      <c r="K35" s="15" t="e">
        <f>#REF!/#REF!</f>
        <v>#REF!</v>
      </c>
      <c r="L35" s="17"/>
    </row>
    <row r="36" spans="10:12" x14ac:dyDescent="0.2">
      <c r="K36" s="15" t="e">
        <f>#REF!/#REF!</f>
        <v>#REF!</v>
      </c>
      <c r="L36" s="17"/>
    </row>
    <row r="37" spans="10:12" x14ac:dyDescent="0.2">
      <c r="K37" s="15" t="e">
        <f>#REF!/#REF!</f>
        <v>#REF!</v>
      </c>
      <c r="L37" s="17"/>
    </row>
    <row r="38" spans="10:12" x14ac:dyDescent="0.2">
      <c r="K38" s="15" t="e">
        <f>#REF!/#REF!</f>
        <v>#REF!</v>
      </c>
      <c r="L38" s="17"/>
    </row>
    <row r="39" spans="10:12" x14ac:dyDescent="0.2">
      <c r="K39" s="15" t="e">
        <f>#REF!/#REF!</f>
        <v>#REF!</v>
      </c>
      <c r="L39" s="17"/>
    </row>
    <row r="40" spans="10:12" x14ac:dyDescent="0.2">
      <c r="K40" s="15" t="e">
        <f>#REF!/#REF!</f>
        <v>#REF!</v>
      </c>
      <c r="L40" s="17"/>
    </row>
    <row r="41" spans="10:12" x14ac:dyDescent="0.2">
      <c r="K41" s="15" t="e">
        <f>#REF!/#REF!</f>
        <v>#REF!</v>
      </c>
      <c r="L41" s="17"/>
    </row>
    <row r="42" spans="10:12" x14ac:dyDescent="0.2">
      <c r="K42" s="15"/>
      <c r="L42" s="17"/>
    </row>
    <row r="43" spans="10:12" x14ac:dyDescent="0.2">
      <c r="K43" s="15"/>
      <c r="L43" s="17"/>
    </row>
    <row r="44" spans="10:12" x14ac:dyDescent="0.2">
      <c r="K44" s="15"/>
      <c r="L44" s="17"/>
    </row>
    <row r="45" spans="10:12" x14ac:dyDescent="0.2">
      <c r="K45" s="15"/>
      <c r="L45" s="17"/>
    </row>
    <row r="46" spans="10:12" x14ac:dyDescent="0.2">
      <c r="K46" s="15"/>
      <c r="L46" s="17"/>
    </row>
    <row r="47" spans="10:12" x14ac:dyDescent="0.2">
      <c r="L47" s="17"/>
    </row>
    <row r="48" spans="10:12" x14ac:dyDescent="0.2">
      <c r="L48" s="17"/>
    </row>
    <row r="49" spans="12:12" x14ac:dyDescent="0.2">
      <c r="L49" s="17"/>
    </row>
    <row r="50" spans="12:12" x14ac:dyDescent="0.2">
      <c r="L50" s="17"/>
    </row>
    <row r="51" spans="12:12" x14ac:dyDescent="0.2">
      <c r="L51" s="17"/>
    </row>
    <row r="52" spans="12:12" x14ac:dyDescent="0.2">
      <c r="L52" s="17"/>
    </row>
    <row r="53" spans="12:12" x14ac:dyDescent="0.2">
      <c r="L53" s="17"/>
    </row>
    <row r="54" spans="12:12" x14ac:dyDescent="0.2">
      <c r="L54" s="17"/>
    </row>
    <row r="55" spans="12:12" x14ac:dyDescent="0.2">
      <c r="L55" s="17"/>
    </row>
    <row r="56" spans="12:12" x14ac:dyDescent="0.2">
      <c r="L56" s="17"/>
    </row>
    <row r="57" spans="12:12" x14ac:dyDescent="0.2">
      <c r="L57" s="17"/>
    </row>
    <row r="58" spans="12:12" x14ac:dyDescent="0.2">
      <c r="L58" s="17"/>
    </row>
    <row r="59" spans="12:12" x14ac:dyDescent="0.2">
      <c r="L59" s="17"/>
    </row>
    <row r="60" spans="12:12" x14ac:dyDescent="0.2">
      <c r="L60" s="17"/>
    </row>
    <row r="61" spans="12:12" x14ac:dyDescent="0.2">
      <c r="L61" s="17"/>
    </row>
    <row r="62" spans="12:12" x14ac:dyDescent="0.2">
      <c r="L62" s="17"/>
    </row>
    <row r="63" spans="12:12" x14ac:dyDescent="0.2">
      <c r="L63" s="17"/>
    </row>
    <row r="64" spans="12:12" x14ac:dyDescent="0.2">
      <c r="L64" s="17"/>
    </row>
    <row r="65" spans="12:12" x14ac:dyDescent="0.2">
      <c r="L65" s="17"/>
    </row>
    <row r="66" spans="12:12" x14ac:dyDescent="0.2">
      <c r="L66" s="17"/>
    </row>
    <row r="67" spans="12:12" x14ac:dyDescent="0.2">
      <c r="L67" s="17"/>
    </row>
    <row r="68" spans="12:12" x14ac:dyDescent="0.2">
      <c r="L68" s="17"/>
    </row>
    <row r="69" spans="12:12" x14ac:dyDescent="0.2">
      <c r="L69" s="17"/>
    </row>
    <row r="70" spans="12:12" x14ac:dyDescent="0.2">
      <c r="L70" s="17"/>
    </row>
  </sheetData>
  <mergeCells count="10">
    <mergeCell ref="L51:L70"/>
    <mergeCell ref="B17:B19"/>
    <mergeCell ref="B20:B23"/>
    <mergeCell ref="B24:B28"/>
    <mergeCell ref="L35:L50"/>
    <mergeCell ref="B14:B16"/>
    <mergeCell ref="M1:Q1"/>
    <mergeCell ref="B3:B8"/>
    <mergeCell ref="B9:B10"/>
    <mergeCell ref="B11:B1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3C67-5ECC-A14E-9154-14C8AB23C75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2023_calcs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Xie</dc:creator>
  <cp:lastModifiedBy>Microsoft Office User</cp:lastModifiedBy>
  <dcterms:created xsi:type="dcterms:W3CDTF">2020-10-23T05:56:01Z</dcterms:created>
  <dcterms:modified xsi:type="dcterms:W3CDTF">2024-05-14T13:18:45Z</dcterms:modified>
</cp:coreProperties>
</file>