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ufi\OneDrive\Documentos\CASA\"/>
    </mc:Choice>
  </mc:AlternateContent>
  <xr:revisionPtr revIDLastSave="0" documentId="8_{A1A7D8EF-9ACE-4FFD-A73F-60763F7D08F1}" xr6:coauthVersionLast="47" xr6:coauthVersionMax="47" xr10:uidLastSave="{00000000-0000-0000-0000-000000000000}"/>
  <bookViews>
    <workbookView xWindow="-120" yWindow="-120" windowWidth="20730" windowHeight="11040" xr2:uid="{FFEF4D39-C258-4AA4-99AB-0DB773316E6A}"/>
  </bookViews>
  <sheets>
    <sheet name="Planilha3" sheetId="3" r:id="rId1"/>
    <sheet name="CHAVE" sheetId="4" r:id="rId2"/>
  </sheets>
  <definedNames>
    <definedName name="APORT">Planilha3!$C$18</definedName>
    <definedName name="QTD_ANOS">Planilha3!$C$19</definedName>
    <definedName name="RENDIMENTO_CARTEIRA">Planilha3!$B$14</definedName>
    <definedName name="SALARIO">Planilha3!$B$13</definedName>
    <definedName name="SUGESTÃO_DE_INVESTIMENTO">Planilha3!$B$15</definedName>
    <definedName name="TAXA_MENSAL">Planilha3!$C$20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3" l="1"/>
  <c r="C15" i="3"/>
  <c r="C42" i="3"/>
  <c r="C41" i="3"/>
  <c r="C40" i="3"/>
  <c r="C39" i="3"/>
  <c r="C38" i="3"/>
  <c r="C37" i="3"/>
  <c r="H6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C34" i="3"/>
  <c r="C21" i="3"/>
  <c r="C22" i="3"/>
  <c r="C26" i="3"/>
  <c r="D26" i="3" s="1"/>
  <c r="C27" i="3"/>
  <c r="D27" i="3" s="1"/>
  <c r="C28" i="3"/>
  <c r="D28" i="3" s="1"/>
  <c r="C29" i="3"/>
  <c r="D29" i="3" s="1"/>
  <c r="C30" i="3"/>
  <c r="D30" i="3" s="1"/>
  <c r="C31" i="3"/>
  <c r="D31" i="3" s="1"/>
  <c r="D25" i="3"/>
  <c r="D38" i="3" l="1"/>
  <c r="D39" i="3"/>
  <c r="D40" i="3"/>
  <c r="D41" i="3"/>
  <c r="D42" i="3"/>
  <c r="D37" i="3"/>
  <c r="D43" i="3" s="1"/>
</calcChain>
</file>

<file path=xl/sharedStrings.xml><?xml version="1.0" encoding="utf-8"?>
<sst xmlns="http://schemas.openxmlformats.org/spreadsheetml/2006/main" count="74" uniqueCount="37">
  <si>
    <t>INVESTIMENTO MENSAL</t>
  </si>
  <si>
    <t>Quanto investir por mês?</t>
  </si>
  <si>
    <t>Por quantos anos?</t>
  </si>
  <si>
    <t>Taxa de rendimento mensal?</t>
  </si>
  <si>
    <t>Patrimônio acumulado?</t>
  </si>
  <si>
    <t>Dividendos mensais?</t>
  </si>
  <si>
    <t>RENDIMENTO EM 2 ANOS:</t>
  </si>
  <si>
    <t>RENDIMENTO EM 5 ANOS:</t>
  </si>
  <si>
    <t>RENDIMENTO EM 10 ANOS:</t>
  </si>
  <si>
    <t>RENDIMENTO EM 20 ANOS:</t>
  </si>
  <si>
    <t>RENDIMENTO EM 25 ANOS:</t>
  </si>
  <si>
    <t>RENDIMENTO EM 30 ANOS:</t>
  </si>
  <si>
    <t>RENDIMENTO EM 40 ANOS:</t>
  </si>
  <si>
    <t>CENÁRIOS</t>
  </si>
  <si>
    <t>DIVIDENDOS</t>
  </si>
  <si>
    <t>Rendimento carteira</t>
  </si>
  <si>
    <t>Salário</t>
  </si>
  <si>
    <t>,</t>
  </si>
  <si>
    <t>CONFIGURAÇÕES</t>
  </si>
  <si>
    <t>PATRIMONIO</t>
  </si>
  <si>
    <t>AGRESSIVO</t>
  </si>
  <si>
    <t>CONSERVADOR</t>
  </si>
  <si>
    <t>MODERADO</t>
  </si>
  <si>
    <t>PORCENTUAL SUGERIDO</t>
  </si>
  <si>
    <t>VALORES</t>
  </si>
  <si>
    <t>TIPO DE FI</t>
  </si>
  <si>
    <t xml:space="preserve">PAPEL </t>
  </si>
  <si>
    <t>TIJOLO</t>
  </si>
  <si>
    <t>HIBRIDOS</t>
  </si>
  <si>
    <t>FOFIS</t>
  </si>
  <si>
    <t>DESENVOLVIMENTO</t>
  </si>
  <si>
    <t>HOTELARIA</t>
  </si>
  <si>
    <t>PERFIL</t>
  </si>
  <si>
    <t>VALOR A SER INVESTIDO AO MêS</t>
  </si>
  <si>
    <t>CHAVE</t>
  </si>
  <si>
    <t>MODERADO-TIJOLO</t>
  </si>
  <si>
    <t>Sugestão de investimento(15%)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</si>
</sst>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20"/>
      <color theme="0"/>
      <name val="Calibri"/>
      <family val="2"/>
    </font>
    <font>
      <sz val="13"/>
      <color theme="1"/>
      <name val="Calibri"/>
      <family val="2"/>
    </font>
    <font>
      <sz val="11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b/>
      <sz val="11"/>
      <color theme="0"/>
      <name val="Calibri"/>
      <family val="2"/>
    </font>
    <font>
      <b/>
      <sz val="18"/>
      <color theme="0"/>
      <name val="Calibri"/>
      <family val="2"/>
    </font>
    <font>
      <sz val="11"/>
      <color theme="0"/>
      <name val="Aptos Narrow"/>
      <family val="2"/>
      <scheme val="minor"/>
    </font>
    <font>
      <sz val="11"/>
      <color rgb="FF48929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48929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</fills>
  <borders count="3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2" tint="-0.499984740745262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0" tint="-0.34998626667073579"/>
      </top>
      <bottom/>
      <diagonal/>
    </border>
    <border>
      <left/>
      <right style="thin">
        <color theme="0" tint="-0.249977111117893"/>
      </right>
      <top style="medium">
        <color theme="2" tint="-0.499984740745262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2" tint="-0.499984740745262"/>
      </right>
      <top style="medium">
        <color theme="2" tint="-0.499984740745262"/>
      </top>
      <bottom style="thin">
        <color theme="0" tint="-0.249977111117893"/>
      </bottom>
      <diagonal/>
    </border>
    <border>
      <left style="medium">
        <color theme="2" tint="-0.499984740745262"/>
      </left>
      <right style="thin">
        <color theme="0" tint="-0.249977111117893"/>
      </right>
      <top/>
      <bottom style="medium">
        <color theme="2" tint="-0.499984740745262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thin">
        <color theme="0" tint="-0.249977111117893"/>
      </top>
      <bottom style="medium">
        <color theme="2" tint="-0.499984740745262"/>
      </bottom>
      <diagonal/>
    </border>
    <border>
      <left style="medium">
        <color theme="2" tint="-0.499984740745262"/>
      </left>
      <right style="thin">
        <color theme="0" tint="-0.249977111117893"/>
      </right>
      <top style="medium">
        <color theme="2" tint="-0.499984740745262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2" tint="-0.499984740745262"/>
      </top>
      <bottom style="thin">
        <color theme="0" tint="-0.249977111117893"/>
      </bottom>
      <diagonal/>
    </border>
    <border>
      <left style="medium">
        <color theme="2" tint="-0.499984740745262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2" tint="-0.499984740745262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2" tint="-0.499984740745262"/>
      </left>
      <right style="thin">
        <color theme="0" tint="-0.249977111117893"/>
      </right>
      <top style="thin">
        <color theme="0" tint="-0.249977111117893"/>
      </top>
      <bottom style="medium">
        <color theme="2" tint="-0.49998474074526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2" tint="-0.499984740745262"/>
      </bottom>
      <diagonal/>
    </border>
    <border>
      <left style="thin">
        <color theme="0" tint="-0.249977111117893"/>
      </left>
      <right style="medium">
        <color theme="2" tint="-0.499984740745262"/>
      </right>
      <top style="thin">
        <color theme="0" tint="-0.249977111117893"/>
      </top>
      <bottom style="medium">
        <color theme="2" tint="-0.49998474074526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2" tint="-0.499984740745262"/>
      </top>
      <bottom style="thin">
        <color theme="0" tint="-0.249977111117893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499984740745262"/>
      </left>
      <right style="thin">
        <color theme="2" tint="-0.499984740745262"/>
      </right>
      <top style="medium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medium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thin">
        <color theme="2" tint="-0.499984740745262"/>
      </bottom>
      <diagonal/>
    </border>
    <border>
      <left style="medium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medium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499984740745262"/>
      </left>
      <right style="thin">
        <color theme="2" tint="-0.499984740745262"/>
      </right>
      <top style="thin">
        <color theme="2" tint="-0.499984740745262"/>
      </top>
      <bottom style="medium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medium">
        <color theme="2" tint="-0.499984740745262"/>
      </bottom>
      <diagonal/>
    </border>
    <border>
      <left style="thin">
        <color theme="2" tint="-0.499984740745262"/>
      </left>
      <right style="medium">
        <color theme="2" tint="-0.499984740745262"/>
      </right>
      <top style="thin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4">
    <xf numFmtId="0" fontId="0" fillId="0" borderId="0" xfId="0"/>
    <xf numFmtId="8" fontId="6" fillId="2" borderId="1" xfId="0" applyNumberFormat="1" applyFont="1" applyFill="1" applyBorder="1" applyAlignment="1">
      <alignment horizontal="left"/>
    </xf>
    <xf numFmtId="8" fontId="6" fillId="2" borderId="6" xfId="0" applyNumberFormat="1" applyFont="1" applyFill="1" applyBorder="1" applyAlignment="1">
      <alignment horizontal="left"/>
    </xf>
    <xf numFmtId="0" fontId="7" fillId="3" borderId="0" xfId="0" applyFont="1" applyFill="1"/>
    <xf numFmtId="0" fontId="4" fillId="3" borderId="0" xfId="0" applyFont="1" applyFill="1"/>
    <xf numFmtId="0" fontId="6" fillId="2" borderId="3" xfId="0" applyFont="1" applyFill="1" applyBorder="1"/>
    <xf numFmtId="0" fontId="6" fillId="2" borderId="4" xfId="0" applyFont="1" applyFill="1" applyBorder="1"/>
    <xf numFmtId="9" fontId="0" fillId="0" borderId="0" xfId="2" applyNumberFormat="1" applyFont="1"/>
    <xf numFmtId="0" fontId="4" fillId="4" borderId="0" xfId="0" applyFont="1" applyFill="1"/>
    <xf numFmtId="0" fontId="11" fillId="3" borderId="0" xfId="0" applyFont="1" applyFill="1"/>
    <xf numFmtId="0" fontId="2" fillId="6" borderId="2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/>
    </xf>
    <xf numFmtId="9" fontId="4" fillId="2" borderId="7" xfId="0" applyNumberFormat="1" applyFont="1" applyFill="1" applyBorder="1"/>
    <xf numFmtId="0" fontId="9" fillId="5" borderId="7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5" fillId="2" borderId="7" xfId="0" applyFont="1" applyFill="1" applyBorder="1"/>
    <xf numFmtId="8" fontId="6" fillId="2" borderId="7" xfId="0" applyNumberFormat="1" applyFont="1" applyFill="1" applyBorder="1" applyAlignment="1">
      <alignment horizontal="center" vertical="center"/>
    </xf>
    <xf numFmtId="0" fontId="4" fillId="8" borderId="7" xfId="0" applyFont="1" applyFill="1" applyBorder="1"/>
    <xf numFmtId="0" fontId="3" fillId="8" borderId="7" xfId="0" applyFont="1" applyFill="1" applyBorder="1"/>
    <xf numFmtId="164" fontId="6" fillId="8" borderId="7" xfId="1" applyNumberFormat="1" applyFont="1" applyFill="1" applyBorder="1" applyAlignment="1">
      <alignment horizontal="center" vertical="center"/>
    </xf>
    <xf numFmtId="0" fontId="6" fillId="8" borderId="7" xfId="0" applyFont="1" applyFill="1" applyBorder="1" applyAlignment="1">
      <alignment horizontal="center" vertical="center"/>
    </xf>
    <xf numFmtId="9" fontId="6" fillId="8" borderId="7" xfId="2" applyFont="1" applyFill="1" applyBorder="1" applyAlignment="1">
      <alignment horizontal="center" vertical="center"/>
    </xf>
    <xf numFmtId="164" fontId="6" fillId="8" borderId="7" xfId="1" applyNumberFormat="1" applyFont="1" applyFill="1" applyBorder="1" applyAlignment="1">
      <alignment horizontal="center"/>
    </xf>
    <xf numFmtId="9" fontId="6" fillId="8" borderId="7" xfId="2" applyFont="1" applyFill="1" applyBorder="1" applyAlignment="1">
      <alignment horizontal="center"/>
    </xf>
    <xf numFmtId="9" fontId="4" fillId="2" borderId="8" xfId="0" applyNumberFormat="1" applyFont="1" applyFill="1" applyBorder="1"/>
    <xf numFmtId="0" fontId="4" fillId="3" borderId="10" xfId="0" applyFont="1" applyFill="1" applyBorder="1"/>
    <xf numFmtId="0" fontId="8" fillId="7" borderId="9" xfId="0" applyFont="1" applyFill="1" applyBorder="1" applyAlignment="1">
      <alignment horizontal="right"/>
    </xf>
    <xf numFmtId="0" fontId="8" fillId="7" borderId="11" xfId="0" applyFont="1" applyFill="1" applyBorder="1" applyAlignment="1">
      <alignment horizontal="center"/>
    </xf>
    <xf numFmtId="0" fontId="8" fillId="7" borderId="12" xfId="0" applyFont="1" applyFill="1" applyBorder="1" applyAlignment="1">
      <alignment horizontal="center"/>
    </xf>
    <xf numFmtId="0" fontId="6" fillId="8" borderId="13" xfId="0" applyFont="1" applyFill="1" applyBorder="1"/>
    <xf numFmtId="164" fontId="4" fillId="8" borderId="14" xfId="0" applyNumberFormat="1" applyFont="1" applyFill="1" applyBorder="1" applyAlignment="1">
      <alignment horizontal="center"/>
    </xf>
    <xf numFmtId="164" fontId="4" fillId="8" borderId="15" xfId="0" applyNumberFormat="1" applyFont="1" applyFill="1" applyBorder="1" applyAlignment="1">
      <alignment horizontal="center"/>
    </xf>
    <xf numFmtId="0" fontId="8" fillId="6" borderId="16" xfId="0" applyFont="1" applyFill="1" applyBorder="1"/>
    <xf numFmtId="0" fontId="8" fillId="6" borderId="17" xfId="0" applyFont="1" applyFill="1" applyBorder="1"/>
    <xf numFmtId="0" fontId="8" fillId="6" borderId="12" xfId="0" applyFont="1" applyFill="1" applyBorder="1"/>
    <xf numFmtId="164" fontId="4" fillId="2" borderId="19" xfId="0" applyNumberFormat="1" applyFont="1" applyFill="1" applyBorder="1"/>
    <xf numFmtId="9" fontId="4" fillId="2" borderId="21" xfId="0" applyNumberFormat="1" applyFont="1" applyFill="1" applyBorder="1"/>
    <xf numFmtId="164" fontId="4" fillId="2" borderId="22" xfId="0" applyNumberFormat="1" applyFont="1" applyFill="1" applyBorder="1"/>
    <xf numFmtId="164" fontId="6" fillId="2" borderId="9" xfId="0" applyNumberFormat="1" applyFont="1" applyFill="1" applyBorder="1"/>
    <xf numFmtId="9" fontId="4" fillId="2" borderId="23" xfId="0" applyNumberFormat="1" applyFont="1" applyFill="1" applyBorder="1"/>
    <xf numFmtId="0" fontId="6" fillId="9" borderId="20" xfId="0" applyFont="1" applyFill="1" applyBorder="1"/>
    <xf numFmtId="0" fontId="6" fillId="10" borderId="18" xfId="0" applyFont="1" applyFill="1" applyBorder="1"/>
    <xf numFmtId="0" fontId="6" fillId="11" borderId="18" xfId="0" applyFont="1" applyFill="1" applyBorder="1"/>
    <xf numFmtId="0" fontId="6" fillId="12" borderId="18" xfId="0" applyFont="1" applyFill="1" applyBorder="1"/>
    <xf numFmtId="0" fontId="6" fillId="13" borderId="18" xfId="0" applyFont="1" applyFill="1" applyBorder="1"/>
    <xf numFmtId="0" fontId="6" fillId="14" borderId="18" xfId="0" applyFont="1" applyFill="1" applyBorder="1"/>
    <xf numFmtId="0" fontId="10" fillId="15" borderId="0" xfId="0" applyFont="1" applyFill="1"/>
    <xf numFmtId="0" fontId="8" fillId="15" borderId="0" xfId="0" applyFont="1" applyFill="1"/>
    <xf numFmtId="9" fontId="8" fillId="15" borderId="0" xfId="2" applyNumberFormat="1" applyFont="1" applyFill="1"/>
    <xf numFmtId="0" fontId="0" fillId="2" borderId="25" xfId="0" applyFill="1" applyBorder="1"/>
    <xf numFmtId="0" fontId="0" fillId="2" borderId="26" xfId="0" applyFill="1" applyBorder="1"/>
    <xf numFmtId="0" fontId="4" fillId="2" borderId="26" xfId="0" applyFont="1" applyFill="1" applyBorder="1"/>
    <xf numFmtId="9" fontId="4" fillId="2" borderId="27" xfId="2" applyNumberFormat="1" applyFont="1" applyFill="1" applyBorder="1"/>
    <xf numFmtId="0" fontId="0" fillId="2" borderId="28" xfId="0" applyFill="1" applyBorder="1"/>
    <xf numFmtId="0" fontId="0" fillId="2" borderId="24" xfId="0" applyFill="1" applyBorder="1"/>
    <xf numFmtId="0" fontId="4" fillId="2" borderId="24" xfId="0" applyFont="1" applyFill="1" applyBorder="1"/>
    <xf numFmtId="9" fontId="4" fillId="2" borderId="29" xfId="2" applyNumberFormat="1" applyFont="1" applyFill="1" applyBorder="1"/>
    <xf numFmtId="9" fontId="0" fillId="2" borderId="29" xfId="2" applyNumberFormat="1" applyFont="1" applyFill="1" applyBorder="1"/>
    <xf numFmtId="0" fontId="0" fillId="2" borderId="30" xfId="0" applyFill="1" applyBorder="1"/>
    <xf numFmtId="0" fontId="0" fillId="2" borderId="31" xfId="0" applyFill="1" applyBorder="1"/>
    <xf numFmtId="0" fontId="4" fillId="2" borderId="31" xfId="0" applyFont="1" applyFill="1" applyBorder="1"/>
    <xf numFmtId="9" fontId="4" fillId="2" borderId="32" xfId="2" applyNumberFormat="1" applyFont="1" applyFill="1" applyBorder="1"/>
    <xf numFmtId="0" fontId="0" fillId="2" borderId="33" xfId="0" applyFill="1" applyBorder="1"/>
    <xf numFmtId="9" fontId="0" fillId="2" borderId="34" xfId="2" applyFont="1" applyFill="1" applyBorder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489290"/>
      <color rgb="FF86E293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bg1"/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Tipos de FI investido com base</a:t>
            </a:r>
            <a:r>
              <a:rPr lang="en-US" baseline="0"/>
              <a:t> no perfil: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bg1"/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Planilha3!$B$37:$B$42</c:f>
              <c:strCache>
                <c:ptCount val="6"/>
                <c:pt idx="0">
                  <c:v>PAPEL </c:v>
                </c:pt>
                <c:pt idx="1">
                  <c:v>TIJOLO</c:v>
                </c:pt>
                <c:pt idx="2">
                  <c:v>HIBRIDOS</c:v>
                </c:pt>
                <c:pt idx="3">
                  <c:v>FOFIS</c:v>
                </c:pt>
                <c:pt idx="4">
                  <c:v>DESENVOLVIMENTO</c:v>
                </c:pt>
                <c:pt idx="5">
                  <c:v>HOTELARIA</c:v>
                </c:pt>
              </c:strCache>
            </c:strRef>
          </c:cat>
          <c:val>
            <c:numRef>
              <c:f>Planilha3!$C$37:$C$42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D0-41C9-96F9-DA5C00F9C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766141732283466"/>
          <c:y val="0.33167650918635172"/>
          <c:w val="0.33567191601049867"/>
          <c:h val="0.56134587343248765"/>
        </c:manualLayout>
      </c:layout>
      <c:overlay val="0"/>
      <c:spPr>
        <a:solidFill>
          <a:schemeClr val="accent1">
            <a:lumMod val="7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489290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19845</xdr:rowOff>
    </xdr:from>
    <xdr:to>
      <xdr:col>4</xdr:col>
      <xdr:colOff>277813</xdr:colOff>
      <xdr:row>10</xdr:row>
      <xdr:rowOff>1058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E655D92-6B59-2729-8460-6D228F0AA4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845"/>
          <a:ext cx="5992813" cy="1886213"/>
        </a:xfrm>
        <a:prstGeom prst="rect">
          <a:avLst/>
        </a:prstGeom>
      </xdr:spPr>
    </xdr:pic>
    <xdr:clientData/>
  </xdr:twoCellAnchor>
  <xdr:twoCellAnchor>
    <xdr:from>
      <xdr:col>1</xdr:col>
      <xdr:colOff>129677</xdr:colOff>
      <xdr:row>43</xdr:row>
      <xdr:rowOff>160434</xdr:rowOff>
    </xdr:from>
    <xdr:to>
      <xdr:col>3</xdr:col>
      <xdr:colOff>937581</xdr:colOff>
      <xdr:row>57</xdr:row>
      <xdr:rowOff>172369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DC32A9E-EC32-8F2E-94F7-B39F562F1C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75F2A-54E7-4E75-B7D5-A11A58D2F2A3}">
  <dimension ref="A12:F43"/>
  <sheetViews>
    <sheetView showGridLines="0" tabSelected="1" zoomScale="83" zoomScaleNormal="40" workbookViewId="0">
      <selection activeCell="B37" sqref="B37"/>
    </sheetView>
  </sheetViews>
  <sheetFormatPr defaultColWidth="0" defaultRowHeight="15" x14ac:dyDescent="0.25"/>
  <cols>
    <col min="1" max="1" width="3.42578125" style="3" customWidth="1"/>
    <col min="2" max="2" width="30.85546875" style="4" bestFit="1" customWidth="1"/>
    <col min="3" max="4" width="25.7109375" style="4" customWidth="1"/>
    <col min="5" max="5" width="4.42578125" style="4" customWidth="1"/>
    <col min="6" max="6" width="13" style="8" hidden="1" customWidth="1"/>
    <col min="7" max="11" width="9.140625" style="8" hidden="1" customWidth="1"/>
    <col min="12" max="16384" width="9.140625" style="8" hidden="1"/>
  </cols>
  <sheetData>
    <row r="12" spans="2:4" ht="23.25" x14ac:dyDescent="0.35">
      <c r="B12" s="13" t="s">
        <v>18</v>
      </c>
      <c r="C12" s="13"/>
      <c r="D12" s="13"/>
    </row>
    <row r="13" spans="2:4" x14ac:dyDescent="0.25">
      <c r="B13" s="17" t="s">
        <v>16</v>
      </c>
      <c r="C13" s="22">
        <v>4000</v>
      </c>
      <c r="D13" s="22"/>
    </row>
    <row r="14" spans="2:4" x14ac:dyDescent="0.25">
      <c r="B14" s="17" t="s">
        <v>15</v>
      </c>
      <c r="C14" s="23">
        <v>6.0000000000000001E-3</v>
      </c>
      <c r="D14" s="23"/>
    </row>
    <row r="15" spans="2:4" x14ac:dyDescent="0.25">
      <c r="B15" s="17" t="s">
        <v>36</v>
      </c>
      <c r="C15" s="22">
        <f>C13*15%</f>
        <v>600</v>
      </c>
      <c r="D15" s="22"/>
    </row>
    <row r="17" spans="1:6" ht="26.25" x14ac:dyDescent="0.4">
      <c r="B17" s="14" t="s">
        <v>0</v>
      </c>
      <c r="C17" s="14"/>
      <c r="D17" s="14"/>
      <c r="F17" s="8" t="s">
        <v>17</v>
      </c>
    </row>
    <row r="18" spans="1:6" ht="17.25" x14ac:dyDescent="0.3">
      <c r="B18" s="18" t="s">
        <v>1</v>
      </c>
      <c r="C18" s="19">
        <v>400</v>
      </c>
      <c r="D18" s="19"/>
    </row>
    <row r="19" spans="1:6" ht="17.25" x14ac:dyDescent="0.3">
      <c r="B19" s="18" t="s">
        <v>2</v>
      </c>
      <c r="C19" s="20">
        <v>5</v>
      </c>
      <c r="D19" s="20"/>
    </row>
    <row r="20" spans="1:6" ht="17.25" x14ac:dyDescent="0.3">
      <c r="B20" s="18" t="s">
        <v>3</v>
      </c>
      <c r="C20" s="21">
        <v>6.0000000000000001E-3</v>
      </c>
      <c r="D20" s="21"/>
    </row>
    <row r="21" spans="1:6" ht="17.25" x14ac:dyDescent="0.3">
      <c r="B21" s="15" t="s">
        <v>4</v>
      </c>
      <c r="C21" s="16">
        <f>FV(TAXA_MENSAL,QTD_ANOS*12,C18*-1)</f>
        <v>28785.894134743387</v>
      </c>
      <c r="D21" s="16"/>
    </row>
    <row r="22" spans="1:6" ht="17.25" x14ac:dyDescent="0.3">
      <c r="B22" s="15" t="s">
        <v>5</v>
      </c>
      <c r="C22" s="16">
        <f>C21*$C$14</f>
        <v>172.71536480846032</v>
      </c>
      <c r="D22" s="16"/>
    </row>
    <row r="23" spans="1:6" ht="15.75" thickBot="1" x14ac:dyDescent="0.3"/>
    <row r="24" spans="1:6" ht="26.25" x14ac:dyDescent="0.4">
      <c r="B24" s="10" t="s">
        <v>13</v>
      </c>
      <c r="C24" s="11" t="s">
        <v>19</v>
      </c>
      <c r="D24" s="11" t="s">
        <v>14</v>
      </c>
    </row>
    <row r="25" spans="1:6" x14ac:dyDescent="0.25">
      <c r="A25" s="9">
        <v>2</v>
      </c>
      <c r="B25" s="5" t="s">
        <v>6</v>
      </c>
      <c r="C25" s="1">
        <f>FV($C$20,A25*12,$C$18*-1)</f>
        <v>10292.486145663366</v>
      </c>
      <c r="D25" s="1">
        <f t="shared" ref="D25:D31" si="0">C25*$C$14</f>
        <v>61.7549168739802</v>
      </c>
    </row>
    <row r="26" spans="1:6" x14ac:dyDescent="0.25">
      <c r="A26" s="9">
        <v>5</v>
      </c>
      <c r="B26" s="5" t="s">
        <v>7</v>
      </c>
      <c r="C26" s="1">
        <f>FV($C$20,A26*12,$C$18*-1)</f>
        <v>28785.894134743387</v>
      </c>
      <c r="D26" s="1">
        <f t="shared" si="0"/>
        <v>172.71536480846032</v>
      </c>
    </row>
    <row r="27" spans="1:6" x14ac:dyDescent="0.25">
      <c r="A27" s="9">
        <v>10</v>
      </c>
      <c r="B27" s="5" t="s">
        <v>8</v>
      </c>
      <c r="C27" s="1">
        <f>FV($C$20,A27*12,$C$18*-1)</f>
        <v>70001.2037865366</v>
      </c>
      <c r="D27" s="1">
        <f t="shared" si="0"/>
        <v>420.00722271921961</v>
      </c>
    </row>
    <row r="28" spans="1:6" x14ac:dyDescent="0.25">
      <c r="A28" s="9">
        <v>20</v>
      </c>
      <c r="B28" s="5" t="s">
        <v>9</v>
      </c>
      <c r="C28" s="1">
        <f>FV($C$20,A28*12,$C$18*-1)</f>
        <v>213504.93554653649</v>
      </c>
      <c r="D28" s="1">
        <f t="shared" si="0"/>
        <v>1281.0296132792189</v>
      </c>
    </row>
    <row r="29" spans="1:6" x14ac:dyDescent="0.25">
      <c r="A29" s="9">
        <v>25</v>
      </c>
      <c r="B29" s="5" t="s">
        <v>10</v>
      </c>
      <c r="C29" s="1">
        <f>FV($C$20,A29*12,$C$18*-1)</f>
        <v>334479.78675959702</v>
      </c>
      <c r="D29" s="1">
        <f t="shared" si="0"/>
        <v>2006.878720557582</v>
      </c>
    </row>
    <row r="30" spans="1:6" x14ac:dyDescent="0.25">
      <c r="A30" s="9">
        <v>30</v>
      </c>
      <c r="B30" s="5" t="s">
        <v>11</v>
      </c>
      <c r="C30" s="1">
        <f>FV($C$20,A30*12,$C$18*-1)</f>
        <v>507690.17687243986</v>
      </c>
      <c r="D30" s="1">
        <f t="shared" si="0"/>
        <v>3046.141061234639</v>
      </c>
    </row>
    <row r="31" spans="1:6" ht="15.75" thickBot="1" x14ac:dyDescent="0.3">
      <c r="A31" s="9">
        <v>40</v>
      </c>
      <c r="B31" s="6" t="s">
        <v>12</v>
      </c>
      <c r="C31" s="2">
        <f>FV($C$20,A31*12,$C$18*-1)</f>
        <v>1110775.2336340335</v>
      </c>
      <c r="D31" s="1">
        <f t="shared" si="0"/>
        <v>6664.6514018042008</v>
      </c>
    </row>
    <row r="32" spans="1:6" ht="15.75" thickBot="1" x14ac:dyDescent="0.3">
      <c r="B32" s="25"/>
    </row>
    <row r="33" spans="2:4" ht="15.75" thickBot="1" x14ac:dyDescent="0.3">
      <c r="B33" s="26" t="s">
        <v>32</v>
      </c>
      <c r="C33" s="27" t="s">
        <v>20</v>
      </c>
      <c r="D33" s="28"/>
    </row>
    <row r="34" spans="2:4" ht="15.75" thickBot="1" x14ac:dyDescent="0.3">
      <c r="B34" s="29" t="s">
        <v>33</v>
      </c>
      <c r="C34" s="30">
        <f>C18</f>
        <v>400</v>
      </c>
      <c r="D34" s="31"/>
    </row>
    <row r="35" spans="2:4" ht="15.75" thickBot="1" x14ac:dyDescent="0.3"/>
    <row r="36" spans="2:4" x14ac:dyDescent="0.25">
      <c r="B36" s="32" t="s">
        <v>25</v>
      </c>
      <c r="C36" s="33" t="s">
        <v>23</v>
      </c>
      <c r="D36" s="34" t="s">
        <v>24</v>
      </c>
    </row>
    <row r="37" spans="2:4" x14ac:dyDescent="0.25">
      <c r="B37" s="43" t="s">
        <v>26</v>
      </c>
      <c r="C37" s="12">
        <f>VLOOKUP($C$33&amp;"-"&amp;B37,CHAVE!A2:D20,4,FALSE)</f>
        <v>0.5</v>
      </c>
      <c r="D37" s="35">
        <f>C37*$C$34</f>
        <v>200</v>
      </c>
    </row>
    <row r="38" spans="2:4" x14ac:dyDescent="0.25">
      <c r="B38" s="42" t="s">
        <v>27</v>
      </c>
      <c r="C38" s="12">
        <f>VLOOKUP($C$33&amp;"-"&amp;B38,CHAVE!A3:D21,4,FALSE)</f>
        <v>0.1</v>
      </c>
      <c r="D38" s="35">
        <f>C38*$C$34</f>
        <v>40</v>
      </c>
    </row>
    <row r="39" spans="2:4" x14ac:dyDescent="0.25">
      <c r="B39" s="41" t="s">
        <v>28</v>
      </c>
      <c r="C39" s="24">
        <f>VLOOKUP($C$33&amp;"-"&amp;B39,CHAVE!A4:D22,4,FALSE)</f>
        <v>0.05</v>
      </c>
      <c r="D39" s="35">
        <f>C39*$C$34</f>
        <v>20</v>
      </c>
    </row>
    <row r="40" spans="2:4" x14ac:dyDescent="0.25">
      <c r="B40" s="44" t="s">
        <v>29</v>
      </c>
      <c r="C40" s="39">
        <f>VLOOKUP($C$33&amp;"-"&amp;B40,CHAVE!A5:D23,4,FALSE)</f>
        <v>0.05</v>
      </c>
      <c r="D40" s="35">
        <f>C40*$C$34</f>
        <v>20</v>
      </c>
    </row>
    <row r="41" spans="2:4" x14ac:dyDescent="0.25">
      <c r="B41" s="45" t="s">
        <v>30</v>
      </c>
      <c r="C41" s="12">
        <f>VLOOKUP($C$33&amp;"-"&amp;B41,CHAVE!A6:D24,4,FALSE)</f>
        <v>0.2</v>
      </c>
      <c r="D41" s="35">
        <f>C41*$C$34</f>
        <v>80</v>
      </c>
    </row>
    <row r="42" spans="2:4" ht="15.75" thickBot="1" x14ac:dyDescent="0.3">
      <c r="B42" s="40" t="s">
        <v>31</v>
      </c>
      <c r="C42" s="36">
        <f>VLOOKUP($C$33&amp;"-"&amp;B42,CHAVE!A7:D25,4,FALSE)</f>
        <v>0.1</v>
      </c>
      <c r="D42" s="37">
        <f>C42*$C$34</f>
        <v>40</v>
      </c>
    </row>
    <row r="43" spans="2:4" ht="15.75" thickBot="1" x14ac:dyDescent="0.3">
      <c r="D43" s="38">
        <f>SUM(D37:D42)</f>
        <v>400</v>
      </c>
    </row>
  </sheetData>
  <mergeCells count="12">
    <mergeCell ref="C33:D33"/>
    <mergeCell ref="C34:D34"/>
    <mergeCell ref="B17:D17"/>
    <mergeCell ref="C13:D13"/>
    <mergeCell ref="C14:D14"/>
    <mergeCell ref="C15:D15"/>
    <mergeCell ref="B12:D12"/>
    <mergeCell ref="C18:D18"/>
    <mergeCell ref="C19:D19"/>
    <mergeCell ref="C20:D20"/>
    <mergeCell ref="C21:D21"/>
    <mergeCell ref="C22:D22"/>
  </mergeCells>
  <dataValidations count="1">
    <dataValidation type="list" allowBlank="1" showInputMessage="1" showErrorMessage="1" sqref="C33" xr:uid="{A4FEEBE7-84E7-402F-B521-5517106F1B05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F480C-3236-4FFC-B93D-CB1A4E9E0509}">
  <dimension ref="A2:H20"/>
  <sheetViews>
    <sheetView zoomScale="90" zoomScaleNormal="90" workbookViewId="0">
      <selection activeCell="G12" sqref="G12"/>
    </sheetView>
  </sheetViews>
  <sheetFormatPr defaultRowHeight="15" x14ac:dyDescent="0.25"/>
  <cols>
    <col min="1" max="1" width="22.7109375" customWidth="1"/>
    <col min="2" max="2" width="17.28515625" customWidth="1"/>
    <col min="3" max="3" width="19" bestFit="1" customWidth="1"/>
    <col min="4" max="4" width="23" style="7" bestFit="1" customWidth="1"/>
    <col min="7" max="7" width="21.5703125" customWidth="1"/>
  </cols>
  <sheetData>
    <row r="2" spans="1:8" ht="15.75" thickBot="1" x14ac:dyDescent="0.3">
      <c r="A2" s="46" t="s">
        <v>34</v>
      </c>
      <c r="B2" s="46" t="s">
        <v>32</v>
      </c>
      <c r="C2" s="47" t="s">
        <v>25</v>
      </c>
      <c r="D2" s="48" t="s">
        <v>23</v>
      </c>
    </row>
    <row r="3" spans="1:8" x14ac:dyDescent="0.25">
      <c r="A3" s="49" t="str">
        <f>$B$3&amp;"-"&amp;C3</f>
        <v xml:space="preserve">CONSERVADOR-PAPEL </v>
      </c>
      <c r="B3" s="50" t="s">
        <v>21</v>
      </c>
      <c r="C3" s="51" t="s">
        <v>26</v>
      </c>
      <c r="D3" s="52">
        <v>0.3</v>
      </c>
    </row>
    <row r="4" spans="1:8" x14ac:dyDescent="0.25">
      <c r="A4" s="53" t="str">
        <f t="shared" ref="A4:A8" si="0">$B$3&amp;"-"&amp;C4</f>
        <v>CONSERVADOR-TIJOLO</v>
      </c>
      <c r="B4" s="54" t="s">
        <v>21</v>
      </c>
      <c r="C4" s="55" t="s">
        <v>27</v>
      </c>
      <c r="D4" s="56">
        <v>0.5</v>
      </c>
    </row>
    <row r="5" spans="1:8" ht="15.75" thickBot="1" x14ac:dyDescent="0.3">
      <c r="A5" s="53" t="str">
        <f t="shared" si="0"/>
        <v>CONSERVADOR-HIBRIDOS</v>
      </c>
      <c r="B5" s="54" t="s">
        <v>21</v>
      </c>
      <c r="C5" s="55" t="s">
        <v>28</v>
      </c>
      <c r="D5" s="56">
        <v>0.1</v>
      </c>
    </row>
    <row r="6" spans="1:8" ht="15.75" thickBot="1" x14ac:dyDescent="0.3">
      <c r="A6" s="53" t="str">
        <f t="shared" si="0"/>
        <v>CONSERVADOR-FOFIS</v>
      </c>
      <c r="B6" s="54" t="s">
        <v>21</v>
      </c>
      <c r="C6" s="55" t="s">
        <v>29</v>
      </c>
      <c r="D6" s="56">
        <v>0.1</v>
      </c>
      <c r="G6" s="62" t="s">
        <v>35</v>
      </c>
      <c r="H6" s="63">
        <f>VLOOKUP(G6,A2:D20,4,FALSE)</f>
        <v>0.4</v>
      </c>
    </row>
    <row r="7" spans="1:8" x14ac:dyDescent="0.25">
      <c r="A7" s="53" t="str">
        <f t="shared" si="0"/>
        <v>CONSERVADOR-DESENVOLVIMENTO</v>
      </c>
      <c r="B7" s="54" t="s">
        <v>21</v>
      </c>
      <c r="C7" s="55" t="s">
        <v>30</v>
      </c>
      <c r="D7" s="56">
        <v>0</v>
      </c>
    </row>
    <row r="8" spans="1:8" x14ac:dyDescent="0.25">
      <c r="A8" s="53" t="str">
        <f t="shared" si="0"/>
        <v>CONSERVADOR-HOTELARIA</v>
      </c>
      <c r="B8" s="54" t="s">
        <v>21</v>
      </c>
      <c r="C8" s="55" t="s">
        <v>31</v>
      </c>
      <c r="D8" s="56">
        <v>0</v>
      </c>
    </row>
    <row r="9" spans="1:8" x14ac:dyDescent="0.25">
      <c r="A9" s="53" t="str">
        <f>$B$9&amp;"-"&amp;C9</f>
        <v xml:space="preserve">MODERADO-PAPEL </v>
      </c>
      <c r="B9" s="54" t="s">
        <v>22</v>
      </c>
      <c r="C9" s="55" t="s">
        <v>26</v>
      </c>
      <c r="D9" s="56">
        <v>0.32</v>
      </c>
    </row>
    <row r="10" spans="1:8" x14ac:dyDescent="0.25">
      <c r="A10" s="53" t="str">
        <f t="shared" ref="A10:A14" si="1">$B$9&amp;"-"&amp;C10</f>
        <v>MODERADO-TIJOLO</v>
      </c>
      <c r="B10" s="54" t="s">
        <v>22</v>
      </c>
      <c r="C10" s="55" t="s">
        <v>27</v>
      </c>
      <c r="D10" s="56">
        <v>0.4</v>
      </c>
    </row>
    <row r="11" spans="1:8" x14ac:dyDescent="0.25">
      <c r="A11" s="53" t="str">
        <f t="shared" si="1"/>
        <v>MODERADO-HIBRIDOS</v>
      </c>
      <c r="B11" s="54" t="s">
        <v>22</v>
      </c>
      <c r="C11" s="55" t="s">
        <v>28</v>
      </c>
      <c r="D11" s="56">
        <v>0.08</v>
      </c>
    </row>
    <row r="12" spans="1:8" x14ac:dyDescent="0.25">
      <c r="A12" s="53" t="str">
        <f t="shared" si="1"/>
        <v>MODERADO-FOFIS</v>
      </c>
      <c r="B12" s="54" t="s">
        <v>22</v>
      </c>
      <c r="C12" s="55" t="s">
        <v>29</v>
      </c>
      <c r="D12" s="56">
        <v>0.1</v>
      </c>
    </row>
    <row r="13" spans="1:8" x14ac:dyDescent="0.25">
      <c r="A13" s="53" t="str">
        <f t="shared" si="1"/>
        <v>MODERADO-DESENVOLVIMENTO</v>
      </c>
      <c r="B13" s="54" t="s">
        <v>22</v>
      </c>
      <c r="C13" s="55" t="s">
        <v>30</v>
      </c>
      <c r="D13" s="56">
        <v>0.05</v>
      </c>
    </row>
    <row r="14" spans="1:8" x14ac:dyDescent="0.25">
      <c r="A14" s="53" t="str">
        <f t="shared" si="1"/>
        <v>MODERADO-HOTELARIA</v>
      </c>
      <c r="B14" s="54" t="s">
        <v>22</v>
      </c>
      <c r="C14" s="55" t="s">
        <v>31</v>
      </c>
      <c r="D14" s="56">
        <v>0.05</v>
      </c>
    </row>
    <row r="15" spans="1:8" x14ac:dyDescent="0.25">
      <c r="A15" s="53" t="str">
        <f>$B$15&amp;"-"&amp;C15</f>
        <v xml:space="preserve">AGRESSIVO-PAPEL </v>
      </c>
      <c r="B15" s="54" t="s">
        <v>20</v>
      </c>
      <c r="C15" s="55" t="s">
        <v>26</v>
      </c>
      <c r="D15" s="57">
        <v>0.5</v>
      </c>
    </row>
    <row r="16" spans="1:8" x14ac:dyDescent="0.25">
      <c r="A16" s="53" t="str">
        <f t="shared" ref="A16:A20" si="2">$B$15&amp;"-"&amp;C16</f>
        <v>AGRESSIVO-TIJOLO</v>
      </c>
      <c r="B16" s="54" t="s">
        <v>20</v>
      </c>
      <c r="C16" s="55" t="s">
        <v>27</v>
      </c>
      <c r="D16" s="56">
        <v>0.1</v>
      </c>
    </row>
    <row r="17" spans="1:4" x14ac:dyDescent="0.25">
      <c r="A17" s="53" t="str">
        <f t="shared" si="2"/>
        <v>AGRESSIVO-HIBRIDOS</v>
      </c>
      <c r="B17" s="54" t="s">
        <v>20</v>
      </c>
      <c r="C17" s="55" t="s">
        <v>28</v>
      </c>
      <c r="D17" s="56">
        <v>0.05</v>
      </c>
    </row>
    <row r="18" spans="1:4" x14ac:dyDescent="0.25">
      <c r="A18" s="53" t="str">
        <f t="shared" si="2"/>
        <v>AGRESSIVO-FOFIS</v>
      </c>
      <c r="B18" s="54" t="s">
        <v>20</v>
      </c>
      <c r="C18" s="55" t="s">
        <v>29</v>
      </c>
      <c r="D18" s="56">
        <v>0.05</v>
      </c>
    </row>
    <row r="19" spans="1:4" x14ac:dyDescent="0.25">
      <c r="A19" s="53" t="str">
        <f t="shared" si="2"/>
        <v>AGRESSIVO-DESENVOLVIMENTO</v>
      </c>
      <c r="B19" s="54" t="s">
        <v>20</v>
      </c>
      <c r="C19" s="55" t="s">
        <v>30</v>
      </c>
      <c r="D19" s="56">
        <v>0.2</v>
      </c>
    </row>
    <row r="20" spans="1:4" ht="15.75" thickBot="1" x14ac:dyDescent="0.3">
      <c r="A20" s="58" t="str">
        <f t="shared" si="2"/>
        <v>AGRESSIVO-HOTELARIA</v>
      </c>
      <c r="B20" s="59" t="s">
        <v>20</v>
      </c>
      <c r="C20" s="60" t="s">
        <v>31</v>
      </c>
      <c r="D20" s="61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6</vt:i4>
      </vt:variant>
    </vt:vector>
  </HeadingPairs>
  <TitlesOfParts>
    <vt:vector size="8" baseType="lpstr">
      <vt:lpstr>Planilha3</vt:lpstr>
      <vt:lpstr>CHAVE</vt:lpstr>
      <vt:lpstr>APORT</vt:lpstr>
      <vt:lpstr>QTD_ANOS</vt:lpstr>
      <vt:lpstr>RENDIMENTO_CARTEIRA</vt:lpstr>
      <vt:lpstr>SALARIO</vt:lpstr>
      <vt:lpstr>SUGESTÃO_DE_INVESTIMENTO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taufigsil18@gmail.com</dc:creator>
  <cp:lastModifiedBy>taufigsil18@gmail.com</cp:lastModifiedBy>
  <dcterms:created xsi:type="dcterms:W3CDTF">2025-06-01T20:07:11Z</dcterms:created>
  <dcterms:modified xsi:type="dcterms:W3CDTF">2025-06-03T01:24:21Z</dcterms:modified>
</cp:coreProperties>
</file>