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esktop\"/>
    </mc:Choice>
  </mc:AlternateContent>
  <xr:revisionPtr revIDLastSave="0" documentId="13_ncr:1_{616075F0-04B9-40BD-9FC4-1B33AA75D0D5}" xr6:coauthVersionLast="47" xr6:coauthVersionMax="47" xr10:uidLastSave="{00000000-0000-0000-0000-000000000000}"/>
  <bookViews>
    <workbookView xWindow="-108" yWindow="-108" windowWidth="23256" windowHeight="12576" firstSheet="7" activeTab="12" xr2:uid="{2D73F9B0-1F42-4AF3-889C-CC98CBADD685}"/>
  </bookViews>
  <sheets>
    <sheet name="Transactions" sheetId="1" r:id="rId1"/>
    <sheet name="TransactionAttributes" sheetId="6" r:id="rId2"/>
    <sheet name="AccountType" sheetId="2" r:id="rId3"/>
    <sheet name="Subledger Account Mappings" sheetId="4" r:id="rId4"/>
    <sheet name="ChartOfAccount" sheetId="5" r:id="rId5"/>
    <sheet name="TransactionInput" sheetId="7" r:id="rId6"/>
    <sheet name="InstrumentAttributeValue" sheetId="12" r:id="rId7"/>
    <sheet name="AccountingPeriod" sheetId="11" r:id="rId8"/>
    <sheet name="TransactionHistory" sheetId="14" r:id="rId9"/>
    <sheet name="GLEntry" sheetId="8" r:id="rId10"/>
    <sheet name="GLRule" sheetId="3" r:id="rId11"/>
    <sheet name="InstrumentAttributeHistory" sheetId="13" r:id="rId12"/>
    <sheet name="TrialBalance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F9" i="4"/>
  <c r="E8" i="7"/>
  <c r="E7" i="7"/>
  <c r="E6" i="7"/>
  <c r="E5" i="7"/>
  <c r="E4" i="7"/>
  <c r="E3" i="7"/>
  <c r="B8" i="14"/>
  <c r="B7" i="14"/>
  <c r="B6" i="14"/>
  <c r="B5" i="14"/>
  <c r="B4" i="14"/>
  <c r="F6" i="14"/>
  <c r="F4" i="14"/>
  <c r="A11" i="4"/>
  <c r="A10" i="4"/>
  <c r="A9" i="4"/>
  <c r="A8" i="4"/>
  <c r="D11" i="4"/>
  <c r="D10" i="4"/>
  <c r="D9" i="4"/>
  <c r="D8" i="4"/>
  <c r="E11" i="4"/>
  <c r="E10" i="4"/>
  <c r="E9" i="4"/>
  <c r="E8" i="4"/>
  <c r="C11" i="4"/>
  <c r="C10" i="4"/>
  <c r="G10" i="4" s="1"/>
  <c r="C9" i="4"/>
  <c r="H9" i="4" s="1"/>
  <c r="C8" i="4"/>
  <c r="B11" i="4"/>
  <c r="B10" i="4"/>
  <c r="B9" i="4"/>
  <c r="B8" i="4"/>
  <c r="D5" i="13"/>
  <c r="D4" i="13"/>
  <c r="D3" i="13"/>
  <c r="C4" i="13"/>
  <c r="B5" i="13"/>
  <c r="B4" i="13"/>
  <c r="B3" i="13"/>
  <c r="D20" i="8"/>
  <c r="J20" i="8"/>
  <c r="F20" i="8"/>
  <c r="C20" i="8"/>
  <c r="B20" i="8"/>
  <c r="D21" i="8"/>
  <c r="C21" i="8"/>
  <c r="B21" i="8"/>
  <c r="F21" i="8"/>
  <c r="J19" i="8"/>
  <c r="F19" i="8"/>
  <c r="C19" i="8"/>
  <c r="B19" i="8"/>
  <c r="B18" i="8"/>
  <c r="F18" i="8"/>
  <c r="C18" i="8"/>
  <c r="E16" i="8"/>
  <c r="F16" i="8" s="1"/>
  <c r="J16" i="8"/>
  <c r="B16" i="8"/>
  <c r="B17" i="8"/>
  <c r="I17" i="8"/>
  <c r="A6" i="11"/>
  <c r="B6" i="11" s="1"/>
  <c r="D6" i="11"/>
  <c r="E6" i="11" s="1"/>
  <c r="A7" i="11" s="1"/>
  <c r="D7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C6" i="9"/>
  <c r="C5" i="9"/>
  <c r="C16" i="9" s="1"/>
  <c r="C4" i="9"/>
  <c r="B6" i="9"/>
  <c r="B5" i="9"/>
  <c r="B4" i="9"/>
  <c r="A9" i="9"/>
  <c r="A20" i="9" s="1"/>
  <c r="A8" i="9"/>
  <c r="C8" i="9" s="1"/>
  <c r="C19" i="9" s="1"/>
  <c r="A7" i="9"/>
  <c r="C7" i="9" s="1"/>
  <c r="C18" i="9" s="1"/>
  <c r="A6" i="9"/>
  <c r="A17" i="9" s="1"/>
  <c r="A5" i="9"/>
  <c r="A4" i="9"/>
  <c r="I14" i="8"/>
  <c r="J15" i="8" s="1"/>
  <c r="I12" i="8"/>
  <c r="J13" i="8" s="1"/>
  <c r="E15" i="8"/>
  <c r="F15" i="8" s="1"/>
  <c r="E14" i="8"/>
  <c r="F14" i="8" s="1"/>
  <c r="E13" i="8"/>
  <c r="F13" i="8" s="1"/>
  <c r="E12" i="8"/>
  <c r="F12" i="8" s="1"/>
  <c r="H15" i="8"/>
  <c r="G15" i="8" s="1"/>
  <c r="H14" i="8"/>
  <c r="G14" i="8" s="1"/>
  <c r="H13" i="8"/>
  <c r="G13" i="8" s="1"/>
  <c r="H12" i="8"/>
  <c r="G12" i="8" s="1"/>
  <c r="A13" i="8"/>
  <c r="A14" i="8" s="1"/>
  <c r="A15" i="8" s="1"/>
  <c r="A17" i="8" s="1"/>
  <c r="A18" i="8" s="1"/>
  <c r="A19" i="8" s="1"/>
  <c r="I9" i="8"/>
  <c r="J10" i="8" s="1"/>
  <c r="I7" i="8"/>
  <c r="J8" i="8" s="1"/>
  <c r="E10" i="8"/>
  <c r="F10" i="8" s="1"/>
  <c r="E9" i="8"/>
  <c r="F9" i="8" s="1"/>
  <c r="E8" i="8"/>
  <c r="F8" i="8" s="1"/>
  <c r="E7" i="8"/>
  <c r="F7" i="8" s="1"/>
  <c r="A14" i="3"/>
  <c r="A13" i="3"/>
  <c r="A12" i="3"/>
  <c r="A11" i="3"/>
  <c r="A10" i="3"/>
  <c r="A9" i="3"/>
  <c r="A8" i="3"/>
  <c r="A7" i="3"/>
  <c r="A6" i="3"/>
  <c r="A5" i="3"/>
  <c r="A4" i="3"/>
  <c r="A3" i="3"/>
  <c r="H4" i="8"/>
  <c r="H8" i="8" s="1"/>
  <c r="G8" i="8" s="1"/>
  <c r="A15" i="3"/>
  <c r="F7" i="4"/>
  <c r="H7" i="4" s="1"/>
  <c r="F6" i="4"/>
  <c r="H6" i="4" s="1"/>
  <c r="F5" i="4"/>
  <c r="H5" i="4" s="1"/>
  <c r="F4" i="4"/>
  <c r="H4" i="4" s="1"/>
  <c r="H6" i="8"/>
  <c r="H10" i="8" s="1"/>
  <c r="G10" i="8" s="1"/>
  <c r="H5" i="8"/>
  <c r="G5" i="8" s="1"/>
  <c r="B17" i="9"/>
  <c r="E6" i="8"/>
  <c r="F6" i="8" s="1"/>
  <c r="E5" i="8"/>
  <c r="F5" i="8" s="1"/>
  <c r="D5" i="8"/>
  <c r="D6" i="8" s="1"/>
  <c r="D10" i="8" s="1"/>
  <c r="D15" i="8" s="1"/>
  <c r="E4" i="8"/>
  <c r="A16" i="9" s="1"/>
  <c r="E3" i="8"/>
  <c r="A15" i="9" s="1"/>
  <c r="D4" i="8"/>
  <c r="D8" i="8" s="1"/>
  <c r="D13" i="8" s="1"/>
  <c r="C4" i="8"/>
  <c r="C5" i="8" s="1"/>
  <c r="C6" i="8" s="1"/>
  <c r="C8" i="8" s="1"/>
  <c r="C9" i="8" s="1"/>
  <c r="C10" i="8" s="1"/>
  <c r="C13" i="8" s="1"/>
  <c r="C14" i="8" s="1"/>
  <c r="C15" i="8" s="1"/>
  <c r="A4" i="8"/>
  <c r="A5" i="8" s="1"/>
  <c r="A6" i="8" s="1"/>
  <c r="D3" i="8"/>
  <c r="D7" i="8" s="1"/>
  <c r="D12" i="8" s="1"/>
  <c r="D17" i="8" s="1"/>
  <c r="D18" i="8" s="1"/>
  <c r="C3" i="8"/>
  <c r="A3" i="8"/>
  <c r="D6" i="7"/>
  <c r="D4" i="7"/>
  <c r="I5" i="8" s="1"/>
  <c r="J6" i="8" s="1"/>
  <c r="C6" i="11" l="1"/>
  <c r="H11" i="4"/>
  <c r="G11" i="4"/>
  <c r="H10" i="4"/>
  <c r="A16" i="8"/>
  <c r="G9" i="4"/>
  <c r="A20" i="8"/>
  <c r="A21" i="8"/>
  <c r="D16" i="8"/>
  <c r="D19" i="8" s="1"/>
  <c r="H18" i="8"/>
  <c r="E17" i="8"/>
  <c r="F17" i="8" s="1"/>
  <c r="J17" i="8"/>
  <c r="I16" i="8" s="1"/>
  <c r="A7" i="8"/>
  <c r="A8" i="8" s="1"/>
  <c r="A9" i="8" s="1"/>
  <c r="A10" i="8" s="1"/>
  <c r="A12" i="8"/>
  <c r="H9" i="8"/>
  <c r="G9" i="8" s="1"/>
  <c r="A19" i="9"/>
  <c r="E7" i="11"/>
  <c r="A8" i="11" s="1"/>
  <c r="B8" i="11" s="1"/>
  <c r="C7" i="11"/>
  <c r="B7" i="11"/>
  <c r="H3" i="8"/>
  <c r="G4" i="8"/>
  <c r="G6" i="8"/>
  <c r="B8" i="9"/>
  <c r="B19" i="9" s="1"/>
  <c r="B9" i="9"/>
  <c r="B20" i="9" s="1"/>
  <c r="F3" i="8"/>
  <c r="B15" i="9" s="1"/>
  <c r="D9" i="8"/>
  <c r="D14" i="8" s="1"/>
  <c r="F4" i="8"/>
  <c r="B7" i="9"/>
  <c r="B18" i="9" s="1"/>
  <c r="A18" i="9"/>
  <c r="C9" i="9"/>
  <c r="C20" i="9" s="1"/>
  <c r="C17" i="9"/>
  <c r="B16" i="9"/>
  <c r="G4" i="4"/>
  <c r="G6" i="4"/>
  <c r="G5" i="4"/>
  <c r="G7" i="4"/>
  <c r="G18" i="8" l="1"/>
  <c r="H19" i="8"/>
  <c r="H21" i="8"/>
  <c r="G21" i="8" s="1"/>
  <c r="C15" i="9"/>
  <c r="H16" i="8"/>
  <c r="D8" i="11"/>
  <c r="E8" i="11" s="1"/>
  <c r="A9" i="11" s="1"/>
  <c r="C8" i="11"/>
  <c r="G3" i="8"/>
  <c r="H7" i="8"/>
  <c r="D8" i="9" l="1"/>
  <c r="D9" i="9"/>
  <c r="G19" i="8"/>
  <c r="H20" i="8"/>
  <c r="G20" i="8" s="1"/>
  <c r="G7" i="8"/>
  <c r="H17" i="8"/>
  <c r="G17" i="8" s="1"/>
  <c r="G16" i="8" s="1"/>
  <c r="D7" i="9" s="1"/>
  <c r="C9" i="11"/>
  <c r="D9" i="11"/>
  <c r="E9" i="11" s="1"/>
  <c r="A10" i="11" s="1"/>
  <c r="B10" i="11" s="1"/>
  <c r="B9" i="11"/>
  <c r="E6" i="9" l="1"/>
  <c r="E7" i="9"/>
  <c r="D18" i="9" s="1"/>
  <c r="E9" i="9"/>
  <c r="D20" i="9" s="1"/>
  <c r="E5" i="9"/>
  <c r="D5" i="9"/>
  <c r="D6" i="9"/>
  <c r="E8" i="9"/>
  <c r="D19" i="9" s="1"/>
  <c r="D4" i="9"/>
  <c r="E4" i="9"/>
  <c r="D10" i="11"/>
  <c r="E10" i="11" s="1"/>
  <c r="A11" i="11" s="1"/>
  <c r="C10" i="11"/>
  <c r="D17" i="9" l="1"/>
  <c r="E10" i="9"/>
  <c r="D16" i="9"/>
  <c r="D15" i="9"/>
  <c r="D10" i="9"/>
  <c r="D11" i="11"/>
  <c r="E11" i="11" s="1"/>
  <c r="A12" i="11" s="1"/>
  <c r="C11" i="11"/>
  <c r="B11" i="11"/>
  <c r="D12" i="11" l="1"/>
  <c r="E12" i="11" s="1"/>
  <c r="A13" i="11" s="1"/>
  <c r="D13" i="11" s="1"/>
  <c r="E13" i="11" s="1"/>
  <c r="A14" i="11" s="1"/>
  <c r="B12" i="11"/>
  <c r="C12" i="11"/>
  <c r="C13" i="11" l="1"/>
  <c r="B13" i="11"/>
  <c r="D14" i="11"/>
  <c r="E14" i="11" s="1"/>
  <c r="A15" i="11" s="1"/>
  <c r="B14" i="11"/>
  <c r="C14" i="11"/>
  <c r="D15" i="11" l="1"/>
  <c r="E15" i="11" s="1"/>
  <c r="A16" i="11" s="1"/>
  <c r="B15" i="11"/>
  <c r="C15" i="11"/>
  <c r="D16" i="11" l="1"/>
  <c r="E16" i="11" s="1"/>
  <c r="A17" i="11" s="1"/>
  <c r="C16" i="11"/>
  <c r="B16" i="11"/>
  <c r="D17" i="11" l="1"/>
  <c r="E17" i="11" s="1"/>
  <c r="B17" i="11"/>
  <c r="C17" i="11"/>
  <c r="G17" i="11" l="1"/>
  <c r="G16" i="11"/>
  <c r="G8" i="11"/>
  <c r="G12" i="11"/>
  <c r="G10" i="11"/>
  <c r="G9" i="11"/>
  <c r="G7" i="11"/>
  <c r="A5" i="13" s="1"/>
  <c r="G15" i="11"/>
  <c r="G14" i="11"/>
  <c r="G13" i="11"/>
  <c r="G11" i="11"/>
  <c r="G6" i="11"/>
  <c r="F8" i="4"/>
  <c r="A4" i="13" l="1"/>
  <c r="A3" i="13" s="1"/>
  <c r="B3" i="14"/>
  <c r="G8" i="4"/>
  <c r="H8" i="4"/>
</calcChain>
</file>

<file path=xl/sharedStrings.xml><?xml version="1.0" encoding="utf-8"?>
<sst xmlns="http://schemas.openxmlformats.org/spreadsheetml/2006/main" count="246" uniqueCount="77">
  <si>
    <t>Client Reference Data</t>
  </si>
  <si>
    <t>Id</t>
  </si>
  <si>
    <t>Name</t>
  </si>
  <si>
    <t>Revenue</t>
  </si>
  <si>
    <t>Invoice</t>
  </si>
  <si>
    <t>AccountType</t>
  </si>
  <si>
    <t>AccountSubType</t>
  </si>
  <si>
    <t>Deferred Revenue</t>
  </si>
  <si>
    <t>System Generated</t>
  </si>
  <si>
    <t>ID</t>
  </si>
  <si>
    <t>Sign</t>
  </si>
  <si>
    <t>Criteria</t>
  </si>
  <si>
    <t>Positive</t>
  </si>
  <si>
    <t>Negative</t>
  </si>
  <si>
    <t>Dr</t>
  </si>
  <si>
    <t>Cr</t>
  </si>
  <si>
    <t>Transaction Type</t>
  </si>
  <si>
    <t>Dr/Cr</t>
  </si>
  <si>
    <t>Account SubType</t>
  </si>
  <si>
    <t>Rule</t>
  </si>
  <si>
    <t>Ruleid</t>
  </si>
  <si>
    <t>A/R</t>
  </si>
  <si>
    <t>AccountNumber</t>
  </si>
  <si>
    <t>Account Name</t>
  </si>
  <si>
    <t>ProductType</t>
  </si>
  <si>
    <t>Revenue 102</t>
  </si>
  <si>
    <t>Revenue 103</t>
  </si>
  <si>
    <t>Account Rec</t>
  </si>
  <si>
    <t>Deferred Revenue 102</t>
  </si>
  <si>
    <t>Deferred Revenue 103</t>
  </si>
  <si>
    <t>AttributeName</t>
  </si>
  <si>
    <t>EffectiveDate</t>
  </si>
  <si>
    <t>InstrumentId</t>
  </si>
  <si>
    <t>TransactionType</t>
  </si>
  <si>
    <t>SO1</t>
  </si>
  <si>
    <t>Amount</t>
  </si>
  <si>
    <t>GL Account Name</t>
  </si>
  <si>
    <t>GL Account Type</t>
  </si>
  <si>
    <t>GL Account Subtype</t>
  </si>
  <si>
    <t>GL Account Number</t>
  </si>
  <si>
    <t>Trial Balance</t>
  </si>
  <si>
    <t>GLAccountBalance</t>
  </si>
  <si>
    <t>Balance</t>
  </si>
  <si>
    <t>Client Activity Data</t>
  </si>
  <si>
    <t>Helper Column</t>
  </si>
  <si>
    <t>amount&gt;1</t>
  </si>
  <si>
    <t>amount&lt;1</t>
  </si>
  <si>
    <t>UserField</t>
  </si>
  <si>
    <t>UserField1</t>
  </si>
  <si>
    <t>MappingId</t>
  </si>
  <si>
    <t>Income Statement</t>
  </si>
  <si>
    <t>Balance Sheet</t>
  </si>
  <si>
    <t>Period</t>
  </si>
  <si>
    <t>2024-1</t>
  </si>
  <si>
    <t>2024-2</t>
  </si>
  <si>
    <t>TransactionDate</t>
  </si>
  <si>
    <t>StartDate</t>
  </si>
  <si>
    <t>EndDate</t>
  </si>
  <si>
    <t>PeriodStartDate</t>
  </si>
  <si>
    <t>CalendarMonth</t>
  </si>
  <si>
    <t>Year</t>
  </si>
  <si>
    <t>Days</t>
  </si>
  <si>
    <t>Fiscal Period</t>
  </si>
  <si>
    <t>Configuration</t>
  </si>
  <si>
    <t>AccountingPeriod</t>
  </si>
  <si>
    <t>Status</t>
  </si>
  <si>
    <t>Open</t>
  </si>
  <si>
    <t>SO2</t>
  </si>
  <si>
    <t>Reclassable</t>
  </si>
  <si>
    <t>Reclass</t>
  </si>
  <si>
    <t>Sum</t>
  </si>
  <si>
    <t>Average</t>
  </si>
  <si>
    <t>Running Total</t>
  </si>
  <si>
    <t>Count</t>
  </si>
  <si>
    <t>Versionid</t>
  </si>
  <si>
    <t>TransactionId</t>
  </si>
  <si>
    <t>Accounting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</si>
</sst>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1" fillId="4" borderId="0" xfId="0" applyFont="1" applyFill="1"/>
    <xf numFmtId="0" fontId="0" fillId="0" borderId="1" xfId="0" applyBorder="1"/>
    <xf numFmtId="0" fontId="0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8A72-0C43-42B9-A327-08FBBCA541E4}">
  <sheetPr>
    <tabColor rgb="FF92D050"/>
  </sheetPr>
  <dimension ref="A1:C5"/>
  <sheetViews>
    <sheetView workbookViewId="0">
      <selection activeCell="B28" sqref="B28"/>
    </sheetView>
  </sheetViews>
  <sheetFormatPr defaultRowHeight="14.4" x14ac:dyDescent="0.3"/>
  <cols>
    <col min="2" max="2" width="41" customWidth="1"/>
  </cols>
  <sheetData>
    <row r="1" spans="1:3" x14ac:dyDescent="0.3">
      <c r="A1" s="1" t="s">
        <v>0</v>
      </c>
    </row>
    <row r="3" spans="1:3" x14ac:dyDescent="0.3">
      <c r="A3" s="1" t="s">
        <v>1</v>
      </c>
      <c r="B3" s="1" t="s">
        <v>2</v>
      </c>
      <c r="C3" s="1"/>
    </row>
    <row r="4" spans="1:3" x14ac:dyDescent="0.3">
      <c r="A4">
        <v>1</v>
      </c>
      <c r="B4" t="s">
        <v>3</v>
      </c>
    </row>
    <row r="5" spans="1:3" x14ac:dyDescent="0.3">
      <c r="A5">
        <v>2</v>
      </c>
      <c r="B5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30C-8B3A-41FB-AFF7-E592C86C98DE}">
  <sheetPr>
    <tabColor rgb="FFFFFF00"/>
  </sheetPr>
  <dimension ref="A1:L21"/>
  <sheetViews>
    <sheetView workbookViewId="0">
      <selection activeCell="D20" sqref="D20"/>
    </sheetView>
  </sheetViews>
  <sheetFormatPr defaultRowHeight="14.4" x14ac:dyDescent="0.3"/>
  <cols>
    <col min="1" max="2" width="22.33203125" customWidth="1"/>
    <col min="3" max="3" width="21.77734375" customWidth="1"/>
    <col min="4" max="5" width="28" customWidth="1"/>
    <col min="6" max="6" width="28.5546875" customWidth="1"/>
    <col min="7" max="8" width="23.6640625" customWidth="1"/>
    <col min="11" max="11" width="14.33203125" customWidth="1"/>
  </cols>
  <sheetData>
    <row r="1" spans="1:12" x14ac:dyDescent="0.3">
      <c r="A1" s="1" t="s">
        <v>8</v>
      </c>
    </row>
    <row r="2" spans="1:12" x14ac:dyDescent="0.3">
      <c r="A2" s="1" t="s">
        <v>55</v>
      </c>
      <c r="B2" s="1" t="s">
        <v>64</v>
      </c>
      <c r="C2" s="1" t="s">
        <v>32</v>
      </c>
      <c r="D2" s="1" t="s">
        <v>33</v>
      </c>
      <c r="E2" s="1" t="s">
        <v>39</v>
      </c>
      <c r="F2" s="3" t="s">
        <v>36</v>
      </c>
      <c r="G2" s="3" t="s">
        <v>37</v>
      </c>
      <c r="H2" s="3" t="s">
        <v>38</v>
      </c>
      <c r="I2" s="3" t="s">
        <v>14</v>
      </c>
      <c r="J2" s="3" t="s">
        <v>15</v>
      </c>
      <c r="K2" s="3" t="s">
        <v>24</v>
      </c>
      <c r="L2" s="3" t="s">
        <v>69</v>
      </c>
    </row>
    <row r="3" spans="1:12" x14ac:dyDescent="0.3">
      <c r="A3" s="2">
        <f>TransactionInput!A3</f>
        <v>45299</v>
      </c>
      <c r="B3" s="2" t="s">
        <v>53</v>
      </c>
      <c r="C3" t="str">
        <f>TransactionInput!B3</f>
        <v>SO1</v>
      </c>
      <c r="D3" t="str">
        <f>TransactionInput!C3</f>
        <v>Invoice</v>
      </c>
      <c r="E3">
        <f>ChartOfAccount!A5</f>
        <v>3000</v>
      </c>
      <c r="F3" t="str">
        <f>VLOOKUP(E3,ChartOfAccount!$A$3:$B$8,2,FALSE)</f>
        <v>Account Rec</v>
      </c>
      <c r="G3" t="str">
        <f>VLOOKUP(H3,AccountType!$B$3:$C$5,2,FALSE)</f>
        <v>Balance Sheet</v>
      </c>
      <c r="H3" t="str">
        <f>VLOOKUP(D3,'Subledger Account Mappings'!$B$4:$E$7,4,FALSE)</f>
        <v>A/R</v>
      </c>
      <c r="I3">
        <v>1000</v>
      </c>
      <c r="K3">
        <v>102</v>
      </c>
    </row>
    <row r="4" spans="1:12" x14ac:dyDescent="0.3">
      <c r="A4" s="2">
        <f>TransactionInput!A4</f>
        <v>45299</v>
      </c>
      <c r="B4" s="2" t="s">
        <v>53</v>
      </c>
      <c r="C4" t="str">
        <f>TransactionInput!B4</f>
        <v>SO1</v>
      </c>
      <c r="D4" t="str">
        <f>TransactionInput!C3</f>
        <v>Invoice</v>
      </c>
      <c r="E4">
        <f>ChartOfAccount!A7</f>
        <v>5000</v>
      </c>
      <c r="F4" t="str">
        <f>VLOOKUP(E4,ChartOfAccount!$A$3:$B$8,2,FALSE)</f>
        <v>Deferred Revenue 102</v>
      </c>
      <c r="G4" t="str">
        <f>VLOOKUP(H4,AccountType!$B$3:$C$5,2,FALSE)</f>
        <v>Balance Sheet</v>
      </c>
      <c r="H4" t="str">
        <f>ChartOfAccount!C7</f>
        <v>Deferred Revenue</v>
      </c>
      <c r="J4">
        <v>-1000</v>
      </c>
      <c r="K4">
        <v>102</v>
      </c>
    </row>
    <row r="5" spans="1:12" x14ac:dyDescent="0.3">
      <c r="A5" s="2">
        <f>A4</f>
        <v>45299</v>
      </c>
      <c r="B5" s="2" t="s">
        <v>53</v>
      </c>
      <c r="C5" t="str">
        <f>C4</f>
        <v>SO1</v>
      </c>
      <c r="D5" t="str">
        <f>TransactionInput!C4</f>
        <v>Revenue</v>
      </c>
      <c r="E5">
        <f>ChartOfAccount!A7</f>
        <v>5000</v>
      </c>
      <c r="F5" t="str">
        <f>VLOOKUP(E5,ChartOfAccount!$A$3:$B$8,2,FALSE)</f>
        <v>Deferred Revenue 102</v>
      </c>
      <c r="G5" t="str">
        <f>VLOOKUP(H5,AccountType!$B$3:$C$5,2,FALSE)</f>
        <v>Balance Sheet</v>
      </c>
      <c r="H5" t="str">
        <f>ChartOfAccount!C7</f>
        <v>Deferred Revenue</v>
      </c>
      <c r="I5">
        <f>TransactionInput!D4</f>
        <v>100</v>
      </c>
      <c r="K5">
        <v>102</v>
      </c>
    </row>
    <row r="6" spans="1:12" x14ac:dyDescent="0.3">
      <c r="A6" s="2">
        <f t="shared" ref="A6:A10" si="0">A5</f>
        <v>45299</v>
      </c>
      <c r="B6" s="2" t="s">
        <v>53</v>
      </c>
      <c r="C6" t="str">
        <f>C5</f>
        <v>SO1</v>
      </c>
      <c r="D6" t="str">
        <f>D5</f>
        <v>Revenue</v>
      </c>
      <c r="E6">
        <f>ChartOfAccount!A3</f>
        <v>1000</v>
      </c>
      <c r="F6" t="str">
        <f>VLOOKUP(E6,ChartOfAccount!$A$3:$B$8,2,FALSE)</f>
        <v>Revenue 102</v>
      </c>
      <c r="G6" t="str">
        <f>VLOOKUP(H6,AccountType!$B$3:$C$5,2,FALSE)</f>
        <v>Income Statement</v>
      </c>
      <c r="H6" t="str">
        <f>ChartOfAccount!C3</f>
        <v>Revenue</v>
      </c>
      <c r="J6">
        <f>-I5</f>
        <v>-100</v>
      </c>
      <c r="K6">
        <v>102</v>
      </c>
    </row>
    <row r="7" spans="1:12" x14ac:dyDescent="0.3">
      <c r="A7" s="2">
        <f>A6</f>
        <v>45299</v>
      </c>
      <c r="B7" s="2" t="s">
        <v>53</v>
      </c>
      <c r="C7" t="s">
        <v>67</v>
      </c>
      <c r="D7" t="str">
        <f>D3</f>
        <v>Invoice</v>
      </c>
      <c r="E7">
        <f>ChartOfAccount!A6</f>
        <v>4000</v>
      </c>
      <c r="F7" t="str">
        <f>VLOOKUP(E7,ChartOfAccount!$A$3:$B$8,2,FALSE)</f>
        <v>Account Rec</v>
      </c>
      <c r="G7" t="str">
        <f>VLOOKUP(H7,AccountType!$B$3:$C$5,2,FALSE)</f>
        <v>Balance Sheet</v>
      </c>
      <c r="H7" t="str">
        <f>H3</f>
        <v>A/R</v>
      </c>
      <c r="I7">
        <f>TransactionInput!D5</f>
        <v>500</v>
      </c>
      <c r="K7">
        <v>103</v>
      </c>
    </row>
    <row r="8" spans="1:12" x14ac:dyDescent="0.3">
      <c r="A8" s="2">
        <f>A7</f>
        <v>45299</v>
      </c>
      <c r="B8" s="2" t="s">
        <v>53</v>
      </c>
      <c r="C8" t="str">
        <f>C7</f>
        <v>SO2</v>
      </c>
      <c r="D8" t="str">
        <f t="shared" ref="D8:D10" si="1">D4</f>
        <v>Invoice</v>
      </c>
      <c r="E8">
        <f>ChartOfAccount!A8</f>
        <v>6000</v>
      </c>
      <c r="F8" t="str">
        <f>VLOOKUP(E8,ChartOfAccount!$A$3:$B$8,2,FALSE)</f>
        <v>Deferred Revenue 103</v>
      </c>
      <c r="G8" t="str">
        <f>VLOOKUP(H8,AccountType!$B$3:$C$5,2,FALSE)</f>
        <v>Balance Sheet</v>
      </c>
      <c r="H8" t="str">
        <f t="shared" ref="H8:H10" si="2">H4</f>
        <v>Deferred Revenue</v>
      </c>
      <c r="J8">
        <f>-I7</f>
        <v>-500</v>
      </c>
      <c r="K8">
        <v>103</v>
      </c>
    </row>
    <row r="9" spans="1:12" x14ac:dyDescent="0.3">
      <c r="A9" s="2">
        <f t="shared" si="0"/>
        <v>45299</v>
      </c>
      <c r="B9" s="2" t="s">
        <v>53</v>
      </c>
      <c r="C9" t="str">
        <f t="shared" ref="C9:C10" si="3">C8</f>
        <v>SO2</v>
      </c>
      <c r="D9" t="str">
        <f t="shared" si="1"/>
        <v>Revenue</v>
      </c>
      <c r="E9">
        <f>ChartOfAccount!A8</f>
        <v>6000</v>
      </c>
      <c r="F9" t="str">
        <f>VLOOKUP(E9,ChartOfAccount!$A$3:$B$8,2,FALSE)</f>
        <v>Deferred Revenue 103</v>
      </c>
      <c r="G9" t="str">
        <f>VLOOKUP(H9,AccountType!$B$3:$C$5,2,FALSE)</f>
        <v>Balance Sheet</v>
      </c>
      <c r="H9" t="str">
        <f t="shared" si="2"/>
        <v>Deferred Revenue</v>
      </c>
      <c r="I9">
        <f>TransactionInput!D6</f>
        <v>50</v>
      </c>
      <c r="K9">
        <v>103</v>
      </c>
    </row>
    <row r="10" spans="1:12" x14ac:dyDescent="0.3">
      <c r="A10" s="2">
        <f t="shared" si="0"/>
        <v>45299</v>
      </c>
      <c r="B10" s="2" t="s">
        <v>53</v>
      </c>
      <c r="C10" t="str">
        <f t="shared" si="3"/>
        <v>SO2</v>
      </c>
      <c r="D10" t="str">
        <f t="shared" si="1"/>
        <v>Revenue</v>
      </c>
      <c r="E10">
        <f>ChartOfAccount!A4</f>
        <v>2000</v>
      </c>
      <c r="F10" t="str">
        <f>VLOOKUP(E10,ChartOfAccount!$A$3:$B$8,2,FALSE)</f>
        <v>Revenue 103</v>
      </c>
      <c r="G10" t="str">
        <f>VLOOKUP(H10,AccountType!$B$3:$C$5,2,FALSE)</f>
        <v>Income Statement</v>
      </c>
      <c r="H10" t="str">
        <f t="shared" si="2"/>
        <v>Revenue</v>
      </c>
      <c r="J10">
        <f>-I9</f>
        <v>-50</v>
      </c>
      <c r="K10">
        <v>103</v>
      </c>
    </row>
    <row r="11" spans="1:12" ht="3.6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24" customHeight="1" x14ac:dyDescent="0.3">
      <c r="A12" s="2">
        <f>A13</f>
        <v>45338</v>
      </c>
      <c r="B12" s="2" t="s">
        <v>54</v>
      </c>
      <c r="C12" t="s">
        <v>34</v>
      </c>
      <c r="D12" t="str">
        <f>D7</f>
        <v>Invoice</v>
      </c>
      <c r="E12">
        <f>ChartOfAccount!A7</f>
        <v>5000</v>
      </c>
      <c r="F12" t="str">
        <f>VLOOKUP(E12,ChartOfAccount!$A$3:$B$8,2,FALSE)</f>
        <v>Deferred Revenue 102</v>
      </c>
      <c r="G12" t="str">
        <f>VLOOKUP(H12,AccountType!$B$3:$C$5,2,FALSE)</f>
        <v>Balance Sheet</v>
      </c>
      <c r="H12" t="str">
        <f>'Subledger Account Mappings'!E7</f>
        <v>Deferred Revenue</v>
      </c>
      <c r="I12">
        <f>-TransactionInput!D7</f>
        <v>200</v>
      </c>
      <c r="K12">
        <v>102</v>
      </c>
    </row>
    <row r="13" spans="1:12" x14ac:dyDescent="0.3">
      <c r="A13" s="2">
        <f>TransactionInput!A8</f>
        <v>45338</v>
      </c>
      <c r="B13" s="2" t="s">
        <v>54</v>
      </c>
      <c r="C13" t="str">
        <f>C12</f>
        <v>SO1</v>
      </c>
      <c r="D13" t="str">
        <f t="shared" ref="D13:D15" si="4">D8</f>
        <v>Invoice</v>
      </c>
      <c r="E13">
        <f>ChartOfAccount!A5</f>
        <v>3000</v>
      </c>
      <c r="F13" t="str">
        <f>VLOOKUP(E13,ChartOfAccount!$A$3:$B$8,2,FALSE)</f>
        <v>Account Rec</v>
      </c>
      <c r="G13" t="str">
        <f>VLOOKUP(H13,AccountType!$B$3:$C$5,2,FALSE)</f>
        <v>Balance Sheet</v>
      </c>
      <c r="H13" t="str">
        <f>'Subledger Account Mappings'!E6</f>
        <v>A/R</v>
      </c>
      <c r="J13">
        <f>-I12</f>
        <v>-200</v>
      </c>
      <c r="K13">
        <v>102</v>
      </c>
    </row>
    <row r="14" spans="1:12" x14ac:dyDescent="0.3">
      <c r="A14" s="2">
        <f>A13</f>
        <v>45338</v>
      </c>
      <c r="B14" s="2" t="s">
        <v>54</v>
      </c>
      <c r="C14" t="str">
        <f t="shared" ref="C14:C15" si="5">C13</f>
        <v>SO1</v>
      </c>
      <c r="D14" t="str">
        <f t="shared" si="4"/>
        <v>Revenue</v>
      </c>
      <c r="E14">
        <f>ChartOfAccount!A3</f>
        <v>1000</v>
      </c>
      <c r="F14" t="str">
        <f>VLOOKUP(E14,ChartOfAccount!$A$3:$B$8,2,FALSE)</f>
        <v>Revenue 102</v>
      </c>
      <c r="G14" t="str">
        <f>VLOOKUP(H14,AccountType!$B$3:$C$5,2,FALSE)</f>
        <v>Income Statement</v>
      </c>
      <c r="H14" t="str">
        <f>'Subledger Account Mappings'!E5</f>
        <v>Revenue</v>
      </c>
      <c r="I14">
        <f>-TransactionInput!D8</f>
        <v>20</v>
      </c>
      <c r="K14">
        <v>102</v>
      </c>
    </row>
    <row r="15" spans="1:12" x14ac:dyDescent="0.3">
      <c r="A15" s="2">
        <f>A14</f>
        <v>45338</v>
      </c>
      <c r="B15" s="2" t="s">
        <v>54</v>
      </c>
      <c r="C15" t="str">
        <f t="shared" si="5"/>
        <v>SO1</v>
      </c>
      <c r="D15" t="str">
        <f t="shared" si="4"/>
        <v>Revenue</v>
      </c>
      <c r="E15">
        <f>ChartOfAccount!A7</f>
        <v>5000</v>
      </c>
      <c r="F15" t="str">
        <f>VLOOKUP(E15,ChartOfAccount!$A$3:$B$8,2,FALSE)</f>
        <v>Deferred Revenue 102</v>
      </c>
      <c r="G15" t="str">
        <f>VLOOKUP(H15,AccountType!$B$3:$C$5,2,FALSE)</f>
        <v>Balance Sheet</v>
      </c>
      <c r="H15" t="str">
        <f>'Subledger Account Mappings'!E4</f>
        <v>Deferred Revenue</v>
      </c>
      <c r="J15">
        <f>-I14</f>
        <v>-20</v>
      </c>
      <c r="K15">
        <v>102</v>
      </c>
    </row>
    <row r="16" spans="1:12" x14ac:dyDescent="0.3">
      <c r="A16" s="2">
        <f>A14</f>
        <v>45338</v>
      </c>
      <c r="B16" s="2" t="str">
        <f>B14</f>
        <v>2024-2</v>
      </c>
      <c r="C16" t="s">
        <v>67</v>
      </c>
      <c r="D16" t="str">
        <f>D7</f>
        <v>Invoice</v>
      </c>
      <c r="E16">
        <f>E3</f>
        <v>3000</v>
      </c>
      <c r="F16" t="str">
        <f>VLOOKUP(E16,ChartOfAccount!$A$3:$B$8,2,FALSE)</f>
        <v>Account Rec</v>
      </c>
      <c r="G16" t="str">
        <f>G17</f>
        <v>Balance Sheet</v>
      </c>
      <c r="H16" t="str">
        <f>H3</f>
        <v>A/R</v>
      </c>
      <c r="I16">
        <f>-J17</f>
        <v>500</v>
      </c>
      <c r="J16">
        <f>-I6</f>
        <v>0</v>
      </c>
      <c r="K16">
        <v>102</v>
      </c>
      <c r="L16">
        <v>1</v>
      </c>
    </row>
    <row r="17" spans="1:12" x14ac:dyDescent="0.3">
      <c r="A17" s="2">
        <f>A15</f>
        <v>45338</v>
      </c>
      <c r="B17" s="2" t="str">
        <f>B15</f>
        <v>2024-2</v>
      </c>
      <c r="C17" t="s">
        <v>67</v>
      </c>
      <c r="D17" t="str">
        <f>D12</f>
        <v>Invoice</v>
      </c>
      <c r="E17">
        <f>E7</f>
        <v>4000</v>
      </c>
      <c r="F17" t="str">
        <f>VLOOKUP(E17,ChartOfAccount!$A$3:$B$8,2,FALSE)</f>
        <v>Account Rec</v>
      </c>
      <c r="G17" t="str">
        <f>VLOOKUP(H17,AccountType!$B$3:$C$5,2,FALSE)</f>
        <v>Balance Sheet</v>
      </c>
      <c r="H17" t="str">
        <f>H7</f>
        <v>A/R</v>
      </c>
      <c r="I17">
        <f>TransactionInput!D14</f>
        <v>0</v>
      </c>
      <c r="J17">
        <f>-I7</f>
        <v>-500</v>
      </c>
      <c r="K17">
        <v>103</v>
      </c>
      <c r="L17">
        <v>1</v>
      </c>
    </row>
    <row r="18" spans="1:12" x14ac:dyDescent="0.3">
      <c r="A18" s="2">
        <f>A17</f>
        <v>45338</v>
      </c>
      <c r="B18" s="2" t="str">
        <f>B17</f>
        <v>2024-2</v>
      </c>
      <c r="C18" t="str">
        <f>C17</f>
        <v>SO2</v>
      </c>
      <c r="D18" t="str">
        <f>D17</f>
        <v>Invoice</v>
      </c>
      <c r="E18">
        <v>6000</v>
      </c>
      <c r="F18" t="str">
        <f>VLOOKUP(E18,ChartOfAccount!$A$3:$B$8,2,FALSE)</f>
        <v>Deferred Revenue 103</v>
      </c>
      <c r="G18" t="str">
        <f>VLOOKUP(H18,AccountType!$B$3:$C$5,2,FALSE)</f>
        <v>Balance Sheet</v>
      </c>
      <c r="H18" t="str">
        <f t="shared" ref="H18:H21" si="6">H15</f>
        <v>Deferred Revenue</v>
      </c>
      <c r="I18">
        <v>500</v>
      </c>
      <c r="J18">
        <v>0</v>
      </c>
      <c r="K18">
        <v>103</v>
      </c>
      <c r="L18">
        <v>1</v>
      </c>
    </row>
    <row r="19" spans="1:12" x14ac:dyDescent="0.3">
      <c r="A19" s="2">
        <f>A18</f>
        <v>45338</v>
      </c>
      <c r="B19" s="2" t="str">
        <f>B18</f>
        <v>2024-2</v>
      </c>
      <c r="C19" t="str">
        <f>C18</f>
        <v>SO2</v>
      </c>
      <c r="D19" t="str">
        <f t="shared" ref="D18:D20" si="7">D16</f>
        <v>Invoice</v>
      </c>
      <c r="E19">
        <v>5000</v>
      </c>
      <c r="F19" t="str">
        <f>VLOOKUP(E19,ChartOfAccount!$A$3:$B$8,2,FALSE)</f>
        <v>Deferred Revenue 102</v>
      </c>
      <c r="G19" t="str">
        <f>VLOOKUP(H19,AccountType!$B$3:$C$5,2,FALSE)</f>
        <v>Balance Sheet</v>
      </c>
      <c r="H19" t="str">
        <f>H18</f>
        <v>Deferred Revenue</v>
      </c>
      <c r="I19">
        <v>0</v>
      </c>
      <c r="J19">
        <f>-I18</f>
        <v>-500</v>
      </c>
      <c r="K19">
        <v>102</v>
      </c>
      <c r="L19">
        <v>1</v>
      </c>
    </row>
    <row r="20" spans="1:12" x14ac:dyDescent="0.3">
      <c r="A20" s="2">
        <f>A19</f>
        <v>45338</v>
      </c>
      <c r="B20" s="2" t="str">
        <f>B19</f>
        <v>2024-2</v>
      </c>
      <c r="C20" t="str">
        <f>C19</f>
        <v>SO2</v>
      </c>
      <c r="D20" t="str">
        <f>D21</f>
        <v>Revenue</v>
      </c>
      <c r="E20">
        <v>5000</v>
      </c>
      <c r="F20" t="str">
        <f>VLOOKUP(E20,ChartOfAccount!$A$3:$B$8,2,FALSE)</f>
        <v>Deferred Revenue 102</v>
      </c>
      <c r="G20" t="str">
        <f>VLOOKUP(H20,AccountType!$B$3:$C$5,2,FALSE)</f>
        <v>Balance Sheet</v>
      </c>
      <c r="H20" t="str">
        <f>H19</f>
        <v>Deferred Revenue</v>
      </c>
      <c r="I20">
        <v>50</v>
      </c>
      <c r="J20">
        <f>-I19</f>
        <v>0</v>
      </c>
      <c r="K20">
        <v>102</v>
      </c>
      <c r="L20">
        <v>1</v>
      </c>
    </row>
    <row r="21" spans="1:12" x14ac:dyDescent="0.3">
      <c r="A21" s="2">
        <f>A19</f>
        <v>45338</v>
      </c>
      <c r="B21" s="2" t="str">
        <f>B19</f>
        <v>2024-2</v>
      </c>
      <c r="C21" t="str">
        <f>C19</f>
        <v>SO2</v>
      </c>
      <c r="D21" t="str">
        <f>D9</f>
        <v>Revenue</v>
      </c>
      <c r="E21">
        <v>6000</v>
      </c>
      <c r="F21" t="str">
        <f>VLOOKUP(E21,ChartOfAccount!$A$3:$B$8,2,FALSE)</f>
        <v>Deferred Revenue 103</v>
      </c>
      <c r="G21" t="str">
        <f>VLOOKUP(H21,AccountType!$B$3:$C$5,2,FALSE)</f>
        <v>Balance Sheet</v>
      </c>
      <c r="H21" t="str">
        <f t="shared" si="6"/>
        <v>Deferred Revenue</v>
      </c>
      <c r="I21">
        <v>0</v>
      </c>
      <c r="J21">
        <v>-50</v>
      </c>
      <c r="K21">
        <v>103</v>
      </c>
      <c r="L21">
        <v>1</v>
      </c>
    </row>
  </sheetData>
  <mergeCells count="1">
    <mergeCell ref="A11:K11"/>
  </mergeCells>
  <pageMargins left="0.7" right="0.7" top="0.75" bottom="0.75" header="0.3" footer="0.3"/>
  <ignoredErrors>
    <ignoredError sqref="A13 A15 D16 G1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C67-B02D-4578-BEFF-1E63375ED425}">
  <sheetPr>
    <tabColor rgb="FFFFFF00"/>
  </sheetPr>
  <dimension ref="A1:F15"/>
  <sheetViews>
    <sheetView workbookViewId="0">
      <selection activeCell="A9" sqref="A9"/>
    </sheetView>
  </sheetViews>
  <sheetFormatPr defaultRowHeight="14.4" x14ac:dyDescent="0.3"/>
  <cols>
    <col min="1" max="1" width="57.6640625" customWidth="1"/>
    <col min="2" max="2" width="27" customWidth="1"/>
    <col min="3" max="3" width="29" customWidth="1"/>
    <col min="4" max="4" width="34.6640625" customWidth="1"/>
  </cols>
  <sheetData>
    <row r="1" spans="1:6" x14ac:dyDescent="0.3">
      <c r="A1" s="1" t="s">
        <v>8</v>
      </c>
    </row>
    <row r="2" spans="1:6" x14ac:dyDescent="0.3">
      <c r="A2" t="s">
        <v>44</v>
      </c>
      <c r="B2" s="1" t="s">
        <v>9</v>
      </c>
      <c r="C2" s="1" t="s">
        <v>6</v>
      </c>
      <c r="D2" s="1" t="s">
        <v>10</v>
      </c>
      <c r="E2" s="1" t="s">
        <v>19</v>
      </c>
      <c r="F2" s="1" t="s">
        <v>11</v>
      </c>
    </row>
    <row r="3" spans="1:6" x14ac:dyDescent="0.3">
      <c r="A3" t="str">
        <f>CONCATENATE(C3,F3,E3)</f>
        <v>Revenueamount&gt;1Dr</v>
      </c>
      <c r="B3">
        <v>1</v>
      </c>
      <c r="C3" t="s">
        <v>3</v>
      </c>
      <c r="D3" t="s">
        <v>12</v>
      </c>
      <c r="E3" t="s">
        <v>14</v>
      </c>
      <c r="F3" t="s">
        <v>45</v>
      </c>
    </row>
    <row r="4" spans="1:6" x14ac:dyDescent="0.3">
      <c r="A4" t="str">
        <f t="shared" ref="A4:A14" si="0">CONCATENATE(C4,F4,E4)</f>
        <v>Revenueamount&gt;1Cr</v>
      </c>
      <c r="B4">
        <v>2</v>
      </c>
      <c r="C4" s="8" t="s">
        <v>3</v>
      </c>
      <c r="D4" s="8" t="s">
        <v>12</v>
      </c>
      <c r="E4" s="8" t="s">
        <v>15</v>
      </c>
      <c r="F4" t="s">
        <v>45</v>
      </c>
    </row>
    <row r="5" spans="1:6" x14ac:dyDescent="0.3">
      <c r="A5" t="str">
        <f t="shared" si="0"/>
        <v>Revenueamount&lt;1Dr</v>
      </c>
      <c r="B5">
        <v>3</v>
      </c>
      <c r="C5" s="8" t="s">
        <v>3</v>
      </c>
      <c r="D5" s="8" t="s">
        <v>13</v>
      </c>
      <c r="E5" s="8" t="s">
        <v>14</v>
      </c>
      <c r="F5" t="s">
        <v>46</v>
      </c>
    </row>
    <row r="6" spans="1:6" x14ac:dyDescent="0.3">
      <c r="A6" t="str">
        <f t="shared" si="0"/>
        <v>Revenueamount&lt;1Cr</v>
      </c>
      <c r="B6">
        <v>4</v>
      </c>
      <c r="C6" t="s">
        <v>3</v>
      </c>
      <c r="D6" t="s">
        <v>13</v>
      </c>
      <c r="E6" t="s">
        <v>15</v>
      </c>
      <c r="F6" t="s">
        <v>46</v>
      </c>
    </row>
    <row r="7" spans="1:6" x14ac:dyDescent="0.3">
      <c r="A7" t="str">
        <f t="shared" si="0"/>
        <v>Deferred Revenueamount&gt;1Dr</v>
      </c>
      <c r="B7">
        <v>5</v>
      </c>
      <c r="C7" t="s">
        <v>7</v>
      </c>
      <c r="D7" t="s">
        <v>12</v>
      </c>
      <c r="E7" t="s">
        <v>14</v>
      </c>
      <c r="F7" t="s">
        <v>45</v>
      </c>
    </row>
    <row r="8" spans="1:6" x14ac:dyDescent="0.3">
      <c r="A8" t="str">
        <f t="shared" si="0"/>
        <v>Deferred Revenueamount&gt;1Cr</v>
      </c>
      <c r="B8">
        <v>6</v>
      </c>
      <c r="C8" t="s">
        <v>7</v>
      </c>
      <c r="D8" t="s">
        <v>12</v>
      </c>
      <c r="E8" t="s">
        <v>15</v>
      </c>
      <c r="F8" t="s">
        <v>45</v>
      </c>
    </row>
    <row r="9" spans="1:6" x14ac:dyDescent="0.3">
      <c r="A9" t="str">
        <f t="shared" si="0"/>
        <v>Deferred Revenueamount&lt;1Dr</v>
      </c>
      <c r="B9">
        <v>7</v>
      </c>
      <c r="C9" t="s">
        <v>7</v>
      </c>
      <c r="D9" t="s">
        <v>13</v>
      </c>
      <c r="E9" t="s">
        <v>14</v>
      </c>
      <c r="F9" t="s">
        <v>46</v>
      </c>
    </row>
    <row r="10" spans="1:6" x14ac:dyDescent="0.3">
      <c r="A10" t="str">
        <f t="shared" si="0"/>
        <v>Deferred Revenueamount&lt;1Cr</v>
      </c>
      <c r="B10">
        <v>8</v>
      </c>
      <c r="C10" t="s">
        <v>7</v>
      </c>
      <c r="D10" t="s">
        <v>13</v>
      </c>
      <c r="E10" t="s">
        <v>15</v>
      </c>
      <c r="F10" t="s">
        <v>46</v>
      </c>
    </row>
    <row r="11" spans="1:6" x14ac:dyDescent="0.3">
      <c r="A11" t="str">
        <f t="shared" si="0"/>
        <v>A/Ramount&gt;1Dr</v>
      </c>
      <c r="B11">
        <v>9</v>
      </c>
      <c r="C11" t="s">
        <v>21</v>
      </c>
      <c r="D11" t="s">
        <v>12</v>
      </c>
      <c r="E11" t="s">
        <v>14</v>
      </c>
      <c r="F11" t="s">
        <v>45</v>
      </c>
    </row>
    <row r="12" spans="1:6" x14ac:dyDescent="0.3">
      <c r="A12" t="str">
        <f t="shared" si="0"/>
        <v>A/Ramount&gt;1Cr</v>
      </c>
      <c r="B12">
        <v>10</v>
      </c>
      <c r="C12" t="s">
        <v>21</v>
      </c>
      <c r="D12" t="s">
        <v>12</v>
      </c>
      <c r="E12" t="s">
        <v>15</v>
      </c>
      <c r="F12" t="s">
        <v>45</v>
      </c>
    </row>
    <row r="13" spans="1:6" x14ac:dyDescent="0.3">
      <c r="A13" t="str">
        <f t="shared" si="0"/>
        <v>A/Ramount&lt;1Dr</v>
      </c>
      <c r="B13">
        <v>11</v>
      </c>
      <c r="C13" t="s">
        <v>21</v>
      </c>
      <c r="D13" t="s">
        <v>13</v>
      </c>
      <c r="E13" t="s">
        <v>14</v>
      </c>
      <c r="F13" t="s">
        <v>46</v>
      </c>
    </row>
    <row r="14" spans="1:6" x14ac:dyDescent="0.3">
      <c r="A14" t="str">
        <f t="shared" si="0"/>
        <v>A/Ramount&lt;1Cr</v>
      </c>
      <c r="B14">
        <v>12</v>
      </c>
      <c r="C14" t="s">
        <v>21</v>
      </c>
      <c r="D14" t="s">
        <v>13</v>
      </c>
      <c r="E14" t="s">
        <v>15</v>
      </c>
      <c r="F14" t="s">
        <v>46</v>
      </c>
    </row>
    <row r="15" spans="1:6" x14ac:dyDescent="0.3">
      <c r="A15" t="str">
        <f t="shared" ref="A4:A15" si="1">CONCATENATE(C15,D15,E15)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9B82-D91E-4A13-8821-683372D1F9BA}">
  <sheetPr>
    <tabColor rgb="FFFFFF00"/>
  </sheetPr>
  <dimension ref="A1:F5"/>
  <sheetViews>
    <sheetView workbookViewId="0"/>
  </sheetViews>
  <sheetFormatPr defaultRowHeight="14.4" x14ac:dyDescent="0.3"/>
  <cols>
    <col min="1" max="1" width="16.109375" bestFit="1" customWidth="1"/>
    <col min="2" max="2" width="12.21875" bestFit="1" customWidth="1"/>
    <col min="3" max="3" width="9.5546875" bestFit="1" customWidth="1"/>
    <col min="4" max="4" width="12" bestFit="1" customWidth="1"/>
    <col min="5" max="5" width="9.6640625" bestFit="1" customWidth="1"/>
  </cols>
  <sheetData>
    <row r="1" spans="1:6" x14ac:dyDescent="0.3">
      <c r="A1" s="1" t="s">
        <v>8</v>
      </c>
    </row>
    <row r="2" spans="1:6" x14ac:dyDescent="0.3">
      <c r="A2" s="1" t="s">
        <v>64</v>
      </c>
      <c r="B2" s="1" t="s">
        <v>31</v>
      </c>
      <c r="C2" s="1" t="s">
        <v>57</v>
      </c>
      <c r="D2" s="1" t="s">
        <v>32</v>
      </c>
      <c r="E2" s="1" t="s">
        <v>48</v>
      </c>
      <c r="F2" s="1" t="s">
        <v>74</v>
      </c>
    </row>
    <row r="3" spans="1:6" x14ac:dyDescent="0.3">
      <c r="A3" t="str">
        <f>A4</f>
        <v>2024-1</v>
      </c>
      <c r="B3" s="2">
        <f>InstrumentAttributeValue!A3</f>
        <v>45299</v>
      </c>
      <c r="D3" t="str">
        <f>InstrumentAttributeValue!B3</f>
        <v>SO1</v>
      </c>
      <c r="E3">
        <v>102</v>
      </c>
      <c r="F3">
        <v>1</v>
      </c>
    </row>
    <row r="4" spans="1:6" x14ac:dyDescent="0.3">
      <c r="A4" t="str">
        <f>AccountingPeriod!G6</f>
        <v>2024-1</v>
      </c>
      <c r="B4" s="2">
        <f>InstrumentAttributeValue!A4</f>
        <v>45299</v>
      </c>
      <c r="C4" s="2">
        <f>B5</f>
        <v>45338</v>
      </c>
      <c r="D4" t="str">
        <f>InstrumentAttributeValue!B4</f>
        <v>SO2</v>
      </c>
      <c r="E4">
        <v>103</v>
      </c>
      <c r="F4">
        <v>1</v>
      </c>
    </row>
    <row r="5" spans="1:6" x14ac:dyDescent="0.3">
      <c r="A5" t="str">
        <f>AccountingPeriod!G7</f>
        <v>2024-2</v>
      </c>
      <c r="B5" s="2">
        <f>InstrumentAttributeValue!A5</f>
        <v>45338</v>
      </c>
      <c r="D5" t="str">
        <f>InstrumentAttributeValue!B5</f>
        <v>SO2</v>
      </c>
      <c r="E5">
        <v>102</v>
      </c>
      <c r="F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EF22-30EE-4777-AFD6-6D6C58F7AD40}">
  <sheetPr>
    <tabColor rgb="FFFFFF00"/>
  </sheetPr>
  <dimension ref="A1:E20"/>
  <sheetViews>
    <sheetView tabSelected="1" workbookViewId="0">
      <selection activeCell="G19" sqref="G19"/>
    </sheetView>
  </sheetViews>
  <sheetFormatPr defaultRowHeight="14.4" x14ac:dyDescent="0.3"/>
  <cols>
    <col min="1" max="1" width="20" customWidth="1"/>
    <col min="2" max="2" width="24.5546875" customWidth="1"/>
    <col min="3" max="3" width="27.33203125" customWidth="1"/>
  </cols>
  <sheetData>
    <row r="1" spans="1:5" x14ac:dyDescent="0.3">
      <c r="A1" s="1" t="s">
        <v>8</v>
      </c>
    </row>
    <row r="2" spans="1:5" x14ac:dyDescent="0.3">
      <c r="A2" s="1" t="s">
        <v>40</v>
      </c>
    </row>
    <row r="3" spans="1:5" x14ac:dyDescent="0.3">
      <c r="A3" s="1" t="s">
        <v>39</v>
      </c>
      <c r="B3" s="3" t="s">
        <v>36</v>
      </c>
      <c r="C3" s="3" t="s">
        <v>38</v>
      </c>
      <c r="D3" s="1" t="s">
        <v>14</v>
      </c>
      <c r="E3" s="1" t="s">
        <v>15</v>
      </c>
    </row>
    <row r="4" spans="1:5" x14ac:dyDescent="0.3">
      <c r="A4">
        <f>ChartOfAccount!A3</f>
        <v>1000</v>
      </c>
      <c r="B4" t="str">
        <f>VLOOKUP(A4,ChartOfAccount!A3:$C$8,2,FALSE)</f>
        <v>Revenue 102</v>
      </c>
      <c r="C4" t="str">
        <f>VLOOKUP(A4,ChartOfAccount!A3:$C$8,3,FALSE)</f>
        <v>Revenue</v>
      </c>
      <c r="D4">
        <f ca="1">SUMIF(GLEntry!$E$3:$I$21,TrialBalance!A4,GLEntry!$I$3:$I$21)</f>
        <v>20</v>
      </c>
      <c r="E4">
        <f ca="1">SUMIF(GLEntry!$E$3:$J$21,TrialBalance!A4,GLEntry!$J$3:$J$21)</f>
        <v>-100</v>
      </c>
    </row>
    <row r="5" spans="1:5" x14ac:dyDescent="0.3">
      <c r="A5">
        <f>ChartOfAccount!A4</f>
        <v>2000</v>
      </c>
      <c r="B5" t="str">
        <f>VLOOKUP(A5,ChartOfAccount!A4:$C$8,2,FALSE)</f>
        <v>Revenue 103</v>
      </c>
      <c r="C5" t="str">
        <f>VLOOKUP(A5,ChartOfAccount!A4:$C$8,3,FALSE)</f>
        <v>Revenue</v>
      </c>
      <c r="D5">
        <f ca="1">SUMIF(GLEntry!$E$3:$I$21,TrialBalance!A5,GLEntry!$I$3:$I$21)</f>
        <v>0</v>
      </c>
      <c r="E5">
        <f ca="1">SUMIF(GLEntry!$E$3:$J$21,TrialBalance!A5,GLEntry!$J$3:$J$21)</f>
        <v>-50</v>
      </c>
    </row>
    <row r="6" spans="1:5" x14ac:dyDescent="0.3">
      <c r="A6">
        <f>ChartOfAccount!A5</f>
        <v>3000</v>
      </c>
      <c r="B6" t="str">
        <f>VLOOKUP(A6,ChartOfAccount!A5:$C$8,2,FALSE)</f>
        <v>Account Rec</v>
      </c>
      <c r="C6" t="str">
        <f>VLOOKUP(A6,ChartOfAccount!A5:$C$8,3,FALSE)</f>
        <v>A/R</v>
      </c>
      <c r="D6">
        <f ca="1">SUMIF(GLEntry!$E$3:$I$21,TrialBalance!A6,GLEntry!$I$3:$I$21)</f>
        <v>1500</v>
      </c>
      <c r="E6">
        <f ca="1">SUMIF(GLEntry!$E$3:$J$21,TrialBalance!A6,GLEntry!$J$3:$J$21)</f>
        <v>-200</v>
      </c>
    </row>
    <row r="7" spans="1:5" x14ac:dyDescent="0.3">
      <c r="A7">
        <f>ChartOfAccount!A6</f>
        <v>4000</v>
      </c>
      <c r="B7" t="str">
        <f>VLOOKUP(A7,ChartOfAccount!A6:$C$8,2,FALSE)</f>
        <v>Account Rec</v>
      </c>
      <c r="C7" t="str">
        <f>VLOOKUP(A7,ChartOfAccount!A6:$C$8,3,FALSE)</f>
        <v>A/R</v>
      </c>
      <c r="D7">
        <f ca="1">SUMIF(GLEntry!$E$3:$I$21,TrialBalance!A7,GLEntry!$I$3:$I$21)</f>
        <v>500</v>
      </c>
      <c r="E7">
        <f ca="1">SUMIF(GLEntry!$E$3:$J$21,TrialBalance!A7,GLEntry!$J$3:$J$21)</f>
        <v>-500</v>
      </c>
    </row>
    <row r="8" spans="1:5" x14ac:dyDescent="0.3">
      <c r="A8">
        <f>ChartOfAccount!A7</f>
        <v>5000</v>
      </c>
      <c r="B8" t="str">
        <f>VLOOKUP(A8,ChartOfAccount!A7:$C$8,2,FALSE)</f>
        <v>Deferred Revenue 102</v>
      </c>
      <c r="C8" t="str">
        <f>VLOOKUP(A8,ChartOfAccount!A7:$C$8,3,FALSE)</f>
        <v>Deferred Revenue</v>
      </c>
      <c r="D8">
        <f ca="1">SUMIF(GLEntry!$E$3:$I$21,TrialBalance!A8,GLEntry!$I$3:$I$21)</f>
        <v>350</v>
      </c>
      <c r="E8">
        <f ca="1">SUMIF(GLEntry!$E$3:$J$21,TrialBalance!A8,GLEntry!$J$3:$J$21)</f>
        <v>-1520</v>
      </c>
    </row>
    <row r="9" spans="1:5" x14ac:dyDescent="0.3">
      <c r="A9">
        <f>ChartOfAccount!A8</f>
        <v>6000</v>
      </c>
      <c r="B9" t="str">
        <f>VLOOKUP(A9,ChartOfAccount!A8:$C$8,2,FALSE)</f>
        <v>Deferred Revenue 103</v>
      </c>
      <c r="C9" t="str">
        <f>VLOOKUP(A9,ChartOfAccount!A8:$C$8,3,FALSE)</f>
        <v>Deferred Revenue</v>
      </c>
      <c r="D9">
        <f ca="1">SUMIF(GLEntry!$E$3:$I$21,TrialBalance!A9,GLEntry!$I$3:$I$21)</f>
        <v>550</v>
      </c>
      <c r="E9">
        <f ca="1">SUMIF(GLEntry!$E$3:$J$21,TrialBalance!A9,GLEntry!$J$3:$J$21)</f>
        <v>-550</v>
      </c>
    </row>
    <row r="10" spans="1:5" x14ac:dyDescent="0.3">
      <c r="D10" s="1">
        <f ca="1">SUM(D4:D9)</f>
        <v>2920</v>
      </c>
      <c r="E10" s="1">
        <f ca="1">SUM(E4:E9)</f>
        <v>-2920</v>
      </c>
    </row>
    <row r="13" spans="1:5" x14ac:dyDescent="0.3">
      <c r="A13" s="1" t="s">
        <v>41</v>
      </c>
    </row>
    <row r="14" spans="1:5" x14ac:dyDescent="0.3">
      <c r="A14" s="1" t="s">
        <v>39</v>
      </c>
      <c r="B14" s="3" t="s">
        <v>36</v>
      </c>
      <c r="C14" s="3" t="s">
        <v>38</v>
      </c>
      <c r="D14" s="1" t="s">
        <v>42</v>
      </c>
    </row>
    <row r="15" spans="1:5" x14ac:dyDescent="0.3">
      <c r="A15">
        <f>A4</f>
        <v>1000</v>
      </c>
      <c r="B15" t="str">
        <f t="shared" ref="B15:C15" si="0">B4</f>
        <v>Revenue 102</v>
      </c>
      <c r="C15" t="str">
        <f t="shared" si="0"/>
        <v>Revenue</v>
      </c>
      <c r="D15">
        <f ca="1">ABS(D4+E4)</f>
        <v>80</v>
      </c>
    </row>
    <row r="16" spans="1:5" x14ac:dyDescent="0.3">
      <c r="A16">
        <f>A5</f>
        <v>2000</v>
      </c>
      <c r="B16" t="str">
        <f>B5</f>
        <v>Revenue 103</v>
      </c>
      <c r="C16" t="str">
        <f>C5</f>
        <v>Revenue</v>
      </c>
      <c r="D16">
        <f t="shared" ref="D16:D20" ca="1" si="1">ABS(D5+E5)</f>
        <v>50</v>
      </c>
    </row>
    <row r="17" spans="1:4" x14ac:dyDescent="0.3">
      <c r="A17">
        <f>A6</f>
        <v>3000</v>
      </c>
      <c r="B17" t="str">
        <f>B6</f>
        <v>Account Rec</v>
      </c>
      <c r="C17" t="str">
        <f>C6</f>
        <v>A/R</v>
      </c>
      <c r="D17">
        <f t="shared" ca="1" si="1"/>
        <v>1300</v>
      </c>
    </row>
    <row r="18" spans="1:4" x14ac:dyDescent="0.3">
      <c r="A18">
        <f t="shared" ref="A18:C18" si="2">A7</f>
        <v>4000</v>
      </c>
      <c r="B18" t="str">
        <f t="shared" si="2"/>
        <v>Account Rec</v>
      </c>
      <c r="C18" t="str">
        <f t="shared" si="2"/>
        <v>A/R</v>
      </c>
      <c r="D18">
        <f t="shared" ca="1" si="1"/>
        <v>0</v>
      </c>
    </row>
    <row r="19" spans="1:4" x14ac:dyDescent="0.3">
      <c r="A19">
        <f t="shared" ref="A19:C19" si="3">A8</f>
        <v>5000</v>
      </c>
      <c r="B19" t="str">
        <f t="shared" si="3"/>
        <v>Deferred Revenue 102</v>
      </c>
      <c r="C19" t="str">
        <f t="shared" si="3"/>
        <v>Deferred Revenue</v>
      </c>
      <c r="D19">
        <f t="shared" ca="1" si="1"/>
        <v>1170</v>
      </c>
    </row>
    <row r="20" spans="1:4" x14ac:dyDescent="0.3">
      <c r="A20">
        <f t="shared" ref="A20:C20" si="4">A9</f>
        <v>6000</v>
      </c>
      <c r="B20" t="str">
        <f t="shared" si="4"/>
        <v>Deferred Revenue 103</v>
      </c>
      <c r="C20" t="str">
        <f t="shared" si="4"/>
        <v>Deferred Revenue</v>
      </c>
      <c r="D20">
        <f t="shared" ca="1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28CA-3D31-4BD9-B2C5-29FA9ADA07D3}">
  <sheetPr>
    <tabColor rgb="FF92D050"/>
  </sheetPr>
  <dimension ref="A1:D3"/>
  <sheetViews>
    <sheetView workbookViewId="0">
      <selection activeCell="E3" sqref="E3"/>
    </sheetView>
  </sheetViews>
  <sheetFormatPr defaultRowHeight="14.4" x14ac:dyDescent="0.3"/>
  <cols>
    <col min="2" max="2" width="27.44140625" customWidth="1"/>
    <col min="3" max="3" width="33.5546875" customWidth="1"/>
  </cols>
  <sheetData>
    <row r="1" spans="1:4" x14ac:dyDescent="0.3">
      <c r="A1" s="1" t="s">
        <v>0</v>
      </c>
    </row>
    <row r="2" spans="1:4" x14ac:dyDescent="0.3">
      <c r="A2" s="1" t="s">
        <v>1</v>
      </c>
      <c r="B2" s="1" t="s">
        <v>47</v>
      </c>
      <c r="C2" s="1" t="s">
        <v>30</v>
      </c>
      <c r="D2" s="1" t="s">
        <v>68</v>
      </c>
    </row>
    <row r="3" spans="1:4" x14ac:dyDescent="0.3">
      <c r="A3">
        <v>1</v>
      </c>
      <c r="B3" t="s">
        <v>48</v>
      </c>
      <c r="C3" t="s">
        <v>24</v>
      </c>
      <c r="D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D38-D7A5-4B7F-83FE-E4F83E1DD082}">
  <sheetPr>
    <tabColor rgb="FF92D050"/>
  </sheetPr>
  <dimension ref="A1:C5"/>
  <sheetViews>
    <sheetView workbookViewId="0">
      <selection activeCell="F5" sqref="F5"/>
    </sheetView>
  </sheetViews>
  <sheetFormatPr defaultRowHeight="14.4" x14ac:dyDescent="0.3"/>
  <cols>
    <col min="2" max="2" width="18.6640625" customWidth="1"/>
    <col min="3" max="3" width="17.4414062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6</v>
      </c>
      <c r="C2" s="1" t="s">
        <v>5</v>
      </c>
    </row>
    <row r="3" spans="1:3" x14ac:dyDescent="0.3">
      <c r="A3">
        <v>1</v>
      </c>
      <c r="B3" t="s">
        <v>3</v>
      </c>
      <c r="C3" t="s">
        <v>50</v>
      </c>
    </row>
    <row r="4" spans="1:3" x14ac:dyDescent="0.3">
      <c r="A4">
        <v>2</v>
      </c>
      <c r="B4" t="s">
        <v>7</v>
      </c>
      <c r="C4" t="s">
        <v>51</v>
      </c>
    </row>
    <row r="5" spans="1:3" x14ac:dyDescent="0.3">
      <c r="A5">
        <v>3</v>
      </c>
      <c r="B5" t="s">
        <v>21</v>
      </c>
      <c r="C5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1F1F-0AE8-4620-9672-DF7CF5BD0A12}">
  <sheetPr>
    <tabColor rgb="FF92D050"/>
  </sheetPr>
  <dimension ref="A1:H15"/>
  <sheetViews>
    <sheetView workbookViewId="0">
      <selection activeCell="A3" sqref="A3"/>
    </sheetView>
  </sheetViews>
  <sheetFormatPr defaultRowHeight="14.4" x14ac:dyDescent="0.3"/>
  <cols>
    <col min="1" max="1" width="21.77734375" customWidth="1"/>
    <col min="2" max="2" width="36.109375" customWidth="1"/>
    <col min="3" max="3" width="31.21875" customWidth="1"/>
    <col min="4" max="4" width="31.5546875" customWidth="1"/>
    <col min="5" max="5" width="25.6640625" customWidth="1"/>
    <col min="6" max="6" width="29.6640625" customWidth="1"/>
  </cols>
  <sheetData>
    <row r="1" spans="1:8" x14ac:dyDescent="0.3">
      <c r="A1" s="1" t="s">
        <v>0</v>
      </c>
      <c r="F1" s="1" t="s">
        <v>8</v>
      </c>
      <c r="G1" s="1" t="s">
        <v>8</v>
      </c>
    </row>
    <row r="2" spans="1:8" x14ac:dyDescent="0.3">
      <c r="B2" s="1"/>
      <c r="F2" s="1"/>
      <c r="G2" s="1"/>
    </row>
    <row r="3" spans="1:8" x14ac:dyDescent="0.3">
      <c r="A3" s="6" t="s">
        <v>49</v>
      </c>
      <c r="B3" s="9" t="s">
        <v>16</v>
      </c>
      <c r="C3" s="6" t="s">
        <v>11</v>
      </c>
      <c r="D3" s="5" t="s">
        <v>17</v>
      </c>
      <c r="E3" s="4" t="s">
        <v>18</v>
      </c>
      <c r="F3" s="7" t="s">
        <v>44</v>
      </c>
      <c r="G3" s="7" t="s">
        <v>20</v>
      </c>
      <c r="H3" s="13" t="s">
        <v>10</v>
      </c>
    </row>
    <row r="4" spans="1:8" x14ac:dyDescent="0.3">
      <c r="A4" s="14">
        <v>1</v>
      </c>
      <c r="B4" s="15" t="s">
        <v>3</v>
      </c>
      <c r="C4" s="15" t="s">
        <v>45</v>
      </c>
      <c r="D4" s="15" t="s">
        <v>14</v>
      </c>
      <c r="E4" s="15" t="s">
        <v>7</v>
      </c>
      <c r="F4" s="15" t="str">
        <f>CONCATENATE(E4,C4,D4)</f>
        <v>Deferred Revenueamount&gt;1Dr</v>
      </c>
      <c r="G4" s="15">
        <f>VLOOKUP(F4,GLRule!$A$2:$B$15,2,FALSE)</f>
        <v>5</v>
      </c>
      <c r="H4" s="15" t="str">
        <f>VLOOKUP(F4,GLRule!$A$3:$D$14,4,FALSE)</f>
        <v>Positive</v>
      </c>
    </row>
    <row r="5" spans="1:8" x14ac:dyDescent="0.3">
      <c r="A5" s="15">
        <v>2</v>
      </c>
      <c r="B5" s="15" t="s">
        <v>3</v>
      </c>
      <c r="C5" s="15" t="s">
        <v>45</v>
      </c>
      <c r="D5" s="15" t="s">
        <v>15</v>
      </c>
      <c r="E5" s="15" t="s">
        <v>3</v>
      </c>
      <c r="F5" s="15" t="str">
        <f t="shared" ref="F5:F7" si="0">CONCATENATE(E5,C5,D5)</f>
        <v>Revenueamount&gt;1Cr</v>
      </c>
      <c r="G5" s="15">
        <f>VLOOKUP(F5,GLRule!$A$2:$B$15,2,FALSE)</f>
        <v>2</v>
      </c>
      <c r="H5" s="15" t="str">
        <f>VLOOKUP(F5,GLRule!$A$3:$D$14,4,FALSE)</f>
        <v>Positive</v>
      </c>
    </row>
    <row r="6" spans="1:8" x14ac:dyDescent="0.3">
      <c r="A6" s="15">
        <v>3</v>
      </c>
      <c r="B6" s="15" t="s">
        <v>4</v>
      </c>
      <c r="C6" s="15" t="s">
        <v>45</v>
      </c>
      <c r="D6" s="15" t="s">
        <v>14</v>
      </c>
      <c r="E6" s="15" t="s">
        <v>21</v>
      </c>
      <c r="F6" s="15" t="str">
        <f t="shared" si="0"/>
        <v>A/Ramount&gt;1Dr</v>
      </c>
      <c r="G6" s="15">
        <f>VLOOKUP(F6,GLRule!$A$2:$B$15,2,FALSE)</f>
        <v>9</v>
      </c>
      <c r="H6" s="15" t="str">
        <f>VLOOKUP(F6,GLRule!$A$3:$D$14,4,FALSE)</f>
        <v>Positive</v>
      </c>
    </row>
    <row r="7" spans="1:8" x14ac:dyDescent="0.3">
      <c r="A7" s="15">
        <v>4</v>
      </c>
      <c r="B7" s="15" t="s">
        <v>4</v>
      </c>
      <c r="C7" s="15" t="s">
        <v>45</v>
      </c>
      <c r="D7" s="15" t="s">
        <v>15</v>
      </c>
      <c r="E7" s="15" t="s">
        <v>7</v>
      </c>
      <c r="F7" s="15" t="str">
        <f t="shared" si="0"/>
        <v>Deferred Revenueamount&gt;1Cr</v>
      </c>
      <c r="G7" s="15">
        <f>VLOOKUP(F7,GLRule!$A$2:$B$15,2,FALSE)</f>
        <v>6</v>
      </c>
      <c r="H7" s="15" t="str">
        <f>VLOOKUP(F7,GLRule!$A$3:$D$14,4,FALSE)</f>
        <v>Positive</v>
      </c>
    </row>
    <row r="8" spans="1:8" x14ac:dyDescent="0.3">
      <c r="A8" s="8" t="str">
        <f>_xlfn.CONCAT("R",A4)</f>
        <v>R1</v>
      </c>
      <c r="B8" s="8" t="str">
        <f>B4</f>
        <v>Revenue</v>
      </c>
      <c r="C8" s="8" t="str">
        <f>IF(C4="amount&gt;1","amount&lt;1","amount&gt;1")</f>
        <v>amount&lt;1</v>
      </c>
      <c r="D8" s="8" t="str">
        <f>IF(D4="Dr","Cr","Dr")</f>
        <v>Cr</v>
      </c>
      <c r="E8" s="8" t="str">
        <f>E4</f>
        <v>Deferred Revenue</v>
      </c>
      <c r="F8" s="8" t="str">
        <f>CONCATENATE(E8,C8,D8)</f>
        <v>Deferred Revenueamount&lt;1Cr</v>
      </c>
      <c r="G8" s="8">
        <f>VLOOKUP(F8,GLRule!$A$2:$B$15,2,FALSE)</f>
        <v>8</v>
      </c>
      <c r="H8" s="8" t="str">
        <f>VLOOKUP(F8,GLRule!$A$3:$D$14,4,FALSE)</f>
        <v>Negative</v>
      </c>
    </row>
    <row r="9" spans="1:8" x14ac:dyDescent="0.3">
      <c r="A9" s="8" t="str">
        <f>_xlfn.CONCAT("R",A5)</f>
        <v>R2</v>
      </c>
      <c r="B9" s="8" t="str">
        <f>B5</f>
        <v>Revenue</v>
      </c>
      <c r="C9" s="8" t="str">
        <f>IF(C5="amount&gt;1","amount&lt;1","amount&gt;1")</f>
        <v>amount&lt;1</v>
      </c>
      <c r="D9" s="8" t="str">
        <f>IF(D5="Dr","Cr","Dr")</f>
        <v>Dr</v>
      </c>
      <c r="E9" s="8" t="str">
        <f>E5</f>
        <v>Revenue</v>
      </c>
      <c r="F9" s="8" t="str">
        <f t="shared" ref="F9:F11" si="1">CONCATENATE(E9,C9,D9)</f>
        <v>Revenueamount&lt;1Dr</v>
      </c>
      <c r="G9" s="8">
        <f>VLOOKUP(F9,GLRule!$A$2:$B$15,2,FALSE)</f>
        <v>3</v>
      </c>
      <c r="H9" s="8" t="str">
        <f>VLOOKUP(F9,GLRule!$A$3:$D$14,4,FALSE)</f>
        <v>Negative</v>
      </c>
    </row>
    <row r="10" spans="1:8" x14ac:dyDescent="0.3">
      <c r="A10" s="8" t="str">
        <f>_xlfn.CONCAT("R",A6)</f>
        <v>R3</v>
      </c>
      <c r="B10" s="8" t="str">
        <f>B6</f>
        <v>Invoice</v>
      </c>
      <c r="C10" s="8" t="str">
        <f>IF(C6="amount&gt;1","amount&lt;1","amount&gt;1")</f>
        <v>amount&lt;1</v>
      </c>
      <c r="D10" s="8" t="str">
        <f>IF(D6="Dr","Cr","Dr")</f>
        <v>Cr</v>
      </c>
      <c r="E10" s="8" t="str">
        <f>E6</f>
        <v>A/R</v>
      </c>
      <c r="F10" s="8" t="str">
        <f t="shared" si="1"/>
        <v>A/Ramount&lt;1Cr</v>
      </c>
      <c r="G10" s="8">
        <f>VLOOKUP(F10,GLRule!$A$2:$B$15,2,FALSE)</f>
        <v>12</v>
      </c>
      <c r="H10" s="8" t="str">
        <f>VLOOKUP(F10,GLRule!$A$3:$D$14,4,FALSE)</f>
        <v>Negative</v>
      </c>
    </row>
    <row r="11" spans="1:8" x14ac:dyDescent="0.3">
      <c r="A11" s="8" t="str">
        <f>_xlfn.CONCAT("R",A7)</f>
        <v>R4</v>
      </c>
      <c r="B11" s="8" t="str">
        <f>B7</f>
        <v>Invoice</v>
      </c>
      <c r="C11" s="8" t="str">
        <f>IF(C7="amount&gt;1","amount&lt;1","amount&gt;1")</f>
        <v>amount&lt;1</v>
      </c>
      <c r="D11" s="8" t="str">
        <f>IF(D7="Dr","Cr","Dr")</f>
        <v>Dr</v>
      </c>
      <c r="E11" s="8" t="str">
        <f>E7</f>
        <v>Deferred Revenue</v>
      </c>
      <c r="F11" s="8" t="str">
        <f t="shared" si="1"/>
        <v>Deferred Revenueamount&lt;1Dr</v>
      </c>
      <c r="G11" s="8">
        <f>VLOOKUP(F11,GLRule!$A$2:$B$15,2,FALSE)</f>
        <v>7</v>
      </c>
      <c r="H11" s="8" t="str">
        <f>VLOOKUP(F11,GLRule!$A$3:$D$14,4,FALSE)</f>
        <v>Negative</v>
      </c>
    </row>
    <row r="14" spans="1:8" x14ac:dyDescent="0.3">
      <c r="A14" s="16" t="s">
        <v>0</v>
      </c>
    </row>
    <row r="15" spans="1:8" x14ac:dyDescent="0.3">
      <c r="A15" s="1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5F7-0B63-4F8D-93FA-9A52BE4AD812}">
  <sheetPr>
    <tabColor rgb="FF92D050"/>
  </sheetPr>
  <dimension ref="A1:D8"/>
  <sheetViews>
    <sheetView workbookViewId="0">
      <selection activeCell="B23" sqref="B23"/>
    </sheetView>
  </sheetViews>
  <sheetFormatPr defaultRowHeight="14.4" x14ac:dyDescent="0.3"/>
  <cols>
    <col min="1" max="1" width="27.109375" customWidth="1"/>
    <col min="2" max="2" width="22" customWidth="1"/>
    <col min="3" max="3" width="32.109375" customWidth="1"/>
  </cols>
  <sheetData>
    <row r="1" spans="1:4" x14ac:dyDescent="0.3">
      <c r="A1" s="1" t="s">
        <v>0</v>
      </c>
    </row>
    <row r="2" spans="1:4" x14ac:dyDescent="0.3">
      <c r="A2" s="1" t="s">
        <v>22</v>
      </c>
      <c r="B2" s="1" t="s">
        <v>23</v>
      </c>
      <c r="C2" s="1" t="s">
        <v>6</v>
      </c>
      <c r="D2" s="1" t="s">
        <v>24</v>
      </c>
    </row>
    <row r="3" spans="1:4" x14ac:dyDescent="0.3">
      <c r="A3">
        <v>1000</v>
      </c>
      <c r="B3" t="s">
        <v>25</v>
      </c>
      <c r="C3" t="s">
        <v>3</v>
      </c>
      <c r="D3">
        <v>102</v>
      </c>
    </row>
    <row r="4" spans="1:4" x14ac:dyDescent="0.3">
      <c r="A4">
        <v>2000</v>
      </c>
      <c r="B4" t="s">
        <v>26</v>
      </c>
      <c r="C4" t="s">
        <v>3</v>
      </c>
      <c r="D4">
        <v>103</v>
      </c>
    </row>
    <row r="5" spans="1:4" x14ac:dyDescent="0.3">
      <c r="A5">
        <v>3000</v>
      </c>
      <c r="B5" t="s">
        <v>27</v>
      </c>
      <c r="C5" t="s">
        <v>21</v>
      </c>
      <c r="D5">
        <v>102</v>
      </c>
    </row>
    <row r="6" spans="1:4" x14ac:dyDescent="0.3">
      <c r="A6">
        <v>4000</v>
      </c>
      <c r="B6" t="s">
        <v>27</v>
      </c>
      <c r="C6" t="s">
        <v>21</v>
      </c>
      <c r="D6">
        <v>103</v>
      </c>
    </row>
    <row r="7" spans="1:4" x14ac:dyDescent="0.3">
      <c r="A7">
        <v>5000</v>
      </c>
      <c r="B7" t="s">
        <v>28</v>
      </c>
      <c r="C7" t="s">
        <v>7</v>
      </c>
      <c r="D7">
        <v>102</v>
      </c>
    </row>
    <row r="8" spans="1:4" x14ac:dyDescent="0.3">
      <c r="A8">
        <v>6000</v>
      </c>
      <c r="B8" t="s">
        <v>29</v>
      </c>
      <c r="C8" t="s">
        <v>7</v>
      </c>
      <c r="D8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FCDF-602B-4CCB-87F0-440DB84772D7}">
  <sheetPr>
    <tabColor rgb="FFFFC000"/>
  </sheetPr>
  <dimension ref="A1:G8"/>
  <sheetViews>
    <sheetView workbookViewId="0">
      <selection activeCell="E2" sqref="E2"/>
    </sheetView>
  </sheetViews>
  <sheetFormatPr defaultRowHeight="14.4" x14ac:dyDescent="0.3"/>
  <cols>
    <col min="1" max="1" width="24.77734375" customWidth="1"/>
    <col min="2" max="2" width="18.21875" customWidth="1"/>
    <col min="3" max="3" width="20.44140625" customWidth="1"/>
    <col min="5" max="5" width="22.77734375" customWidth="1"/>
    <col min="6" max="6" width="21.44140625" customWidth="1"/>
  </cols>
  <sheetData>
    <row r="1" spans="1:7" x14ac:dyDescent="0.3">
      <c r="A1" s="1" t="s">
        <v>43</v>
      </c>
    </row>
    <row r="2" spans="1:7" x14ac:dyDescent="0.3">
      <c r="A2" s="1" t="s">
        <v>55</v>
      </c>
      <c r="B2" s="1" t="s">
        <v>32</v>
      </c>
      <c r="C2" s="1" t="s">
        <v>33</v>
      </c>
      <c r="D2" s="1" t="s">
        <v>35</v>
      </c>
      <c r="E2" s="1" t="s">
        <v>10</v>
      </c>
      <c r="F2" s="1"/>
      <c r="G2" s="1"/>
    </row>
    <row r="3" spans="1:7" x14ac:dyDescent="0.3">
      <c r="A3" s="2">
        <v>45299</v>
      </c>
      <c r="B3" t="s">
        <v>34</v>
      </c>
      <c r="C3" t="s">
        <v>4</v>
      </c>
      <c r="D3">
        <v>1000</v>
      </c>
      <c r="E3" t="str">
        <f>IF(D3&lt;0,"Negative","Positive")</f>
        <v>Positive</v>
      </c>
    </row>
    <row r="4" spans="1:7" x14ac:dyDescent="0.3">
      <c r="A4" s="2">
        <v>45299</v>
      </c>
      <c r="B4" t="s">
        <v>34</v>
      </c>
      <c r="C4" t="s">
        <v>3</v>
      </c>
      <c r="D4">
        <f>D3/10</f>
        <v>100</v>
      </c>
      <c r="E4" t="str">
        <f t="shared" ref="E4:E8" si="0">IF(D4&lt;0,"Negative","Positive")</f>
        <v>Positive</v>
      </c>
    </row>
    <row r="5" spans="1:7" x14ac:dyDescent="0.3">
      <c r="A5" s="2">
        <v>45299</v>
      </c>
      <c r="B5" t="s">
        <v>67</v>
      </c>
      <c r="C5" t="s">
        <v>4</v>
      </c>
      <c r="D5">
        <v>500</v>
      </c>
      <c r="E5" t="str">
        <f t="shared" si="0"/>
        <v>Positive</v>
      </c>
    </row>
    <row r="6" spans="1:7" x14ac:dyDescent="0.3">
      <c r="A6" s="2">
        <v>45299</v>
      </c>
      <c r="B6" t="s">
        <v>67</v>
      </c>
      <c r="C6" t="s">
        <v>3</v>
      </c>
      <c r="D6">
        <f>D5/10</f>
        <v>50</v>
      </c>
      <c r="E6" t="str">
        <f t="shared" si="0"/>
        <v>Positive</v>
      </c>
    </row>
    <row r="7" spans="1:7" x14ac:dyDescent="0.3">
      <c r="A7" s="2">
        <v>45338</v>
      </c>
      <c r="B7" t="s">
        <v>34</v>
      </c>
      <c r="C7" t="s">
        <v>4</v>
      </c>
      <c r="D7">
        <v>-200</v>
      </c>
      <c r="E7" t="str">
        <f t="shared" si="0"/>
        <v>Negative</v>
      </c>
    </row>
    <row r="8" spans="1:7" x14ac:dyDescent="0.3">
      <c r="A8" s="2">
        <v>45338</v>
      </c>
      <c r="B8" t="s">
        <v>34</v>
      </c>
      <c r="C8" t="s">
        <v>3</v>
      </c>
      <c r="D8">
        <v>-20</v>
      </c>
      <c r="E8" t="str">
        <f t="shared" si="0"/>
        <v>Negative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85A-A87B-4A8C-9284-AA5603BE2C5B}">
  <sheetPr>
    <tabColor rgb="FFFFC000"/>
  </sheetPr>
  <dimension ref="A1:C5"/>
  <sheetViews>
    <sheetView workbookViewId="0">
      <selection activeCell="D19" sqref="D19"/>
    </sheetView>
  </sheetViews>
  <sheetFormatPr defaultRowHeight="14.4" x14ac:dyDescent="0.3"/>
  <cols>
    <col min="1" max="1" width="29.21875" customWidth="1"/>
    <col min="2" max="2" width="32.33203125" customWidth="1"/>
    <col min="3" max="3" width="34.5546875" customWidth="1"/>
  </cols>
  <sheetData>
    <row r="1" spans="1:3" x14ac:dyDescent="0.3">
      <c r="A1" s="1" t="s">
        <v>43</v>
      </c>
    </row>
    <row r="2" spans="1:3" x14ac:dyDescent="0.3">
      <c r="A2" s="1" t="s">
        <v>31</v>
      </c>
      <c r="B2" s="1" t="s">
        <v>32</v>
      </c>
      <c r="C2" s="1" t="s">
        <v>24</v>
      </c>
    </row>
    <row r="3" spans="1:3" x14ac:dyDescent="0.3">
      <c r="A3" s="2">
        <v>45299</v>
      </c>
      <c r="B3" t="s">
        <v>34</v>
      </c>
      <c r="C3">
        <v>102</v>
      </c>
    </row>
    <row r="4" spans="1:3" x14ac:dyDescent="0.3">
      <c r="A4" s="2">
        <v>45299</v>
      </c>
      <c r="B4" t="s">
        <v>67</v>
      </c>
      <c r="C4">
        <v>103</v>
      </c>
    </row>
    <row r="5" spans="1:3" x14ac:dyDescent="0.3">
      <c r="A5" s="2">
        <v>45338</v>
      </c>
      <c r="B5" t="s">
        <v>67</v>
      </c>
      <c r="C5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CF5A-085E-4F3A-B262-EA02B27342EA}">
  <sheetPr>
    <tabColor rgb="FFFFFF00"/>
  </sheetPr>
  <dimension ref="A1:H17"/>
  <sheetViews>
    <sheetView workbookViewId="0">
      <selection activeCell="A4" sqref="A4"/>
    </sheetView>
  </sheetViews>
  <sheetFormatPr defaultRowHeight="14.4" x14ac:dyDescent="0.3"/>
  <cols>
    <col min="1" max="1" width="22.21875" customWidth="1"/>
    <col min="2" max="2" width="19" customWidth="1"/>
    <col min="5" max="5" width="15.77734375" customWidth="1"/>
  </cols>
  <sheetData>
    <row r="1" spans="1:8" x14ac:dyDescent="0.3">
      <c r="A1" s="12" t="s">
        <v>63</v>
      </c>
    </row>
    <row r="2" spans="1:8" x14ac:dyDescent="0.3">
      <c r="A2" t="s">
        <v>58</v>
      </c>
      <c r="B2" s="2">
        <v>45296</v>
      </c>
    </row>
    <row r="3" spans="1:8" x14ac:dyDescent="0.3">
      <c r="B3" s="2"/>
    </row>
    <row r="4" spans="1:8" x14ac:dyDescent="0.3">
      <c r="A4" s="1" t="s">
        <v>8</v>
      </c>
    </row>
    <row r="5" spans="1:8" x14ac:dyDescent="0.3">
      <c r="A5" s="1" t="s">
        <v>56</v>
      </c>
      <c r="B5" s="1" t="s">
        <v>59</v>
      </c>
      <c r="C5" s="1" t="s">
        <v>60</v>
      </c>
      <c r="D5" s="1" t="s">
        <v>61</v>
      </c>
      <c r="E5" s="1" t="s">
        <v>57</v>
      </c>
      <c r="F5" s="1" t="s">
        <v>62</v>
      </c>
      <c r="G5" s="1" t="s">
        <v>52</v>
      </c>
      <c r="H5" s="1" t="s">
        <v>65</v>
      </c>
    </row>
    <row r="6" spans="1:8" x14ac:dyDescent="0.3">
      <c r="A6" s="2">
        <f>B2</f>
        <v>45296</v>
      </c>
      <c r="B6">
        <f>MONTH(A6)</f>
        <v>1</v>
      </c>
      <c r="C6">
        <f>YEAR(A6)</f>
        <v>2024</v>
      </c>
      <c r="D6">
        <f>DAY(EOMONTH(A6,0))</f>
        <v>31</v>
      </c>
      <c r="E6" s="2">
        <f>A6+D6</f>
        <v>45327</v>
      </c>
      <c r="F6">
        <v>1</v>
      </c>
      <c r="G6" t="str">
        <f>CONCATENATE($C$17,"-",F6)</f>
        <v>2024-1</v>
      </c>
      <c r="H6" t="s">
        <v>66</v>
      </c>
    </row>
    <row r="7" spans="1:8" x14ac:dyDescent="0.3">
      <c r="A7" s="2">
        <f>E6</f>
        <v>45327</v>
      </c>
      <c r="B7">
        <f>MONTH(A7)</f>
        <v>2</v>
      </c>
      <c r="C7">
        <f>YEAR(A7)</f>
        <v>2024</v>
      </c>
      <c r="D7">
        <f>DAY(EOMONTH(A7,0))</f>
        <v>29</v>
      </c>
      <c r="E7" s="2">
        <f>A7+D7</f>
        <v>45356</v>
      </c>
      <c r="F7">
        <f>F6+1</f>
        <v>2</v>
      </c>
      <c r="G7" t="str">
        <f t="shared" ref="G7:G17" si="0">CONCATENATE($C$17,"-",F7)</f>
        <v>2024-2</v>
      </c>
      <c r="H7" t="s">
        <v>66</v>
      </c>
    </row>
    <row r="8" spans="1:8" x14ac:dyDescent="0.3">
      <c r="A8" s="2">
        <f t="shared" ref="A8:A17" si="1">E7</f>
        <v>45356</v>
      </c>
      <c r="B8">
        <f t="shared" ref="B8:B17" si="2">MONTH(A8)</f>
        <v>3</v>
      </c>
      <c r="C8">
        <f t="shared" ref="C8:C17" si="3">YEAR(A8)</f>
        <v>2024</v>
      </c>
      <c r="D8">
        <f t="shared" ref="D8:D17" si="4">DAY(EOMONTH(A8,0))</f>
        <v>31</v>
      </c>
      <c r="E8" s="2">
        <f>A8+D8</f>
        <v>45387</v>
      </c>
      <c r="F8">
        <f t="shared" ref="F8:F17" si="5">F7+1</f>
        <v>3</v>
      </c>
      <c r="G8" t="str">
        <f t="shared" si="0"/>
        <v>2024-3</v>
      </c>
      <c r="H8" t="s">
        <v>66</v>
      </c>
    </row>
    <row r="9" spans="1:8" x14ac:dyDescent="0.3">
      <c r="A9" s="2">
        <f t="shared" si="1"/>
        <v>45387</v>
      </c>
      <c r="B9">
        <f t="shared" si="2"/>
        <v>4</v>
      </c>
      <c r="C9">
        <f t="shared" si="3"/>
        <v>2024</v>
      </c>
      <c r="D9">
        <f t="shared" si="4"/>
        <v>30</v>
      </c>
      <c r="E9" s="2">
        <f>A9+D9</f>
        <v>45417</v>
      </c>
      <c r="F9">
        <f t="shared" si="5"/>
        <v>4</v>
      </c>
      <c r="G9" t="str">
        <f t="shared" si="0"/>
        <v>2024-4</v>
      </c>
      <c r="H9" t="s">
        <v>66</v>
      </c>
    </row>
    <row r="10" spans="1:8" x14ac:dyDescent="0.3">
      <c r="A10" s="2">
        <f t="shared" si="1"/>
        <v>45417</v>
      </c>
      <c r="B10">
        <f t="shared" si="2"/>
        <v>5</v>
      </c>
      <c r="C10">
        <f t="shared" si="3"/>
        <v>2024</v>
      </c>
      <c r="D10">
        <f t="shared" si="4"/>
        <v>31</v>
      </c>
      <c r="E10" s="2">
        <f>A10+D10</f>
        <v>45448</v>
      </c>
      <c r="F10">
        <f t="shared" si="5"/>
        <v>5</v>
      </c>
      <c r="G10" t="str">
        <f t="shared" si="0"/>
        <v>2024-5</v>
      </c>
      <c r="H10" t="s">
        <v>66</v>
      </c>
    </row>
    <row r="11" spans="1:8" x14ac:dyDescent="0.3">
      <c r="A11" s="2">
        <f t="shared" si="1"/>
        <v>45448</v>
      </c>
      <c r="B11">
        <f t="shared" si="2"/>
        <v>6</v>
      </c>
      <c r="C11">
        <f t="shared" si="3"/>
        <v>2024</v>
      </c>
      <c r="D11">
        <f t="shared" si="4"/>
        <v>30</v>
      </c>
      <c r="E11" s="2">
        <f>A11+D11</f>
        <v>45478</v>
      </c>
      <c r="F11">
        <f t="shared" si="5"/>
        <v>6</v>
      </c>
      <c r="G11" t="str">
        <f t="shared" si="0"/>
        <v>2024-6</v>
      </c>
      <c r="H11" t="s">
        <v>66</v>
      </c>
    </row>
    <row r="12" spans="1:8" x14ac:dyDescent="0.3">
      <c r="A12" s="2">
        <f t="shared" si="1"/>
        <v>45478</v>
      </c>
      <c r="B12">
        <f t="shared" si="2"/>
        <v>7</v>
      </c>
      <c r="C12">
        <f t="shared" si="3"/>
        <v>2024</v>
      </c>
      <c r="D12">
        <f t="shared" si="4"/>
        <v>31</v>
      </c>
      <c r="E12" s="2">
        <f>A12+D12</f>
        <v>45509</v>
      </c>
      <c r="F12">
        <f t="shared" si="5"/>
        <v>7</v>
      </c>
      <c r="G12" t="str">
        <f t="shared" si="0"/>
        <v>2024-7</v>
      </c>
      <c r="H12" t="s">
        <v>66</v>
      </c>
    </row>
    <row r="13" spans="1:8" x14ac:dyDescent="0.3">
      <c r="A13" s="2">
        <f t="shared" si="1"/>
        <v>45509</v>
      </c>
      <c r="B13">
        <f t="shared" si="2"/>
        <v>8</v>
      </c>
      <c r="C13">
        <f t="shared" si="3"/>
        <v>2024</v>
      </c>
      <c r="D13">
        <f t="shared" si="4"/>
        <v>31</v>
      </c>
      <c r="E13" s="2">
        <f>A13+D13</f>
        <v>45540</v>
      </c>
      <c r="F13">
        <f t="shared" si="5"/>
        <v>8</v>
      </c>
      <c r="G13" t="str">
        <f t="shared" si="0"/>
        <v>2024-8</v>
      </c>
      <c r="H13" t="s">
        <v>66</v>
      </c>
    </row>
    <row r="14" spans="1:8" x14ac:dyDescent="0.3">
      <c r="A14" s="2">
        <f t="shared" si="1"/>
        <v>45540</v>
      </c>
      <c r="B14">
        <f t="shared" si="2"/>
        <v>9</v>
      </c>
      <c r="C14">
        <f t="shared" si="3"/>
        <v>2024</v>
      </c>
      <c r="D14">
        <f t="shared" si="4"/>
        <v>30</v>
      </c>
      <c r="E14" s="2">
        <f>A14+D14</f>
        <v>45570</v>
      </c>
      <c r="F14">
        <f t="shared" si="5"/>
        <v>9</v>
      </c>
      <c r="G14" t="str">
        <f t="shared" si="0"/>
        <v>2024-9</v>
      </c>
      <c r="H14" t="s">
        <v>66</v>
      </c>
    </row>
    <row r="15" spans="1:8" x14ac:dyDescent="0.3">
      <c r="A15" s="2">
        <f t="shared" si="1"/>
        <v>45570</v>
      </c>
      <c r="B15">
        <f t="shared" si="2"/>
        <v>10</v>
      </c>
      <c r="C15">
        <f t="shared" si="3"/>
        <v>2024</v>
      </c>
      <c r="D15">
        <f t="shared" si="4"/>
        <v>31</v>
      </c>
      <c r="E15" s="2">
        <f>A15+D15</f>
        <v>45601</v>
      </c>
      <c r="F15">
        <f t="shared" si="5"/>
        <v>10</v>
      </c>
      <c r="G15" t="str">
        <f t="shared" si="0"/>
        <v>2024-10</v>
      </c>
      <c r="H15" t="s">
        <v>66</v>
      </c>
    </row>
    <row r="16" spans="1:8" x14ac:dyDescent="0.3">
      <c r="A16" s="2">
        <f t="shared" si="1"/>
        <v>45601</v>
      </c>
      <c r="B16">
        <f t="shared" si="2"/>
        <v>11</v>
      </c>
      <c r="C16">
        <f t="shared" si="3"/>
        <v>2024</v>
      </c>
      <c r="D16">
        <f t="shared" si="4"/>
        <v>30</v>
      </c>
      <c r="E16" s="2">
        <f>A16+D16</f>
        <v>45631</v>
      </c>
      <c r="F16">
        <f t="shared" si="5"/>
        <v>11</v>
      </c>
      <c r="G16" t="str">
        <f t="shared" si="0"/>
        <v>2024-11</v>
      </c>
      <c r="H16" t="s">
        <v>66</v>
      </c>
    </row>
    <row r="17" spans="1:8" x14ac:dyDescent="0.3">
      <c r="A17" s="2">
        <f t="shared" si="1"/>
        <v>45631</v>
      </c>
      <c r="B17">
        <f t="shared" si="2"/>
        <v>12</v>
      </c>
      <c r="C17">
        <f t="shared" si="3"/>
        <v>2024</v>
      </c>
      <c r="D17">
        <f t="shared" si="4"/>
        <v>31</v>
      </c>
      <c r="E17" s="2">
        <f>A17+D17</f>
        <v>45662</v>
      </c>
      <c r="F17">
        <f t="shared" si="5"/>
        <v>12</v>
      </c>
      <c r="G17" t="str">
        <f t="shared" si="0"/>
        <v>2024-12</v>
      </c>
      <c r="H17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3F20-A9A7-401D-B285-20CD93C43890}">
  <sheetPr>
    <tabColor rgb="FFFFFF00"/>
  </sheetPr>
  <dimension ref="A1:F8"/>
  <sheetViews>
    <sheetView workbookViewId="0">
      <selection activeCell="E12" sqref="E12"/>
    </sheetView>
  </sheetViews>
  <sheetFormatPr defaultRowHeight="14.4" x14ac:dyDescent="0.3"/>
  <cols>
    <col min="1" max="1" width="34.6640625" customWidth="1"/>
    <col min="2" max="2" width="24.109375" customWidth="1"/>
    <col min="3" max="3" width="14.77734375" bestFit="1" customWidth="1"/>
    <col min="4" max="4" width="12" bestFit="1" customWidth="1"/>
    <col min="5" max="5" width="15" bestFit="1" customWidth="1"/>
    <col min="6" max="6" width="7.88671875" bestFit="1" customWidth="1"/>
  </cols>
  <sheetData>
    <row r="1" spans="1:6" x14ac:dyDescent="0.3">
      <c r="A1" s="1" t="s">
        <v>8</v>
      </c>
    </row>
    <row r="2" spans="1:6" x14ac:dyDescent="0.3">
      <c r="A2" s="1" t="s">
        <v>75</v>
      </c>
      <c r="B2" s="1" t="s">
        <v>76</v>
      </c>
      <c r="C2" s="1" t="s">
        <v>55</v>
      </c>
      <c r="D2" s="1" t="s">
        <v>32</v>
      </c>
      <c r="E2" s="1" t="s">
        <v>33</v>
      </c>
      <c r="F2" s="1" t="s">
        <v>35</v>
      </c>
    </row>
    <row r="3" spans="1:6" x14ac:dyDescent="0.3">
      <c r="A3">
        <v>1</v>
      </c>
      <c r="B3" t="str">
        <f>VLOOKUP(TransactionHistory!C3,AccountingPeriod!$A$6:$G$17,7,TRUE)</f>
        <v>2024-1</v>
      </c>
      <c r="C3" s="2">
        <v>45299</v>
      </c>
      <c r="D3" t="s">
        <v>34</v>
      </c>
      <c r="E3" t="s">
        <v>4</v>
      </c>
      <c r="F3">
        <v>1000</v>
      </c>
    </row>
    <row r="4" spans="1:6" x14ac:dyDescent="0.3">
      <c r="A4">
        <v>2</v>
      </c>
      <c r="B4" t="str">
        <f>VLOOKUP(TransactionHistory!C4,AccountingPeriod!$A$6:$G$17,7,TRUE)</f>
        <v>2024-1</v>
      </c>
      <c r="C4" s="2">
        <v>45299</v>
      </c>
      <c r="D4" t="s">
        <v>34</v>
      </c>
      <c r="E4" t="s">
        <v>3</v>
      </c>
      <c r="F4">
        <f>F3/10</f>
        <v>100</v>
      </c>
    </row>
    <row r="5" spans="1:6" x14ac:dyDescent="0.3">
      <c r="A5">
        <v>3</v>
      </c>
      <c r="B5" t="str">
        <f>VLOOKUP(TransactionHistory!C5,AccountingPeriod!$A$6:$G$17,7,TRUE)</f>
        <v>2024-1</v>
      </c>
      <c r="C5" s="2">
        <v>45299</v>
      </c>
      <c r="D5" t="s">
        <v>67</v>
      </c>
      <c r="E5" t="s">
        <v>4</v>
      </c>
      <c r="F5">
        <v>500</v>
      </c>
    </row>
    <row r="6" spans="1:6" x14ac:dyDescent="0.3">
      <c r="A6">
        <v>4</v>
      </c>
      <c r="B6" t="str">
        <f>VLOOKUP(TransactionHistory!C6,AccountingPeriod!$A$6:$G$17,7,TRUE)</f>
        <v>2024-1</v>
      </c>
      <c r="C6" s="2">
        <v>45299</v>
      </c>
      <c r="D6" t="s">
        <v>67</v>
      </c>
      <c r="E6" t="s">
        <v>3</v>
      </c>
      <c r="F6">
        <f>F5/10</f>
        <v>50</v>
      </c>
    </row>
    <row r="7" spans="1:6" x14ac:dyDescent="0.3">
      <c r="A7">
        <v>5</v>
      </c>
      <c r="B7" t="str">
        <f>VLOOKUP(TransactionHistory!C7,AccountingPeriod!$A$6:$G$17,7,TRUE)</f>
        <v>2024-2</v>
      </c>
      <c r="C7" s="2">
        <v>45338</v>
      </c>
      <c r="D7" t="s">
        <v>34</v>
      </c>
      <c r="E7" t="s">
        <v>4</v>
      </c>
      <c r="F7">
        <v>-200</v>
      </c>
    </row>
    <row r="8" spans="1:6" x14ac:dyDescent="0.3">
      <c r="A8">
        <v>6</v>
      </c>
      <c r="B8" t="str">
        <f>VLOOKUP(TransactionHistory!C8,AccountingPeriod!$A$6:$G$17,7,TRUE)</f>
        <v>2024-2</v>
      </c>
      <c r="C8" s="2">
        <v>45338</v>
      </c>
      <c r="D8" t="s">
        <v>34</v>
      </c>
      <c r="E8" t="s">
        <v>3</v>
      </c>
      <c r="F8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Transactions</vt:lpstr>
      <vt:lpstr>TransactionAttributes</vt:lpstr>
      <vt:lpstr>AccountType</vt:lpstr>
      <vt:lpstr>Subledger Account Mappings</vt:lpstr>
      <vt:lpstr>ChartOfAccount</vt:lpstr>
      <vt:lpstr>TransactionInput</vt:lpstr>
      <vt:lpstr>InstrumentAttributeValue</vt:lpstr>
      <vt:lpstr>AccountingPeriod</vt:lpstr>
      <vt:lpstr>TransactionHistory</vt:lpstr>
      <vt:lpstr>GLEntry</vt:lpstr>
      <vt:lpstr>GLRule</vt:lpstr>
      <vt:lpstr>InstrumentAttributeHistory</vt:lpstr>
      <vt:lpstr>TrialBalance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2024-02-24T05:30:44Z</dcterms:created>
  <dcterms:modified xsi:type="dcterms:W3CDTF">2024-02-24T11:43:13Z</dcterms:modified>
</cp:coreProperties>
</file>