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atSheet" sheetId="1" r:id="rId4"/>
    <sheet state="visible" name="UI-Home" sheetId="2" r:id="rId5"/>
    <sheet state="visible" name="AccRules_Transactions" sheetId="3" r:id="rId6"/>
    <sheet state="visible" name="AccRules_Attributes" sheetId="4" r:id="rId7"/>
    <sheet state="visible" name="AccRules_Aggregation" sheetId="5" r:id="rId8"/>
    <sheet state="visible" name="AccRules_AccountType" sheetId="6" r:id="rId9"/>
    <sheet state="visible" name="Acc_Subledger Account Mappings" sheetId="7" r:id="rId10"/>
    <sheet state="visible" name="Acc_ChartOfAccount" sheetId="8" r:id="rId11"/>
    <sheet state="visible" name="TransactionInput" sheetId="9" r:id="rId12"/>
    <sheet state="visible" name="InstrumentAttributeValue" sheetId="10" r:id="rId13"/>
    <sheet state="visible" name="ModelName (1)" sheetId="11" r:id="rId14"/>
    <sheet state="visible" name="ModelParameters" sheetId="12" r:id="rId15"/>
    <sheet state="visible" name="Model_Input (1)" sheetId="13" r:id="rId16"/>
    <sheet state="visible" name="Model_calc (1)" sheetId="14" r:id="rId17"/>
    <sheet state="visible" name="Output_Attributes (1)" sheetId="15" r:id="rId18"/>
    <sheet state="visible" name="Output_Transactions (1)" sheetId="16" r:id="rId19"/>
    <sheet state="visible" name="AccountingPeriod (1)" sheetId="17" r:id="rId20"/>
    <sheet state="visible" name="TransactionHistory (1)" sheetId="18" r:id="rId21"/>
    <sheet state="visible" name="InstrumentAttributeHistory (1)" sheetId="19" r:id="rId22"/>
    <sheet state="visible" name="AggregationHistory (1)" sheetId="20" r:id="rId23"/>
    <sheet state="visible" name="ModelName (2)" sheetId="21" r:id="rId24"/>
    <sheet state="visible" name="Model_Input (2)" sheetId="22" r:id="rId25"/>
    <sheet state="visible" name="Model_calc (2)" sheetId="23" r:id="rId26"/>
    <sheet state="visible" name="Output_Transactions (2)" sheetId="24" r:id="rId27"/>
    <sheet state="visible" name="TransactionHistory (2)" sheetId="25" r:id="rId28"/>
    <sheet state="visible" name="ModelName (3)" sheetId="26" r:id="rId29"/>
    <sheet state="visible" name="Model_Input (3)" sheetId="27" r:id="rId30"/>
    <sheet state="visible" name="Model_Calc (3)" sheetId="28" r:id="rId31"/>
    <sheet state="visible" name="Output_Transactions (3)" sheetId="29" r:id="rId32"/>
    <sheet state="visible" name="AccountingPeriod (3)" sheetId="30" r:id="rId33"/>
    <sheet state="visible" name="TransactionHistory (3)" sheetId="31" r:id="rId34"/>
    <sheet state="visible" name="InstrumentAttributeHistory (3)" sheetId="32" r:id="rId35"/>
    <sheet state="visible" name="AggregationHistory (3)" sheetId="33" r:id="rId36"/>
    <sheet state="visible" name="GLEntry" sheetId="34" r:id="rId37"/>
    <sheet state="hidden" name="GLRule" sheetId="35" r:id="rId38"/>
    <sheet state="visible" name="TrialBalance" sheetId="36" r:id="rId39"/>
    <sheet state="visible" name="Replay Example" sheetId="37" r:id="rId40"/>
    <sheet state="visible" name="Reclass Example" sheetId="38" r:id="rId41"/>
    <sheet state="visible" name="AdjustmentError" sheetId="39" r:id="rId42"/>
    <sheet state="hidden" name="Sheet1" sheetId="40" r:id="rId43"/>
  </sheets>
  <definedNames/>
  <calcPr/>
  <extLst>
    <ext uri="GoogleSheetsCustomDataVersion2">
      <go:sheetsCustomData xmlns:go="http://customooxmlschemas.google.com/" r:id="rId44" roundtripDataChecksum="K1meRKn4H0wFCOEjgEqNV1xaOPGJfryDABmucqz22Gc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">
      <text>
        <t xml:space="preserve">======
ID#AAABJiDrNI0
tc={2953EC6C-8533-42B3-A00F-BDD3E76167EA}    (2024-03-19 18:17:31)
[Threaded comment]
Your version of Excel allows you to read this threaded comment; however, any edits to it will get removed if the file is opened in a newer version of Excel. Learn more: https://go.microsoft.com/fwlink/?linkid=870924
Comment:
    Controllable from UI as well, Settings&gt;Journal Fields, All booking attributes are reclassable</t>
      </text>
    </comment>
  </commentList>
  <extLst>
    <ext uri="GoogleSheetsCustomDataVersion2">
      <go:sheetsCustomData xmlns:go="http://customooxmlschemas.google.com/" r:id="rId1" roundtripDataSignature="AMtx7mi0SjZbD4mh8VvkvGFoFpr0cAwCdA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======
ID#AAABJiDrNI4
HashtagRaf    (2024-03-19 18:18:32)
Valid levels: Attribute, Instrument, Tenant</t>
      </text>
    </comment>
  </commentList>
  <extLst>
    <ext uri="GoogleSheetsCustomDataVersion2">
      <go:sheetsCustomData xmlns:go="http://customooxmlschemas.google.com/" r:id="rId1" roundtripDataSignature="AMtx7mh+SMH4DQ8MettFglzQUnm5lno58g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3">
      <text>
        <t xml:space="preserve">======
ID#AAABJiDrNIw
tc={12DED173-71FD-4AEE-B409-35B3636CC91B}    (2024-03-19 18:17:31)
[Threaded comment]
Your version of Excel allows you to read this threaded comment; however, any edits to it will get removed if the file is opened in a newer version of Excel. Learn more: https://go.microsoft.com/fwlink/?linkid=870924
Comment:
    Controllable from UI as well, Settings&gt;Journal Fields, All booking attributes are reclassable</t>
      </text>
    </comment>
  </commentList>
  <extLst>
    <ext uri="GoogleSheetsCustomDataVersion2">
      <go:sheetsCustomData xmlns:go="http://customooxmlschemas.google.com/" r:id="rId1" roundtripDataSignature="AMtx7mjRleILczoyeKYdZiBxPUap7qCY+Q=="/>
    </ext>
  </extLst>
</comments>
</file>

<file path=xl/sharedStrings.xml><?xml version="1.0" encoding="utf-8"?>
<sst xmlns="http://schemas.openxmlformats.org/spreadsheetml/2006/main" count="1124" uniqueCount="266">
  <si>
    <t>ReferenceData</t>
  </si>
  <si>
    <t>ModelData</t>
  </si>
  <si>
    <t>ActivityData</t>
  </si>
  <si>
    <t>SystemGenerated</t>
  </si>
  <si>
    <t>Replay Example</t>
  </si>
  <si>
    <t>Workflow</t>
  </si>
  <si>
    <t>Client Reference Data</t>
  </si>
  <si>
    <t>Id</t>
  </si>
  <si>
    <t>Name</t>
  </si>
  <si>
    <t>Exclusive</t>
  </si>
  <si>
    <t>IsGL</t>
  </si>
  <si>
    <t>Revenue</t>
  </si>
  <si>
    <t>Billing</t>
  </si>
  <si>
    <t>Sales Price</t>
  </si>
  <si>
    <t>Sales Quantity</t>
  </si>
  <si>
    <t>Delivery Logs</t>
  </si>
  <si>
    <t>Extended Sales Price</t>
  </si>
  <si>
    <t>Standalone Selling Price</t>
  </si>
  <si>
    <t>SSP Percentage</t>
  </si>
  <si>
    <t>Allocated Revenue</t>
  </si>
  <si>
    <t>UserField</t>
  </si>
  <si>
    <t>AttributeName</t>
  </si>
  <si>
    <t>Reclassable</t>
  </si>
  <si>
    <t>dataType</t>
  </si>
  <si>
    <t>Nullable</t>
  </si>
  <si>
    <t>UserField1</t>
  </si>
  <si>
    <t>StartDate</t>
  </si>
  <si>
    <t>Date</t>
  </si>
  <si>
    <t>No</t>
  </si>
  <si>
    <t>UserField2</t>
  </si>
  <si>
    <t>MaturtiyDate</t>
  </si>
  <si>
    <t>UserField3</t>
  </si>
  <si>
    <t>ProductName</t>
  </si>
  <si>
    <t>String</t>
  </si>
  <si>
    <t>All booking Fields are reclassable fields</t>
  </si>
  <si>
    <t>UserField4</t>
  </si>
  <si>
    <t>RecognitionMethod</t>
  </si>
  <si>
    <t>UserField5</t>
  </si>
  <si>
    <t>Billing Status</t>
  </si>
  <si>
    <t>Yes</t>
  </si>
  <si>
    <t>Transaction ID</t>
  </si>
  <si>
    <t>Transaction Name</t>
  </si>
  <si>
    <t>Metric Name</t>
  </si>
  <si>
    <t>Level</t>
  </si>
  <si>
    <t>Income</t>
  </si>
  <si>
    <t>Instrument</t>
  </si>
  <si>
    <t>Invoice &amp; Credits</t>
  </si>
  <si>
    <t>Total Selling Price</t>
  </si>
  <si>
    <t>Total SSP</t>
  </si>
  <si>
    <t>AccountSubType</t>
  </si>
  <si>
    <t>AccountType</t>
  </si>
  <si>
    <t>Income Statement</t>
  </si>
  <si>
    <t>Deferred Revenue</t>
  </si>
  <si>
    <t>Balance Sheet</t>
  </si>
  <si>
    <t>A/R</t>
  </si>
  <si>
    <t>System Generated</t>
  </si>
  <si>
    <t>MappingId</t>
  </si>
  <si>
    <t>Transaction Type</t>
  </si>
  <si>
    <t>Criteria</t>
  </si>
  <si>
    <t>Dr/Cr</t>
  </si>
  <si>
    <t>Account SubType</t>
  </si>
  <si>
    <t>Helper Column</t>
  </si>
  <si>
    <t>Ruleid</t>
  </si>
  <si>
    <t>Sign</t>
  </si>
  <si>
    <t>amount&gt;1</t>
  </si>
  <si>
    <t>Dr</t>
  </si>
  <si>
    <t>Cr</t>
  </si>
  <si>
    <t>AccountNumber</t>
  </si>
  <si>
    <t>Account Name</t>
  </si>
  <si>
    <t>BillingStatus</t>
  </si>
  <si>
    <t>Unbilled</t>
  </si>
  <si>
    <t>Billed</t>
  </si>
  <si>
    <t>Account Rec</t>
  </si>
  <si>
    <t>Unbilled Receivable</t>
  </si>
  <si>
    <t>Client Activity Data</t>
  </si>
  <si>
    <t>TransactionDate</t>
  </si>
  <si>
    <t>InstrumentId</t>
  </si>
  <si>
    <t>TransactionType</t>
  </si>
  <si>
    <t>Amount</t>
  </si>
  <si>
    <t>AtrributeId</t>
  </si>
  <si>
    <t>SO1</t>
  </si>
  <si>
    <t>EffectiveDate</t>
  </si>
  <si>
    <t>SaaS</t>
  </si>
  <si>
    <t>Ratable</t>
  </si>
  <si>
    <t>Training</t>
  </si>
  <si>
    <t>PointInTime</t>
  </si>
  <si>
    <t>EXTENDED SALE PRICE &amp; SSP MODEL</t>
  </si>
  <si>
    <t>INPUT</t>
  </si>
  <si>
    <t>Output</t>
  </si>
  <si>
    <t>Description</t>
  </si>
  <si>
    <t>Transactions</t>
  </si>
  <si>
    <t>Sheet Name: Output_Transactions</t>
  </si>
  <si>
    <t>Get Parameters</t>
  </si>
  <si>
    <t>This Should be given in Column A of Input , Sheet Name = "Model_Input"</t>
  </si>
  <si>
    <t>Parameter</t>
  </si>
  <si>
    <t>Column</t>
  </si>
  <si>
    <t>Attributes</t>
  </si>
  <si>
    <t>Post.Transactions</t>
  </si>
  <si>
    <t>A1</t>
  </si>
  <si>
    <t>Get.InstrumentAttribute.Open</t>
  </si>
  <si>
    <t>This will fetch current open attribute from attribute history table</t>
  </si>
  <si>
    <t>Get.InstrumentAttribute.LastClosed</t>
  </si>
  <si>
    <t>This will fetch last closed attribute from attribute history table</t>
  </si>
  <si>
    <t>Values</t>
  </si>
  <si>
    <t>B</t>
  </si>
  <si>
    <t>C</t>
  </si>
  <si>
    <t>Get.Transaction.{TransactionName}</t>
  </si>
  <si>
    <t>This fill fetch the transaction history table for a given period and get whatever transaction is being called . E.g if you want to call billing transaction type then Parameter would be Get.Transaction.Billing</t>
  </si>
  <si>
    <t>D</t>
  </si>
  <si>
    <t>E</t>
  </si>
  <si>
    <t>Aggregation</t>
  </si>
  <si>
    <t>F</t>
  </si>
  <si>
    <t>Get.Aggregation.Activity.{MetricName}</t>
  </si>
  <si>
    <t>This fill fetch the activity Balance for a given period and get whatever metric is being called . E.g if you want to call income balance then Parameter would be Get.Balance.Income</t>
  </si>
  <si>
    <t>Skip</t>
  </si>
  <si>
    <t>G</t>
  </si>
  <si>
    <t>Get.Aggregation.LTD.{MetricName}</t>
  </si>
  <si>
    <t>This fill fetch the LTD Balance till a given period and get whatever metric is being called . E.g if you want to call income balance then Parameter would be Get.Balance.Income</t>
  </si>
  <si>
    <t>Error</t>
  </si>
  <si>
    <t>H</t>
  </si>
  <si>
    <t>Period</t>
  </si>
  <si>
    <t>Get.ExecutionPeriod</t>
  </si>
  <si>
    <t>Run Period</t>
  </si>
  <si>
    <t>Sheet Name: Output_Attributes</t>
  </si>
  <si>
    <t>Get Values</t>
  </si>
  <si>
    <t>Rest of the columns will be used for values starts with #</t>
  </si>
  <si>
    <t>Update.Attribute</t>
  </si>
  <si>
    <t>Example</t>
  </si>
  <si>
    <t>You want to get Amount and effective date for revenue transaction</t>
  </si>
  <si>
    <t>B1</t>
  </si>
  <si>
    <t>Get.Transaction.Revenue</t>
  </si>
  <si>
    <t>#Amount</t>
  </si>
  <si>
    <t>#EffectiveDate</t>
  </si>
  <si>
    <t>AttributeID</t>
  </si>
  <si>
    <t>C1</t>
  </si>
  <si>
    <t>D1</t>
  </si>
  <si>
    <t>#{attributeName}</t>
  </si>
  <si>
    <t>E1</t>
  </si>
  <si>
    <t>If you want to update extended sales price column after calc then paramenter would be #extendedSalesPrice</t>
  </si>
  <si>
    <t>Note: This will create a new attribute record after model execution</t>
  </si>
  <si>
    <t>Each new attribute version will rewind all the prior transactions and rebook with new transaction if there is a change</t>
  </si>
  <si>
    <t>2024-1</t>
  </si>
  <si>
    <t>Get.Transaction.Billing</t>
  </si>
  <si>
    <t>Get.Transaction.SalesPrice</t>
  </si>
  <si>
    <t>Get.Transaction.SalesQuantity</t>
  </si>
  <si>
    <t>Get.Transaction.SSPPercentage</t>
  </si>
  <si>
    <t>Attribute</t>
  </si>
  <si>
    <t>InstrumentID</t>
  </si>
  <si>
    <t>ExtendedSalesPrice</t>
  </si>
  <si>
    <t>Billing Date</t>
  </si>
  <si>
    <t>Billing Amount</t>
  </si>
  <si>
    <t>Transaction Date</t>
  </si>
  <si>
    <t>SSP Amount</t>
  </si>
  <si>
    <t>StandaloneSellingPrice</t>
  </si>
  <si>
    <t>#BillingStatus</t>
  </si>
  <si>
    <t>Configuration</t>
  </si>
  <si>
    <t>FiscalPeriodStartDate</t>
  </si>
  <si>
    <t>CalendarMonth</t>
  </si>
  <si>
    <t>Year</t>
  </si>
  <si>
    <t>Days</t>
  </si>
  <si>
    <t>EndDate</t>
  </si>
  <si>
    <t>Fiscal Period</t>
  </si>
  <si>
    <t>Status</t>
  </si>
  <si>
    <t>Open</t>
  </si>
  <si>
    <t>TransactionId</t>
  </si>
  <si>
    <t>Accounting Period</t>
  </si>
  <si>
    <t>IsAdj</t>
  </si>
  <si>
    <t>AccountingPeriod</t>
  </si>
  <si>
    <t>Versionid</t>
  </si>
  <si>
    <t>Endate</t>
  </si>
  <si>
    <t>System Generated after model execution</t>
  </si>
  <si>
    <t>AggregationMetric</t>
  </si>
  <si>
    <t>AggregatedActivityAmount</t>
  </si>
  <si>
    <t>AggregatedLTDAmount</t>
  </si>
  <si>
    <t>REVENUE ALLOCATION MODEL</t>
  </si>
  <si>
    <t>Get.Transaction.ExtendedSalesPrice</t>
  </si>
  <si>
    <t>Get.Transaction.StandaloneSellingPrice</t>
  </si>
  <si>
    <t>Get.Aggregation.Activity.TotalSellingPrice</t>
  </si>
  <si>
    <t>Get.Aggregation.Activity.TotalSSP</t>
  </si>
  <si>
    <t>SSP amount</t>
  </si>
  <si>
    <t>Total Sales Price</t>
  </si>
  <si>
    <t>Revenue Allocation %</t>
  </si>
  <si>
    <t>AllocatedRevenue</t>
  </si>
  <si>
    <t>REVENUE CALCULATION</t>
  </si>
  <si>
    <t>Get.Transaction.AllocatedRevenue</t>
  </si>
  <si>
    <t>Effective Date</t>
  </si>
  <si>
    <t>VersionId</t>
  </si>
  <si>
    <t>Number Of Days</t>
  </si>
  <si>
    <t>Perday Revenue</t>
  </si>
  <si>
    <t>Start Date</t>
  </si>
  <si>
    <t>End of month</t>
  </si>
  <si>
    <t>Total Revenue</t>
  </si>
  <si>
    <t>Total Days</t>
  </si>
  <si>
    <t>Recon</t>
  </si>
  <si>
    <t>isAdjustment</t>
  </si>
  <si>
    <t>GL Account Number</t>
  </si>
  <si>
    <t>GL Account Name</t>
  </si>
  <si>
    <t>GL Account Type</t>
  </si>
  <si>
    <t>GL Account Subtype</t>
  </si>
  <si>
    <t>Reclass</t>
  </si>
  <si>
    <t>ID</t>
  </si>
  <si>
    <t>Rule</t>
  </si>
  <si>
    <t>Positive</t>
  </si>
  <si>
    <t>Negative</t>
  </si>
  <si>
    <t>amount&lt;1</t>
  </si>
  <si>
    <t>Trial Balance</t>
  </si>
  <si>
    <t>GLAccountBalance</t>
  </si>
  <si>
    <t>Balance</t>
  </si>
  <si>
    <t>Day 1</t>
  </si>
  <si>
    <t>Transaction</t>
  </si>
  <si>
    <t>ProductType</t>
  </si>
  <si>
    <t>OrderDate</t>
  </si>
  <si>
    <t>Calc</t>
  </si>
  <si>
    <t>EOMONTH</t>
  </si>
  <si>
    <t>Extended Sale Price</t>
  </si>
  <si>
    <t>Transaction History</t>
  </si>
  <si>
    <t>Day 2</t>
  </si>
  <si>
    <t>Accounting Period Closed till 2024-3</t>
  </si>
  <si>
    <t>Attributeinput</t>
  </si>
  <si>
    <t>AttributeHistory</t>
  </si>
  <si>
    <t>Enddate</t>
  </si>
  <si>
    <t>UserField6</t>
  </si>
  <si>
    <t>UserField7</t>
  </si>
  <si>
    <t>UserField8</t>
  </si>
  <si>
    <t>If there is a change in any attribute create a new version (Only if effective date is different). If Effectivedate is same , overwrite the current version</t>
  </si>
  <si>
    <t>2024-4</t>
  </si>
  <si>
    <t>Create Calc with only Open record</t>
  </si>
  <si>
    <t>TransactionHistory Calc in memory</t>
  </si>
  <si>
    <t>Current Open Period</t>
  </si>
  <si>
    <t>Show GL only till current open period</t>
  </si>
  <si>
    <t>TransactionHistory Table</t>
  </si>
  <si>
    <t>TransactionReport</t>
  </si>
  <si>
    <t>Reference Tables</t>
  </si>
  <si>
    <t>Sale Price</t>
  </si>
  <si>
    <t>Numeric</t>
  </si>
  <si>
    <t>Sale Quantity</t>
  </si>
  <si>
    <t>UserField9</t>
  </si>
  <si>
    <t>Chart Of Accounts</t>
  </si>
  <si>
    <t>Subledger Mapping</t>
  </si>
  <si>
    <t>General Ledger</t>
  </si>
  <si>
    <t>2024-2</t>
  </si>
  <si>
    <t>Accounting Period Closed till 2024-2</t>
  </si>
  <si>
    <t>Model logic</t>
  </si>
  <si>
    <t>If transaction type is billing in the current period then update attribute table "billingStatus" to Billed</t>
  </si>
  <si>
    <t>2024-3</t>
  </si>
  <si>
    <t>Total</t>
  </si>
  <si>
    <t>RollForward</t>
  </si>
  <si>
    <t>PERIOD</t>
  </si>
  <si>
    <t>Beginning Unbilled</t>
  </si>
  <si>
    <t>Ending Unbilled</t>
  </si>
  <si>
    <t>Ending Deferred Revenue</t>
  </si>
  <si>
    <t>BatchId</t>
  </si>
  <si>
    <t>ErrorMessage</t>
  </si>
  <si>
    <t>Account</t>
  </si>
  <si>
    <t>Def</t>
  </si>
  <si>
    <t>Rev</t>
  </si>
  <si>
    <t>Un</t>
  </si>
  <si>
    <t>Bg def</t>
  </si>
  <si>
    <t>new bi</t>
  </si>
  <si>
    <t>rev</t>
  </si>
  <si>
    <t>end def</t>
  </si>
  <si>
    <t>clo un</t>
  </si>
  <si>
    <t>Def Revenue</t>
  </si>
  <si>
    <t>Clearing</t>
  </si>
  <si>
    <t>AR</t>
  </si>
  <si>
    <t>Def Rev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</si>
</sst>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b/>
      <sz val="11.0"/>
      <color rgb="FFBFBFBF"/>
      <name val="Calibri"/>
    </font>
    <font>
      <sz val="11.0"/>
      <color rgb="FFBFBFBF"/>
      <name val="Calibri"/>
    </font>
    <font/>
    <font>
      <b/>
      <sz val="18.0"/>
      <color theme="1"/>
      <name val="Calibri"/>
    </font>
    <font>
      <i/>
      <sz val="11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9CC2E5"/>
        <bgColor rgb="FF9CC2E5"/>
      </patternFill>
    </fill>
  </fills>
  <borders count="17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top/>
    </border>
    <border>
      <top/>
    </border>
    <border>
      <right/>
      <top/>
    </border>
    <border>
      <left/>
    </border>
    <border>
      <right/>
    </border>
    <border>
      <left/>
      <bottom/>
    </border>
    <border>
      <bottom/>
    </border>
    <border>
      <right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3" fontId="1" numFmtId="0" xfId="0" applyBorder="1" applyFill="1" applyFont="1"/>
    <xf borderId="1" fillId="4" fontId="1" numFmtId="0" xfId="0" applyBorder="1" applyFill="1" applyFont="1"/>
    <xf borderId="1" fillId="5" fontId="1" numFmtId="0" xfId="0" applyBorder="1" applyFill="1" applyFont="1"/>
    <xf borderId="2" fillId="0" fontId="1" numFmtId="0" xfId="0" applyBorder="1" applyFont="1"/>
    <xf borderId="0" fillId="0" fontId="2" numFmtId="0" xfId="0" applyFont="1"/>
    <xf borderId="0" fillId="0" fontId="3" numFmtId="0" xfId="0" applyFont="1"/>
    <xf borderId="0" fillId="0" fontId="1" numFmtId="0" xfId="0" applyFont="1"/>
    <xf borderId="0" fillId="0" fontId="3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2" fillId="0" fontId="2" numFmtId="0" xfId="0" applyBorder="1" applyFont="1"/>
    <xf borderId="3" fillId="0" fontId="4" numFmtId="0" xfId="0" applyAlignment="1" applyBorder="1" applyFont="1">
      <alignment horizontal="center"/>
    </xf>
    <xf borderId="4" fillId="0" fontId="4" numFmtId="0" xfId="0" applyAlignment="1" applyBorder="1" applyFont="1">
      <alignment horizontal="center"/>
    </xf>
    <xf borderId="5" fillId="0" fontId="4" numFmtId="0" xfId="0" applyAlignment="1" applyBorder="1" applyFont="1">
      <alignment horizontal="center"/>
    </xf>
    <xf borderId="2" fillId="0" fontId="5" numFmtId="0" xfId="0" applyAlignment="1" applyBorder="1" applyFont="1">
      <alignment horizontal="center"/>
    </xf>
    <xf borderId="2" fillId="2" fontId="2" numFmtId="0" xfId="0" applyBorder="1" applyFont="1"/>
    <xf borderId="2" fillId="5" fontId="2" numFmtId="0" xfId="0" applyBorder="1" applyFont="1"/>
    <xf borderId="0" fillId="0" fontId="6" numFmtId="0" xfId="0" applyFont="1"/>
    <xf borderId="0" fillId="0" fontId="1" numFmtId="14" xfId="0" applyFont="1" applyNumberFormat="1"/>
    <xf borderId="0" fillId="0" fontId="7" numFmtId="0" xfId="0" applyFont="1"/>
    <xf borderId="0" fillId="0" fontId="1" numFmtId="2" xfId="0" applyFont="1" applyNumberFormat="1"/>
    <xf borderId="6" fillId="2" fontId="2" numFmtId="0" xfId="0" applyAlignment="1" applyBorder="1" applyFont="1">
      <alignment horizontal="center" vertical="center"/>
    </xf>
    <xf borderId="7" fillId="0" fontId="8" numFmtId="0" xfId="0" applyBorder="1" applyFont="1"/>
    <xf borderId="8" fillId="0" fontId="8" numFmtId="0" xfId="0" applyBorder="1" applyFont="1"/>
    <xf borderId="9" fillId="0" fontId="8" numFmtId="0" xfId="0" applyBorder="1" applyFont="1"/>
    <xf borderId="10" fillId="0" fontId="8" numFmtId="0" xfId="0" applyBorder="1" applyFont="1"/>
    <xf borderId="11" fillId="0" fontId="8" numFmtId="0" xfId="0" applyBorder="1" applyFont="1"/>
    <xf borderId="12" fillId="0" fontId="8" numFmtId="0" xfId="0" applyBorder="1" applyFont="1"/>
    <xf borderId="13" fillId="0" fontId="8" numFmtId="0" xfId="0" applyBorder="1" applyFont="1"/>
    <xf borderId="0" fillId="0" fontId="9" numFmtId="0" xfId="0" applyFont="1"/>
    <xf borderId="0" fillId="0" fontId="1" numFmtId="0" xfId="0" applyAlignment="1" applyFont="1">
      <alignment shrinkToFit="0" wrapText="1"/>
    </xf>
    <xf borderId="0" fillId="0" fontId="10" numFmtId="0" xfId="0" applyFont="1"/>
    <xf borderId="0" fillId="0" fontId="1" numFmtId="1" xfId="0" applyFont="1" applyNumberFormat="1"/>
    <xf borderId="1" fillId="2" fontId="2" numFmtId="0" xfId="0" applyBorder="1" applyFont="1"/>
    <xf borderId="1" fillId="5" fontId="1" numFmtId="2" xfId="0" applyBorder="1" applyFont="1" applyNumberFormat="1"/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vertical="top"/>
    </xf>
    <xf borderId="0" fillId="0" fontId="3" numFmtId="14" xfId="0" applyFont="1" applyNumberFormat="1"/>
    <xf borderId="0" fillId="0" fontId="3" numFmtId="2" xfId="0" applyFont="1" applyNumberFormat="1"/>
    <xf borderId="14" fillId="6" fontId="1" numFmtId="14" xfId="0" applyBorder="1" applyFill="1" applyFont="1" applyNumberFormat="1"/>
    <xf borderId="15" fillId="0" fontId="8" numFmtId="0" xfId="0" applyBorder="1" applyFont="1"/>
    <xf borderId="16" fillId="0" fontId="8" numFmtId="0" xfId="0" applyBorder="1" applyFont="1"/>
    <xf borderId="1" fillId="6" fontId="1" numFmtId="0" xfId="0" applyBorder="1" applyFont="1"/>
    <xf borderId="1" fillId="7" fontId="1" numFmtId="0" xfId="0" applyBorder="1" applyFill="1" applyFont="1"/>
    <xf borderId="0" fillId="0" fontId="2" numFmtId="2" xfId="0" applyFont="1" applyNumberFormat="1"/>
    <xf borderId="1" fillId="5" fontId="2" numFmtId="0" xfId="0" applyBorder="1" applyFont="1"/>
  </cellXfs>
  <cellStyles count="1">
    <cellStyle xfId="0" name="Normal" builtinId="0"/>
  </cellStyles>
  <dxfs count="1"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customschemas.google.com/relationships/workbookmetadata" Target="metadata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0</xdr:rowOff>
    </xdr:from>
    <xdr:ext cx="13115925" cy="66008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3087350" cy="6600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0</xdr:rowOff>
    </xdr:from>
    <xdr:ext cx="13182600" cy="66008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0</xdr:rowOff>
    </xdr:from>
    <xdr:ext cx="13192125" cy="66008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0</xdr:rowOff>
    </xdr:from>
    <xdr:ext cx="13201650" cy="66008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13134975" cy="66008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0</xdr:rowOff>
    </xdr:from>
    <xdr:ext cx="13325475" cy="660082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0</xdr:rowOff>
    </xdr:from>
    <xdr:ext cx="13192125" cy="660082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0</xdr:rowOff>
    </xdr:from>
    <xdr:ext cx="13211175" cy="66008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13315950" cy="66008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0</xdr:rowOff>
    </xdr:from>
    <xdr:ext cx="13325475" cy="6600825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0</xdr:rowOff>
    </xdr:from>
    <xdr:ext cx="13192125" cy="660082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152400</xdr:rowOff>
    </xdr:from>
    <xdr:ext cx="12296775" cy="6610350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13277850" cy="6600825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0</xdr:rowOff>
    </xdr:from>
    <xdr:ext cx="13144500" cy="660082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43"/>
    <col customWidth="1" min="2" max="26" width="8.71"/>
  </cols>
  <sheetData>
    <row r="1" ht="14.25" customHeight="1">
      <c r="A1" s="1" t="s">
        <v>0</v>
      </c>
    </row>
    <row r="2" ht="14.25" customHeight="1">
      <c r="A2" s="2" t="s">
        <v>1</v>
      </c>
    </row>
    <row r="3" ht="14.25" customHeight="1">
      <c r="A3" s="3" t="s">
        <v>2</v>
      </c>
    </row>
    <row r="4" ht="14.25" customHeight="1">
      <c r="A4" s="4" t="s">
        <v>3</v>
      </c>
    </row>
    <row r="5" ht="14.25" customHeight="1">
      <c r="A5" s="5" t="s">
        <v>4</v>
      </c>
    </row>
    <row r="6" ht="14.25" customHeight="1"/>
    <row r="7" ht="14.25" customHeight="1">
      <c r="A7" s="6" t="s">
        <v>5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2.57"/>
    <col customWidth="1" min="3" max="3" width="17.29"/>
    <col customWidth="1" min="4" max="4" width="19.29"/>
    <col customWidth="1" min="5" max="26" width="8.71"/>
  </cols>
  <sheetData>
    <row r="1" ht="14.25" customHeight="1">
      <c r="A1" s="6" t="s">
        <v>6</v>
      </c>
    </row>
    <row r="2" ht="14.25" customHeight="1"/>
    <row r="3" ht="14.25" customHeight="1">
      <c r="A3" s="6" t="s">
        <v>7</v>
      </c>
      <c r="B3" s="6" t="s">
        <v>8</v>
      </c>
      <c r="C3" s="6" t="s">
        <v>9</v>
      </c>
      <c r="D3" s="6" t="s">
        <v>10</v>
      </c>
    </row>
    <row r="4" ht="14.25" customHeight="1">
      <c r="A4" s="7">
        <v>1.0</v>
      </c>
      <c r="B4" s="7" t="s">
        <v>11</v>
      </c>
      <c r="C4" s="8">
        <v>1.0</v>
      </c>
      <c r="D4" s="7">
        <v>1.0</v>
      </c>
    </row>
    <row r="5" ht="14.25" customHeight="1">
      <c r="A5" s="7">
        <v>2.0</v>
      </c>
      <c r="B5" s="7" t="s">
        <v>12</v>
      </c>
      <c r="C5" s="8">
        <v>1.0</v>
      </c>
      <c r="D5" s="7">
        <v>1.0</v>
      </c>
    </row>
    <row r="6" ht="14.25" customHeight="1">
      <c r="A6" s="8">
        <v>3.0</v>
      </c>
      <c r="B6" s="8" t="s">
        <v>13</v>
      </c>
      <c r="C6" s="8">
        <v>1.0</v>
      </c>
      <c r="D6" s="8">
        <v>0.0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>
        <v>4.0</v>
      </c>
      <c r="B7" s="8" t="s">
        <v>14</v>
      </c>
      <c r="C7" s="8">
        <v>1.0</v>
      </c>
      <c r="D7" s="8">
        <v>0.0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>
        <v>5.0</v>
      </c>
      <c r="B8" s="8" t="s">
        <v>15</v>
      </c>
      <c r="C8" s="8">
        <v>0.0</v>
      </c>
      <c r="D8" s="8">
        <v>0.0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7">
        <v>6.0</v>
      </c>
      <c r="B9" s="7" t="s">
        <v>16</v>
      </c>
      <c r="C9" s="8">
        <v>1.0</v>
      </c>
      <c r="D9" s="7">
        <v>0.0</v>
      </c>
    </row>
    <row r="10" ht="14.25" customHeight="1">
      <c r="A10" s="8">
        <v>7.0</v>
      </c>
      <c r="B10" s="8" t="s">
        <v>17</v>
      </c>
      <c r="C10" s="8">
        <v>1.0</v>
      </c>
      <c r="D10" s="8">
        <v>0.0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>
        <v>8.0</v>
      </c>
      <c r="B11" s="8" t="s">
        <v>18</v>
      </c>
      <c r="C11" s="8">
        <v>1.0</v>
      </c>
      <c r="D11" s="8">
        <v>0.0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>
        <v>9.0</v>
      </c>
      <c r="B12" s="8" t="s">
        <v>19</v>
      </c>
      <c r="C12" s="8">
        <v>1.0</v>
      </c>
      <c r="D12" s="8">
        <v>0.0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3" width="33.57"/>
    <col customWidth="1" min="4" max="4" width="17.0"/>
    <col customWidth="1" min="5" max="26" width="8.71"/>
  </cols>
  <sheetData>
    <row r="1" ht="14.25" customHeight="1">
      <c r="A1" s="6" t="s">
        <v>6</v>
      </c>
    </row>
    <row r="2" ht="14.25" customHeight="1">
      <c r="A2" s="6" t="s">
        <v>7</v>
      </c>
      <c r="B2" s="6" t="s">
        <v>20</v>
      </c>
      <c r="C2" s="6" t="s">
        <v>21</v>
      </c>
      <c r="D2" s="6" t="s">
        <v>22</v>
      </c>
      <c r="E2" s="6" t="s">
        <v>23</v>
      </c>
      <c r="F2" s="6" t="s">
        <v>24</v>
      </c>
    </row>
    <row r="3" ht="14.25" customHeight="1">
      <c r="A3" s="7">
        <v>1.0</v>
      </c>
      <c r="B3" s="7" t="s">
        <v>25</v>
      </c>
      <c r="C3" s="7" t="s">
        <v>26</v>
      </c>
      <c r="D3" s="7">
        <v>0.0</v>
      </c>
      <c r="E3" s="8" t="s">
        <v>27</v>
      </c>
      <c r="F3" s="8" t="s">
        <v>28</v>
      </c>
    </row>
    <row r="4" ht="14.25" customHeight="1">
      <c r="A4" s="7">
        <v>2.0</v>
      </c>
      <c r="B4" s="7" t="s">
        <v>29</v>
      </c>
      <c r="C4" s="7" t="s">
        <v>30</v>
      </c>
      <c r="D4" s="7">
        <v>0.0</v>
      </c>
      <c r="E4" s="8" t="s">
        <v>27</v>
      </c>
      <c r="F4" s="8" t="s">
        <v>28</v>
      </c>
    </row>
    <row r="5" ht="14.25" customHeight="1">
      <c r="A5" s="7">
        <v>3.0</v>
      </c>
      <c r="B5" s="7" t="s">
        <v>31</v>
      </c>
      <c r="C5" s="7" t="s">
        <v>32</v>
      </c>
      <c r="D5" s="7">
        <v>0.0</v>
      </c>
      <c r="E5" s="8" t="s">
        <v>33</v>
      </c>
      <c r="F5" s="8" t="s">
        <v>28</v>
      </c>
      <c r="H5" s="9" t="s">
        <v>34</v>
      </c>
    </row>
    <row r="6" ht="14.25" customHeight="1">
      <c r="A6" s="7">
        <v>4.0</v>
      </c>
      <c r="B6" s="7" t="s">
        <v>35</v>
      </c>
      <c r="C6" s="7" t="s">
        <v>36</v>
      </c>
      <c r="D6" s="7">
        <v>0.0</v>
      </c>
      <c r="E6" s="8" t="s">
        <v>33</v>
      </c>
      <c r="F6" s="8" t="s">
        <v>28</v>
      </c>
    </row>
    <row r="7" ht="14.25" customHeight="1">
      <c r="A7" s="7">
        <v>5.0</v>
      </c>
      <c r="B7" s="7" t="s">
        <v>37</v>
      </c>
      <c r="C7" s="8" t="s">
        <v>38</v>
      </c>
      <c r="D7" s="10">
        <v>1.0</v>
      </c>
      <c r="E7" s="8" t="s">
        <v>33</v>
      </c>
      <c r="F7" s="8" t="s">
        <v>39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7.43"/>
    <col customWidth="1" min="3" max="3" width="33.57"/>
    <col customWidth="1" min="4" max="4" width="14.0"/>
    <col customWidth="1" min="5" max="6" width="8.86"/>
    <col customWidth="1" min="7" max="26" width="8.71"/>
  </cols>
  <sheetData>
    <row r="1" ht="14.25" customHeight="1">
      <c r="A1" s="6" t="s">
        <v>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7</v>
      </c>
      <c r="B2" s="6" t="s">
        <v>40</v>
      </c>
      <c r="C2" s="6" t="s">
        <v>41</v>
      </c>
      <c r="D2" s="6" t="s">
        <v>42</v>
      </c>
      <c r="E2" s="11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>
        <v>1.0</v>
      </c>
      <c r="B3" s="8">
        <f>AccRules_Transactions!A4</f>
        <v>1</v>
      </c>
      <c r="C3" s="8" t="str">
        <f>AccRules_Transactions!B4</f>
        <v>Revenue</v>
      </c>
      <c r="D3" s="8" t="s">
        <v>44</v>
      </c>
      <c r="E3" s="10" t="s">
        <v>45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>
        <v>2.0</v>
      </c>
      <c r="B4" s="8">
        <f>AccRules_Transactions!A5</f>
        <v>2</v>
      </c>
      <c r="C4" s="8" t="s">
        <v>12</v>
      </c>
      <c r="D4" s="8" t="s">
        <v>46</v>
      </c>
      <c r="E4" s="10" t="s">
        <v>45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>
        <v>3.0</v>
      </c>
      <c r="B5" s="8">
        <v>6.0</v>
      </c>
      <c r="C5" s="8" t="s">
        <v>16</v>
      </c>
      <c r="D5" s="8" t="s">
        <v>47</v>
      </c>
      <c r="E5" s="10" t="s">
        <v>45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>
        <v>4.0</v>
      </c>
      <c r="B6" s="8">
        <v>7.0</v>
      </c>
      <c r="C6" s="8" t="s">
        <v>17</v>
      </c>
      <c r="D6" s="8" t="s">
        <v>48</v>
      </c>
      <c r="E6" s="10" t="s">
        <v>45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71"/>
    <col customWidth="1" min="3" max="3" width="17.43"/>
    <col customWidth="1" min="4" max="26" width="8.71"/>
  </cols>
  <sheetData>
    <row r="1" ht="14.25" customHeight="1">
      <c r="A1" s="6" t="s">
        <v>6</v>
      </c>
    </row>
    <row r="2" ht="14.25" customHeight="1">
      <c r="A2" s="6" t="s">
        <v>7</v>
      </c>
      <c r="B2" s="6" t="s">
        <v>49</v>
      </c>
      <c r="C2" s="6" t="s">
        <v>50</v>
      </c>
    </row>
    <row r="3" ht="14.25" customHeight="1">
      <c r="A3" s="7">
        <v>1.0</v>
      </c>
      <c r="B3" s="7" t="s">
        <v>11</v>
      </c>
      <c r="C3" s="7" t="s">
        <v>51</v>
      </c>
    </row>
    <row r="4" ht="14.25" customHeight="1">
      <c r="A4" s="7">
        <v>2.0</v>
      </c>
      <c r="B4" s="7" t="s">
        <v>52</v>
      </c>
      <c r="C4" s="7" t="s">
        <v>53</v>
      </c>
    </row>
    <row r="5" ht="14.25" customHeight="1">
      <c r="A5" s="7">
        <v>3.0</v>
      </c>
      <c r="B5" s="7" t="s">
        <v>54</v>
      </c>
      <c r="C5" s="7" t="s">
        <v>53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1.71"/>
    <col customWidth="1" min="2" max="2" width="36.14"/>
    <col customWidth="1" min="3" max="3" width="31.29"/>
    <col customWidth="1" min="4" max="4" width="31.57"/>
    <col customWidth="1" min="5" max="5" width="25.71"/>
    <col customWidth="1" min="6" max="6" width="29.71"/>
    <col customWidth="1" min="7" max="26" width="8.71"/>
  </cols>
  <sheetData>
    <row r="1" ht="14.25" customHeight="1">
      <c r="A1" s="6" t="s">
        <v>6</v>
      </c>
      <c r="F1" s="6" t="s">
        <v>55</v>
      </c>
      <c r="G1" s="6" t="s">
        <v>55</v>
      </c>
    </row>
    <row r="2" ht="14.25" customHeight="1">
      <c r="B2" s="6"/>
      <c r="F2" s="6"/>
      <c r="G2" s="6"/>
    </row>
    <row r="3" ht="14.25" customHeight="1">
      <c r="A3" s="12" t="s">
        <v>56</v>
      </c>
      <c r="B3" s="13" t="s">
        <v>57</v>
      </c>
      <c r="C3" s="12" t="s">
        <v>58</v>
      </c>
      <c r="D3" s="14" t="s">
        <v>59</v>
      </c>
      <c r="E3" s="15" t="s">
        <v>60</v>
      </c>
      <c r="F3" s="16" t="s">
        <v>61</v>
      </c>
      <c r="G3" s="16" t="s">
        <v>62</v>
      </c>
      <c r="H3" s="5" t="s">
        <v>63</v>
      </c>
    </row>
    <row r="4" ht="14.25" customHeight="1">
      <c r="A4" s="1">
        <v>1.0</v>
      </c>
      <c r="B4" s="1" t="s">
        <v>11</v>
      </c>
      <c r="C4" s="1" t="s">
        <v>64</v>
      </c>
      <c r="D4" s="1" t="s">
        <v>65</v>
      </c>
      <c r="E4" s="1" t="s">
        <v>52</v>
      </c>
      <c r="F4" s="1" t="str">
        <f t="shared" ref="F4:F11" si="1">CONCATENATE(E4,C4,D4)</f>
        <v>Deferred Revenueamount&gt;1Dr</v>
      </c>
      <c r="G4" s="1">
        <f>VLOOKUP(F4,GLRule!$A$2:$B$15,2,FALSE)</f>
        <v>5</v>
      </c>
      <c r="H4" s="1" t="str">
        <f>VLOOKUP(F4,GLRule!$A$3:$D$14,4,FALSE)</f>
        <v>Positive</v>
      </c>
    </row>
    <row r="5" ht="14.25" customHeight="1">
      <c r="A5" s="1">
        <v>2.0</v>
      </c>
      <c r="B5" s="1" t="s">
        <v>11</v>
      </c>
      <c r="C5" s="1" t="s">
        <v>64</v>
      </c>
      <c r="D5" s="1" t="s">
        <v>66</v>
      </c>
      <c r="E5" s="1" t="s">
        <v>11</v>
      </c>
      <c r="F5" s="1" t="str">
        <f t="shared" si="1"/>
        <v>Revenueamount&gt;1Cr</v>
      </c>
      <c r="G5" s="1">
        <f>VLOOKUP(F5,GLRule!$A$2:$B$15,2,FALSE)</f>
        <v>2</v>
      </c>
      <c r="H5" s="1" t="str">
        <f>VLOOKUP(F5,GLRule!$A$3:$D$14,4,FALSE)</f>
        <v>Positive</v>
      </c>
    </row>
    <row r="6" ht="14.25" customHeight="1">
      <c r="A6" s="1">
        <v>3.0</v>
      </c>
      <c r="B6" s="1" t="s">
        <v>12</v>
      </c>
      <c r="C6" s="1" t="s">
        <v>64</v>
      </c>
      <c r="D6" s="1" t="s">
        <v>65</v>
      </c>
      <c r="E6" s="1" t="s">
        <v>54</v>
      </c>
      <c r="F6" s="1" t="str">
        <f t="shared" si="1"/>
        <v>A/Ramount&gt;1Dr</v>
      </c>
      <c r="G6" s="1">
        <f>VLOOKUP(F6,GLRule!$A$2:$B$15,2,FALSE)</f>
        <v>9</v>
      </c>
      <c r="H6" s="1" t="str">
        <f>VLOOKUP(F6,GLRule!$A$3:$D$14,4,FALSE)</f>
        <v>Positive</v>
      </c>
    </row>
    <row r="7" ht="14.25" customHeight="1">
      <c r="A7" s="1">
        <v>4.0</v>
      </c>
      <c r="B7" s="1" t="s">
        <v>12</v>
      </c>
      <c r="C7" s="1" t="s">
        <v>64</v>
      </c>
      <c r="D7" s="1" t="s">
        <v>66</v>
      </c>
      <c r="E7" s="1" t="s">
        <v>52</v>
      </c>
      <c r="F7" s="1" t="str">
        <f t="shared" si="1"/>
        <v>Deferred Revenueamount&gt;1Cr</v>
      </c>
      <c r="G7" s="1">
        <f>VLOOKUP(F7,GLRule!$A$2:$B$15,2,FALSE)</f>
        <v>6</v>
      </c>
      <c r="H7" s="1" t="str">
        <f>VLOOKUP(F7,GLRule!$A$3:$D$14,4,FALSE)</f>
        <v>Positive</v>
      </c>
    </row>
    <row r="8" ht="14.25" customHeight="1">
      <c r="A8" s="4" t="str">
        <f t="shared" ref="A8:A11" si="2">CONCAT("R",A4)</f>
        <v>R1</v>
      </c>
      <c r="B8" s="4" t="str">
        <f t="shared" ref="B8:B11" si="3">B4</f>
        <v>Revenue</v>
      </c>
      <c r="C8" s="4" t="str">
        <f t="shared" ref="C8:C11" si="4">IF(C4="amount&gt;1","amount&lt;1","amount&gt;1")</f>
        <v>amount&lt;1</v>
      </c>
      <c r="D8" s="4" t="str">
        <f t="shared" ref="D8:D11" si="5">IF(D4="Dr","Cr","Dr")</f>
        <v>Cr</v>
      </c>
      <c r="E8" s="4" t="str">
        <f t="shared" ref="E8:E11" si="6">E4</f>
        <v>Deferred Revenue</v>
      </c>
      <c r="F8" s="4" t="str">
        <f t="shared" si="1"/>
        <v>Deferred Revenueamount&lt;1Cr</v>
      </c>
      <c r="G8" s="4">
        <f>VLOOKUP(F8,GLRule!$A$2:$B$15,2,FALSE)</f>
        <v>8</v>
      </c>
      <c r="H8" s="4" t="str">
        <f>VLOOKUP(F8,GLRule!$A$3:$D$14,4,FALSE)</f>
        <v>Negative</v>
      </c>
    </row>
    <row r="9" ht="14.25" customHeight="1">
      <c r="A9" s="4" t="str">
        <f t="shared" si="2"/>
        <v>R2</v>
      </c>
      <c r="B9" s="4" t="str">
        <f t="shared" si="3"/>
        <v>Revenue</v>
      </c>
      <c r="C9" s="4" t="str">
        <f t="shared" si="4"/>
        <v>amount&lt;1</v>
      </c>
      <c r="D9" s="4" t="str">
        <f t="shared" si="5"/>
        <v>Dr</v>
      </c>
      <c r="E9" s="4" t="str">
        <f t="shared" si="6"/>
        <v>Revenue</v>
      </c>
      <c r="F9" s="4" t="str">
        <f t="shared" si="1"/>
        <v>Revenueamount&lt;1Dr</v>
      </c>
      <c r="G9" s="4">
        <f>VLOOKUP(F9,GLRule!$A$2:$B$15,2,FALSE)</f>
        <v>3</v>
      </c>
      <c r="H9" s="4" t="str">
        <f>VLOOKUP(F9,GLRule!$A$3:$D$14,4,FALSE)</f>
        <v>Negative</v>
      </c>
    </row>
    <row r="10" ht="14.25" customHeight="1">
      <c r="A10" s="4" t="str">
        <f t="shared" si="2"/>
        <v>R3</v>
      </c>
      <c r="B10" s="4" t="str">
        <f t="shared" si="3"/>
        <v>Billing</v>
      </c>
      <c r="C10" s="4" t="str">
        <f t="shared" si="4"/>
        <v>amount&lt;1</v>
      </c>
      <c r="D10" s="4" t="str">
        <f t="shared" si="5"/>
        <v>Cr</v>
      </c>
      <c r="E10" s="4" t="str">
        <f t="shared" si="6"/>
        <v>A/R</v>
      </c>
      <c r="F10" s="4" t="str">
        <f t="shared" si="1"/>
        <v>A/Ramount&lt;1Cr</v>
      </c>
      <c r="G10" s="4">
        <f>VLOOKUP(F10,GLRule!$A$2:$B$15,2,FALSE)</f>
        <v>12</v>
      </c>
      <c r="H10" s="4" t="str">
        <f>VLOOKUP(F10,GLRule!$A$3:$D$14,4,FALSE)</f>
        <v>Negative</v>
      </c>
    </row>
    <row r="11" ht="14.25" customHeight="1">
      <c r="A11" s="4" t="str">
        <f t="shared" si="2"/>
        <v>R4</v>
      </c>
      <c r="B11" s="4" t="str">
        <f t="shared" si="3"/>
        <v>Billing</v>
      </c>
      <c r="C11" s="4" t="str">
        <f t="shared" si="4"/>
        <v>amount&lt;1</v>
      </c>
      <c r="D11" s="4" t="str">
        <f t="shared" si="5"/>
        <v>Dr</v>
      </c>
      <c r="E11" s="4" t="str">
        <f t="shared" si="6"/>
        <v>Deferred Revenue</v>
      </c>
      <c r="F11" s="4" t="str">
        <f t="shared" si="1"/>
        <v>Deferred Revenueamount&lt;1Dr</v>
      </c>
      <c r="G11" s="4">
        <f>VLOOKUP(F11,GLRule!$A$2:$B$15,2,FALSE)</f>
        <v>7</v>
      </c>
      <c r="H11" s="4" t="str">
        <f>VLOOKUP(F11,GLRule!$A$3:$D$14,4,FALSE)</f>
        <v>Negative</v>
      </c>
    </row>
    <row r="12" ht="14.25" customHeight="1"/>
    <row r="13" ht="14.25" customHeight="1"/>
    <row r="14" ht="14.25" customHeight="1">
      <c r="A14" s="17" t="s">
        <v>6</v>
      </c>
    </row>
    <row r="15" ht="14.25" customHeight="1">
      <c r="A15" s="18" t="s">
        <v>55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7.14"/>
    <col customWidth="1" min="2" max="2" width="22.0"/>
    <col customWidth="1" min="3" max="3" width="32.14"/>
    <col customWidth="1" min="4" max="26" width="8.71"/>
  </cols>
  <sheetData>
    <row r="1" ht="14.25" customHeight="1">
      <c r="A1" s="6" t="s">
        <v>6</v>
      </c>
    </row>
    <row r="2" ht="14.25" customHeight="1">
      <c r="A2" s="6" t="s">
        <v>67</v>
      </c>
      <c r="B2" s="6" t="s">
        <v>68</v>
      </c>
      <c r="C2" s="6" t="s">
        <v>49</v>
      </c>
      <c r="D2" s="6" t="s">
        <v>69</v>
      </c>
    </row>
    <row r="3" ht="14.25" customHeight="1">
      <c r="A3" s="8">
        <v>1000.0</v>
      </c>
      <c r="B3" s="8" t="s">
        <v>11</v>
      </c>
      <c r="C3" s="8" t="s">
        <v>11</v>
      </c>
      <c r="D3" s="8" t="s">
        <v>70</v>
      </c>
    </row>
    <row r="4" ht="14.25" customHeight="1">
      <c r="A4" s="8">
        <v>2000.0</v>
      </c>
      <c r="B4" s="8" t="s">
        <v>11</v>
      </c>
      <c r="C4" s="8" t="s">
        <v>11</v>
      </c>
      <c r="D4" s="8" t="s">
        <v>71</v>
      </c>
    </row>
    <row r="5" ht="14.25" customHeight="1">
      <c r="A5" s="8">
        <v>3000.0</v>
      </c>
      <c r="B5" s="8" t="s">
        <v>72</v>
      </c>
      <c r="C5" s="8" t="s">
        <v>54</v>
      </c>
      <c r="D5" s="8" t="s">
        <v>70</v>
      </c>
    </row>
    <row r="6" ht="14.25" customHeight="1">
      <c r="A6" s="8">
        <v>4000.0</v>
      </c>
      <c r="B6" s="8" t="s">
        <v>72</v>
      </c>
      <c r="C6" s="8" t="s">
        <v>54</v>
      </c>
      <c r="D6" s="8" t="s">
        <v>71</v>
      </c>
    </row>
    <row r="7" ht="14.25" customHeight="1">
      <c r="A7" s="8">
        <v>5000.0</v>
      </c>
      <c r="B7" s="8" t="s">
        <v>73</v>
      </c>
      <c r="C7" s="8" t="s">
        <v>52</v>
      </c>
      <c r="D7" s="8" t="s">
        <v>70</v>
      </c>
    </row>
    <row r="8" ht="14.25" customHeight="1">
      <c r="A8" s="8">
        <v>6000.0</v>
      </c>
      <c r="B8" s="8" t="str">
        <f>C8</f>
        <v>Deferred Revenue</v>
      </c>
      <c r="C8" s="8" t="s">
        <v>52</v>
      </c>
      <c r="D8" s="8" t="s">
        <v>71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24.71"/>
    <col customWidth="1" min="2" max="2" width="18.29"/>
    <col customWidth="1" min="3" max="3" width="20.43"/>
    <col customWidth="1" min="4" max="4" width="8.71"/>
    <col customWidth="1" min="5" max="5" width="22.71"/>
    <col customWidth="1" min="6" max="6" width="21.43"/>
    <col customWidth="1" min="7" max="26" width="8.71"/>
  </cols>
  <sheetData>
    <row r="1" ht="14.25" customHeight="1">
      <c r="A1" s="6" t="s">
        <v>74</v>
      </c>
    </row>
    <row r="2" ht="14.25" customHeight="1">
      <c r="A2" s="6" t="s">
        <v>75</v>
      </c>
      <c r="B2" s="6" t="s">
        <v>76</v>
      </c>
      <c r="C2" s="6" t="s">
        <v>77</v>
      </c>
      <c r="D2" s="6" t="s">
        <v>78</v>
      </c>
      <c r="E2" s="6" t="s">
        <v>79</v>
      </c>
      <c r="F2" s="19" t="s">
        <v>63</v>
      </c>
      <c r="G2" s="6"/>
    </row>
    <row r="3" ht="14.25" customHeight="1">
      <c r="A3" s="20">
        <v>45292.0</v>
      </c>
      <c r="B3" s="7" t="s">
        <v>80</v>
      </c>
      <c r="C3" s="7" t="s">
        <v>12</v>
      </c>
      <c r="D3" s="7">
        <v>1200.0</v>
      </c>
      <c r="E3" s="7">
        <v>1.0</v>
      </c>
      <c r="F3" s="21" t="str">
        <f t="shared" ref="F3:F4" si="1">IF(D3&lt;0,"Negative","Positive")</f>
        <v>Positive</v>
      </c>
    </row>
    <row r="4" ht="14.25" customHeight="1">
      <c r="A4" s="20">
        <v>45292.0</v>
      </c>
      <c r="B4" s="7" t="s">
        <v>80</v>
      </c>
      <c r="C4" s="7" t="s">
        <v>12</v>
      </c>
      <c r="D4" s="7">
        <v>600.0</v>
      </c>
      <c r="E4" s="7">
        <v>2.0</v>
      </c>
      <c r="F4" s="21" t="str">
        <f t="shared" si="1"/>
        <v>Positive</v>
      </c>
    </row>
    <row r="5" ht="14.25" customHeight="1">
      <c r="A5" s="20">
        <v>45292.0</v>
      </c>
      <c r="B5" s="8" t="s">
        <v>80</v>
      </c>
      <c r="C5" s="8" t="s">
        <v>13</v>
      </c>
      <c r="D5" s="8">
        <v>100.0</v>
      </c>
      <c r="E5" s="8">
        <v>1.0</v>
      </c>
      <c r="F5" s="21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20">
        <v>45292.0</v>
      </c>
      <c r="B6" s="8" t="s">
        <v>80</v>
      </c>
      <c r="C6" s="8" t="s">
        <v>13</v>
      </c>
      <c r="D6" s="8">
        <v>100.0</v>
      </c>
      <c r="E6" s="8">
        <v>2.0</v>
      </c>
      <c r="F6" s="21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20">
        <v>45292.0</v>
      </c>
      <c r="B7" s="8" t="s">
        <v>80</v>
      </c>
      <c r="C7" s="8" t="s">
        <v>14</v>
      </c>
      <c r="D7" s="8">
        <v>12.0</v>
      </c>
      <c r="E7" s="8">
        <v>1.0</v>
      </c>
      <c r="F7" s="21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20">
        <v>45292.0</v>
      </c>
      <c r="B8" s="8" t="s">
        <v>80</v>
      </c>
      <c r="C8" s="8" t="s">
        <v>14</v>
      </c>
      <c r="D8" s="8">
        <v>6.0</v>
      </c>
      <c r="E8" s="8">
        <v>2.0</v>
      </c>
      <c r="F8" s="21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20">
        <v>45292.0</v>
      </c>
      <c r="B9" s="8" t="s">
        <v>80</v>
      </c>
      <c r="C9" s="8" t="s">
        <v>18</v>
      </c>
      <c r="D9" s="8">
        <v>0.2</v>
      </c>
      <c r="E9" s="8">
        <v>1.0</v>
      </c>
      <c r="F9" s="21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20">
        <v>45292.0</v>
      </c>
      <c r="B10" s="8" t="s">
        <v>80</v>
      </c>
      <c r="C10" s="8" t="s">
        <v>18</v>
      </c>
      <c r="D10" s="8">
        <v>0.3</v>
      </c>
      <c r="E10" s="8">
        <v>2.0</v>
      </c>
      <c r="F10" s="21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29.29"/>
    <col customWidth="1" min="2" max="2" width="32.29"/>
    <col customWidth="1" min="3" max="3" width="34.57"/>
    <col customWidth="1" min="4" max="4" width="20.29"/>
    <col customWidth="1" min="5" max="5" width="12.43"/>
    <col customWidth="1" min="6" max="6" width="14.29"/>
    <col customWidth="1" min="7" max="7" width="15.57"/>
    <col customWidth="1" min="8" max="8" width="21.29"/>
    <col customWidth="1" min="9" max="26" width="8.71"/>
  </cols>
  <sheetData>
    <row r="1" ht="14.25" customHeight="1">
      <c r="A1" s="6" t="s">
        <v>74</v>
      </c>
    </row>
    <row r="2" ht="14.25" customHeight="1">
      <c r="A2" s="6" t="s">
        <v>81</v>
      </c>
      <c r="B2" s="6" t="s">
        <v>79</v>
      </c>
      <c r="C2" s="6" t="s">
        <v>76</v>
      </c>
      <c r="D2" s="6" t="s">
        <v>26</v>
      </c>
      <c r="E2" s="6" t="s">
        <v>30</v>
      </c>
      <c r="F2" s="6" t="s">
        <v>32</v>
      </c>
      <c r="G2" s="6" t="s">
        <v>36</v>
      </c>
      <c r="H2" s="6" t="s">
        <v>38</v>
      </c>
      <c r="K2" s="6"/>
      <c r="L2" s="6"/>
    </row>
    <row r="3" ht="14.25" customHeight="1">
      <c r="A3" s="20">
        <v>45292.0</v>
      </c>
      <c r="B3" s="7">
        <v>1.0</v>
      </c>
      <c r="C3" s="7" t="s">
        <v>80</v>
      </c>
      <c r="D3" s="20">
        <v>45292.0</v>
      </c>
      <c r="E3" s="20">
        <v>45657.0</v>
      </c>
      <c r="F3" s="7" t="s">
        <v>82</v>
      </c>
      <c r="G3" s="7" t="s">
        <v>83</v>
      </c>
      <c r="H3" s="22"/>
    </row>
    <row r="4" ht="14.25" customHeight="1">
      <c r="A4" s="20">
        <v>45292.0</v>
      </c>
      <c r="B4" s="7">
        <v>2.0</v>
      </c>
      <c r="C4" s="7" t="s">
        <v>80</v>
      </c>
      <c r="D4" s="20">
        <v>45292.0</v>
      </c>
      <c r="E4" s="20">
        <v>45657.0</v>
      </c>
      <c r="F4" s="7" t="s">
        <v>84</v>
      </c>
      <c r="G4" s="7" t="s">
        <v>85</v>
      </c>
      <c r="H4" s="22"/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3" t="s">
        <v>86</v>
      </c>
      <c r="B1" s="24"/>
      <c r="C1" s="24"/>
      <c r="D1" s="24"/>
      <c r="E1" s="24"/>
      <c r="F1" s="25"/>
    </row>
    <row r="2" ht="14.25" customHeight="1">
      <c r="A2" s="26"/>
      <c r="F2" s="27"/>
    </row>
    <row r="3" ht="14.25" customHeight="1">
      <c r="A3" s="26"/>
      <c r="F3" s="27"/>
    </row>
    <row r="4" ht="14.25" customHeight="1">
      <c r="A4" s="26"/>
      <c r="F4" s="27"/>
    </row>
    <row r="5" ht="14.25" customHeight="1">
      <c r="A5" s="28"/>
      <c r="B5" s="29"/>
      <c r="C5" s="29"/>
      <c r="D5" s="29"/>
      <c r="E5" s="29"/>
      <c r="F5" s="30"/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F5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2.71"/>
    <col customWidth="1" min="2" max="2" width="78.57"/>
    <col customWidth="1" min="3" max="3" width="23.43"/>
    <col customWidth="1" min="4" max="4" width="8.86"/>
    <col customWidth="1" min="5" max="5" width="29.0"/>
    <col customWidth="1" min="6" max="6" width="15.71"/>
    <col customWidth="1" min="7" max="26" width="8.71"/>
  </cols>
  <sheetData>
    <row r="1" ht="14.25" customHeight="1">
      <c r="A1" s="31" t="s">
        <v>87</v>
      </c>
      <c r="B1" s="8"/>
      <c r="C1" s="8"/>
      <c r="D1" s="8"/>
      <c r="E1" s="31" t="s">
        <v>88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8"/>
      <c r="B2" s="6" t="s">
        <v>89</v>
      </c>
      <c r="C2" s="8"/>
      <c r="D2" s="8"/>
      <c r="E2" s="6" t="s">
        <v>90</v>
      </c>
      <c r="F2" s="8" t="s">
        <v>91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 t="s">
        <v>92</v>
      </c>
      <c r="B3" s="7" t="s">
        <v>93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/>
      <c r="B4" s="8"/>
      <c r="C4" s="8"/>
      <c r="D4" s="8"/>
      <c r="E4" s="6" t="s">
        <v>94</v>
      </c>
      <c r="F4" s="6" t="s">
        <v>95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96</v>
      </c>
      <c r="D5" s="8"/>
      <c r="E5" s="8" t="s">
        <v>97</v>
      </c>
      <c r="F5" s="7" t="s">
        <v>98</v>
      </c>
    </row>
    <row r="6" ht="14.25" customHeight="1">
      <c r="A6" s="8" t="s">
        <v>99</v>
      </c>
      <c r="B6" s="7" t="s">
        <v>100</v>
      </c>
      <c r="D6" s="8"/>
    </row>
    <row r="7" ht="14.25" customHeight="1">
      <c r="A7" s="8" t="s">
        <v>101</v>
      </c>
      <c r="B7" s="8" t="s">
        <v>102</v>
      </c>
      <c r="D7" s="8"/>
      <c r="E7" s="6" t="s">
        <v>103</v>
      </c>
    </row>
    <row r="8" ht="14.25" customHeight="1">
      <c r="D8" s="8"/>
      <c r="E8" s="8" t="s">
        <v>75</v>
      </c>
      <c r="F8" s="7" t="s">
        <v>104</v>
      </c>
    </row>
    <row r="9" ht="14.25" customHeight="1">
      <c r="A9" s="6" t="s">
        <v>90</v>
      </c>
      <c r="B9" s="8"/>
      <c r="C9" s="8"/>
      <c r="D9" s="8"/>
      <c r="E9" s="8" t="s">
        <v>76</v>
      </c>
      <c r="F9" s="8" t="s">
        <v>105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 t="s">
        <v>106</v>
      </c>
      <c r="B10" s="32" t="s">
        <v>107</v>
      </c>
      <c r="D10" s="8"/>
      <c r="E10" s="8" t="s">
        <v>77</v>
      </c>
      <c r="F10" s="7" t="s">
        <v>108</v>
      </c>
    </row>
    <row r="11" ht="14.25" customHeight="1">
      <c r="D11" s="8"/>
      <c r="E11" s="8" t="s">
        <v>78</v>
      </c>
      <c r="F11" s="7" t="s">
        <v>109</v>
      </c>
    </row>
    <row r="12" ht="14.25" customHeight="1">
      <c r="A12" s="6" t="s">
        <v>110</v>
      </c>
      <c r="D12" s="8"/>
      <c r="E12" s="8" t="s">
        <v>79</v>
      </c>
      <c r="F12" s="7" t="s">
        <v>111</v>
      </c>
    </row>
    <row r="13" ht="14.25" customHeight="1">
      <c r="A13" s="8" t="s">
        <v>112</v>
      </c>
      <c r="B13" s="32" t="s">
        <v>113</v>
      </c>
      <c r="D13" s="8"/>
      <c r="E13" s="8" t="s">
        <v>114</v>
      </c>
      <c r="F13" s="8" t="s">
        <v>115</v>
      </c>
    </row>
    <row r="14" ht="14.25" customHeight="1">
      <c r="A14" s="8" t="s">
        <v>116</v>
      </c>
      <c r="B14" s="32" t="s">
        <v>117</v>
      </c>
      <c r="D14" s="8"/>
      <c r="E14" s="8" t="s">
        <v>118</v>
      </c>
      <c r="F14" s="8" t="s">
        <v>119</v>
      </c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6" t="s">
        <v>120</v>
      </c>
      <c r="D16" s="8"/>
    </row>
    <row r="17" ht="14.25" customHeight="1">
      <c r="A17" s="8" t="s">
        <v>121</v>
      </c>
      <c r="B17" s="7" t="s">
        <v>122</v>
      </c>
      <c r="D17" s="8"/>
    </row>
    <row r="18" ht="14.25" customHeight="1">
      <c r="D18" s="8"/>
      <c r="E18" s="6" t="s">
        <v>96</v>
      </c>
      <c r="F18" s="8" t="s">
        <v>123</v>
      </c>
    </row>
    <row r="19" ht="14.25" customHeight="1">
      <c r="D19" s="8"/>
    </row>
    <row r="20" ht="14.25" customHeight="1">
      <c r="A20" s="7" t="s">
        <v>124</v>
      </c>
      <c r="B20" s="7" t="s">
        <v>125</v>
      </c>
      <c r="D20" s="8"/>
      <c r="E20" s="6" t="s">
        <v>94</v>
      </c>
      <c r="F20" s="6" t="s">
        <v>95</v>
      </c>
    </row>
    <row r="21" ht="14.25" customHeight="1">
      <c r="D21" s="8"/>
      <c r="E21" s="8" t="s">
        <v>126</v>
      </c>
      <c r="F21" s="8" t="s">
        <v>98</v>
      </c>
    </row>
    <row r="22" ht="14.25" customHeight="1">
      <c r="A22" s="7" t="s">
        <v>127</v>
      </c>
      <c r="D22" s="8"/>
    </row>
    <row r="23" ht="14.25" customHeight="1">
      <c r="A23" s="7" t="s">
        <v>128</v>
      </c>
      <c r="D23" s="8"/>
      <c r="E23" s="6" t="s">
        <v>103</v>
      </c>
    </row>
    <row r="24" ht="14.25" customHeight="1">
      <c r="D24" s="8"/>
      <c r="E24" s="8" t="s">
        <v>76</v>
      </c>
      <c r="F24" s="8" t="s">
        <v>129</v>
      </c>
    </row>
    <row r="25" ht="14.25" customHeight="1">
      <c r="A25" s="6" t="s">
        <v>130</v>
      </c>
      <c r="B25" s="6" t="s">
        <v>131</v>
      </c>
      <c r="C25" s="6" t="s">
        <v>132</v>
      </c>
      <c r="D25" s="6"/>
      <c r="E25" s="8" t="s">
        <v>133</v>
      </c>
      <c r="F25" s="8" t="s">
        <v>134</v>
      </c>
    </row>
    <row r="26" ht="14.25" customHeight="1">
      <c r="D26" s="8"/>
      <c r="E26" s="8" t="s">
        <v>114</v>
      </c>
      <c r="F26" s="8" t="s">
        <v>135</v>
      </c>
    </row>
    <row r="27" ht="14.25" customHeight="1">
      <c r="A27" s="8" t="s">
        <v>130</v>
      </c>
      <c r="B27" s="7">
        <v>1000.0</v>
      </c>
      <c r="C27" s="20">
        <v>45292.0</v>
      </c>
      <c r="D27" s="20"/>
      <c r="E27" s="8" t="s">
        <v>136</v>
      </c>
      <c r="F27" s="7" t="s">
        <v>137</v>
      </c>
    </row>
    <row r="28" ht="14.25" customHeight="1">
      <c r="D28" s="8"/>
    </row>
    <row r="29" ht="14.25" customHeight="1">
      <c r="A29" s="33"/>
      <c r="D29" s="8"/>
      <c r="E29" s="6" t="s">
        <v>127</v>
      </c>
    </row>
    <row r="30" ht="14.25" customHeight="1">
      <c r="D30" s="8"/>
      <c r="E30" s="32" t="s">
        <v>138</v>
      </c>
    </row>
    <row r="31" ht="14.25" customHeight="1">
      <c r="D31" s="8"/>
      <c r="E31" s="33" t="s">
        <v>139</v>
      </c>
    </row>
    <row r="32" ht="14.25" customHeight="1">
      <c r="D32" s="8"/>
      <c r="E32" s="33" t="s">
        <v>140</v>
      </c>
    </row>
    <row r="33" ht="14.25" customHeight="1">
      <c r="D33" s="8"/>
    </row>
    <row r="34" ht="14.25" customHeight="1">
      <c r="D34" s="8"/>
    </row>
    <row r="35" ht="14.25" customHeight="1">
      <c r="D35" s="8"/>
    </row>
    <row r="36" ht="14.25" customHeight="1">
      <c r="D36" s="8"/>
    </row>
    <row r="37" ht="14.25" customHeight="1">
      <c r="D37" s="8"/>
    </row>
    <row r="38" ht="14.25" customHeight="1">
      <c r="D38" s="8"/>
    </row>
    <row r="39" ht="14.25" customHeight="1">
      <c r="D39" s="8"/>
    </row>
    <row r="40" ht="14.25" customHeight="1">
      <c r="D40" s="8"/>
    </row>
    <row r="41" ht="14.25" customHeight="1">
      <c r="D41" s="8"/>
    </row>
    <row r="42" ht="14.25" customHeight="1">
      <c r="D42" s="8"/>
    </row>
    <row r="43" ht="14.25" customHeight="1">
      <c r="D43" s="8"/>
    </row>
    <row r="44" ht="14.25" customHeight="1">
      <c r="D44" s="8"/>
    </row>
    <row r="45" ht="14.25" customHeight="1">
      <c r="D45" s="8"/>
    </row>
    <row r="46" ht="14.25" customHeight="1">
      <c r="D46" s="8"/>
    </row>
    <row r="47" ht="14.25" customHeight="1">
      <c r="D47" s="8"/>
    </row>
    <row r="48" ht="14.25" customHeight="1">
      <c r="D48" s="8"/>
    </row>
    <row r="49" ht="14.25" customHeight="1">
      <c r="D49" s="8"/>
    </row>
    <row r="50" ht="14.25" customHeight="1">
      <c r="D50" s="8"/>
    </row>
    <row r="51" ht="14.25" customHeight="1">
      <c r="D51" s="8"/>
    </row>
    <row r="52" ht="14.25" customHeight="1">
      <c r="D52" s="8"/>
    </row>
    <row r="53" ht="14.25" customHeight="1">
      <c r="D53" s="8"/>
    </row>
    <row r="54" ht="14.25" customHeight="1">
      <c r="D54" s="8"/>
    </row>
    <row r="55" ht="14.25" customHeight="1">
      <c r="D55" s="8"/>
    </row>
    <row r="56" ht="14.25" customHeight="1">
      <c r="D56" s="8"/>
    </row>
    <row r="57" ht="14.25" customHeight="1">
      <c r="D57" s="8"/>
    </row>
    <row r="58" ht="14.25" customHeight="1">
      <c r="D58" s="8"/>
    </row>
    <row r="59" ht="14.25" customHeight="1">
      <c r="D59" s="8"/>
    </row>
    <row r="60" ht="14.25" customHeight="1">
      <c r="D60" s="8"/>
    </row>
    <row r="61" ht="14.25" customHeight="1">
      <c r="D61" s="8"/>
    </row>
    <row r="62" ht="14.25" customHeight="1">
      <c r="D62" s="8"/>
    </row>
    <row r="63" ht="14.25" customHeight="1">
      <c r="D63" s="8"/>
    </row>
    <row r="64" ht="14.25" customHeight="1">
      <c r="D64" s="8"/>
    </row>
    <row r="65" ht="14.25" customHeight="1">
      <c r="D65" s="8"/>
    </row>
    <row r="66" ht="14.25" customHeight="1">
      <c r="D66" s="8"/>
    </row>
    <row r="67" ht="14.25" customHeight="1">
      <c r="D67" s="8"/>
    </row>
    <row r="68" ht="14.25" customHeight="1">
      <c r="D68" s="8"/>
    </row>
    <row r="69" ht="14.25" customHeight="1">
      <c r="D69" s="8"/>
    </row>
    <row r="70" ht="14.25" customHeight="1">
      <c r="D70" s="8"/>
    </row>
    <row r="71" ht="14.25" customHeight="1">
      <c r="D71" s="8"/>
    </row>
    <row r="72" ht="14.25" customHeight="1">
      <c r="D72" s="8"/>
    </row>
    <row r="73" ht="14.25" customHeight="1">
      <c r="D73" s="8"/>
    </row>
    <row r="74" ht="14.25" customHeight="1">
      <c r="D74" s="8"/>
    </row>
    <row r="75" ht="14.25" customHeight="1">
      <c r="D75" s="8"/>
    </row>
    <row r="76" ht="14.25" customHeight="1">
      <c r="D76" s="8"/>
    </row>
    <row r="77" ht="14.25" customHeight="1">
      <c r="D77" s="8"/>
    </row>
    <row r="78" ht="14.25" customHeight="1">
      <c r="D78" s="8"/>
    </row>
    <row r="79" ht="14.25" customHeight="1">
      <c r="D79" s="8"/>
    </row>
    <row r="80" ht="14.25" customHeight="1">
      <c r="D80" s="8"/>
    </row>
    <row r="81" ht="14.25" customHeight="1">
      <c r="D81" s="8"/>
    </row>
    <row r="82" ht="14.25" customHeight="1">
      <c r="D82" s="8"/>
    </row>
    <row r="83" ht="14.25" customHeight="1">
      <c r="D83" s="8"/>
    </row>
    <row r="84" ht="14.25" customHeight="1">
      <c r="D84" s="8"/>
    </row>
    <row r="85" ht="14.25" customHeight="1">
      <c r="D85" s="8"/>
    </row>
    <row r="86" ht="14.25" customHeight="1">
      <c r="D86" s="8"/>
    </row>
    <row r="87" ht="14.25" customHeight="1">
      <c r="D87" s="8"/>
    </row>
    <row r="88" ht="14.25" customHeight="1">
      <c r="D88" s="8"/>
    </row>
    <row r="89" ht="14.25" customHeight="1">
      <c r="D89" s="8"/>
    </row>
    <row r="90" ht="14.25" customHeight="1">
      <c r="D90" s="8"/>
    </row>
    <row r="91" ht="14.25" customHeight="1">
      <c r="D91" s="8"/>
    </row>
    <row r="92" ht="14.25" customHeight="1">
      <c r="D92" s="8"/>
    </row>
    <row r="93" ht="14.25" customHeight="1">
      <c r="D93" s="8"/>
    </row>
    <row r="94" ht="14.25" customHeight="1">
      <c r="D94" s="8"/>
    </row>
    <row r="95" ht="14.25" customHeight="1">
      <c r="D95" s="8"/>
    </row>
    <row r="96" ht="14.25" customHeight="1">
      <c r="D96" s="8"/>
    </row>
    <row r="97" ht="14.25" customHeight="1">
      <c r="D97" s="8"/>
    </row>
    <row r="98" ht="14.25" customHeight="1">
      <c r="D98" s="8"/>
    </row>
    <row r="99" ht="14.25" customHeight="1">
      <c r="D99" s="8"/>
    </row>
    <row r="100" ht="14.25" customHeight="1">
      <c r="D100" s="8"/>
    </row>
    <row r="101" ht="14.25" customHeight="1">
      <c r="D101" s="8"/>
    </row>
    <row r="102" ht="14.25" customHeight="1">
      <c r="D102" s="8"/>
    </row>
    <row r="103" ht="14.25" customHeight="1">
      <c r="D103" s="8"/>
    </row>
    <row r="104" ht="14.25" customHeight="1">
      <c r="D104" s="8"/>
    </row>
    <row r="105" ht="14.25" customHeight="1">
      <c r="D105" s="8"/>
    </row>
    <row r="106" ht="14.25" customHeight="1">
      <c r="D106" s="8"/>
    </row>
    <row r="107" ht="14.25" customHeight="1">
      <c r="D107" s="8"/>
    </row>
    <row r="108" ht="14.25" customHeight="1">
      <c r="D108" s="8"/>
    </row>
    <row r="109" ht="14.25" customHeight="1">
      <c r="D109" s="8"/>
    </row>
    <row r="110" ht="14.25" customHeight="1">
      <c r="D110" s="8"/>
    </row>
    <row r="111" ht="14.25" customHeight="1">
      <c r="D111" s="8"/>
    </row>
    <row r="112" ht="14.25" customHeight="1">
      <c r="D112" s="8"/>
    </row>
    <row r="113" ht="14.25" customHeight="1">
      <c r="D113" s="8"/>
    </row>
    <row r="114" ht="14.25" customHeight="1">
      <c r="D114" s="8"/>
    </row>
    <row r="115" ht="14.25" customHeight="1">
      <c r="D115" s="8"/>
    </row>
    <row r="116" ht="14.25" customHeight="1">
      <c r="D116" s="8"/>
    </row>
    <row r="117" ht="14.25" customHeight="1">
      <c r="D117" s="8"/>
    </row>
    <row r="118" ht="14.25" customHeight="1">
      <c r="D118" s="8"/>
    </row>
    <row r="119" ht="14.25" customHeight="1">
      <c r="D119" s="8"/>
    </row>
    <row r="120" ht="14.25" customHeight="1">
      <c r="D120" s="8"/>
    </row>
    <row r="121" ht="14.25" customHeight="1">
      <c r="D121" s="8"/>
    </row>
    <row r="122" ht="14.25" customHeight="1">
      <c r="D122" s="8"/>
    </row>
    <row r="123" ht="14.25" customHeight="1">
      <c r="D123" s="8"/>
    </row>
    <row r="124" ht="14.25" customHeight="1">
      <c r="D124" s="8"/>
    </row>
    <row r="125" ht="14.25" customHeight="1">
      <c r="D125" s="8"/>
    </row>
    <row r="126" ht="14.25" customHeight="1">
      <c r="D126" s="8"/>
    </row>
    <row r="127" ht="14.25" customHeight="1">
      <c r="D127" s="8"/>
    </row>
    <row r="128" ht="14.25" customHeight="1">
      <c r="D128" s="8"/>
    </row>
    <row r="129" ht="14.25" customHeight="1">
      <c r="D129" s="8"/>
    </row>
    <row r="130" ht="14.25" customHeight="1">
      <c r="D130" s="8"/>
    </row>
    <row r="131" ht="14.25" customHeight="1">
      <c r="D131" s="8"/>
    </row>
    <row r="132" ht="14.25" customHeight="1">
      <c r="D132" s="8"/>
    </row>
    <row r="133" ht="14.25" customHeight="1">
      <c r="D133" s="8"/>
    </row>
    <row r="134" ht="14.25" customHeight="1">
      <c r="D134" s="8"/>
    </row>
    <row r="135" ht="14.25" customHeight="1">
      <c r="D135" s="8"/>
    </row>
    <row r="136" ht="14.25" customHeight="1">
      <c r="D136" s="8"/>
    </row>
    <row r="137" ht="14.25" customHeight="1">
      <c r="D137" s="8"/>
    </row>
    <row r="138" ht="14.25" customHeight="1">
      <c r="D138" s="8"/>
    </row>
    <row r="139" ht="14.25" customHeight="1">
      <c r="D139" s="8"/>
    </row>
    <row r="140" ht="14.25" customHeight="1">
      <c r="D140" s="8"/>
    </row>
    <row r="141" ht="14.25" customHeight="1">
      <c r="D141" s="8"/>
    </row>
    <row r="142" ht="14.25" customHeight="1">
      <c r="D142" s="8"/>
    </row>
    <row r="143" ht="14.25" customHeight="1">
      <c r="D143" s="8"/>
    </row>
    <row r="144" ht="14.25" customHeight="1">
      <c r="D144" s="8"/>
    </row>
    <row r="145" ht="14.25" customHeight="1">
      <c r="D145" s="8"/>
    </row>
    <row r="146" ht="14.25" customHeight="1">
      <c r="D146" s="8"/>
    </row>
    <row r="147" ht="14.25" customHeight="1">
      <c r="D147" s="8"/>
    </row>
    <row r="148" ht="14.25" customHeight="1">
      <c r="D148" s="8"/>
    </row>
    <row r="149" ht="14.25" customHeight="1">
      <c r="D149" s="8"/>
    </row>
    <row r="150" ht="14.25" customHeight="1">
      <c r="D150" s="8"/>
    </row>
    <row r="151" ht="14.25" customHeight="1">
      <c r="D151" s="8"/>
    </row>
    <row r="152" ht="14.25" customHeight="1">
      <c r="D152" s="8"/>
    </row>
    <row r="153" ht="14.25" customHeight="1">
      <c r="D153" s="8"/>
    </row>
    <row r="154" ht="14.25" customHeight="1">
      <c r="D154" s="8"/>
    </row>
    <row r="155" ht="14.25" customHeight="1">
      <c r="D155" s="8"/>
    </row>
    <row r="156" ht="14.25" customHeight="1">
      <c r="D156" s="8"/>
    </row>
    <row r="157" ht="14.25" customHeight="1">
      <c r="D157" s="8"/>
    </row>
    <row r="158" ht="14.25" customHeight="1">
      <c r="D158" s="8"/>
    </row>
    <row r="159" ht="14.25" customHeight="1">
      <c r="D159" s="8"/>
    </row>
    <row r="160" ht="14.25" customHeight="1">
      <c r="D160" s="8"/>
    </row>
    <row r="161" ht="14.25" customHeight="1">
      <c r="D161" s="8"/>
    </row>
    <row r="162" ht="14.25" customHeight="1">
      <c r="D162" s="8"/>
    </row>
    <row r="163" ht="14.25" customHeight="1">
      <c r="D163" s="8"/>
    </row>
    <row r="164" ht="14.25" customHeight="1">
      <c r="D164" s="8"/>
    </row>
    <row r="165" ht="14.25" customHeight="1">
      <c r="D165" s="8"/>
    </row>
    <row r="166" ht="14.25" customHeight="1">
      <c r="D166" s="8"/>
    </row>
    <row r="167" ht="14.25" customHeight="1">
      <c r="D167" s="8"/>
    </row>
    <row r="168" ht="14.25" customHeight="1">
      <c r="D168" s="8"/>
    </row>
    <row r="169" ht="14.25" customHeight="1">
      <c r="D169" s="8"/>
    </row>
    <row r="170" ht="14.25" customHeight="1">
      <c r="D170" s="8"/>
    </row>
    <row r="171" ht="14.25" customHeight="1">
      <c r="D171" s="8"/>
    </row>
    <row r="172" ht="14.25" customHeight="1">
      <c r="D172" s="8"/>
    </row>
    <row r="173" ht="14.25" customHeight="1">
      <c r="D173" s="8"/>
    </row>
    <row r="174" ht="14.25" customHeight="1">
      <c r="D174" s="8"/>
    </row>
    <row r="175" ht="14.25" customHeight="1">
      <c r="D175" s="8"/>
    </row>
    <row r="176" ht="14.25" customHeight="1">
      <c r="D176" s="8"/>
    </row>
    <row r="177" ht="14.25" customHeight="1">
      <c r="D177" s="8"/>
    </row>
    <row r="178" ht="14.25" customHeight="1">
      <c r="D178" s="8"/>
    </row>
    <row r="179" ht="14.25" customHeight="1">
      <c r="D179" s="8"/>
    </row>
    <row r="180" ht="14.25" customHeight="1">
      <c r="D180" s="8"/>
    </row>
    <row r="181" ht="14.25" customHeight="1">
      <c r="D181" s="8"/>
    </row>
    <row r="182" ht="14.25" customHeight="1">
      <c r="D182" s="8"/>
    </row>
    <row r="183" ht="14.25" customHeight="1">
      <c r="D183" s="8"/>
    </row>
    <row r="184" ht="14.25" customHeight="1">
      <c r="D184" s="8"/>
    </row>
    <row r="185" ht="14.25" customHeight="1">
      <c r="D185" s="8"/>
    </row>
    <row r="186" ht="14.25" customHeight="1">
      <c r="D186" s="8"/>
    </row>
    <row r="187" ht="14.25" customHeight="1">
      <c r="D187" s="8"/>
    </row>
    <row r="188" ht="14.25" customHeight="1">
      <c r="D188" s="8"/>
    </row>
    <row r="189" ht="14.25" customHeight="1">
      <c r="D189" s="8"/>
    </row>
    <row r="190" ht="14.25" customHeight="1">
      <c r="D190" s="8"/>
    </row>
    <row r="191" ht="14.25" customHeight="1">
      <c r="D191" s="8"/>
    </row>
    <row r="192" ht="14.25" customHeight="1">
      <c r="D192" s="8"/>
    </row>
    <row r="193" ht="14.25" customHeight="1">
      <c r="D193" s="8"/>
    </row>
    <row r="194" ht="14.25" customHeight="1">
      <c r="D194" s="8"/>
    </row>
    <row r="195" ht="14.25" customHeight="1">
      <c r="D195" s="8"/>
    </row>
    <row r="196" ht="14.25" customHeight="1">
      <c r="D196" s="8"/>
    </row>
    <row r="197" ht="14.25" customHeight="1">
      <c r="D197" s="8"/>
    </row>
    <row r="198" ht="14.25" customHeight="1">
      <c r="D198" s="8"/>
    </row>
    <row r="199" ht="14.25" customHeight="1">
      <c r="D199" s="8"/>
    </row>
    <row r="200" ht="14.25" customHeight="1">
      <c r="D200" s="8"/>
    </row>
    <row r="201" ht="14.25" customHeight="1">
      <c r="D201" s="8"/>
    </row>
    <row r="202" ht="14.25" customHeight="1">
      <c r="D202" s="8"/>
    </row>
    <row r="203" ht="14.25" customHeight="1">
      <c r="D203" s="8"/>
    </row>
    <row r="204" ht="14.25" customHeight="1">
      <c r="D204" s="8"/>
    </row>
    <row r="205" ht="14.25" customHeight="1">
      <c r="D205" s="8"/>
    </row>
    <row r="206" ht="14.25" customHeight="1">
      <c r="D206" s="8"/>
    </row>
    <row r="207" ht="14.25" customHeight="1">
      <c r="D207" s="8"/>
    </row>
    <row r="208" ht="14.25" customHeight="1">
      <c r="D208" s="8"/>
    </row>
    <row r="209" ht="14.25" customHeight="1">
      <c r="D209" s="8"/>
    </row>
    <row r="210" ht="14.25" customHeight="1">
      <c r="D210" s="8"/>
    </row>
    <row r="211" ht="14.25" customHeight="1">
      <c r="D211" s="8"/>
    </row>
    <row r="212" ht="14.25" customHeight="1">
      <c r="D212" s="8"/>
    </row>
    <row r="213" ht="14.25" customHeight="1">
      <c r="D213" s="8"/>
    </row>
    <row r="214" ht="14.25" customHeight="1">
      <c r="D214" s="8"/>
    </row>
    <row r="215" ht="14.25" customHeight="1">
      <c r="D215" s="8"/>
    </row>
    <row r="216" ht="14.25" customHeight="1">
      <c r="D216" s="8"/>
    </row>
    <row r="217" ht="14.25" customHeight="1">
      <c r="D217" s="8"/>
    </row>
    <row r="218" ht="14.25" customHeight="1">
      <c r="D218" s="8"/>
    </row>
    <row r="219" ht="14.25" customHeight="1">
      <c r="D219" s="8"/>
    </row>
    <row r="220" ht="14.25" customHeight="1">
      <c r="D220" s="8"/>
    </row>
    <row r="221" ht="14.25" customHeight="1">
      <c r="D221" s="8"/>
    </row>
    <row r="222" ht="14.25" customHeight="1">
      <c r="D222" s="8"/>
    </row>
    <row r="223" ht="14.25" customHeight="1">
      <c r="D223" s="8"/>
    </row>
    <row r="224" ht="14.25" customHeight="1">
      <c r="D224" s="8"/>
    </row>
    <row r="225" ht="14.25" customHeight="1">
      <c r="D225" s="8"/>
    </row>
    <row r="226" ht="14.25" customHeight="1">
      <c r="D226" s="8"/>
    </row>
    <row r="227" ht="14.25" customHeight="1">
      <c r="D227" s="8"/>
    </row>
    <row r="228" ht="14.25" customHeight="1">
      <c r="D228" s="8"/>
    </row>
    <row r="229" ht="14.25" customHeight="1">
      <c r="D229" s="8"/>
    </row>
    <row r="230" ht="14.25" customHeight="1">
      <c r="D230" s="8"/>
    </row>
    <row r="231" ht="14.25" customHeight="1">
      <c r="D231" s="8"/>
    </row>
    <row r="232" ht="14.25" customHeight="1">
      <c r="D232" s="8"/>
    </row>
    <row r="233" ht="14.25" customHeight="1">
      <c r="D233" s="8"/>
    </row>
    <row r="234" ht="14.25" customHeight="1">
      <c r="D234" s="8"/>
    </row>
    <row r="235" ht="14.25" customHeight="1">
      <c r="D235" s="8"/>
    </row>
    <row r="236" ht="14.25" customHeight="1">
      <c r="D236" s="8"/>
    </row>
    <row r="237" ht="14.25" customHeight="1">
      <c r="D237" s="8"/>
    </row>
    <row r="238" ht="14.25" customHeight="1">
      <c r="D238" s="8"/>
    </row>
    <row r="239" ht="14.25" customHeight="1">
      <c r="D239" s="8"/>
    </row>
    <row r="240" ht="14.25" customHeight="1">
      <c r="D240" s="8"/>
    </row>
    <row r="241" ht="14.25" customHeight="1">
      <c r="D241" s="8"/>
    </row>
    <row r="242" ht="14.25" customHeight="1">
      <c r="D242" s="8"/>
    </row>
    <row r="243" ht="14.25" customHeight="1">
      <c r="D243" s="8"/>
    </row>
    <row r="244" ht="14.25" customHeight="1">
      <c r="D244" s="8"/>
    </row>
    <row r="245" ht="14.25" customHeight="1">
      <c r="D245" s="8"/>
    </row>
    <row r="246" ht="14.25" customHeight="1">
      <c r="D246" s="8"/>
    </row>
    <row r="247" ht="14.25" customHeight="1">
      <c r="D247" s="8"/>
    </row>
    <row r="248" ht="14.25" customHeight="1">
      <c r="D248" s="8"/>
    </row>
    <row r="249" ht="14.25" customHeight="1">
      <c r="D249" s="8"/>
    </row>
    <row r="250" ht="14.25" customHeight="1">
      <c r="D250" s="8"/>
    </row>
    <row r="251" ht="14.25" customHeight="1">
      <c r="D251" s="8"/>
    </row>
    <row r="252" ht="14.25" customHeight="1">
      <c r="D252" s="8"/>
    </row>
    <row r="253" ht="14.25" customHeight="1">
      <c r="D253" s="8"/>
    </row>
    <row r="254" ht="14.25" customHeight="1">
      <c r="D254" s="8"/>
    </row>
    <row r="255" ht="14.25" customHeight="1">
      <c r="D255" s="8"/>
    </row>
    <row r="256" ht="14.25" customHeight="1">
      <c r="D256" s="8"/>
    </row>
    <row r="257" ht="14.25" customHeight="1">
      <c r="D257" s="8"/>
    </row>
    <row r="258" ht="14.25" customHeight="1">
      <c r="D258" s="8"/>
    </row>
    <row r="259" ht="14.25" customHeight="1">
      <c r="D259" s="8"/>
    </row>
    <row r="260" ht="14.25" customHeight="1">
      <c r="D260" s="8"/>
    </row>
    <row r="261" ht="14.25" customHeight="1">
      <c r="D261" s="8"/>
    </row>
    <row r="262" ht="14.25" customHeight="1">
      <c r="D262" s="8"/>
    </row>
    <row r="263" ht="14.25" customHeight="1">
      <c r="D263" s="8"/>
    </row>
    <row r="264" ht="14.25" customHeight="1">
      <c r="D264" s="8"/>
    </row>
    <row r="265" ht="14.25" customHeight="1">
      <c r="D265" s="8"/>
    </row>
    <row r="266" ht="14.25" customHeight="1">
      <c r="D266" s="8"/>
    </row>
    <row r="267" ht="14.25" customHeight="1">
      <c r="D267" s="8"/>
    </row>
    <row r="268" ht="14.25" customHeight="1">
      <c r="D268" s="8"/>
    </row>
    <row r="269" ht="14.25" customHeight="1">
      <c r="D269" s="8"/>
    </row>
    <row r="270" ht="14.25" customHeight="1">
      <c r="D270" s="8"/>
    </row>
    <row r="271" ht="14.25" customHeight="1">
      <c r="D271" s="8"/>
    </row>
    <row r="272" ht="14.25" customHeight="1">
      <c r="D272" s="8"/>
    </row>
    <row r="273" ht="14.25" customHeight="1">
      <c r="D273" s="8"/>
    </row>
    <row r="274" ht="14.25" customHeight="1">
      <c r="D274" s="8"/>
    </row>
    <row r="275" ht="14.25" customHeight="1">
      <c r="D275" s="8"/>
    </row>
    <row r="276" ht="14.25" customHeight="1">
      <c r="D276" s="8"/>
    </row>
    <row r="277" ht="14.25" customHeight="1">
      <c r="D277" s="8"/>
    </row>
    <row r="278" ht="14.25" customHeight="1">
      <c r="D278" s="8"/>
    </row>
    <row r="279" ht="14.25" customHeight="1">
      <c r="D279" s="8"/>
    </row>
    <row r="280" ht="14.25" customHeight="1">
      <c r="D280" s="8"/>
    </row>
    <row r="281" ht="14.25" customHeight="1">
      <c r="D281" s="8"/>
    </row>
    <row r="282" ht="14.25" customHeight="1">
      <c r="D282" s="8"/>
    </row>
    <row r="283" ht="14.25" customHeight="1">
      <c r="D283" s="8"/>
    </row>
    <row r="284" ht="14.25" customHeight="1">
      <c r="D284" s="8"/>
    </row>
    <row r="285" ht="14.25" customHeight="1">
      <c r="D285" s="8"/>
    </row>
    <row r="286" ht="14.25" customHeight="1">
      <c r="D286" s="8"/>
    </row>
    <row r="287" ht="14.25" customHeight="1">
      <c r="D287" s="8"/>
    </row>
    <row r="288" ht="14.25" customHeight="1">
      <c r="D288" s="8"/>
    </row>
    <row r="289" ht="14.25" customHeight="1">
      <c r="D289" s="8"/>
    </row>
    <row r="290" ht="14.25" customHeight="1">
      <c r="D290" s="8"/>
    </row>
    <row r="291" ht="14.25" customHeight="1">
      <c r="D291" s="8"/>
    </row>
    <row r="292" ht="14.25" customHeight="1">
      <c r="D292" s="8"/>
    </row>
    <row r="293" ht="14.25" customHeight="1">
      <c r="D293" s="8"/>
    </row>
    <row r="294" ht="14.25" customHeight="1">
      <c r="D294" s="8"/>
    </row>
    <row r="295" ht="14.25" customHeight="1">
      <c r="D295" s="8"/>
    </row>
    <row r="296" ht="14.25" customHeight="1">
      <c r="D296" s="8"/>
    </row>
    <row r="297" ht="14.25" customHeight="1">
      <c r="D297" s="8"/>
    </row>
    <row r="298" ht="14.25" customHeight="1">
      <c r="D298" s="8"/>
    </row>
    <row r="299" ht="14.25" customHeight="1">
      <c r="D299" s="8"/>
    </row>
    <row r="300" ht="14.25" customHeight="1">
      <c r="D300" s="8"/>
    </row>
    <row r="301" ht="14.25" customHeight="1">
      <c r="D301" s="8"/>
    </row>
    <row r="302" ht="14.25" customHeight="1">
      <c r="D302" s="8"/>
    </row>
    <row r="303" ht="14.25" customHeight="1">
      <c r="D303" s="8"/>
    </row>
    <row r="304" ht="14.25" customHeight="1">
      <c r="D304" s="8"/>
    </row>
    <row r="305" ht="14.25" customHeight="1">
      <c r="D305" s="8"/>
    </row>
    <row r="306" ht="14.25" customHeight="1">
      <c r="D306" s="8"/>
    </row>
    <row r="307" ht="14.25" customHeight="1">
      <c r="D307" s="8"/>
    </row>
    <row r="308" ht="14.25" customHeight="1">
      <c r="D308" s="8"/>
    </row>
    <row r="309" ht="14.25" customHeight="1">
      <c r="D309" s="8"/>
    </row>
    <row r="310" ht="14.25" customHeight="1">
      <c r="D310" s="8"/>
    </row>
    <row r="311" ht="14.25" customHeight="1">
      <c r="D311" s="8"/>
    </row>
    <row r="312" ht="14.25" customHeight="1">
      <c r="D312" s="8"/>
    </row>
    <row r="313" ht="14.25" customHeight="1">
      <c r="D313" s="8"/>
    </row>
    <row r="314" ht="14.25" customHeight="1">
      <c r="D314" s="8"/>
    </row>
    <row r="315" ht="14.25" customHeight="1">
      <c r="D315" s="8"/>
    </row>
    <row r="316" ht="14.25" customHeight="1">
      <c r="D316" s="8"/>
    </row>
    <row r="317" ht="14.25" customHeight="1">
      <c r="D317" s="8"/>
    </row>
    <row r="318" ht="14.25" customHeight="1">
      <c r="D318" s="8"/>
    </row>
    <row r="319" ht="14.25" customHeight="1">
      <c r="D319" s="8"/>
    </row>
    <row r="320" ht="14.25" customHeight="1">
      <c r="D320" s="8"/>
    </row>
    <row r="321" ht="14.25" customHeight="1">
      <c r="D321" s="8"/>
    </row>
    <row r="322" ht="14.25" customHeight="1">
      <c r="D322" s="8"/>
    </row>
    <row r="323" ht="14.25" customHeight="1">
      <c r="D323" s="8"/>
    </row>
    <row r="324" ht="14.25" customHeight="1">
      <c r="D324" s="8"/>
    </row>
    <row r="325" ht="14.25" customHeight="1">
      <c r="D325" s="8"/>
    </row>
    <row r="326" ht="14.25" customHeight="1">
      <c r="D326" s="8"/>
    </row>
    <row r="327" ht="14.25" customHeight="1">
      <c r="D327" s="8"/>
    </row>
    <row r="328" ht="14.25" customHeight="1">
      <c r="D328" s="8"/>
    </row>
    <row r="329" ht="14.25" customHeight="1">
      <c r="D329" s="8"/>
    </row>
    <row r="330" ht="14.25" customHeight="1">
      <c r="D330" s="8"/>
    </row>
    <row r="331" ht="14.25" customHeight="1">
      <c r="D331" s="8"/>
    </row>
    <row r="332" ht="14.25" customHeight="1">
      <c r="D332" s="8"/>
    </row>
    <row r="333" ht="14.25" customHeight="1">
      <c r="D333" s="8"/>
    </row>
    <row r="334" ht="14.25" customHeight="1">
      <c r="D334" s="8"/>
    </row>
    <row r="335" ht="14.25" customHeight="1">
      <c r="D335" s="8"/>
    </row>
    <row r="336" ht="14.25" customHeight="1">
      <c r="D336" s="8"/>
    </row>
    <row r="337" ht="14.25" customHeight="1">
      <c r="D337" s="8"/>
    </row>
    <row r="338" ht="14.25" customHeight="1">
      <c r="D338" s="8"/>
    </row>
    <row r="339" ht="14.25" customHeight="1">
      <c r="D339" s="8"/>
    </row>
    <row r="340" ht="14.25" customHeight="1">
      <c r="D340" s="8"/>
    </row>
    <row r="341" ht="14.25" customHeight="1">
      <c r="D341" s="8"/>
    </row>
    <row r="342" ht="14.25" customHeight="1">
      <c r="D342" s="8"/>
    </row>
    <row r="343" ht="14.25" customHeight="1">
      <c r="D343" s="8"/>
    </row>
    <row r="344" ht="14.25" customHeight="1">
      <c r="D344" s="8"/>
    </row>
    <row r="345" ht="14.25" customHeight="1">
      <c r="D345" s="8"/>
    </row>
    <row r="346" ht="14.25" customHeight="1">
      <c r="D346" s="8"/>
    </row>
    <row r="347" ht="14.25" customHeight="1">
      <c r="D347" s="8"/>
    </row>
    <row r="348" ht="14.25" customHeight="1">
      <c r="D348" s="8"/>
    </row>
    <row r="349" ht="14.25" customHeight="1">
      <c r="D349" s="8"/>
    </row>
    <row r="350" ht="14.25" customHeight="1">
      <c r="D350" s="8"/>
    </row>
    <row r="351" ht="14.25" customHeight="1">
      <c r="D351" s="8"/>
    </row>
    <row r="352" ht="14.25" customHeight="1">
      <c r="D352" s="8"/>
    </row>
    <row r="353" ht="14.25" customHeight="1">
      <c r="D353" s="8"/>
    </row>
    <row r="354" ht="14.25" customHeight="1">
      <c r="D354" s="8"/>
    </row>
    <row r="355" ht="14.25" customHeight="1">
      <c r="D355" s="8"/>
    </row>
    <row r="356" ht="14.25" customHeight="1">
      <c r="D356" s="8"/>
    </row>
    <row r="357" ht="14.25" customHeight="1">
      <c r="D357" s="8"/>
    </row>
    <row r="358" ht="14.25" customHeight="1">
      <c r="D358" s="8"/>
    </row>
    <row r="359" ht="14.25" customHeight="1">
      <c r="D359" s="8"/>
    </row>
    <row r="360" ht="14.25" customHeight="1">
      <c r="D360" s="8"/>
    </row>
    <row r="361" ht="14.25" customHeight="1">
      <c r="D361" s="8"/>
    </row>
    <row r="362" ht="14.25" customHeight="1">
      <c r="D362" s="8"/>
    </row>
    <row r="363" ht="14.25" customHeight="1">
      <c r="D363" s="8"/>
    </row>
    <row r="364" ht="14.25" customHeight="1">
      <c r="D364" s="8"/>
    </row>
    <row r="365" ht="14.25" customHeight="1">
      <c r="D365" s="8"/>
    </row>
    <row r="366" ht="14.25" customHeight="1">
      <c r="D366" s="8"/>
    </row>
    <row r="367" ht="14.25" customHeight="1">
      <c r="D367" s="8"/>
    </row>
    <row r="368" ht="14.25" customHeight="1">
      <c r="D368" s="8"/>
    </row>
    <row r="369" ht="14.25" customHeight="1">
      <c r="D369" s="8"/>
    </row>
    <row r="370" ht="14.25" customHeight="1">
      <c r="D370" s="8"/>
    </row>
    <row r="371" ht="14.25" customHeight="1">
      <c r="D371" s="8"/>
    </row>
    <row r="372" ht="14.25" customHeight="1">
      <c r="D372" s="8"/>
    </row>
    <row r="373" ht="14.25" customHeight="1">
      <c r="D373" s="8"/>
    </row>
    <row r="374" ht="14.25" customHeight="1">
      <c r="D374" s="8"/>
    </row>
    <row r="375" ht="14.25" customHeight="1">
      <c r="D375" s="8"/>
    </row>
    <row r="376" ht="14.25" customHeight="1">
      <c r="D376" s="8"/>
    </row>
    <row r="377" ht="14.25" customHeight="1">
      <c r="D377" s="8"/>
    </row>
    <row r="378" ht="14.25" customHeight="1">
      <c r="D378" s="8"/>
    </row>
    <row r="379" ht="14.25" customHeight="1">
      <c r="D379" s="8"/>
    </row>
    <row r="380" ht="14.25" customHeight="1">
      <c r="D380" s="8"/>
    </row>
    <row r="381" ht="14.25" customHeight="1">
      <c r="D381" s="8"/>
    </row>
    <row r="382" ht="14.25" customHeight="1">
      <c r="D382" s="8"/>
    </row>
    <row r="383" ht="14.25" customHeight="1">
      <c r="D383" s="8"/>
    </row>
    <row r="384" ht="14.25" customHeight="1">
      <c r="D384" s="8"/>
    </row>
    <row r="385" ht="14.25" customHeight="1">
      <c r="D385" s="8"/>
    </row>
    <row r="386" ht="14.25" customHeight="1">
      <c r="D386" s="8"/>
    </row>
    <row r="387" ht="14.25" customHeight="1">
      <c r="D387" s="8"/>
    </row>
    <row r="388" ht="14.25" customHeight="1">
      <c r="D388" s="8"/>
    </row>
    <row r="389" ht="14.25" customHeight="1">
      <c r="D389" s="8"/>
    </row>
    <row r="390" ht="14.25" customHeight="1">
      <c r="D390" s="8"/>
    </row>
    <row r="391" ht="14.25" customHeight="1">
      <c r="D391" s="8"/>
    </row>
    <row r="392" ht="14.25" customHeight="1">
      <c r="D392" s="8"/>
    </row>
    <row r="393" ht="14.25" customHeight="1">
      <c r="D393" s="8"/>
    </row>
    <row r="394" ht="14.25" customHeight="1">
      <c r="D394" s="8"/>
    </row>
    <row r="395" ht="14.25" customHeight="1">
      <c r="D395" s="8"/>
    </row>
    <row r="396" ht="14.25" customHeight="1">
      <c r="D396" s="8"/>
    </row>
    <row r="397" ht="14.25" customHeight="1">
      <c r="D397" s="8"/>
    </row>
    <row r="398" ht="14.25" customHeight="1">
      <c r="D398" s="8"/>
    </row>
    <row r="399" ht="14.25" customHeight="1">
      <c r="D399" s="8"/>
    </row>
    <row r="400" ht="14.25" customHeight="1">
      <c r="D400" s="8"/>
    </row>
    <row r="401" ht="14.25" customHeight="1">
      <c r="D401" s="8"/>
    </row>
    <row r="402" ht="14.25" customHeight="1">
      <c r="D402" s="8"/>
    </row>
    <row r="403" ht="14.25" customHeight="1">
      <c r="D403" s="8"/>
    </row>
    <row r="404" ht="14.25" customHeight="1">
      <c r="D404" s="8"/>
    </row>
    <row r="405" ht="14.25" customHeight="1">
      <c r="D405" s="8"/>
    </row>
    <row r="406" ht="14.25" customHeight="1">
      <c r="D406" s="8"/>
    </row>
    <row r="407" ht="14.25" customHeight="1">
      <c r="D407" s="8"/>
    </row>
    <row r="408" ht="14.25" customHeight="1">
      <c r="D408" s="8"/>
    </row>
    <row r="409" ht="14.25" customHeight="1">
      <c r="D409" s="8"/>
    </row>
    <row r="410" ht="14.25" customHeight="1">
      <c r="D410" s="8"/>
    </row>
    <row r="411" ht="14.25" customHeight="1">
      <c r="D411" s="8"/>
    </row>
    <row r="412" ht="14.25" customHeight="1">
      <c r="D412" s="8"/>
    </row>
    <row r="413" ht="14.25" customHeight="1">
      <c r="D413" s="8"/>
    </row>
    <row r="414" ht="14.25" customHeight="1">
      <c r="D414" s="8"/>
    </row>
    <row r="415" ht="14.25" customHeight="1">
      <c r="D415" s="8"/>
    </row>
    <row r="416" ht="14.25" customHeight="1">
      <c r="D416" s="8"/>
    </row>
    <row r="417" ht="14.25" customHeight="1">
      <c r="D417" s="8"/>
    </row>
    <row r="418" ht="14.25" customHeight="1">
      <c r="D418" s="8"/>
    </row>
    <row r="419" ht="14.25" customHeight="1">
      <c r="D419" s="8"/>
    </row>
    <row r="420" ht="14.25" customHeight="1">
      <c r="D420" s="8"/>
    </row>
    <row r="421" ht="14.25" customHeight="1">
      <c r="D421" s="8"/>
    </row>
    <row r="422" ht="14.25" customHeight="1">
      <c r="D422" s="8"/>
    </row>
    <row r="423" ht="14.25" customHeight="1">
      <c r="D423" s="8"/>
    </row>
    <row r="424" ht="14.25" customHeight="1">
      <c r="D424" s="8"/>
    </row>
    <row r="425" ht="14.25" customHeight="1">
      <c r="D425" s="8"/>
    </row>
    <row r="426" ht="14.25" customHeight="1">
      <c r="D426" s="8"/>
    </row>
    <row r="427" ht="14.25" customHeight="1">
      <c r="D427" s="8"/>
    </row>
    <row r="428" ht="14.25" customHeight="1">
      <c r="D428" s="8"/>
    </row>
    <row r="429" ht="14.25" customHeight="1">
      <c r="D429" s="8"/>
    </row>
    <row r="430" ht="14.25" customHeight="1">
      <c r="D430" s="8"/>
    </row>
    <row r="431" ht="14.25" customHeight="1">
      <c r="D431" s="8"/>
    </row>
    <row r="432" ht="14.25" customHeight="1">
      <c r="D432" s="8"/>
    </row>
    <row r="433" ht="14.25" customHeight="1">
      <c r="D433" s="8"/>
    </row>
    <row r="434" ht="14.25" customHeight="1">
      <c r="D434" s="8"/>
    </row>
    <row r="435" ht="14.25" customHeight="1">
      <c r="D435" s="8"/>
    </row>
    <row r="436" ht="14.25" customHeight="1">
      <c r="D436" s="8"/>
    </row>
    <row r="437" ht="14.25" customHeight="1">
      <c r="D437" s="8"/>
    </row>
    <row r="438" ht="14.25" customHeight="1">
      <c r="D438" s="8"/>
    </row>
    <row r="439" ht="14.25" customHeight="1">
      <c r="D439" s="8"/>
    </row>
    <row r="440" ht="14.25" customHeight="1">
      <c r="D440" s="8"/>
    </row>
    <row r="441" ht="14.25" customHeight="1">
      <c r="D441" s="8"/>
    </row>
    <row r="442" ht="14.25" customHeight="1">
      <c r="D442" s="8"/>
    </row>
    <row r="443" ht="14.25" customHeight="1">
      <c r="D443" s="8"/>
    </row>
    <row r="444" ht="14.25" customHeight="1">
      <c r="D444" s="8"/>
    </row>
    <row r="445" ht="14.25" customHeight="1">
      <c r="D445" s="8"/>
    </row>
    <row r="446" ht="14.25" customHeight="1">
      <c r="D446" s="8"/>
    </row>
    <row r="447" ht="14.25" customHeight="1">
      <c r="D447" s="8"/>
    </row>
    <row r="448" ht="14.25" customHeight="1">
      <c r="D448" s="8"/>
    </row>
    <row r="449" ht="14.25" customHeight="1">
      <c r="D449" s="8"/>
    </row>
    <row r="450" ht="14.25" customHeight="1">
      <c r="D450" s="8"/>
    </row>
    <row r="451" ht="14.25" customHeight="1">
      <c r="D451" s="8"/>
    </row>
    <row r="452" ht="14.25" customHeight="1">
      <c r="D452" s="8"/>
    </row>
    <row r="453" ht="14.25" customHeight="1">
      <c r="D453" s="8"/>
    </row>
    <row r="454" ht="14.25" customHeight="1">
      <c r="D454" s="8"/>
    </row>
    <row r="455" ht="14.25" customHeight="1">
      <c r="D455" s="8"/>
    </row>
    <row r="456" ht="14.25" customHeight="1">
      <c r="D456" s="8"/>
    </row>
    <row r="457" ht="14.25" customHeight="1">
      <c r="D457" s="8"/>
    </row>
    <row r="458" ht="14.25" customHeight="1">
      <c r="D458" s="8"/>
    </row>
    <row r="459" ht="14.25" customHeight="1">
      <c r="D459" s="8"/>
    </row>
    <row r="460" ht="14.25" customHeight="1">
      <c r="D460" s="8"/>
    </row>
    <row r="461" ht="14.25" customHeight="1">
      <c r="D461" s="8"/>
    </row>
    <row r="462" ht="14.25" customHeight="1">
      <c r="D462" s="8"/>
    </row>
    <row r="463" ht="14.25" customHeight="1">
      <c r="D463" s="8"/>
    </row>
    <row r="464" ht="14.25" customHeight="1">
      <c r="D464" s="8"/>
    </row>
    <row r="465" ht="14.25" customHeight="1">
      <c r="D465" s="8"/>
    </row>
    <row r="466" ht="14.25" customHeight="1">
      <c r="D466" s="8"/>
    </row>
    <row r="467" ht="14.25" customHeight="1">
      <c r="D467" s="8"/>
    </row>
    <row r="468" ht="14.25" customHeight="1">
      <c r="D468" s="8"/>
    </row>
    <row r="469" ht="14.25" customHeight="1">
      <c r="D469" s="8"/>
    </row>
    <row r="470" ht="14.25" customHeight="1">
      <c r="D470" s="8"/>
    </row>
    <row r="471" ht="14.25" customHeight="1">
      <c r="D471" s="8"/>
    </row>
    <row r="472" ht="14.25" customHeight="1">
      <c r="D472" s="8"/>
    </row>
    <row r="473" ht="14.25" customHeight="1">
      <c r="D473" s="8"/>
    </row>
    <row r="474" ht="14.25" customHeight="1">
      <c r="D474" s="8"/>
    </row>
    <row r="475" ht="14.25" customHeight="1">
      <c r="D475" s="8"/>
    </row>
    <row r="476" ht="14.25" customHeight="1">
      <c r="D476" s="8"/>
    </row>
    <row r="477" ht="14.25" customHeight="1">
      <c r="D477" s="8"/>
    </row>
    <row r="478" ht="14.25" customHeight="1">
      <c r="D478" s="8"/>
    </row>
    <row r="479" ht="14.25" customHeight="1">
      <c r="D479" s="8"/>
    </row>
    <row r="480" ht="14.25" customHeight="1">
      <c r="D480" s="8"/>
    </row>
    <row r="481" ht="14.25" customHeight="1">
      <c r="D481" s="8"/>
    </row>
    <row r="482" ht="14.25" customHeight="1">
      <c r="D482" s="8"/>
    </row>
    <row r="483" ht="14.25" customHeight="1">
      <c r="D483" s="8"/>
    </row>
    <row r="484" ht="14.25" customHeight="1">
      <c r="D484" s="8"/>
    </row>
    <row r="485" ht="14.25" customHeight="1">
      <c r="D485" s="8"/>
    </row>
    <row r="486" ht="14.25" customHeight="1">
      <c r="D486" s="8"/>
    </row>
    <row r="487" ht="14.25" customHeight="1">
      <c r="D487" s="8"/>
    </row>
    <row r="488" ht="14.25" customHeight="1">
      <c r="D488" s="8"/>
    </row>
    <row r="489" ht="14.25" customHeight="1">
      <c r="D489" s="8"/>
    </row>
    <row r="490" ht="14.25" customHeight="1">
      <c r="D490" s="8"/>
    </row>
    <row r="491" ht="14.25" customHeight="1">
      <c r="D491" s="8"/>
    </row>
    <row r="492" ht="14.25" customHeight="1">
      <c r="D492" s="8"/>
    </row>
    <row r="493" ht="14.25" customHeight="1">
      <c r="D493" s="8"/>
    </row>
    <row r="494" ht="14.25" customHeight="1">
      <c r="D494" s="8"/>
    </row>
    <row r="495" ht="14.25" customHeight="1">
      <c r="D495" s="8"/>
    </row>
    <row r="496" ht="14.25" customHeight="1">
      <c r="D496" s="8"/>
    </row>
    <row r="497" ht="14.25" customHeight="1">
      <c r="D497" s="8"/>
    </row>
    <row r="498" ht="14.25" customHeight="1">
      <c r="D498" s="8"/>
    </row>
    <row r="499" ht="14.25" customHeight="1">
      <c r="D499" s="8"/>
    </row>
    <row r="500" ht="14.25" customHeight="1">
      <c r="D500" s="8"/>
    </row>
    <row r="501" ht="14.25" customHeight="1">
      <c r="D501" s="8"/>
    </row>
    <row r="502" ht="14.25" customHeight="1">
      <c r="D502" s="8"/>
    </row>
    <row r="503" ht="14.25" customHeight="1">
      <c r="D503" s="8"/>
    </row>
    <row r="504" ht="14.25" customHeight="1">
      <c r="D504" s="8"/>
    </row>
    <row r="505" ht="14.25" customHeight="1">
      <c r="D505" s="8"/>
    </row>
    <row r="506" ht="14.25" customHeight="1">
      <c r="D506" s="8"/>
    </row>
    <row r="507" ht="14.25" customHeight="1">
      <c r="D507" s="8"/>
    </row>
    <row r="508" ht="14.25" customHeight="1">
      <c r="D508" s="8"/>
    </row>
    <row r="509" ht="14.25" customHeight="1">
      <c r="D509" s="8"/>
    </row>
    <row r="510" ht="14.25" customHeight="1">
      <c r="D510" s="8"/>
    </row>
    <row r="511" ht="14.25" customHeight="1">
      <c r="D511" s="8"/>
    </row>
    <row r="512" ht="14.25" customHeight="1">
      <c r="D512" s="8"/>
    </row>
    <row r="513" ht="14.25" customHeight="1">
      <c r="D513" s="8"/>
    </row>
    <row r="514" ht="14.25" customHeight="1">
      <c r="D514" s="8"/>
    </row>
    <row r="515" ht="14.25" customHeight="1">
      <c r="D515" s="8"/>
    </row>
    <row r="516" ht="14.25" customHeight="1">
      <c r="D516" s="8"/>
    </row>
    <row r="517" ht="14.25" customHeight="1">
      <c r="D517" s="8"/>
    </row>
    <row r="518" ht="14.25" customHeight="1">
      <c r="D518" s="8"/>
    </row>
    <row r="519" ht="14.25" customHeight="1">
      <c r="D519" s="8"/>
    </row>
    <row r="520" ht="14.25" customHeight="1">
      <c r="D520" s="8"/>
    </row>
    <row r="521" ht="14.25" customHeight="1">
      <c r="D521" s="8"/>
    </row>
    <row r="522" ht="14.25" customHeight="1">
      <c r="D522" s="8"/>
    </row>
    <row r="523" ht="14.25" customHeight="1">
      <c r="D523" s="8"/>
    </row>
    <row r="524" ht="14.25" customHeight="1">
      <c r="D524" s="8"/>
    </row>
    <row r="525" ht="14.25" customHeight="1">
      <c r="D525" s="8"/>
    </row>
    <row r="526" ht="14.25" customHeight="1">
      <c r="D526" s="8"/>
    </row>
    <row r="527" ht="14.25" customHeight="1">
      <c r="D527" s="8"/>
    </row>
    <row r="528" ht="14.25" customHeight="1">
      <c r="D528" s="8"/>
    </row>
    <row r="529" ht="14.25" customHeight="1">
      <c r="D529" s="8"/>
    </row>
    <row r="530" ht="14.25" customHeight="1">
      <c r="D530" s="8"/>
    </row>
    <row r="531" ht="14.25" customHeight="1">
      <c r="D531" s="8"/>
    </row>
    <row r="532" ht="14.25" customHeight="1">
      <c r="D532" s="8"/>
    </row>
    <row r="533" ht="14.25" customHeight="1">
      <c r="D533" s="8"/>
    </row>
    <row r="534" ht="14.25" customHeight="1">
      <c r="D534" s="8"/>
    </row>
    <row r="535" ht="14.25" customHeight="1">
      <c r="D535" s="8"/>
    </row>
    <row r="536" ht="14.25" customHeight="1">
      <c r="D536" s="8"/>
    </row>
    <row r="537" ht="14.25" customHeight="1">
      <c r="D537" s="8"/>
    </row>
    <row r="538" ht="14.25" customHeight="1">
      <c r="D538" s="8"/>
    </row>
    <row r="539" ht="14.25" customHeight="1">
      <c r="D539" s="8"/>
    </row>
    <row r="540" ht="14.25" customHeight="1">
      <c r="D540" s="8"/>
    </row>
    <row r="541" ht="14.25" customHeight="1">
      <c r="D541" s="8"/>
    </row>
    <row r="542" ht="14.25" customHeight="1">
      <c r="D542" s="8"/>
    </row>
    <row r="543" ht="14.25" customHeight="1">
      <c r="D543" s="8"/>
    </row>
    <row r="544" ht="14.25" customHeight="1">
      <c r="D544" s="8"/>
    </row>
    <row r="545" ht="14.25" customHeight="1">
      <c r="D545" s="8"/>
    </row>
    <row r="546" ht="14.25" customHeight="1">
      <c r="D546" s="8"/>
    </row>
    <row r="547" ht="14.25" customHeight="1">
      <c r="D547" s="8"/>
    </row>
    <row r="548" ht="14.25" customHeight="1">
      <c r="D548" s="8"/>
    </row>
    <row r="549" ht="14.25" customHeight="1">
      <c r="D549" s="8"/>
    </row>
    <row r="550" ht="14.25" customHeight="1">
      <c r="D550" s="8"/>
    </row>
    <row r="551" ht="14.25" customHeight="1">
      <c r="D551" s="8"/>
    </row>
    <row r="552" ht="14.25" customHeight="1">
      <c r="D552" s="8"/>
    </row>
    <row r="553" ht="14.25" customHeight="1">
      <c r="D553" s="8"/>
    </row>
    <row r="554" ht="14.25" customHeight="1">
      <c r="D554" s="8"/>
    </row>
    <row r="555" ht="14.25" customHeight="1">
      <c r="D555" s="8"/>
    </row>
    <row r="556" ht="14.25" customHeight="1">
      <c r="D556" s="8"/>
    </row>
    <row r="557" ht="14.25" customHeight="1">
      <c r="D557" s="8"/>
    </row>
    <row r="558" ht="14.25" customHeight="1">
      <c r="D558" s="8"/>
    </row>
    <row r="559" ht="14.25" customHeight="1">
      <c r="D559" s="8"/>
    </row>
    <row r="560" ht="14.25" customHeight="1">
      <c r="D560" s="8"/>
    </row>
    <row r="561" ht="14.25" customHeight="1">
      <c r="D561" s="8"/>
    </row>
    <row r="562" ht="14.25" customHeight="1">
      <c r="D562" s="8"/>
    </row>
    <row r="563" ht="14.25" customHeight="1">
      <c r="D563" s="8"/>
    </row>
    <row r="564" ht="14.25" customHeight="1">
      <c r="D564" s="8"/>
    </row>
    <row r="565" ht="14.25" customHeight="1">
      <c r="D565" s="8"/>
    </row>
    <row r="566" ht="14.25" customHeight="1">
      <c r="D566" s="8"/>
    </row>
    <row r="567" ht="14.25" customHeight="1">
      <c r="D567" s="8"/>
    </row>
    <row r="568" ht="14.25" customHeight="1">
      <c r="D568" s="8"/>
    </row>
    <row r="569" ht="14.25" customHeight="1">
      <c r="D569" s="8"/>
    </row>
    <row r="570" ht="14.25" customHeight="1">
      <c r="D570" s="8"/>
    </row>
    <row r="571" ht="14.25" customHeight="1">
      <c r="D571" s="8"/>
    </row>
    <row r="572" ht="14.25" customHeight="1">
      <c r="D572" s="8"/>
    </row>
    <row r="573" ht="14.25" customHeight="1">
      <c r="D573" s="8"/>
    </row>
    <row r="574" ht="14.25" customHeight="1">
      <c r="D574" s="8"/>
    </row>
    <row r="575" ht="14.25" customHeight="1">
      <c r="D575" s="8"/>
    </row>
    <row r="576" ht="14.25" customHeight="1">
      <c r="D576" s="8"/>
    </row>
    <row r="577" ht="14.25" customHeight="1">
      <c r="D577" s="8"/>
    </row>
    <row r="578" ht="14.25" customHeight="1">
      <c r="D578" s="8"/>
    </row>
    <row r="579" ht="14.25" customHeight="1">
      <c r="D579" s="8"/>
    </row>
    <row r="580" ht="14.25" customHeight="1">
      <c r="D580" s="8"/>
    </row>
    <row r="581" ht="14.25" customHeight="1">
      <c r="D581" s="8"/>
    </row>
    <row r="582" ht="14.25" customHeight="1">
      <c r="D582" s="8"/>
    </row>
    <row r="583" ht="14.25" customHeight="1">
      <c r="D583" s="8"/>
    </row>
    <row r="584" ht="14.25" customHeight="1">
      <c r="D584" s="8"/>
    </row>
    <row r="585" ht="14.25" customHeight="1">
      <c r="D585" s="8"/>
    </row>
    <row r="586" ht="14.25" customHeight="1">
      <c r="D586" s="8"/>
    </row>
    <row r="587" ht="14.25" customHeight="1">
      <c r="D587" s="8"/>
    </row>
    <row r="588" ht="14.25" customHeight="1">
      <c r="D588" s="8"/>
    </row>
    <row r="589" ht="14.25" customHeight="1">
      <c r="D589" s="8"/>
    </row>
    <row r="590" ht="14.25" customHeight="1">
      <c r="D590" s="8"/>
    </row>
    <row r="591" ht="14.25" customHeight="1">
      <c r="D591" s="8"/>
    </row>
    <row r="592" ht="14.25" customHeight="1">
      <c r="D592" s="8"/>
    </row>
    <row r="593" ht="14.25" customHeight="1">
      <c r="D593" s="8"/>
    </row>
    <row r="594" ht="14.25" customHeight="1">
      <c r="D594" s="8"/>
    </row>
    <row r="595" ht="14.25" customHeight="1">
      <c r="D595" s="8"/>
    </row>
    <row r="596" ht="14.25" customHeight="1">
      <c r="D596" s="8"/>
    </row>
    <row r="597" ht="14.25" customHeight="1">
      <c r="D597" s="8"/>
    </row>
    <row r="598" ht="14.25" customHeight="1">
      <c r="D598" s="8"/>
    </row>
    <row r="599" ht="14.25" customHeight="1">
      <c r="D599" s="8"/>
    </row>
    <row r="600" ht="14.25" customHeight="1">
      <c r="D600" s="8"/>
    </row>
    <row r="601" ht="14.25" customHeight="1">
      <c r="D601" s="8"/>
    </row>
    <row r="602" ht="14.25" customHeight="1">
      <c r="D602" s="8"/>
    </row>
    <row r="603" ht="14.25" customHeight="1">
      <c r="D603" s="8"/>
    </row>
    <row r="604" ht="14.25" customHeight="1">
      <c r="D604" s="8"/>
    </row>
    <row r="605" ht="14.25" customHeight="1">
      <c r="D605" s="8"/>
    </row>
    <row r="606" ht="14.25" customHeight="1">
      <c r="D606" s="8"/>
    </row>
    <row r="607" ht="14.25" customHeight="1">
      <c r="D607" s="8"/>
    </row>
    <row r="608" ht="14.25" customHeight="1">
      <c r="D608" s="8"/>
    </row>
    <row r="609" ht="14.25" customHeight="1">
      <c r="D609" s="8"/>
    </row>
    <row r="610" ht="14.25" customHeight="1">
      <c r="D610" s="8"/>
    </row>
    <row r="611" ht="14.25" customHeight="1">
      <c r="D611" s="8"/>
    </row>
    <row r="612" ht="14.25" customHeight="1">
      <c r="D612" s="8"/>
    </row>
    <row r="613" ht="14.25" customHeight="1">
      <c r="D613" s="8"/>
    </row>
    <row r="614" ht="14.25" customHeight="1">
      <c r="D614" s="8"/>
    </row>
    <row r="615" ht="14.25" customHeight="1">
      <c r="D615" s="8"/>
    </row>
    <row r="616" ht="14.25" customHeight="1">
      <c r="D616" s="8"/>
    </row>
    <row r="617" ht="14.25" customHeight="1">
      <c r="D617" s="8"/>
    </row>
    <row r="618" ht="14.25" customHeight="1">
      <c r="D618" s="8"/>
    </row>
    <row r="619" ht="14.25" customHeight="1">
      <c r="D619" s="8"/>
    </row>
    <row r="620" ht="14.25" customHeight="1">
      <c r="D620" s="8"/>
    </row>
    <row r="621" ht="14.25" customHeight="1">
      <c r="D621" s="8"/>
    </row>
    <row r="622" ht="14.25" customHeight="1">
      <c r="D622" s="8"/>
    </row>
    <row r="623" ht="14.25" customHeight="1">
      <c r="D623" s="8"/>
    </row>
    <row r="624" ht="14.25" customHeight="1">
      <c r="D624" s="8"/>
    </row>
    <row r="625" ht="14.25" customHeight="1">
      <c r="D625" s="8"/>
    </row>
    <row r="626" ht="14.25" customHeight="1">
      <c r="D626" s="8"/>
    </row>
    <row r="627" ht="14.25" customHeight="1">
      <c r="D627" s="8"/>
    </row>
    <row r="628" ht="14.25" customHeight="1">
      <c r="D628" s="8"/>
    </row>
    <row r="629" ht="14.25" customHeight="1">
      <c r="D629" s="8"/>
    </row>
    <row r="630" ht="14.25" customHeight="1">
      <c r="D630" s="8"/>
    </row>
    <row r="631" ht="14.25" customHeight="1">
      <c r="D631" s="8"/>
    </row>
    <row r="632" ht="14.25" customHeight="1">
      <c r="D632" s="8"/>
    </row>
    <row r="633" ht="14.25" customHeight="1">
      <c r="D633" s="8"/>
    </row>
    <row r="634" ht="14.25" customHeight="1">
      <c r="D634" s="8"/>
    </row>
    <row r="635" ht="14.25" customHeight="1">
      <c r="D635" s="8"/>
    </row>
    <row r="636" ht="14.25" customHeight="1">
      <c r="D636" s="8"/>
    </row>
    <row r="637" ht="14.25" customHeight="1">
      <c r="D637" s="8"/>
    </row>
    <row r="638" ht="14.25" customHeight="1">
      <c r="D638" s="8"/>
    </row>
    <row r="639" ht="14.25" customHeight="1">
      <c r="D639" s="8"/>
    </row>
    <row r="640" ht="14.25" customHeight="1">
      <c r="D640" s="8"/>
    </row>
    <row r="641" ht="14.25" customHeight="1">
      <c r="D641" s="8"/>
    </row>
    <row r="642" ht="14.25" customHeight="1">
      <c r="D642" s="8"/>
    </row>
    <row r="643" ht="14.25" customHeight="1">
      <c r="D643" s="8"/>
    </row>
    <row r="644" ht="14.25" customHeight="1">
      <c r="D644" s="8"/>
    </row>
    <row r="645" ht="14.25" customHeight="1">
      <c r="D645" s="8"/>
    </row>
    <row r="646" ht="14.25" customHeight="1">
      <c r="D646" s="8"/>
    </row>
    <row r="647" ht="14.25" customHeight="1">
      <c r="D647" s="8"/>
    </row>
    <row r="648" ht="14.25" customHeight="1">
      <c r="D648" s="8"/>
    </row>
    <row r="649" ht="14.25" customHeight="1">
      <c r="D649" s="8"/>
    </row>
    <row r="650" ht="14.25" customHeight="1">
      <c r="D650" s="8"/>
    </row>
    <row r="651" ht="14.25" customHeight="1">
      <c r="D651" s="8"/>
    </row>
    <row r="652" ht="14.25" customHeight="1">
      <c r="D652" s="8"/>
    </row>
    <row r="653" ht="14.25" customHeight="1">
      <c r="D653" s="8"/>
    </row>
    <row r="654" ht="14.25" customHeight="1">
      <c r="D654" s="8"/>
    </row>
    <row r="655" ht="14.25" customHeight="1">
      <c r="D655" s="8"/>
    </row>
    <row r="656" ht="14.25" customHeight="1">
      <c r="D656" s="8"/>
    </row>
    <row r="657" ht="14.25" customHeight="1">
      <c r="D657" s="8"/>
    </row>
    <row r="658" ht="14.25" customHeight="1">
      <c r="D658" s="8"/>
    </row>
    <row r="659" ht="14.25" customHeight="1">
      <c r="D659" s="8"/>
    </row>
    <row r="660" ht="14.25" customHeight="1">
      <c r="D660" s="8"/>
    </row>
    <row r="661" ht="14.25" customHeight="1">
      <c r="D661" s="8"/>
    </row>
    <row r="662" ht="14.25" customHeight="1">
      <c r="D662" s="8"/>
    </row>
    <row r="663" ht="14.25" customHeight="1">
      <c r="D663" s="8"/>
    </row>
    <row r="664" ht="14.25" customHeight="1">
      <c r="D664" s="8"/>
    </row>
    <row r="665" ht="14.25" customHeight="1">
      <c r="D665" s="8"/>
    </row>
    <row r="666" ht="14.25" customHeight="1">
      <c r="D666" s="8"/>
    </row>
    <row r="667" ht="14.25" customHeight="1">
      <c r="D667" s="8"/>
    </row>
    <row r="668" ht="14.25" customHeight="1">
      <c r="D668" s="8"/>
    </row>
    <row r="669" ht="14.25" customHeight="1">
      <c r="D669" s="8"/>
    </row>
    <row r="670" ht="14.25" customHeight="1">
      <c r="D670" s="8"/>
    </row>
    <row r="671" ht="14.25" customHeight="1">
      <c r="D671" s="8"/>
    </row>
    <row r="672" ht="14.25" customHeight="1">
      <c r="D672" s="8"/>
    </row>
    <row r="673" ht="14.25" customHeight="1">
      <c r="D673" s="8"/>
    </row>
    <row r="674" ht="14.25" customHeight="1">
      <c r="D674" s="8"/>
    </row>
    <row r="675" ht="14.25" customHeight="1">
      <c r="D675" s="8"/>
    </row>
    <row r="676" ht="14.25" customHeight="1">
      <c r="D676" s="8"/>
    </row>
    <row r="677" ht="14.25" customHeight="1">
      <c r="D677" s="8"/>
    </row>
    <row r="678" ht="14.25" customHeight="1">
      <c r="D678" s="8"/>
    </row>
    <row r="679" ht="14.25" customHeight="1">
      <c r="D679" s="8"/>
    </row>
    <row r="680" ht="14.25" customHeight="1">
      <c r="D680" s="8"/>
    </row>
    <row r="681" ht="14.25" customHeight="1">
      <c r="D681" s="8"/>
    </row>
    <row r="682" ht="14.25" customHeight="1">
      <c r="D682" s="8"/>
    </row>
    <row r="683" ht="14.25" customHeight="1">
      <c r="D683" s="8"/>
    </row>
    <row r="684" ht="14.25" customHeight="1">
      <c r="D684" s="8"/>
    </row>
    <row r="685" ht="14.25" customHeight="1">
      <c r="D685" s="8"/>
    </row>
    <row r="686" ht="14.25" customHeight="1">
      <c r="D686" s="8"/>
    </row>
    <row r="687" ht="14.25" customHeight="1">
      <c r="D687" s="8"/>
    </row>
    <row r="688" ht="14.25" customHeight="1">
      <c r="D688" s="8"/>
    </row>
    <row r="689" ht="14.25" customHeight="1">
      <c r="D689" s="8"/>
    </row>
    <row r="690" ht="14.25" customHeight="1">
      <c r="D690" s="8"/>
    </row>
    <row r="691" ht="14.25" customHeight="1">
      <c r="D691" s="8"/>
    </row>
    <row r="692" ht="14.25" customHeight="1">
      <c r="D692" s="8"/>
    </row>
    <row r="693" ht="14.25" customHeight="1">
      <c r="D693" s="8"/>
    </row>
    <row r="694" ht="14.25" customHeight="1">
      <c r="D694" s="8"/>
    </row>
    <row r="695" ht="14.25" customHeight="1">
      <c r="D695" s="8"/>
    </row>
    <row r="696" ht="14.25" customHeight="1">
      <c r="D696" s="8"/>
    </row>
    <row r="697" ht="14.25" customHeight="1">
      <c r="D697" s="8"/>
    </row>
    <row r="698" ht="14.25" customHeight="1">
      <c r="D698" s="8"/>
    </row>
    <row r="699" ht="14.25" customHeight="1">
      <c r="D699" s="8"/>
    </row>
    <row r="700" ht="14.25" customHeight="1">
      <c r="D700" s="8"/>
    </row>
    <row r="701" ht="14.25" customHeight="1">
      <c r="D701" s="8"/>
    </row>
    <row r="702" ht="14.25" customHeight="1">
      <c r="D702" s="8"/>
    </row>
    <row r="703" ht="14.25" customHeight="1">
      <c r="D703" s="8"/>
    </row>
    <row r="704" ht="14.25" customHeight="1">
      <c r="D704" s="8"/>
    </row>
    <row r="705" ht="14.25" customHeight="1">
      <c r="D705" s="8"/>
    </row>
    <row r="706" ht="14.25" customHeight="1">
      <c r="D706" s="8"/>
    </row>
    <row r="707" ht="14.25" customHeight="1">
      <c r="D707" s="8"/>
    </row>
    <row r="708" ht="14.25" customHeight="1">
      <c r="D708" s="8"/>
    </row>
    <row r="709" ht="14.25" customHeight="1">
      <c r="D709" s="8"/>
    </row>
    <row r="710" ht="14.25" customHeight="1">
      <c r="D710" s="8"/>
    </row>
    <row r="711" ht="14.25" customHeight="1">
      <c r="D711" s="8"/>
    </row>
    <row r="712" ht="14.25" customHeight="1">
      <c r="D712" s="8"/>
    </row>
    <row r="713" ht="14.25" customHeight="1">
      <c r="D713" s="8"/>
    </row>
    <row r="714" ht="14.25" customHeight="1">
      <c r="D714" s="8"/>
    </row>
    <row r="715" ht="14.25" customHeight="1">
      <c r="D715" s="8"/>
    </row>
    <row r="716" ht="14.25" customHeight="1">
      <c r="D716" s="8"/>
    </row>
    <row r="717" ht="14.25" customHeight="1">
      <c r="D717" s="8"/>
    </row>
    <row r="718" ht="14.25" customHeight="1">
      <c r="D718" s="8"/>
    </row>
    <row r="719" ht="14.25" customHeight="1">
      <c r="D719" s="8"/>
    </row>
    <row r="720" ht="14.25" customHeight="1">
      <c r="D720" s="8"/>
    </row>
    <row r="721" ht="14.25" customHeight="1">
      <c r="D721" s="8"/>
    </row>
    <row r="722" ht="14.25" customHeight="1">
      <c r="D722" s="8"/>
    </row>
    <row r="723" ht="14.25" customHeight="1">
      <c r="D723" s="8"/>
    </row>
    <row r="724" ht="14.25" customHeight="1">
      <c r="D724" s="8"/>
    </row>
    <row r="725" ht="14.25" customHeight="1">
      <c r="D725" s="8"/>
    </row>
    <row r="726" ht="14.25" customHeight="1">
      <c r="D726" s="8"/>
    </row>
    <row r="727" ht="14.25" customHeight="1">
      <c r="D727" s="8"/>
    </row>
    <row r="728" ht="14.25" customHeight="1">
      <c r="D728" s="8"/>
    </row>
    <row r="729" ht="14.25" customHeight="1">
      <c r="D729" s="8"/>
    </row>
    <row r="730" ht="14.25" customHeight="1">
      <c r="D730" s="8"/>
    </row>
    <row r="731" ht="14.25" customHeight="1">
      <c r="D731" s="8"/>
    </row>
    <row r="732" ht="14.25" customHeight="1">
      <c r="D732" s="8"/>
    </row>
    <row r="733" ht="14.25" customHeight="1">
      <c r="D733" s="8"/>
    </row>
    <row r="734" ht="14.25" customHeight="1">
      <c r="D734" s="8"/>
    </row>
    <row r="735" ht="14.25" customHeight="1">
      <c r="D735" s="8"/>
    </row>
    <row r="736" ht="14.25" customHeight="1">
      <c r="D736" s="8"/>
    </row>
    <row r="737" ht="14.25" customHeight="1">
      <c r="D737" s="8"/>
    </row>
    <row r="738" ht="14.25" customHeight="1">
      <c r="D738" s="8"/>
    </row>
    <row r="739" ht="14.25" customHeight="1">
      <c r="D739" s="8"/>
    </row>
    <row r="740" ht="14.25" customHeight="1">
      <c r="D740" s="8"/>
    </row>
    <row r="741" ht="14.25" customHeight="1">
      <c r="D741" s="8"/>
    </row>
    <row r="742" ht="14.25" customHeight="1">
      <c r="D742" s="8"/>
    </row>
    <row r="743" ht="14.25" customHeight="1">
      <c r="D743" s="8"/>
    </row>
    <row r="744" ht="14.25" customHeight="1">
      <c r="D744" s="8"/>
    </row>
    <row r="745" ht="14.25" customHeight="1">
      <c r="D745" s="8"/>
    </row>
    <row r="746" ht="14.25" customHeight="1">
      <c r="D746" s="8"/>
    </row>
    <row r="747" ht="14.25" customHeight="1">
      <c r="D747" s="8"/>
    </row>
    <row r="748" ht="14.25" customHeight="1">
      <c r="D748" s="8"/>
    </row>
    <row r="749" ht="14.25" customHeight="1">
      <c r="D749" s="8"/>
    </row>
    <row r="750" ht="14.25" customHeight="1">
      <c r="D750" s="8"/>
    </row>
    <row r="751" ht="14.25" customHeight="1">
      <c r="D751" s="8"/>
    </row>
    <row r="752" ht="14.25" customHeight="1">
      <c r="D752" s="8"/>
    </row>
    <row r="753" ht="14.25" customHeight="1">
      <c r="D753" s="8"/>
    </row>
    <row r="754" ht="14.25" customHeight="1">
      <c r="D754" s="8"/>
    </row>
    <row r="755" ht="14.25" customHeight="1">
      <c r="D755" s="8"/>
    </row>
    <row r="756" ht="14.25" customHeight="1">
      <c r="D756" s="8"/>
    </row>
    <row r="757" ht="14.25" customHeight="1">
      <c r="D757" s="8"/>
    </row>
    <row r="758" ht="14.25" customHeight="1">
      <c r="D758" s="8"/>
    </row>
    <row r="759" ht="14.25" customHeight="1">
      <c r="D759" s="8"/>
    </row>
    <row r="760" ht="14.25" customHeight="1">
      <c r="D760" s="8"/>
    </row>
    <row r="761" ht="14.25" customHeight="1">
      <c r="D761" s="8"/>
    </row>
    <row r="762" ht="14.25" customHeight="1">
      <c r="D762" s="8"/>
    </row>
    <row r="763" ht="14.25" customHeight="1">
      <c r="D763" s="8"/>
    </row>
    <row r="764" ht="14.25" customHeight="1">
      <c r="D764" s="8"/>
    </row>
    <row r="765" ht="14.25" customHeight="1">
      <c r="D765" s="8"/>
    </row>
    <row r="766" ht="14.25" customHeight="1">
      <c r="D766" s="8"/>
    </row>
    <row r="767" ht="14.25" customHeight="1">
      <c r="D767" s="8"/>
    </row>
    <row r="768" ht="14.25" customHeight="1">
      <c r="D768" s="8"/>
    </row>
    <row r="769" ht="14.25" customHeight="1">
      <c r="D769" s="8"/>
    </row>
    <row r="770" ht="14.25" customHeight="1">
      <c r="D770" s="8"/>
    </row>
    <row r="771" ht="14.25" customHeight="1">
      <c r="D771" s="8"/>
    </row>
    <row r="772" ht="14.25" customHeight="1">
      <c r="D772" s="8"/>
    </row>
    <row r="773" ht="14.25" customHeight="1">
      <c r="D773" s="8"/>
    </row>
    <row r="774" ht="14.25" customHeight="1">
      <c r="D774" s="8"/>
    </row>
    <row r="775" ht="14.25" customHeight="1">
      <c r="D775" s="8"/>
    </row>
    <row r="776" ht="14.25" customHeight="1">
      <c r="D776" s="8"/>
    </row>
    <row r="777" ht="14.25" customHeight="1">
      <c r="D777" s="8"/>
    </row>
    <row r="778" ht="14.25" customHeight="1">
      <c r="D778" s="8"/>
    </row>
    <row r="779" ht="14.25" customHeight="1">
      <c r="D779" s="8"/>
    </row>
    <row r="780" ht="14.25" customHeight="1">
      <c r="D780" s="8"/>
    </row>
    <row r="781" ht="14.25" customHeight="1">
      <c r="D781" s="8"/>
    </row>
    <row r="782" ht="14.25" customHeight="1">
      <c r="D782" s="8"/>
    </row>
    <row r="783" ht="14.25" customHeight="1">
      <c r="D783" s="8"/>
    </row>
    <row r="784" ht="14.25" customHeight="1">
      <c r="D784" s="8"/>
    </row>
    <row r="785" ht="14.25" customHeight="1">
      <c r="D785" s="8"/>
    </row>
    <row r="786" ht="14.25" customHeight="1">
      <c r="D786" s="8"/>
    </row>
    <row r="787" ht="14.25" customHeight="1">
      <c r="D787" s="8"/>
    </row>
    <row r="788" ht="14.25" customHeight="1">
      <c r="D788" s="8"/>
    </row>
    <row r="789" ht="14.25" customHeight="1">
      <c r="D789" s="8"/>
    </row>
    <row r="790" ht="14.25" customHeight="1">
      <c r="D790" s="8"/>
    </row>
    <row r="791" ht="14.25" customHeight="1">
      <c r="D791" s="8"/>
    </row>
    <row r="792" ht="14.25" customHeight="1">
      <c r="D792" s="8"/>
    </row>
    <row r="793" ht="14.25" customHeight="1">
      <c r="D793" s="8"/>
    </row>
    <row r="794" ht="14.25" customHeight="1">
      <c r="D794" s="8"/>
    </row>
    <row r="795" ht="14.25" customHeight="1">
      <c r="D795" s="8"/>
    </row>
    <row r="796" ht="14.25" customHeight="1">
      <c r="D796" s="8"/>
    </row>
    <row r="797" ht="14.25" customHeight="1">
      <c r="D797" s="8"/>
    </row>
    <row r="798" ht="14.25" customHeight="1">
      <c r="D798" s="8"/>
    </row>
    <row r="799" ht="14.25" customHeight="1">
      <c r="D799" s="8"/>
    </row>
    <row r="800" ht="14.25" customHeight="1">
      <c r="D800" s="8"/>
    </row>
    <row r="801" ht="14.25" customHeight="1">
      <c r="D801" s="8"/>
    </row>
    <row r="802" ht="14.25" customHeight="1">
      <c r="D802" s="8"/>
    </row>
    <row r="803" ht="14.25" customHeight="1">
      <c r="D803" s="8"/>
    </row>
    <row r="804" ht="14.25" customHeight="1">
      <c r="D804" s="8"/>
    </row>
    <row r="805" ht="14.25" customHeight="1">
      <c r="D805" s="8"/>
    </row>
    <row r="806" ht="14.25" customHeight="1">
      <c r="D806" s="8"/>
    </row>
    <row r="807" ht="14.25" customHeight="1">
      <c r="D807" s="8"/>
    </row>
    <row r="808" ht="14.25" customHeight="1">
      <c r="D808" s="8"/>
    </row>
    <row r="809" ht="14.25" customHeight="1">
      <c r="D809" s="8"/>
    </row>
    <row r="810" ht="14.25" customHeight="1">
      <c r="D810" s="8"/>
    </row>
    <row r="811" ht="14.25" customHeight="1">
      <c r="D811" s="8"/>
    </row>
    <row r="812" ht="14.25" customHeight="1">
      <c r="D812" s="8"/>
    </row>
    <row r="813" ht="14.25" customHeight="1">
      <c r="D813" s="8"/>
    </row>
    <row r="814" ht="14.25" customHeight="1">
      <c r="D814" s="8"/>
    </row>
    <row r="815" ht="14.25" customHeight="1">
      <c r="D815" s="8"/>
    </row>
    <row r="816" ht="14.25" customHeight="1">
      <c r="D816" s="8"/>
    </row>
    <row r="817" ht="14.25" customHeight="1">
      <c r="D817" s="8"/>
    </row>
    <row r="818" ht="14.25" customHeight="1">
      <c r="D818" s="8"/>
    </row>
    <row r="819" ht="14.25" customHeight="1">
      <c r="D819" s="8"/>
    </row>
    <row r="820" ht="14.25" customHeight="1">
      <c r="D820" s="8"/>
    </row>
    <row r="821" ht="14.25" customHeight="1">
      <c r="D821" s="8"/>
    </row>
    <row r="822" ht="14.25" customHeight="1">
      <c r="D822" s="8"/>
    </row>
    <row r="823" ht="14.25" customHeight="1">
      <c r="D823" s="8"/>
    </row>
    <row r="824" ht="14.25" customHeight="1">
      <c r="D824" s="8"/>
    </row>
    <row r="825" ht="14.25" customHeight="1">
      <c r="D825" s="8"/>
    </row>
    <row r="826" ht="14.25" customHeight="1">
      <c r="D826" s="8"/>
    </row>
    <row r="827" ht="14.25" customHeight="1">
      <c r="D827" s="8"/>
    </row>
    <row r="828" ht="14.25" customHeight="1">
      <c r="D828" s="8"/>
    </row>
    <row r="829" ht="14.25" customHeight="1">
      <c r="D829" s="8"/>
    </row>
    <row r="830" ht="14.25" customHeight="1">
      <c r="D830" s="8"/>
    </row>
    <row r="831" ht="14.25" customHeight="1">
      <c r="D831" s="8"/>
    </row>
    <row r="832" ht="14.25" customHeight="1">
      <c r="D832" s="8"/>
    </row>
    <row r="833" ht="14.25" customHeight="1">
      <c r="D833" s="8"/>
    </row>
    <row r="834" ht="14.25" customHeight="1">
      <c r="D834" s="8"/>
    </row>
    <row r="835" ht="14.25" customHeight="1">
      <c r="D835" s="8"/>
    </row>
    <row r="836" ht="14.25" customHeight="1">
      <c r="D836" s="8"/>
    </row>
    <row r="837" ht="14.25" customHeight="1">
      <c r="D837" s="8"/>
    </row>
    <row r="838" ht="14.25" customHeight="1">
      <c r="D838" s="8"/>
    </row>
    <row r="839" ht="14.25" customHeight="1">
      <c r="D839" s="8"/>
    </row>
    <row r="840" ht="14.25" customHeight="1">
      <c r="D840" s="8"/>
    </row>
    <row r="841" ht="14.25" customHeight="1">
      <c r="D841" s="8"/>
    </row>
    <row r="842" ht="14.25" customHeight="1">
      <c r="D842" s="8"/>
    </row>
    <row r="843" ht="14.25" customHeight="1">
      <c r="D843" s="8"/>
    </row>
    <row r="844" ht="14.25" customHeight="1">
      <c r="D844" s="8"/>
    </row>
    <row r="845" ht="14.25" customHeight="1">
      <c r="D845" s="8"/>
    </row>
    <row r="846" ht="14.25" customHeight="1">
      <c r="D846" s="8"/>
    </row>
    <row r="847" ht="14.25" customHeight="1">
      <c r="D847" s="8"/>
    </row>
    <row r="848" ht="14.25" customHeight="1">
      <c r="D848" s="8"/>
    </row>
    <row r="849" ht="14.25" customHeight="1">
      <c r="D849" s="8"/>
    </row>
    <row r="850" ht="14.25" customHeight="1">
      <c r="D850" s="8"/>
    </row>
    <row r="851" ht="14.25" customHeight="1">
      <c r="D851" s="8"/>
    </row>
    <row r="852" ht="14.25" customHeight="1">
      <c r="D852" s="8"/>
    </row>
    <row r="853" ht="14.25" customHeight="1">
      <c r="D853" s="8"/>
    </row>
    <row r="854" ht="14.25" customHeight="1">
      <c r="D854" s="8"/>
    </row>
    <row r="855" ht="14.25" customHeight="1">
      <c r="D855" s="8"/>
    </row>
    <row r="856" ht="14.25" customHeight="1">
      <c r="D856" s="8"/>
    </row>
    <row r="857" ht="14.25" customHeight="1">
      <c r="D857" s="8"/>
    </row>
    <row r="858" ht="14.25" customHeight="1">
      <c r="D858" s="8"/>
    </row>
    <row r="859" ht="14.25" customHeight="1">
      <c r="D859" s="8"/>
    </row>
    <row r="860" ht="14.25" customHeight="1">
      <c r="D860" s="8"/>
    </row>
    <row r="861" ht="14.25" customHeight="1">
      <c r="D861" s="8"/>
    </row>
    <row r="862" ht="14.25" customHeight="1">
      <c r="D862" s="8"/>
    </row>
    <row r="863" ht="14.25" customHeight="1">
      <c r="D863" s="8"/>
    </row>
    <row r="864" ht="14.25" customHeight="1">
      <c r="D864" s="8"/>
    </row>
    <row r="865" ht="14.25" customHeight="1">
      <c r="D865" s="8"/>
    </row>
    <row r="866" ht="14.25" customHeight="1">
      <c r="D866" s="8"/>
    </row>
    <row r="867" ht="14.25" customHeight="1">
      <c r="D867" s="8"/>
    </row>
    <row r="868" ht="14.25" customHeight="1">
      <c r="D868" s="8"/>
    </row>
    <row r="869" ht="14.25" customHeight="1">
      <c r="D869" s="8"/>
    </row>
    <row r="870" ht="14.25" customHeight="1">
      <c r="D870" s="8"/>
    </row>
    <row r="871" ht="14.25" customHeight="1">
      <c r="D871" s="8"/>
    </row>
    <row r="872" ht="14.25" customHeight="1">
      <c r="D872" s="8"/>
    </row>
    <row r="873" ht="14.25" customHeight="1">
      <c r="D873" s="8"/>
    </row>
    <row r="874" ht="14.25" customHeight="1">
      <c r="D874" s="8"/>
    </row>
    <row r="875" ht="14.25" customHeight="1">
      <c r="D875" s="8"/>
    </row>
    <row r="876" ht="14.25" customHeight="1">
      <c r="D876" s="8"/>
    </row>
    <row r="877" ht="14.25" customHeight="1">
      <c r="D877" s="8"/>
    </row>
    <row r="878" ht="14.25" customHeight="1">
      <c r="D878" s="8"/>
    </row>
    <row r="879" ht="14.25" customHeight="1">
      <c r="D879" s="8"/>
    </row>
    <row r="880" ht="14.25" customHeight="1">
      <c r="D880" s="8"/>
    </row>
    <row r="881" ht="14.25" customHeight="1">
      <c r="D881" s="8"/>
    </row>
    <row r="882" ht="14.25" customHeight="1">
      <c r="D882" s="8"/>
    </row>
    <row r="883" ht="14.25" customHeight="1">
      <c r="D883" s="8"/>
    </row>
    <row r="884" ht="14.25" customHeight="1">
      <c r="D884" s="8"/>
    </row>
    <row r="885" ht="14.25" customHeight="1">
      <c r="D885" s="8"/>
    </row>
    <row r="886" ht="14.25" customHeight="1">
      <c r="D886" s="8"/>
    </row>
    <row r="887" ht="14.25" customHeight="1">
      <c r="D887" s="8"/>
    </row>
    <row r="888" ht="14.25" customHeight="1">
      <c r="D888" s="8"/>
    </row>
    <row r="889" ht="14.25" customHeight="1">
      <c r="D889" s="8"/>
    </row>
    <row r="890" ht="14.25" customHeight="1">
      <c r="D890" s="8"/>
    </row>
    <row r="891" ht="14.25" customHeight="1">
      <c r="D891" s="8"/>
    </row>
    <row r="892" ht="14.25" customHeight="1">
      <c r="D892" s="8"/>
    </row>
    <row r="893" ht="14.25" customHeight="1">
      <c r="D893" s="8"/>
    </row>
    <row r="894" ht="14.25" customHeight="1">
      <c r="D894" s="8"/>
    </row>
    <row r="895" ht="14.25" customHeight="1">
      <c r="D895" s="8"/>
    </row>
    <row r="896" ht="14.25" customHeight="1">
      <c r="D896" s="8"/>
    </row>
    <row r="897" ht="14.25" customHeight="1">
      <c r="D897" s="8"/>
    </row>
    <row r="898" ht="14.25" customHeight="1">
      <c r="D898" s="8"/>
    </row>
    <row r="899" ht="14.25" customHeight="1">
      <c r="D899" s="8"/>
    </row>
    <row r="900" ht="14.25" customHeight="1">
      <c r="D900" s="8"/>
    </row>
    <row r="901" ht="14.25" customHeight="1">
      <c r="D901" s="8"/>
    </row>
    <row r="902" ht="14.25" customHeight="1">
      <c r="D902" s="8"/>
    </row>
    <row r="903" ht="14.25" customHeight="1">
      <c r="D903" s="8"/>
    </row>
    <row r="904" ht="14.25" customHeight="1">
      <c r="D904" s="8"/>
    </row>
    <row r="905" ht="14.25" customHeight="1">
      <c r="D905" s="8"/>
    </row>
    <row r="906" ht="14.25" customHeight="1">
      <c r="D906" s="8"/>
    </row>
    <row r="907" ht="14.25" customHeight="1">
      <c r="D907" s="8"/>
    </row>
    <row r="908" ht="14.25" customHeight="1">
      <c r="D908" s="8"/>
    </row>
    <row r="909" ht="14.25" customHeight="1">
      <c r="D909" s="8"/>
    </row>
    <row r="910" ht="14.25" customHeight="1">
      <c r="D910" s="8"/>
    </row>
    <row r="911" ht="14.25" customHeight="1">
      <c r="D911" s="8"/>
    </row>
    <row r="912" ht="14.25" customHeight="1">
      <c r="D912" s="8"/>
    </row>
    <row r="913" ht="14.25" customHeight="1">
      <c r="D913" s="8"/>
    </row>
    <row r="914" ht="14.25" customHeight="1">
      <c r="D914" s="8"/>
    </row>
    <row r="915" ht="14.25" customHeight="1">
      <c r="D915" s="8"/>
    </row>
    <row r="916" ht="14.25" customHeight="1">
      <c r="D916" s="8"/>
    </row>
    <row r="917" ht="14.25" customHeight="1">
      <c r="D917" s="8"/>
    </row>
    <row r="918" ht="14.25" customHeight="1">
      <c r="D918" s="8"/>
    </row>
    <row r="919" ht="14.25" customHeight="1">
      <c r="D919" s="8"/>
    </row>
    <row r="920" ht="14.25" customHeight="1">
      <c r="D920" s="8"/>
    </row>
    <row r="921" ht="14.25" customHeight="1">
      <c r="D921" s="8"/>
    </row>
    <row r="922" ht="14.25" customHeight="1">
      <c r="D922" s="8"/>
    </row>
    <row r="923" ht="14.25" customHeight="1">
      <c r="D923" s="8"/>
    </row>
    <row r="924" ht="14.25" customHeight="1">
      <c r="D924" s="8"/>
    </row>
    <row r="925" ht="14.25" customHeight="1">
      <c r="D925" s="8"/>
    </row>
    <row r="926" ht="14.25" customHeight="1">
      <c r="D926" s="8"/>
    </row>
    <row r="927" ht="14.25" customHeight="1">
      <c r="D927" s="8"/>
    </row>
    <row r="928" ht="14.25" customHeight="1">
      <c r="D928" s="8"/>
    </row>
    <row r="929" ht="14.25" customHeight="1">
      <c r="D929" s="8"/>
    </row>
    <row r="930" ht="14.25" customHeight="1">
      <c r="D930" s="8"/>
    </row>
    <row r="931" ht="14.25" customHeight="1">
      <c r="D931" s="8"/>
    </row>
    <row r="932" ht="14.25" customHeight="1">
      <c r="D932" s="8"/>
    </row>
    <row r="933" ht="14.25" customHeight="1">
      <c r="D933" s="8"/>
    </row>
    <row r="934" ht="14.25" customHeight="1">
      <c r="D934" s="8"/>
    </row>
    <row r="935" ht="14.25" customHeight="1">
      <c r="D935" s="8"/>
    </row>
    <row r="936" ht="14.25" customHeight="1">
      <c r="D936" s="8"/>
    </row>
    <row r="937" ht="14.25" customHeight="1">
      <c r="D937" s="8"/>
    </row>
    <row r="938" ht="14.25" customHeight="1">
      <c r="D938" s="8"/>
    </row>
    <row r="939" ht="14.25" customHeight="1">
      <c r="D939" s="8"/>
    </row>
    <row r="940" ht="14.25" customHeight="1">
      <c r="D940" s="8"/>
    </row>
    <row r="941" ht="14.25" customHeight="1">
      <c r="D941" s="8"/>
    </row>
    <row r="942" ht="14.25" customHeight="1">
      <c r="D942" s="8"/>
    </row>
    <row r="943" ht="14.25" customHeight="1">
      <c r="D943" s="8"/>
    </row>
    <row r="944" ht="14.25" customHeight="1">
      <c r="D944" s="8"/>
    </row>
    <row r="945" ht="14.25" customHeight="1">
      <c r="D945" s="8"/>
    </row>
    <row r="946" ht="14.25" customHeight="1">
      <c r="D946" s="8"/>
    </row>
    <row r="947" ht="14.25" customHeight="1">
      <c r="D947" s="8"/>
    </row>
    <row r="948" ht="14.25" customHeight="1">
      <c r="D948" s="8"/>
    </row>
    <row r="949" ht="14.25" customHeight="1">
      <c r="D949" s="8"/>
    </row>
    <row r="950" ht="14.25" customHeight="1">
      <c r="D950" s="8"/>
    </row>
    <row r="951" ht="14.25" customHeight="1">
      <c r="D951" s="8"/>
    </row>
    <row r="952" ht="14.25" customHeight="1">
      <c r="D952" s="8"/>
    </row>
    <row r="953" ht="14.25" customHeight="1">
      <c r="D953" s="8"/>
    </row>
    <row r="954" ht="14.25" customHeight="1">
      <c r="D954" s="8"/>
    </row>
    <row r="955" ht="14.25" customHeight="1">
      <c r="D955" s="8"/>
    </row>
    <row r="956" ht="14.25" customHeight="1">
      <c r="D956" s="8"/>
    </row>
    <row r="957" ht="14.25" customHeight="1">
      <c r="D957" s="8"/>
    </row>
    <row r="958" ht="14.25" customHeight="1">
      <c r="D958" s="8"/>
    </row>
    <row r="959" ht="14.25" customHeight="1">
      <c r="D959" s="8"/>
    </row>
    <row r="960" ht="14.25" customHeight="1">
      <c r="D960" s="8"/>
    </row>
    <row r="961" ht="14.25" customHeight="1">
      <c r="D961" s="8"/>
    </row>
    <row r="962" ht="14.25" customHeight="1">
      <c r="D962" s="8"/>
    </row>
    <row r="963" ht="14.25" customHeight="1">
      <c r="D963" s="8"/>
    </row>
    <row r="964" ht="14.25" customHeight="1">
      <c r="D964" s="8"/>
    </row>
    <row r="965" ht="14.25" customHeight="1">
      <c r="D965" s="8"/>
    </row>
    <row r="966" ht="14.25" customHeight="1">
      <c r="D966" s="8"/>
    </row>
    <row r="967" ht="14.25" customHeight="1">
      <c r="D967" s="8"/>
    </row>
    <row r="968" ht="14.25" customHeight="1">
      <c r="D968" s="8"/>
    </row>
    <row r="969" ht="14.25" customHeight="1">
      <c r="D969" s="8"/>
    </row>
    <row r="970" ht="14.25" customHeight="1">
      <c r="D970" s="8"/>
    </row>
    <row r="971" ht="14.25" customHeight="1">
      <c r="D971" s="8"/>
    </row>
    <row r="972" ht="14.25" customHeight="1">
      <c r="D972" s="8"/>
    </row>
    <row r="973" ht="14.25" customHeight="1">
      <c r="D973" s="8"/>
    </row>
    <row r="974" ht="14.25" customHeight="1">
      <c r="D974" s="8"/>
    </row>
    <row r="975" ht="14.25" customHeight="1">
      <c r="D975" s="8"/>
    </row>
    <row r="976" ht="14.25" customHeight="1">
      <c r="D976" s="8"/>
    </row>
    <row r="977" ht="14.25" customHeight="1">
      <c r="D977" s="8"/>
    </row>
    <row r="978" ht="14.25" customHeight="1">
      <c r="D978" s="8"/>
    </row>
    <row r="979" ht="14.25" customHeight="1">
      <c r="D979" s="8"/>
    </row>
    <row r="980" ht="14.25" customHeight="1">
      <c r="D980" s="8"/>
    </row>
    <row r="981" ht="14.25" customHeight="1">
      <c r="D981" s="8"/>
    </row>
    <row r="982" ht="14.25" customHeight="1">
      <c r="D982" s="8"/>
    </row>
    <row r="983" ht="14.25" customHeight="1">
      <c r="D983" s="8"/>
    </row>
    <row r="984" ht="14.25" customHeight="1">
      <c r="D984" s="8"/>
    </row>
    <row r="985" ht="14.25" customHeight="1">
      <c r="D985" s="8"/>
    </row>
    <row r="986" ht="14.25" customHeight="1">
      <c r="D986" s="8"/>
    </row>
    <row r="987" ht="14.25" customHeight="1">
      <c r="D987" s="8"/>
    </row>
    <row r="988" ht="14.25" customHeight="1">
      <c r="D988" s="8"/>
    </row>
    <row r="989" ht="14.25" customHeight="1">
      <c r="D989" s="8"/>
    </row>
    <row r="990" ht="14.25" customHeight="1">
      <c r="D990" s="8"/>
    </row>
    <row r="991" ht="14.25" customHeight="1">
      <c r="D991" s="8"/>
    </row>
    <row r="992" ht="14.25" customHeight="1">
      <c r="D992" s="8"/>
    </row>
    <row r="993" ht="14.25" customHeight="1">
      <c r="D993" s="8"/>
    </row>
    <row r="994" ht="14.25" customHeight="1">
      <c r="D994" s="8"/>
    </row>
    <row r="995" ht="14.25" customHeight="1">
      <c r="D995" s="8"/>
    </row>
    <row r="996" ht="14.25" customHeight="1">
      <c r="D996" s="8"/>
    </row>
    <row r="997" ht="14.25" customHeight="1">
      <c r="D997" s="8"/>
    </row>
    <row r="998" ht="14.25" customHeight="1">
      <c r="D998" s="8"/>
    </row>
    <row r="999" ht="14.25" customHeight="1">
      <c r="D999" s="8"/>
    </row>
    <row r="1000" ht="14.25" customHeight="1">
      <c r="D1000" s="8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33.14"/>
    <col customWidth="1" min="2" max="2" width="19.0"/>
    <col customWidth="1" min="3" max="4" width="8.86"/>
    <col customWidth="1" min="5" max="5" width="36.14"/>
    <col customWidth="1" min="6" max="6" width="20.71"/>
    <col customWidth="1" min="7" max="7" width="19.57"/>
    <col customWidth="1" min="8" max="8" width="8.86"/>
    <col customWidth="1" min="9" max="9" width="12.86"/>
    <col customWidth="1" min="10" max="11" width="8.86"/>
    <col customWidth="1" min="12" max="26" width="8.71"/>
  </cols>
  <sheetData>
    <row r="1" ht="14.25" customHeight="1">
      <c r="A1" s="6" t="s">
        <v>121</v>
      </c>
      <c r="B1" s="20" t="s">
        <v>141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99</v>
      </c>
      <c r="B2" s="20">
        <f>'InstrumentAttributeHistory (3)'!B3</f>
        <v>45292</v>
      </c>
      <c r="C2" s="22">
        <f>'InstrumentAttributeHistory (3)'!C3</f>
        <v>1</v>
      </c>
      <c r="D2" s="20" t="str">
        <f>'InstrumentAttributeHistory (3)'!D3</f>
        <v>SO1</v>
      </c>
      <c r="E2" s="22">
        <f>'InstrumentAttributeHistory (3)'!E3</f>
        <v>111</v>
      </c>
      <c r="F2" s="20">
        <f>'InstrumentAttributeHistory (3)'!G3</f>
        <v>45292</v>
      </c>
      <c r="G2" s="20">
        <f>'InstrumentAttributeHistory (3)'!H3</f>
        <v>45657</v>
      </c>
      <c r="H2" s="20" t="str">
        <f>'InstrumentAttributeHistory (3)'!I3</f>
        <v>SaaS</v>
      </c>
      <c r="I2" s="20" t="str">
        <f>'InstrumentAttributeHistory (3)'!J3</f>
        <v>Ratable</v>
      </c>
      <c r="J2" s="22"/>
      <c r="K2" s="22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142</v>
      </c>
      <c r="B3" s="20">
        <f>'TransactionHistory (3)'!C3</f>
        <v>45292</v>
      </c>
      <c r="C3" s="22" t="str">
        <f>'TransactionHistory (3)'!D3</f>
        <v>SO1</v>
      </c>
      <c r="D3" s="22" t="str">
        <f>'TransactionHistory (3)'!E3</f>
        <v>Billing</v>
      </c>
      <c r="E3" s="22">
        <f>'TransactionHistory (3)'!F3</f>
        <v>1200</v>
      </c>
      <c r="F3" s="22">
        <f>'TransactionHistory (3)'!G3</f>
        <v>1</v>
      </c>
      <c r="G3" s="22"/>
      <c r="H3" s="22"/>
      <c r="I3" s="2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143</v>
      </c>
      <c r="B4" s="22">
        <f>TransactionInput!D5</f>
        <v>100</v>
      </c>
      <c r="C4" s="22">
        <v>1.0</v>
      </c>
      <c r="D4" s="20" t="str">
        <f>TransactionInput!B5</f>
        <v>SO1</v>
      </c>
      <c r="E4" s="20">
        <f>TransactionInput!A5</f>
        <v>45292</v>
      </c>
      <c r="F4" s="22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144</v>
      </c>
      <c r="B5" s="22">
        <f>TransactionInput!D7</f>
        <v>12</v>
      </c>
      <c r="C5" s="22">
        <v>1.0</v>
      </c>
      <c r="D5" s="20" t="str">
        <f t="shared" ref="D5:E5" si="1">D4</f>
        <v>SO1</v>
      </c>
      <c r="E5" s="20">
        <f t="shared" si="1"/>
        <v>45292</v>
      </c>
      <c r="F5" s="22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6" t="s">
        <v>145</v>
      </c>
      <c r="B6" s="22">
        <f>TransactionInput!D9</f>
        <v>0.2</v>
      </c>
      <c r="C6" s="22">
        <f t="shared" ref="C6:E6" si="2">C5</f>
        <v>1</v>
      </c>
      <c r="D6" s="20" t="str">
        <f t="shared" si="2"/>
        <v>SO1</v>
      </c>
      <c r="E6" s="20">
        <f t="shared" si="2"/>
        <v>45292</v>
      </c>
      <c r="F6" s="2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6" width="8.71"/>
  </cols>
  <sheetData>
    <row r="1" ht="14.25" customHeight="1">
      <c r="A1" s="7" t="s">
        <v>13</v>
      </c>
      <c r="B1" s="22">
        <f>'Model_Input (1)'!B4</f>
        <v>100</v>
      </c>
      <c r="C1" s="7" t="s">
        <v>146</v>
      </c>
      <c r="D1" s="22">
        <f>'Model_Input (1)'!C4</f>
        <v>1</v>
      </c>
      <c r="E1" s="7" t="s">
        <v>147</v>
      </c>
      <c r="F1" s="20" t="str">
        <f>'Model_Input (1)'!D4</f>
        <v>SO1</v>
      </c>
      <c r="G1" s="20">
        <f>'Model_Input (1)'!E4</f>
        <v>45292</v>
      </c>
    </row>
    <row r="2" ht="14.25" customHeight="1">
      <c r="A2" s="7" t="s">
        <v>14</v>
      </c>
      <c r="B2" s="22">
        <f>'Model_Input (1)'!B5</f>
        <v>12</v>
      </c>
      <c r="C2" s="8" t="s">
        <v>146</v>
      </c>
      <c r="D2" s="22">
        <f>'Model_Input (1)'!C5</f>
        <v>1</v>
      </c>
      <c r="E2" s="8"/>
      <c r="G2" s="20">
        <f>'Model_Input (1)'!E5</f>
        <v>45292</v>
      </c>
    </row>
    <row r="3" ht="14.25" customHeight="1">
      <c r="A3" s="7" t="s">
        <v>148</v>
      </c>
      <c r="B3" s="7">
        <f>B1*B2</f>
        <v>1200</v>
      </c>
      <c r="C3" s="8" t="s">
        <v>146</v>
      </c>
      <c r="D3" s="22">
        <f>D2</f>
        <v>1</v>
      </c>
      <c r="E3" s="8"/>
    </row>
    <row r="4" ht="14.25" customHeight="1"/>
    <row r="5" ht="14.25" customHeight="1">
      <c r="A5" s="7" t="s">
        <v>149</v>
      </c>
      <c r="B5" s="20">
        <f>'Model_Input (1)'!B3</f>
        <v>45292</v>
      </c>
      <c r="C5" s="8" t="s">
        <v>146</v>
      </c>
      <c r="D5" s="22">
        <f>'Model_Input (1)'!F3</f>
        <v>1</v>
      </c>
      <c r="E5" s="8"/>
    </row>
    <row r="6" ht="14.25" customHeight="1">
      <c r="A6" s="7" t="s">
        <v>150</v>
      </c>
      <c r="B6" s="22">
        <f>'Model_Input (1)'!E3</f>
        <v>1200</v>
      </c>
      <c r="C6" s="8" t="s">
        <v>146</v>
      </c>
      <c r="D6" s="22">
        <f t="shared" ref="D6:D7" si="1">D5</f>
        <v>1</v>
      </c>
      <c r="E6" s="8"/>
    </row>
    <row r="7" ht="14.25" customHeight="1">
      <c r="A7" s="7" t="s">
        <v>38</v>
      </c>
      <c r="B7" s="7" t="str">
        <f>IF(B5&lt;&gt;"","Billed","Unbilled")</f>
        <v>Billed</v>
      </c>
      <c r="C7" s="8" t="s">
        <v>146</v>
      </c>
      <c r="D7" s="22">
        <f t="shared" si="1"/>
        <v>1</v>
      </c>
      <c r="E7" s="8"/>
    </row>
    <row r="8" ht="14.25" customHeight="1"/>
    <row r="9" ht="14.25" customHeight="1"/>
    <row r="10" ht="14.25" customHeight="1">
      <c r="A10" s="7" t="s">
        <v>151</v>
      </c>
      <c r="B10" s="20">
        <f>G1</f>
        <v>45292</v>
      </c>
    </row>
    <row r="11" ht="14.25" customHeight="1"/>
    <row r="12" ht="14.25" customHeight="1">
      <c r="A12" s="7" t="s">
        <v>18</v>
      </c>
      <c r="B12" s="22">
        <f>'Model_Input (1)'!B6</f>
        <v>0.2</v>
      </c>
      <c r="C12" s="8" t="s">
        <v>146</v>
      </c>
      <c r="D12" s="22">
        <f>D7</f>
        <v>1</v>
      </c>
    </row>
    <row r="13" ht="14.25" customHeight="1">
      <c r="A13" s="7" t="s">
        <v>152</v>
      </c>
      <c r="B13" s="7">
        <f>(1-B12)*B3</f>
        <v>960</v>
      </c>
      <c r="C13" s="8" t="s">
        <v>146</v>
      </c>
      <c r="D13" s="22">
        <f>D7</f>
        <v>1</v>
      </c>
    </row>
    <row r="14" ht="14.25" customHeight="1">
      <c r="A14" s="8" t="s">
        <v>41</v>
      </c>
      <c r="B14" s="8"/>
      <c r="C14" s="8"/>
      <c r="D14" s="22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6" t="s">
        <v>153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2.0"/>
    <col customWidth="1" min="3" max="4" width="15.0"/>
    <col customWidth="1" min="5" max="5" width="31.57"/>
    <col customWidth="1" min="6" max="6" width="15.71"/>
    <col customWidth="1" min="7" max="7" width="15.29"/>
    <col customWidth="1" min="8" max="9" width="8.86"/>
    <col customWidth="1" min="10" max="26" width="8.71"/>
  </cols>
  <sheetData>
    <row r="1" ht="14.25" customHeight="1">
      <c r="A1" s="6" t="s">
        <v>126</v>
      </c>
      <c r="B1" s="6" t="s">
        <v>76</v>
      </c>
      <c r="C1" s="6" t="s">
        <v>133</v>
      </c>
      <c r="D1" s="6" t="s">
        <v>114</v>
      </c>
      <c r="E1" s="6" t="s">
        <v>154</v>
      </c>
      <c r="F1" s="6"/>
      <c r="G1" s="6"/>
      <c r="H1" s="6"/>
      <c r="I1" s="6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8"/>
      <c r="B2" s="20" t="str">
        <f>'Model_calc (1)'!F1</f>
        <v>SO1</v>
      </c>
      <c r="C2" s="34">
        <f>'Model_calc (1)'!D7</f>
        <v>1</v>
      </c>
      <c r="D2" s="34">
        <v>0.0</v>
      </c>
      <c r="E2" s="22" t="str">
        <f>'Model_calc (1)'!B7</f>
        <v>Billed</v>
      </c>
      <c r="F2" s="22"/>
      <c r="G2" s="34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/>
      <c r="B3" s="20" t="str">
        <f>'Model_Calc (3)'!H22</f>
        <v/>
      </c>
      <c r="C3" s="20" t="str">
        <f>'Model_Calc (3)'!I22</f>
        <v/>
      </c>
      <c r="D3" s="20"/>
      <c r="E3" s="20" t="str">
        <f>'Model_Calc (3)'!J22</f>
        <v/>
      </c>
      <c r="F3" s="22">
        <f>'Model_Calc (3)'!K22</f>
        <v>0</v>
      </c>
      <c r="G3" s="34">
        <f>'Model_Calc (3)'!L22</f>
        <v>1</v>
      </c>
      <c r="H3" s="8">
        <f>'Model_Calc (3)'!M22</f>
        <v>0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/>
      <c r="B4" s="20" t="str">
        <f>'Model_Calc (3)'!H23</f>
        <v/>
      </c>
      <c r="C4" s="20" t="str">
        <f>'Model_Calc (3)'!I23</f>
        <v/>
      </c>
      <c r="D4" s="20"/>
      <c r="E4" s="20" t="str">
        <f>'Model_Calc (3)'!J23</f>
        <v/>
      </c>
      <c r="F4" s="22">
        <f>'Model_Calc (3)'!K23</f>
        <v>0</v>
      </c>
      <c r="G4" s="34">
        <f>'Model_Calc (3)'!L23</f>
        <v>1</v>
      </c>
      <c r="H4" s="8">
        <f>'Model_Calc (3)'!M23</f>
        <v>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/>
      <c r="B5" s="20" t="str">
        <f>'Model_Calc (3)'!H24</f>
        <v/>
      </c>
      <c r="C5" s="20" t="str">
        <f>'Model_Calc (3)'!I24</f>
        <v/>
      </c>
      <c r="D5" s="20"/>
      <c r="E5" s="20" t="str">
        <f>'Model_Calc (3)'!J24</f>
        <v/>
      </c>
      <c r="F5" s="22">
        <f>'Model_Calc (3)'!K24</f>
        <v>0</v>
      </c>
      <c r="G5" s="34">
        <f>'Model_Calc (3)'!L24</f>
        <v>1</v>
      </c>
      <c r="H5" s="8">
        <f>'Model_Calc (3)'!M24</f>
        <v>0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20" t="str">
        <f>'Model_Calc (3)'!H25</f>
        <v/>
      </c>
      <c r="C6" s="20" t="str">
        <f>'Model_Calc (3)'!I25</f>
        <v/>
      </c>
      <c r="D6" s="20"/>
      <c r="E6" s="20" t="str">
        <f>'Model_Calc (3)'!J25</f>
        <v/>
      </c>
      <c r="F6" s="22">
        <f>'Model_Calc (3)'!K25</f>
        <v>0</v>
      </c>
      <c r="G6" s="34">
        <f>'Model_Calc (3)'!L25</f>
        <v>1</v>
      </c>
      <c r="H6" s="8">
        <f>'Model_Calc (3)'!M25</f>
        <v>0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20" t="str">
        <f>'Model_Calc (3)'!H26</f>
        <v/>
      </c>
      <c r="C7" s="20" t="str">
        <f>'Model_Calc (3)'!I26</f>
        <v/>
      </c>
      <c r="D7" s="20"/>
      <c r="E7" s="20" t="str">
        <f>'Model_Calc (3)'!J26</f>
        <v/>
      </c>
      <c r="F7" s="22">
        <f>'Model_Calc (3)'!K26</f>
        <v>0</v>
      </c>
      <c r="G7" s="34">
        <f>'Model_Calc (3)'!L26</f>
        <v>1</v>
      </c>
      <c r="H7" s="8">
        <f>'Model_Calc (3)'!M26</f>
        <v>0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20" t="str">
        <f>'Model_Calc (3)'!H27</f>
        <v/>
      </c>
      <c r="C8" s="20" t="str">
        <f>'Model_Calc (3)'!I27</f>
        <v/>
      </c>
      <c r="D8" s="20"/>
      <c r="E8" s="20" t="str">
        <f>'Model_Calc (3)'!J27</f>
        <v/>
      </c>
      <c r="F8" s="22">
        <f>'Model_Calc (3)'!K27</f>
        <v>0</v>
      </c>
      <c r="G8" s="34">
        <f>'Model_Calc (3)'!L27</f>
        <v>1</v>
      </c>
      <c r="H8" s="8">
        <f>'Model_Calc (3)'!M27</f>
        <v>0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20" t="str">
        <f>'Model_Calc (3)'!H28</f>
        <v/>
      </c>
      <c r="C9" s="20" t="str">
        <f>'Model_Calc (3)'!I28</f>
        <v/>
      </c>
      <c r="D9" s="20"/>
      <c r="E9" s="20" t="str">
        <f>'Model_Calc (3)'!J28</f>
        <v/>
      </c>
      <c r="F9" s="22">
        <f>'Model_Calc (3)'!K28</f>
        <v>0</v>
      </c>
      <c r="G9" s="34">
        <f>'Model_Calc (3)'!L28</f>
        <v>1</v>
      </c>
      <c r="H9" s="8">
        <f>'Model_Calc (3)'!M28</f>
        <v>0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20" t="str">
        <f>'Model_Calc (3)'!H29</f>
        <v/>
      </c>
      <c r="C10" s="20" t="str">
        <f>'Model_Calc (3)'!I29</f>
        <v/>
      </c>
      <c r="D10" s="20"/>
      <c r="E10" s="20" t="str">
        <f>'Model_Calc (3)'!J29</f>
        <v/>
      </c>
      <c r="F10" s="22">
        <f>'Model_Calc (3)'!K29</f>
        <v>0</v>
      </c>
      <c r="G10" s="34">
        <f>'Model_Calc (3)'!L29</f>
        <v>1</v>
      </c>
      <c r="H10" s="8">
        <f>'Model_Calc (3)'!M29</f>
        <v>0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20" t="str">
        <f>'Model_Calc (3)'!H30</f>
        <v/>
      </c>
      <c r="C11" s="20" t="str">
        <f>'Model_Calc (3)'!I30</f>
        <v/>
      </c>
      <c r="D11" s="20"/>
      <c r="E11" s="20" t="str">
        <f>'Model_Calc (3)'!J30</f>
        <v/>
      </c>
      <c r="F11" s="22">
        <f>'Model_Calc (3)'!K30</f>
        <v>0</v>
      </c>
      <c r="G11" s="34">
        <f>'Model_Calc (3)'!L30</f>
        <v>1</v>
      </c>
      <c r="H11" s="8">
        <f>'Model_Calc (3)'!M30</f>
        <v>0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20" t="str">
        <f>'Model_Calc (3)'!H31</f>
        <v/>
      </c>
      <c r="C12" s="20" t="str">
        <f>'Model_Calc (3)'!I31</f>
        <v/>
      </c>
      <c r="D12" s="20"/>
      <c r="E12" s="20" t="str">
        <f>'Model_Calc (3)'!J31</f>
        <v/>
      </c>
      <c r="F12" s="22">
        <f>'Model_Calc (3)'!K31</f>
        <v>0</v>
      </c>
      <c r="G12" s="34">
        <f>'Model_Calc (3)'!L31</f>
        <v>1</v>
      </c>
      <c r="H12" s="8">
        <f>'Model_Calc (3)'!M31</f>
        <v>0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20" t="str">
        <f>'Model_Calc (3)'!H32</f>
        <v/>
      </c>
      <c r="C13" s="20" t="str">
        <f>'Model_Calc (3)'!I32</f>
        <v/>
      </c>
      <c r="D13" s="20"/>
      <c r="E13" s="20" t="str">
        <f>'Model_Calc (3)'!J32</f>
        <v/>
      </c>
      <c r="F13" s="22">
        <f>'Model_Calc (3)'!K32</f>
        <v>0</v>
      </c>
      <c r="G13" s="34">
        <f>'Model_Calc (3)'!L32</f>
        <v>1</v>
      </c>
      <c r="H13" s="8">
        <f>'Model_Calc (3)'!M32</f>
        <v>0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20" t="str">
        <f>'Model_Calc (3)'!H33</f>
        <v/>
      </c>
      <c r="C14" s="20" t="str">
        <f>'Model_Calc (3)'!I33</f>
        <v/>
      </c>
      <c r="D14" s="20"/>
      <c r="E14" s="20" t="str">
        <f>'Model_Calc (3)'!J33</f>
        <v/>
      </c>
      <c r="F14" s="22">
        <f>'Model_Calc (3)'!K33</f>
        <v>0</v>
      </c>
      <c r="G14" s="34">
        <f>'Model_Calc (3)'!L33</f>
        <v>1</v>
      </c>
      <c r="H14" s="8">
        <f>'Model_Calc (3)'!M33</f>
        <v>0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20" t="str">
        <f>'Model_Calc (3)'!H34</f>
        <v/>
      </c>
      <c r="C15" s="20" t="str">
        <f>'Model_Calc (3)'!I34</f>
        <v/>
      </c>
      <c r="D15" s="20"/>
      <c r="E15" s="20" t="str">
        <f>'Model_Calc (3)'!J34</f>
        <v/>
      </c>
      <c r="F15" s="22">
        <f>'Model_Calc (3)'!K34</f>
        <v>0</v>
      </c>
      <c r="G15" s="34">
        <f>'Model_Calc (3)'!L34</f>
        <v>1</v>
      </c>
      <c r="H15" s="8">
        <f>'Model_Calc (3)'!M34</f>
        <v>0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20" t="str">
        <f>'Model_Calc (3)'!H35</f>
        <v/>
      </c>
      <c r="C16" s="20" t="str">
        <f>'Model_Calc (3)'!I35</f>
        <v/>
      </c>
      <c r="D16" s="20"/>
      <c r="E16" s="20" t="str">
        <f>'Model_Calc (3)'!J35</f>
        <v/>
      </c>
      <c r="F16" s="22">
        <f>'Model_Calc (3)'!K35</f>
        <v>0</v>
      </c>
      <c r="G16" s="34">
        <f>'Model_Calc (3)'!L35</f>
        <v>1</v>
      </c>
      <c r="H16" s="8">
        <f>'Model_Calc (3)'!M35</f>
        <v>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20" t="str">
        <f>'Model_Calc (3)'!H36</f>
        <v/>
      </c>
      <c r="C17" s="20" t="str">
        <f>'Model_Calc (3)'!I36</f>
        <v/>
      </c>
      <c r="D17" s="20"/>
      <c r="E17" s="20" t="str">
        <f>'Model_Calc (3)'!J36</f>
        <v/>
      </c>
      <c r="F17" s="22">
        <f>'Model_Calc (3)'!K36</f>
        <v>0</v>
      </c>
      <c r="G17" s="34">
        <f>'Model_Calc (3)'!L36</f>
        <v>1</v>
      </c>
      <c r="H17" s="8">
        <f>'Model_Calc (3)'!M36</f>
        <v>0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20" t="str">
        <f>'Model_Calc (3)'!H37</f>
        <v/>
      </c>
      <c r="C18" s="20" t="str">
        <f>'Model_Calc (3)'!I37</f>
        <v/>
      </c>
      <c r="D18" s="20"/>
      <c r="E18" s="20" t="str">
        <f>'Model_Calc (3)'!J37</f>
        <v/>
      </c>
      <c r="F18" s="22">
        <f>'Model_Calc (3)'!K37</f>
        <v>0</v>
      </c>
      <c r="G18" s="34">
        <f>'Model_Calc (3)'!L37</f>
        <v>1</v>
      </c>
      <c r="H18" s="8">
        <f>'Model_Calc (3)'!M37</f>
        <v>0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20" t="str">
        <f>'Model_Calc (3)'!H38</f>
        <v/>
      </c>
      <c r="C19" s="20" t="str">
        <f>'Model_Calc (3)'!I38</f>
        <v/>
      </c>
      <c r="D19" s="20"/>
      <c r="E19" s="20" t="str">
        <f>'Model_Calc (3)'!J38</f>
        <v/>
      </c>
      <c r="F19" s="22">
        <f>'Model_Calc (3)'!K38</f>
        <v>0</v>
      </c>
      <c r="G19" s="34">
        <f>'Model_Calc (3)'!L38</f>
        <v>1</v>
      </c>
      <c r="H19" s="8">
        <f>'Model_Calc (3)'!M38</f>
        <v>0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20" t="str">
        <f>'Model_Calc (3)'!H39</f>
        <v/>
      </c>
      <c r="C20" s="20" t="str">
        <f>'Model_Calc (3)'!I39</f>
        <v/>
      </c>
      <c r="D20" s="20"/>
      <c r="E20" s="20" t="str">
        <f>'Model_Calc (3)'!J39</f>
        <v/>
      </c>
      <c r="F20" s="22">
        <f>'Model_Calc (3)'!K39</f>
        <v>0</v>
      </c>
      <c r="G20" s="34">
        <f>'Model_Calc (3)'!L39</f>
        <v>1</v>
      </c>
      <c r="H20" s="8">
        <f>'Model_Calc (3)'!M39</f>
        <v>0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20" t="str">
        <f>'Model_Calc (3)'!H40</f>
        <v/>
      </c>
      <c r="C21" s="20" t="str">
        <f>'Model_Calc (3)'!I40</f>
        <v/>
      </c>
      <c r="D21" s="20"/>
      <c r="E21" s="20" t="str">
        <f>'Model_Calc (3)'!J40</f>
        <v/>
      </c>
      <c r="F21" s="22">
        <f>'Model_Calc (3)'!K40</f>
        <v>0</v>
      </c>
      <c r="G21" s="34">
        <f>'Model_Calc (3)'!L40</f>
        <v>1</v>
      </c>
      <c r="H21" s="8">
        <f>'Model_Calc (3)'!M40</f>
        <v>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20" t="str">
        <f>'Model_Calc (3)'!H41</f>
        <v/>
      </c>
      <c r="C22" s="20" t="str">
        <f>'Model_Calc (3)'!I41</f>
        <v/>
      </c>
      <c r="D22" s="20"/>
      <c r="E22" s="20" t="str">
        <f>'Model_Calc (3)'!J41</f>
        <v/>
      </c>
      <c r="F22" s="22">
        <f>'Model_Calc (3)'!K41</f>
        <v>0</v>
      </c>
      <c r="G22" s="34">
        <f>'Model_Calc (3)'!L41</f>
        <v>1</v>
      </c>
      <c r="H22" s="8">
        <f>'Model_Calc (3)'!M41</f>
        <v>0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20" t="str">
        <f>'Model_Calc (3)'!H42</f>
        <v/>
      </c>
      <c r="C23" s="20" t="str">
        <f>'Model_Calc (3)'!I42</f>
        <v/>
      </c>
      <c r="D23" s="20"/>
      <c r="E23" s="20" t="str">
        <f>'Model_Calc (3)'!J42</f>
        <v/>
      </c>
      <c r="F23" s="22">
        <f>'Model_Calc (3)'!K42</f>
        <v>0</v>
      </c>
      <c r="G23" s="34">
        <f>'Model_Calc (3)'!L42</f>
        <v>1</v>
      </c>
      <c r="H23" s="8">
        <f>'Model_Calc (3)'!M42</f>
        <v>0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20" t="str">
        <f>'Model_Calc (3)'!H43</f>
        <v/>
      </c>
      <c r="C24" s="20" t="str">
        <f>'Model_Calc (3)'!I43</f>
        <v/>
      </c>
      <c r="D24" s="20"/>
      <c r="E24" s="20" t="str">
        <f>'Model_Calc (3)'!J43</f>
        <v/>
      </c>
      <c r="F24" s="22">
        <f>'Model_Calc (3)'!K43</f>
        <v>0</v>
      </c>
      <c r="G24" s="34">
        <f>'Model_Calc (3)'!L43</f>
        <v>1</v>
      </c>
      <c r="H24" s="8">
        <f>'Model_Calc (3)'!M43</f>
        <v>0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20" t="str">
        <f>'Model_Calc (3)'!H44</f>
        <v/>
      </c>
      <c r="C25" s="20" t="str">
        <f>'Model_Calc (3)'!I44</f>
        <v/>
      </c>
      <c r="D25" s="20"/>
      <c r="E25" s="20" t="str">
        <f>'Model_Calc (3)'!J44</f>
        <v/>
      </c>
      <c r="F25" s="22">
        <f>'Model_Calc (3)'!K44</f>
        <v>0</v>
      </c>
      <c r="G25" s="34">
        <f>'Model_Calc (3)'!L44</f>
        <v>1</v>
      </c>
      <c r="H25" s="8">
        <f>'Model_Calc (3)'!M44</f>
        <v>0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20" t="str">
        <f>'Model_Calc (3)'!H45</f>
        <v/>
      </c>
      <c r="C26" s="20" t="str">
        <f>'Model_Calc (3)'!I45</f>
        <v/>
      </c>
      <c r="D26" s="20"/>
      <c r="E26" s="20" t="str">
        <f>'Model_Calc (3)'!J45</f>
        <v/>
      </c>
      <c r="F26" s="22">
        <f>'Model_Calc (3)'!K45</f>
        <v>0</v>
      </c>
      <c r="G26" s="34">
        <f>'Model_Calc (3)'!L45</f>
        <v>1</v>
      </c>
      <c r="H26" s="8">
        <f>'Model_Calc (3)'!M45</f>
        <v>0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20" t="str">
        <f>'Model_Calc (3)'!H46</f>
        <v/>
      </c>
      <c r="C27" s="20" t="str">
        <f>'Model_Calc (3)'!I46</f>
        <v/>
      </c>
      <c r="D27" s="20"/>
      <c r="E27" s="20" t="str">
        <f>'Model_Calc (3)'!J46</f>
        <v/>
      </c>
      <c r="F27" s="22">
        <f>'Model_Calc (3)'!K46</f>
        <v>0</v>
      </c>
      <c r="G27" s="34">
        <f>'Model_Calc (3)'!L46</f>
        <v>1</v>
      </c>
      <c r="H27" s="8">
        <f>'Model_Calc (3)'!M46</f>
        <v>0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20" t="str">
        <f>'Model_Calc (3)'!H47</f>
        <v/>
      </c>
      <c r="C28" s="20" t="str">
        <f>'Model_Calc (3)'!I47</f>
        <v/>
      </c>
      <c r="D28" s="20"/>
      <c r="E28" s="20" t="str">
        <f>'Model_Calc (3)'!J47</f>
        <v/>
      </c>
      <c r="F28" s="22">
        <f>'Model_Calc (3)'!K47</f>
        <v>0</v>
      </c>
      <c r="G28" s="34">
        <f>'Model_Calc (3)'!L47</f>
        <v>1</v>
      </c>
      <c r="H28" s="8">
        <f>'Model_Calc (3)'!M47</f>
        <v>0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20" t="str">
        <f>'Model_Calc (3)'!H48</f>
        <v/>
      </c>
      <c r="C29" s="20" t="str">
        <f>'Model_Calc (3)'!I48</f>
        <v/>
      </c>
      <c r="D29" s="20"/>
      <c r="E29" s="20" t="str">
        <f>'Model_Calc (3)'!J48</f>
        <v/>
      </c>
      <c r="F29" s="22">
        <f>'Model_Calc (3)'!K48</f>
        <v>0</v>
      </c>
      <c r="G29" s="34">
        <f>'Model_Calc (3)'!L48</f>
        <v>1</v>
      </c>
      <c r="H29" s="8">
        <f>'Model_Calc (3)'!M48</f>
        <v>0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20" t="str">
        <f>'Model_Calc (3)'!H49</f>
        <v/>
      </c>
      <c r="C30" s="20" t="str">
        <f>'Model_Calc (3)'!I49</f>
        <v/>
      </c>
      <c r="D30" s="20"/>
      <c r="E30" s="20" t="str">
        <f>'Model_Calc (3)'!J49</f>
        <v/>
      </c>
      <c r="F30" s="22">
        <f>'Model_Calc (3)'!K49</f>
        <v>0</v>
      </c>
      <c r="G30" s="34">
        <f>'Model_Calc (3)'!L49</f>
        <v>1</v>
      </c>
      <c r="H30" s="8">
        <f>'Model_Calc (3)'!M49</f>
        <v>0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20" t="str">
        <f>'Model_Calc (3)'!H50</f>
        <v/>
      </c>
      <c r="C31" s="20" t="str">
        <f>'Model_Calc (3)'!I50</f>
        <v/>
      </c>
      <c r="D31" s="20"/>
      <c r="E31" s="20" t="str">
        <f>'Model_Calc (3)'!J50</f>
        <v/>
      </c>
      <c r="F31" s="22">
        <f>'Model_Calc (3)'!K50</f>
        <v>0</v>
      </c>
      <c r="G31" s="34">
        <f>'Model_Calc (3)'!L50</f>
        <v>1</v>
      </c>
      <c r="H31" s="8">
        <f>'Model_Calc (3)'!M50</f>
        <v>0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20" t="str">
        <f>'Model_Calc (3)'!H51</f>
        <v/>
      </c>
      <c r="C32" s="20" t="str">
        <f>'Model_Calc (3)'!I51</f>
        <v/>
      </c>
      <c r="D32" s="20"/>
      <c r="E32" s="20" t="str">
        <f>'Model_Calc (3)'!J51</f>
        <v/>
      </c>
      <c r="F32" s="22">
        <f>'Model_Calc (3)'!K51</f>
        <v>0</v>
      </c>
      <c r="G32" s="34">
        <f>'Model_Calc (3)'!L51</f>
        <v>1</v>
      </c>
      <c r="H32" s="8">
        <f>'Model_Calc (3)'!M51</f>
        <v>0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20" t="str">
        <f>'Model_Calc (3)'!H52</f>
        <v/>
      </c>
      <c r="C33" s="20" t="str">
        <f>'Model_Calc (3)'!I52</f>
        <v/>
      </c>
      <c r="D33" s="20"/>
      <c r="E33" s="20" t="str">
        <f>'Model_Calc (3)'!J52</f>
        <v/>
      </c>
      <c r="F33" s="22">
        <f>'Model_Calc (3)'!K52</f>
        <v>0</v>
      </c>
      <c r="G33" s="34">
        <f>'Model_Calc (3)'!L52</f>
        <v>1</v>
      </c>
      <c r="H33" s="8">
        <f>'Model_Calc (3)'!M52</f>
        <v>0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20" t="str">
        <f>'Model_Calc (3)'!H53</f>
        <v/>
      </c>
      <c r="C34" s="20" t="str">
        <f>'Model_Calc (3)'!I53</f>
        <v/>
      </c>
      <c r="D34" s="20"/>
      <c r="E34" s="20" t="str">
        <f>'Model_Calc (3)'!J53</f>
        <v/>
      </c>
      <c r="F34" s="22">
        <f>'Model_Calc (3)'!K53</f>
        <v>0</v>
      </c>
      <c r="G34" s="34">
        <f>'Model_Calc (3)'!L53</f>
        <v>1</v>
      </c>
      <c r="H34" s="8">
        <f>'Model_Calc (3)'!M53</f>
        <v>0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20" t="str">
        <f>'Model_Calc (3)'!H54</f>
        <v/>
      </c>
      <c r="C35" s="20" t="str">
        <f>'Model_Calc (3)'!I54</f>
        <v/>
      </c>
      <c r="D35" s="20"/>
      <c r="E35" s="20" t="str">
        <f>'Model_Calc (3)'!J54</f>
        <v/>
      </c>
      <c r="F35" s="22">
        <f>'Model_Calc (3)'!K54</f>
        <v>0</v>
      </c>
      <c r="G35" s="34">
        <f>'Model_Calc (3)'!L54</f>
        <v>1</v>
      </c>
      <c r="H35" s="8">
        <f>'Model_Calc (3)'!M54</f>
        <v>0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20"/>
      <c r="C36" s="20"/>
      <c r="D36" s="20"/>
      <c r="E36" s="20"/>
      <c r="F36" s="22"/>
      <c r="G36" s="34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20"/>
      <c r="C37" s="20"/>
      <c r="D37" s="20"/>
      <c r="E37" s="20"/>
      <c r="F37" s="22"/>
      <c r="G37" s="34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20"/>
      <c r="C38" s="20"/>
      <c r="D38" s="20"/>
      <c r="E38" s="20"/>
      <c r="F38" s="22"/>
      <c r="G38" s="34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20"/>
      <c r="C39" s="20"/>
      <c r="D39" s="20"/>
      <c r="E39" s="20"/>
      <c r="F39" s="22"/>
      <c r="G39" s="34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20"/>
      <c r="C40" s="20"/>
      <c r="D40" s="20"/>
      <c r="E40" s="20"/>
      <c r="F40" s="22"/>
      <c r="G40" s="34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20"/>
      <c r="C41" s="20"/>
      <c r="D41" s="20"/>
      <c r="E41" s="20"/>
      <c r="F41" s="22"/>
      <c r="G41" s="34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20"/>
      <c r="C42" s="20"/>
      <c r="D42" s="20"/>
      <c r="E42" s="20"/>
      <c r="F42" s="22"/>
      <c r="G42" s="34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20"/>
      <c r="C43" s="20"/>
      <c r="D43" s="20"/>
      <c r="E43" s="20"/>
      <c r="F43" s="22"/>
      <c r="G43" s="34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20"/>
      <c r="C44" s="20"/>
      <c r="D44" s="20"/>
      <c r="E44" s="20"/>
      <c r="F44" s="22"/>
      <c r="G44" s="34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20"/>
      <c r="C45" s="20"/>
      <c r="D45" s="20"/>
      <c r="E45" s="20"/>
      <c r="F45" s="22"/>
      <c r="G45" s="34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20"/>
      <c r="C46" s="20"/>
      <c r="D46" s="20"/>
      <c r="E46" s="20"/>
      <c r="F46" s="22"/>
      <c r="G46" s="34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20"/>
      <c r="C47" s="20"/>
      <c r="D47" s="20"/>
      <c r="E47" s="20"/>
      <c r="F47" s="22"/>
      <c r="G47" s="34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20"/>
      <c r="C48" s="20"/>
      <c r="D48" s="20"/>
      <c r="E48" s="20"/>
      <c r="F48" s="22"/>
      <c r="G48" s="34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20"/>
      <c r="C49" s="20"/>
      <c r="D49" s="20"/>
      <c r="E49" s="20"/>
      <c r="F49" s="22"/>
      <c r="G49" s="3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20"/>
      <c r="C50" s="20"/>
      <c r="D50" s="20"/>
      <c r="E50" s="20"/>
      <c r="F50" s="22"/>
      <c r="G50" s="34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2.0"/>
    <col customWidth="1" min="3" max="3" width="15.0"/>
    <col customWidth="1" min="4" max="4" width="15.14"/>
    <col customWidth="1" min="5" max="5" width="15.71"/>
    <col customWidth="1" min="6" max="6" width="15.29"/>
    <col customWidth="1" min="7" max="8" width="8.86"/>
    <col customWidth="1" min="9" max="26" width="8.71"/>
  </cols>
  <sheetData>
    <row r="1" ht="14.25" customHeight="1">
      <c r="A1" s="6" t="s">
        <v>97</v>
      </c>
      <c r="B1" s="6" t="s">
        <v>75</v>
      </c>
      <c r="C1" s="6" t="s">
        <v>76</v>
      </c>
      <c r="D1" s="6" t="s">
        <v>77</v>
      </c>
      <c r="E1" s="6" t="s">
        <v>78</v>
      </c>
      <c r="F1" s="6" t="s">
        <v>79</v>
      </c>
      <c r="G1" s="6" t="s">
        <v>114</v>
      </c>
      <c r="H1" s="6" t="s">
        <v>118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8"/>
      <c r="B2" s="20">
        <f>'Model_calc (1)'!B10</f>
        <v>45292</v>
      </c>
      <c r="C2" s="20" t="str">
        <f>'Model_calc (1)'!F1</f>
        <v>SO1</v>
      </c>
      <c r="D2" s="20" t="str">
        <f>'Model_calc (1)'!A3</f>
        <v>ExtendedSalesPrice</v>
      </c>
      <c r="E2" s="22">
        <f>'Model_calc (1)'!B3</f>
        <v>1200</v>
      </c>
      <c r="F2" s="34">
        <f>'Model_Calc (3)'!L9</f>
        <v>1</v>
      </c>
      <c r="G2" s="8">
        <f>'Model_Calc (3)'!M9</f>
        <v>0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/>
      <c r="B3" s="20">
        <f t="shared" ref="B3:C3" si="1">B2</f>
        <v>45292</v>
      </c>
      <c r="C3" s="20" t="str">
        <f t="shared" si="1"/>
        <v>SO1</v>
      </c>
      <c r="D3" s="8" t="str">
        <f>'Model_calc (1)'!A15</f>
        <v>StandaloneSellingPrice</v>
      </c>
      <c r="E3" s="8">
        <f>'Model_calc (1)'!B13</f>
        <v>960</v>
      </c>
      <c r="F3" s="34">
        <f t="shared" ref="F3:G3" si="2">F2</f>
        <v>1</v>
      </c>
      <c r="G3" s="8">
        <f t="shared" si="2"/>
        <v>0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22.29"/>
    <col customWidth="1" min="2" max="2" width="19.0"/>
    <col customWidth="1" min="3" max="4" width="8.86"/>
    <col customWidth="1" min="5" max="5" width="15.71"/>
    <col customWidth="1" min="6" max="8" width="8.86"/>
    <col customWidth="1" min="9" max="26" width="8.71"/>
  </cols>
  <sheetData>
    <row r="1" ht="14.25" customHeight="1">
      <c r="A1" s="35" t="s">
        <v>155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8" t="s">
        <v>156</v>
      </c>
      <c r="B2" s="20">
        <v>45292.0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/>
      <c r="B3" s="20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55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26</v>
      </c>
      <c r="B5" s="6" t="s">
        <v>157</v>
      </c>
      <c r="C5" s="6" t="s">
        <v>158</v>
      </c>
      <c r="D5" s="6" t="s">
        <v>159</v>
      </c>
      <c r="E5" s="6" t="s">
        <v>160</v>
      </c>
      <c r="F5" s="6" t="s">
        <v>161</v>
      </c>
      <c r="G5" s="6" t="s">
        <v>120</v>
      </c>
      <c r="H5" s="6" t="s">
        <v>162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20">
        <f>B2</f>
        <v>45292</v>
      </c>
      <c r="B6" s="8">
        <f t="shared" ref="B6:B17" si="1">MONTH(A6)</f>
        <v>1</v>
      </c>
      <c r="C6" s="8">
        <f t="shared" ref="C6:C17" si="2">YEAR(A6)</f>
        <v>2024</v>
      </c>
      <c r="D6" s="8">
        <f t="shared" ref="D6:D17" si="3">DAY(EOMONTH(A6,0))</f>
        <v>31</v>
      </c>
      <c r="E6" s="20">
        <f t="shared" ref="E6:E17" si="4">A6+D6</f>
        <v>45323</v>
      </c>
      <c r="F6" s="8">
        <v>1.0</v>
      </c>
      <c r="G6" s="8" t="str">
        <f t="shared" ref="G6:G17" si="5">CONCATENATE($C$17,"-",F6)</f>
        <v>2024-1</v>
      </c>
      <c r="H6" s="8" t="s">
        <v>163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20">
        <f t="shared" ref="A7:A17" si="6">E6</f>
        <v>45323</v>
      </c>
      <c r="B7" s="8">
        <f t="shared" si="1"/>
        <v>2</v>
      </c>
      <c r="C7" s="8">
        <f t="shared" si="2"/>
        <v>2024</v>
      </c>
      <c r="D7" s="8">
        <f t="shared" si="3"/>
        <v>29</v>
      </c>
      <c r="E7" s="20">
        <f t="shared" si="4"/>
        <v>45352</v>
      </c>
      <c r="F7" s="8">
        <f t="shared" ref="F7:F17" si="7">F6+1</f>
        <v>2</v>
      </c>
      <c r="G7" s="8" t="str">
        <f t="shared" si="5"/>
        <v>2024-2</v>
      </c>
      <c r="H7" s="8" t="s">
        <v>163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20">
        <f t="shared" si="6"/>
        <v>45352</v>
      </c>
      <c r="B8" s="8">
        <f t="shared" si="1"/>
        <v>3</v>
      </c>
      <c r="C8" s="8">
        <f t="shared" si="2"/>
        <v>2024</v>
      </c>
      <c r="D8" s="8">
        <f t="shared" si="3"/>
        <v>31</v>
      </c>
      <c r="E8" s="20">
        <f t="shared" si="4"/>
        <v>45383</v>
      </c>
      <c r="F8" s="8">
        <f t="shared" si="7"/>
        <v>3</v>
      </c>
      <c r="G8" s="8" t="str">
        <f t="shared" si="5"/>
        <v>2024-3</v>
      </c>
      <c r="H8" s="8" t="s">
        <v>163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20">
        <f t="shared" si="6"/>
        <v>45383</v>
      </c>
      <c r="B9" s="8">
        <f t="shared" si="1"/>
        <v>4</v>
      </c>
      <c r="C9" s="8">
        <f t="shared" si="2"/>
        <v>2024</v>
      </c>
      <c r="D9" s="8">
        <f t="shared" si="3"/>
        <v>30</v>
      </c>
      <c r="E9" s="20">
        <f t="shared" si="4"/>
        <v>45413</v>
      </c>
      <c r="F9" s="8">
        <f t="shared" si="7"/>
        <v>4</v>
      </c>
      <c r="G9" s="8" t="str">
        <f t="shared" si="5"/>
        <v>2024-4</v>
      </c>
      <c r="H9" s="8" t="s">
        <v>163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20">
        <f t="shared" si="6"/>
        <v>45413</v>
      </c>
      <c r="B10" s="8">
        <f t="shared" si="1"/>
        <v>5</v>
      </c>
      <c r="C10" s="8">
        <f t="shared" si="2"/>
        <v>2024</v>
      </c>
      <c r="D10" s="8">
        <f t="shared" si="3"/>
        <v>31</v>
      </c>
      <c r="E10" s="20">
        <f t="shared" si="4"/>
        <v>45444</v>
      </c>
      <c r="F10" s="8">
        <f t="shared" si="7"/>
        <v>5</v>
      </c>
      <c r="G10" s="8" t="str">
        <f t="shared" si="5"/>
        <v>2024-5</v>
      </c>
      <c r="H10" s="8" t="s">
        <v>163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20">
        <f t="shared" si="6"/>
        <v>45444</v>
      </c>
      <c r="B11" s="8">
        <f t="shared" si="1"/>
        <v>6</v>
      </c>
      <c r="C11" s="8">
        <f t="shared" si="2"/>
        <v>2024</v>
      </c>
      <c r="D11" s="8">
        <f t="shared" si="3"/>
        <v>30</v>
      </c>
      <c r="E11" s="20">
        <f t="shared" si="4"/>
        <v>45474</v>
      </c>
      <c r="F11" s="8">
        <f t="shared" si="7"/>
        <v>6</v>
      </c>
      <c r="G11" s="8" t="str">
        <f t="shared" si="5"/>
        <v>2024-6</v>
      </c>
      <c r="H11" s="8" t="s">
        <v>163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20">
        <f t="shared" si="6"/>
        <v>45474</v>
      </c>
      <c r="B12" s="8">
        <f t="shared" si="1"/>
        <v>7</v>
      </c>
      <c r="C12" s="8">
        <f t="shared" si="2"/>
        <v>2024</v>
      </c>
      <c r="D12" s="8">
        <f t="shared" si="3"/>
        <v>31</v>
      </c>
      <c r="E12" s="20">
        <f t="shared" si="4"/>
        <v>45505</v>
      </c>
      <c r="F12" s="8">
        <f t="shared" si="7"/>
        <v>7</v>
      </c>
      <c r="G12" s="8" t="str">
        <f t="shared" si="5"/>
        <v>2024-7</v>
      </c>
      <c r="H12" s="8" t="s">
        <v>163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20">
        <f t="shared" si="6"/>
        <v>45505</v>
      </c>
      <c r="B13" s="8">
        <f t="shared" si="1"/>
        <v>8</v>
      </c>
      <c r="C13" s="8">
        <f t="shared" si="2"/>
        <v>2024</v>
      </c>
      <c r="D13" s="8">
        <f t="shared" si="3"/>
        <v>31</v>
      </c>
      <c r="E13" s="20">
        <f t="shared" si="4"/>
        <v>45536</v>
      </c>
      <c r="F13" s="8">
        <f t="shared" si="7"/>
        <v>8</v>
      </c>
      <c r="G13" s="8" t="str">
        <f t="shared" si="5"/>
        <v>2024-8</v>
      </c>
      <c r="H13" s="8" t="s">
        <v>163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20">
        <f t="shared" si="6"/>
        <v>45536</v>
      </c>
      <c r="B14" s="8">
        <f t="shared" si="1"/>
        <v>9</v>
      </c>
      <c r="C14" s="8">
        <f t="shared" si="2"/>
        <v>2024</v>
      </c>
      <c r="D14" s="8">
        <f t="shared" si="3"/>
        <v>30</v>
      </c>
      <c r="E14" s="20">
        <f t="shared" si="4"/>
        <v>45566</v>
      </c>
      <c r="F14" s="8">
        <f t="shared" si="7"/>
        <v>9</v>
      </c>
      <c r="G14" s="8" t="str">
        <f t="shared" si="5"/>
        <v>2024-9</v>
      </c>
      <c r="H14" s="8" t="s">
        <v>163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20">
        <f t="shared" si="6"/>
        <v>45566</v>
      </c>
      <c r="B15" s="8">
        <f t="shared" si="1"/>
        <v>10</v>
      </c>
      <c r="C15" s="8">
        <f t="shared" si="2"/>
        <v>2024</v>
      </c>
      <c r="D15" s="8">
        <f t="shared" si="3"/>
        <v>31</v>
      </c>
      <c r="E15" s="20">
        <f t="shared" si="4"/>
        <v>45597</v>
      </c>
      <c r="F15" s="8">
        <f t="shared" si="7"/>
        <v>10</v>
      </c>
      <c r="G15" s="8" t="str">
        <f t="shared" si="5"/>
        <v>2024-10</v>
      </c>
      <c r="H15" s="8" t="s">
        <v>163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20">
        <f t="shared" si="6"/>
        <v>45597</v>
      </c>
      <c r="B16" s="8">
        <f t="shared" si="1"/>
        <v>11</v>
      </c>
      <c r="C16" s="8">
        <f t="shared" si="2"/>
        <v>2024</v>
      </c>
      <c r="D16" s="8">
        <f t="shared" si="3"/>
        <v>30</v>
      </c>
      <c r="E16" s="20">
        <f t="shared" si="4"/>
        <v>45627</v>
      </c>
      <c r="F16" s="8">
        <f t="shared" si="7"/>
        <v>11</v>
      </c>
      <c r="G16" s="8" t="str">
        <f t="shared" si="5"/>
        <v>2024-11</v>
      </c>
      <c r="H16" s="8" t="s">
        <v>163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20">
        <f t="shared" si="6"/>
        <v>45627</v>
      </c>
      <c r="B17" s="8">
        <f t="shared" si="1"/>
        <v>12</v>
      </c>
      <c r="C17" s="8">
        <f t="shared" si="2"/>
        <v>2024</v>
      </c>
      <c r="D17" s="8">
        <f t="shared" si="3"/>
        <v>31</v>
      </c>
      <c r="E17" s="20">
        <f t="shared" si="4"/>
        <v>45658</v>
      </c>
      <c r="F17" s="8">
        <f t="shared" si="7"/>
        <v>12</v>
      </c>
      <c r="G17" s="8" t="str">
        <f t="shared" si="5"/>
        <v>2024-12</v>
      </c>
      <c r="H17" s="8" t="s">
        <v>163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34.71"/>
    <col customWidth="1" min="2" max="2" width="24.14"/>
    <col customWidth="1" min="3" max="3" width="14.71"/>
    <col customWidth="1" min="4" max="4" width="12.0"/>
    <col customWidth="1" min="5" max="5" width="31.14"/>
    <col customWidth="1" min="6" max="6" width="18.43"/>
    <col customWidth="1" min="7" max="7" width="22.57"/>
    <col customWidth="1" min="8" max="8" width="24.86"/>
    <col customWidth="1" min="9" max="9" width="8.86"/>
    <col customWidth="1" min="10" max="26" width="8.71"/>
  </cols>
  <sheetData>
    <row r="1" ht="14.25" customHeight="1">
      <c r="A1" s="6" t="s">
        <v>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164</v>
      </c>
      <c r="B2" s="6" t="s">
        <v>165</v>
      </c>
      <c r="C2" s="6" t="s">
        <v>75</v>
      </c>
      <c r="D2" s="6" t="s">
        <v>76</v>
      </c>
      <c r="E2" s="6" t="s">
        <v>77</v>
      </c>
      <c r="F2" s="6" t="s">
        <v>78</v>
      </c>
      <c r="G2" s="6" t="s">
        <v>79</v>
      </c>
      <c r="H2" s="6" t="s">
        <v>3</v>
      </c>
      <c r="I2" s="6" t="s">
        <v>166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>
        <v>1.0</v>
      </c>
      <c r="B3" s="8" t="str">
        <f>VLOOKUP('TransactionHistory (1)'!C3,'AccountingPeriod (3)'!$A$6:$G$17,7,TRUE)</f>
        <v>2024-1</v>
      </c>
      <c r="C3" s="20">
        <f>TransactionInput!A3</f>
        <v>45292</v>
      </c>
      <c r="D3" s="20" t="str">
        <f>TransactionInput!B3</f>
        <v>SO1</v>
      </c>
      <c r="E3" s="20" t="str">
        <f>TransactionInput!C3</f>
        <v>Billing</v>
      </c>
      <c r="F3" s="22">
        <f>TransactionInput!D3</f>
        <v>1200</v>
      </c>
      <c r="G3" s="34">
        <f>TransactionInput!E3</f>
        <v>1</v>
      </c>
      <c r="H3" s="8">
        <v>0.0</v>
      </c>
      <c r="I3" s="8">
        <v>0.0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>
        <v>2.0</v>
      </c>
      <c r="B4" s="8" t="str">
        <f>VLOOKUP('TransactionHistory (1)'!C4,'AccountingPeriod (3)'!$A$6:$G$17,7,TRUE)</f>
        <v>2024-1</v>
      </c>
      <c r="C4" s="20">
        <f>TransactionInput!A4</f>
        <v>45292</v>
      </c>
      <c r="D4" s="20" t="str">
        <f>TransactionInput!B4</f>
        <v>SO1</v>
      </c>
      <c r="E4" s="20" t="str">
        <f>TransactionInput!C4</f>
        <v>Billing</v>
      </c>
      <c r="F4" s="22">
        <f>TransactionInput!D4</f>
        <v>600</v>
      </c>
      <c r="G4" s="34">
        <f>TransactionInput!E4</f>
        <v>2</v>
      </c>
      <c r="H4" s="8">
        <v>0.0</v>
      </c>
      <c r="I4" s="8">
        <v>0.0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>
        <v>3.0</v>
      </c>
      <c r="B5" s="8" t="str">
        <f>VLOOKUP('TransactionHistory (1)'!C5,'AccountingPeriod (3)'!$A$6:$G$17,7,TRUE)</f>
        <v>2024-1</v>
      </c>
      <c r="C5" s="20">
        <f>'TransactionHistory (1)'!C4</f>
        <v>45292</v>
      </c>
      <c r="D5" s="20" t="str">
        <f>'TransactionHistory (1)'!D4</f>
        <v>SO1</v>
      </c>
      <c r="E5" s="20" t="str">
        <f>'Output_Transactions (1)'!D2</f>
        <v>ExtendedSalesPrice</v>
      </c>
      <c r="F5" s="22">
        <f>'Output_Transactions (1)'!E2</f>
        <v>1200</v>
      </c>
      <c r="G5" s="34">
        <f>'Output_Transactions (3)'!F2</f>
        <v>1</v>
      </c>
      <c r="H5" s="8">
        <v>1.0</v>
      </c>
      <c r="I5" s="8">
        <v>1.0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>
        <v>4.0</v>
      </c>
      <c r="B6" s="8" t="str">
        <f>VLOOKUP('TransactionHistory (1)'!C6,'AccountingPeriod (3)'!$A$6:$G$17,7,TRUE)</f>
        <v>2024-1</v>
      </c>
      <c r="C6" s="20">
        <f t="shared" ref="C6:E6" si="1">C5</f>
        <v>45292</v>
      </c>
      <c r="D6" s="20" t="str">
        <f t="shared" si="1"/>
        <v>SO1</v>
      </c>
      <c r="E6" s="20" t="str">
        <f t="shared" si="1"/>
        <v>ExtendedSalesPrice</v>
      </c>
      <c r="F6" s="22">
        <f>F5/2</f>
        <v>600</v>
      </c>
      <c r="G6" s="8">
        <v>2.0</v>
      </c>
      <c r="H6" s="8">
        <v>1.0</v>
      </c>
      <c r="I6" s="8">
        <v>1.0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>
        <v>5.0</v>
      </c>
      <c r="B7" s="8" t="str">
        <f>VLOOKUP('TransactionHistory (1)'!C7,'AccountingPeriod (3)'!$A$6:$G$17,7,TRUE)</f>
        <v>2024-1</v>
      </c>
      <c r="C7" s="20">
        <f t="shared" ref="C7:D7" si="2">C6</f>
        <v>45292</v>
      </c>
      <c r="D7" s="20" t="str">
        <f t="shared" si="2"/>
        <v>SO1</v>
      </c>
      <c r="E7" s="20" t="str">
        <f>'Output_Transactions (1)'!D3</f>
        <v>StandaloneSellingPrice</v>
      </c>
      <c r="F7" s="22">
        <f>'Output_Transactions (1)'!E3</f>
        <v>960</v>
      </c>
      <c r="G7" s="34">
        <f>'Output_Transactions (3)'!F4</f>
        <v>1</v>
      </c>
      <c r="H7" s="8">
        <v>1.0</v>
      </c>
      <c r="I7" s="8">
        <v>1.0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>
        <v>6.0</v>
      </c>
      <c r="B8" s="8" t="str">
        <f>VLOOKUP('TransactionHistory (1)'!C8,'AccountingPeriod (3)'!$A$6:$G$17,7,TRUE)</f>
        <v>2024-1</v>
      </c>
      <c r="C8" s="20">
        <f t="shared" ref="C8:E8" si="3">C7</f>
        <v>45292</v>
      </c>
      <c r="D8" s="20" t="str">
        <f t="shared" si="3"/>
        <v>SO1</v>
      </c>
      <c r="E8" s="20" t="str">
        <f t="shared" si="3"/>
        <v>StandaloneSellingPrice</v>
      </c>
      <c r="F8" s="22">
        <v>420.0</v>
      </c>
      <c r="G8" s="8">
        <v>2.0</v>
      </c>
      <c r="H8" s="8">
        <v>1.0</v>
      </c>
      <c r="I8" s="8">
        <v>1.0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>
        <f t="shared" ref="A9:A14" si="4">A8+1</f>
        <v>7</v>
      </c>
      <c r="B9" s="8" t="str">
        <f>VLOOKUP('TransactionHistory (1)'!C9,'AccountingPeriod (3)'!$A$6:$G$17,7,TRUE)</f>
        <v>2024-1</v>
      </c>
      <c r="C9" s="20">
        <v>45292.0</v>
      </c>
      <c r="D9" s="8" t="s">
        <v>80</v>
      </c>
      <c r="E9" s="8" t="s">
        <v>13</v>
      </c>
      <c r="F9" s="8">
        <v>100.0</v>
      </c>
      <c r="G9" s="8">
        <v>1.0</v>
      </c>
      <c r="H9" s="8">
        <v>0.0</v>
      </c>
      <c r="I9" s="8">
        <v>1.0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>
        <f t="shared" si="4"/>
        <v>8</v>
      </c>
      <c r="B10" s="8" t="str">
        <f>VLOOKUP('TransactionHistory (1)'!C10,'AccountingPeriod (3)'!$A$6:$G$17,7,TRUE)</f>
        <v>2024-1</v>
      </c>
      <c r="C10" s="20">
        <v>45292.0</v>
      </c>
      <c r="D10" s="8" t="s">
        <v>80</v>
      </c>
      <c r="E10" s="8" t="s">
        <v>13</v>
      </c>
      <c r="F10" s="8">
        <v>100.0</v>
      </c>
      <c r="G10" s="8">
        <v>2.0</v>
      </c>
      <c r="H10" s="8">
        <v>0.0</v>
      </c>
      <c r="I10" s="8">
        <v>1.0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>
        <f t="shared" si="4"/>
        <v>9</v>
      </c>
      <c r="B11" s="8" t="str">
        <f>VLOOKUP('TransactionHistory (1)'!C11,'AccountingPeriod (3)'!$A$6:$G$17,7,TRUE)</f>
        <v>2024-1</v>
      </c>
      <c r="C11" s="20">
        <v>45292.0</v>
      </c>
      <c r="D11" s="8" t="s">
        <v>80</v>
      </c>
      <c r="E11" s="8" t="s">
        <v>14</v>
      </c>
      <c r="F11" s="8">
        <v>12.0</v>
      </c>
      <c r="G11" s="8">
        <v>1.0</v>
      </c>
      <c r="H11" s="8">
        <v>0.0</v>
      </c>
      <c r="I11" s="8">
        <v>1.0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>
        <f t="shared" si="4"/>
        <v>10</v>
      </c>
      <c r="B12" s="8" t="str">
        <f>VLOOKUP('TransactionHistory (1)'!C12,'AccountingPeriod (3)'!$A$6:$G$17,7,TRUE)</f>
        <v>2024-1</v>
      </c>
      <c r="C12" s="20">
        <v>45292.0</v>
      </c>
      <c r="D12" s="8" t="s">
        <v>80</v>
      </c>
      <c r="E12" s="8" t="s">
        <v>14</v>
      </c>
      <c r="F12" s="8">
        <v>6.0</v>
      </c>
      <c r="G12" s="8">
        <v>2.0</v>
      </c>
      <c r="H12" s="8">
        <v>0.0</v>
      </c>
      <c r="I12" s="8">
        <v>1.0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>
        <f t="shared" si="4"/>
        <v>11</v>
      </c>
      <c r="B13" s="8" t="str">
        <f>VLOOKUP('TransactionHistory (1)'!C13,'AccountingPeriod (3)'!$A$6:$G$17,7,TRUE)</f>
        <v>2024-1</v>
      </c>
      <c r="C13" s="20">
        <v>45292.0</v>
      </c>
      <c r="D13" s="8" t="s">
        <v>80</v>
      </c>
      <c r="E13" s="8" t="s">
        <v>18</v>
      </c>
      <c r="F13" s="8">
        <v>0.2</v>
      </c>
      <c r="G13" s="8">
        <v>1.0</v>
      </c>
      <c r="H13" s="8">
        <v>0.0</v>
      </c>
      <c r="I13" s="8">
        <v>1.0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>
        <f t="shared" si="4"/>
        <v>12</v>
      </c>
      <c r="B14" s="8" t="str">
        <f>VLOOKUP('TransactionHistory (1)'!C14,'AccountingPeriod (3)'!$A$6:$G$17,7,TRUE)</f>
        <v>2024-1</v>
      </c>
      <c r="C14" s="20">
        <v>45292.0</v>
      </c>
      <c r="D14" s="8" t="s">
        <v>80</v>
      </c>
      <c r="E14" s="8" t="s">
        <v>18</v>
      </c>
      <c r="F14" s="8">
        <v>0.3</v>
      </c>
      <c r="G14" s="8">
        <v>2.0</v>
      </c>
      <c r="H14" s="8">
        <v>0.0</v>
      </c>
      <c r="I14" s="8">
        <v>1.0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2.29"/>
    <col customWidth="1" min="3" max="3" width="9.57"/>
    <col customWidth="1" min="4" max="4" width="12.0"/>
    <col customWidth="1" min="5" max="5" width="9.71"/>
    <col customWidth="1" min="6" max="7" width="8.86"/>
    <col customWidth="1" min="8" max="8" width="20.43"/>
    <col customWidth="1" min="9" max="9" width="8.86"/>
    <col customWidth="1" min="10" max="10" width="16.0"/>
    <col customWidth="1" min="11" max="11" width="8.86"/>
    <col customWidth="1" min="12" max="26" width="8.71"/>
  </cols>
  <sheetData>
    <row r="1" ht="14.25" customHeight="1">
      <c r="A1" s="6" t="s">
        <v>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167</v>
      </c>
      <c r="B2" s="6" t="s">
        <v>81</v>
      </c>
      <c r="C2" s="6" t="s">
        <v>79</v>
      </c>
      <c r="D2" s="6" t="s">
        <v>76</v>
      </c>
      <c r="E2" s="6" t="s">
        <v>168</v>
      </c>
      <c r="F2" s="6" t="s">
        <v>169</v>
      </c>
      <c r="G2" s="6" t="s">
        <v>25</v>
      </c>
      <c r="H2" s="6" t="s">
        <v>29</v>
      </c>
      <c r="I2" s="6" t="s">
        <v>31</v>
      </c>
      <c r="J2" s="6" t="s">
        <v>35</v>
      </c>
      <c r="K2" s="6" t="s">
        <v>37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 t="str">
        <f>A4</f>
        <v>2024-1</v>
      </c>
      <c r="B3" s="20">
        <f>InstrumentAttributeValue!A3</f>
        <v>45292</v>
      </c>
      <c r="C3" s="8">
        <f>InstrumentAttributeValue!B3</f>
        <v>1</v>
      </c>
      <c r="D3" s="8" t="str">
        <f>InstrumentAttributeValue!C3</f>
        <v>SO1</v>
      </c>
      <c r="E3" s="8">
        <v>111.0</v>
      </c>
      <c r="F3" s="8"/>
      <c r="G3" s="20">
        <f>InstrumentAttributeValue!D3</f>
        <v>45292</v>
      </c>
      <c r="H3" s="20">
        <f>InstrumentAttributeValue!E3</f>
        <v>45657</v>
      </c>
      <c r="I3" s="8" t="str">
        <f>InstrumentAttributeValue!F3</f>
        <v>SaaS</v>
      </c>
      <c r="J3" s="8" t="str">
        <f>InstrumentAttributeValue!G3</f>
        <v>Ratable</v>
      </c>
      <c r="K3" s="2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 t="str">
        <f>'AccountingPeriod (3)'!G6</f>
        <v>2024-1</v>
      </c>
      <c r="B4" s="20">
        <f>InstrumentAttributeValue!A4</f>
        <v>45292</v>
      </c>
      <c r="C4" s="8">
        <f>InstrumentAttributeValue!B4</f>
        <v>2</v>
      </c>
      <c r="D4" s="8" t="str">
        <f>InstrumentAttributeValue!C4</f>
        <v>SO1</v>
      </c>
      <c r="E4" s="8">
        <v>222.0</v>
      </c>
      <c r="F4" s="8"/>
      <c r="G4" s="20">
        <f>InstrumentAttributeValue!D4</f>
        <v>45292</v>
      </c>
      <c r="H4" s="20">
        <f>InstrumentAttributeValue!E4</f>
        <v>45657</v>
      </c>
      <c r="I4" s="8" t="str">
        <f>InstrumentAttributeValue!F4</f>
        <v>Training</v>
      </c>
      <c r="J4" s="8" t="str">
        <f>InstrumentAttributeValue!G4</f>
        <v>PointInTime</v>
      </c>
      <c r="K4" s="22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6" t="s">
        <v>170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6" t="s">
        <v>167</v>
      </c>
      <c r="B8" s="6" t="s">
        <v>81</v>
      </c>
      <c r="C8" s="6" t="s">
        <v>79</v>
      </c>
      <c r="D8" s="6" t="s">
        <v>76</v>
      </c>
      <c r="E8" s="6" t="s">
        <v>168</v>
      </c>
      <c r="F8" s="6" t="s">
        <v>169</v>
      </c>
      <c r="G8" s="6" t="s">
        <v>25</v>
      </c>
      <c r="H8" s="6" t="s">
        <v>29</v>
      </c>
      <c r="I8" s="6" t="s">
        <v>31</v>
      </c>
      <c r="J8" s="6" t="s">
        <v>35</v>
      </c>
      <c r="K8" s="6" t="s">
        <v>37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 t="s">
        <v>141</v>
      </c>
      <c r="B9" s="20">
        <v>45292.0</v>
      </c>
      <c r="C9" s="8">
        <v>1.0</v>
      </c>
      <c r="D9" s="8" t="s">
        <v>80</v>
      </c>
      <c r="E9" s="8">
        <v>111.0</v>
      </c>
      <c r="F9" s="20">
        <f t="shared" ref="F9:F10" si="1">B11</f>
        <v>45292</v>
      </c>
      <c r="G9" s="20">
        <v>45292.0</v>
      </c>
      <c r="H9" s="20">
        <v>45657.0</v>
      </c>
      <c r="I9" s="8" t="s">
        <v>82</v>
      </c>
      <c r="J9" s="8" t="s">
        <v>83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 t="s">
        <v>141</v>
      </c>
      <c r="B10" s="20">
        <v>45292.0</v>
      </c>
      <c r="C10" s="8">
        <v>2.0</v>
      </c>
      <c r="D10" s="8" t="s">
        <v>80</v>
      </c>
      <c r="E10" s="8">
        <v>222.0</v>
      </c>
      <c r="F10" s="20">
        <f t="shared" si="1"/>
        <v>45292</v>
      </c>
      <c r="G10" s="20">
        <v>45292.0</v>
      </c>
      <c r="H10" s="20">
        <v>45657.0</v>
      </c>
      <c r="I10" s="8" t="s">
        <v>84</v>
      </c>
      <c r="J10" s="8" t="s">
        <v>85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 t="str">
        <f t="shared" ref="A11:D11" si="2">A3</f>
        <v>2024-1</v>
      </c>
      <c r="B11" s="20">
        <f t="shared" si="2"/>
        <v>45292</v>
      </c>
      <c r="C11" s="8">
        <f t="shared" si="2"/>
        <v>1</v>
      </c>
      <c r="D11" s="8" t="str">
        <f t="shared" si="2"/>
        <v>SO1</v>
      </c>
      <c r="E11" s="8">
        <v>333.0</v>
      </c>
      <c r="F11" s="8"/>
      <c r="G11" s="20">
        <f t="shared" ref="G11:J11" si="3">G3</f>
        <v>45292</v>
      </c>
      <c r="H11" s="20">
        <f t="shared" si="3"/>
        <v>45657</v>
      </c>
      <c r="I11" s="8" t="str">
        <f t="shared" si="3"/>
        <v>SaaS</v>
      </c>
      <c r="J11" s="8" t="str">
        <f t="shared" si="3"/>
        <v>Ratable</v>
      </c>
      <c r="K11" s="36" t="str">
        <f>'Output_Attributes (1)'!E2</f>
        <v>Billed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 t="str">
        <f t="shared" ref="A12:D12" si="4">A4</f>
        <v>2024-1</v>
      </c>
      <c r="B12" s="20">
        <f t="shared" si="4"/>
        <v>45292</v>
      </c>
      <c r="C12" s="8">
        <f t="shared" si="4"/>
        <v>2</v>
      </c>
      <c r="D12" s="8" t="str">
        <f t="shared" si="4"/>
        <v>SO1</v>
      </c>
      <c r="E12" s="8">
        <v>444.0</v>
      </c>
      <c r="F12" s="8"/>
      <c r="G12" s="20">
        <f t="shared" ref="G12:J12" si="5">G4</f>
        <v>45292</v>
      </c>
      <c r="H12" s="20">
        <f t="shared" si="5"/>
        <v>45657</v>
      </c>
      <c r="I12" s="8" t="str">
        <f t="shared" si="5"/>
        <v>Training</v>
      </c>
      <c r="J12" s="8" t="str">
        <f t="shared" si="5"/>
        <v>PointInTime</v>
      </c>
      <c r="K12" s="22" t="str">
        <f>K11</f>
        <v>Billed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34.71"/>
    <col customWidth="1" min="2" max="2" width="28.29"/>
    <col customWidth="1" min="3" max="3" width="22.29"/>
    <col customWidth="1" min="4" max="4" width="23.57"/>
    <col customWidth="1" min="5" max="26" width="8.71"/>
  </cols>
  <sheetData>
    <row r="1" ht="14.25" customHeight="1">
      <c r="A1" s="6" t="s">
        <v>55</v>
      </c>
    </row>
    <row r="2" ht="14.25" customHeight="1">
      <c r="A2" s="6" t="s">
        <v>167</v>
      </c>
      <c r="B2" s="6" t="s">
        <v>147</v>
      </c>
      <c r="C2" s="6" t="s">
        <v>171</v>
      </c>
      <c r="D2" s="6" t="s">
        <v>172</v>
      </c>
      <c r="E2" s="6" t="s">
        <v>173</v>
      </c>
    </row>
    <row r="3" ht="14.25" customHeight="1">
      <c r="A3" s="7" t="s">
        <v>141</v>
      </c>
      <c r="B3" s="20" t="str">
        <f>'TransactionHistory (1)'!D5</f>
        <v>SO1</v>
      </c>
      <c r="C3" s="7" t="str">
        <f>AccRules_Aggregation!D5</f>
        <v>Total Selling Price</v>
      </c>
      <c r="D3" s="22">
        <f>'TransactionHistory (1)'!F5+'TransactionHistory (1)'!F6</f>
        <v>1800</v>
      </c>
      <c r="E3" s="22">
        <f t="shared" ref="E3:E5" si="1">D3</f>
        <v>1800</v>
      </c>
    </row>
    <row r="4" ht="14.25" customHeight="1">
      <c r="A4" s="8" t="s">
        <v>141</v>
      </c>
      <c r="B4" s="20" t="str">
        <f>'TransactionHistory (1)'!D6</f>
        <v>SO1</v>
      </c>
      <c r="C4" s="7" t="str">
        <f>AccRules_Aggregation!D6</f>
        <v>Total SSP</v>
      </c>
      <c r="D4" s="22">
        <f>'TransactionHistory (1)'!F7+'TransactionHistory (1)'!F8</f>
        <v>1380</v>
      </c>
      <c r="E4" s="22">
        <f t="shared" si="1"/>
        <v>1380</v>
      </c>
    </row>
    <row r="5" ht="14.25" customHeight="1">
      <c r="A5" s="7" t="str">
        <f t="shared" ref="A5:B5" si="2">A4</f>
        <v>2024-1</v>
      </c>
      <c r="B5" s="20" t="str">
        <f t="shared" si="2"/>
        <v>SO1</v>
      </c>
      <c r="C5" s="7" t="str">
        <f>AccRules_Aggregation!D4</f>
        <v>Invoice &amp; Credits</v>
      </c>
      <c r="D5" s="22">
        <f>'TransactionHistory (1)'!F3+'TransactionHistory (1)'!F4</f>
        <v>1800</v>
      </c>
      <c r="E5" s="22">
        <f t="shared" si="1"/>
        <v>1800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71"/>
  </cols>
  <sheetData>
    <row r="1" ht="14.25" customHeight="1">
      <c r="A1" s="23" t="s">
        <v>174</v>
      </c>
      <c r="B1" s="24"/>
      <c r="C1" s="24"/>
      <c r="D1" s="24"/>
      <c r="E1" s="24"/>
      <c r="F1" s="2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26"/>
      <c r="F2" s="2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26"/>
      <c r="F3" s="27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26"/>
      <c r="F4" s="2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28"/>
      <c r="B5" s="29"/>
      <c r="C5" s="29"/>
      <c r="D5" s="29"/>
      <c r="E5" s="29"/>
      <c r="F5" s="30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">
    <mergeCell ref="A1:F5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33.14"/>
    <col customWidth="1" min="2" max="2" width="19.0"/>
    <col customWidth="1" min="3" max="4" width="8.86"/>
    <col customWidth="1" min="5" max="5" width="36.14"/>
    <col customWidth="1" min="6" max="6" width="20.71"/>
    <col customWidth="1" min="7" max="26" width="8.71"/>
  </cols>
  <sheetData>
    <row r="1" ht="14.25" customHeight="1">
      <c r="A1" s="6" t="s">
        <v>121</v>
      </c>
      <c r="B1" s="20" t="s">
        <v>141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175</v>
      </c>
      <c r="B2" s="22">
        <f>'TransactionHistory (1)'!F5</f>
        <v>1200</v>
      </c>
      <c r="C2" s="22">
        <v>1.0</v>
      </c>
      <c r="D2" s="20" t="str">
        <f>TransactionInput!B5</f>
        <v>SO1</v>
      </c>
      <c r="E2" s="20">
        <f>TransactionInput!A5</f>
        <v>45292</v>
      </c>
      <c r="F2" s="22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176</v>
      </c>
      <c r="B3" s="22">
        <f>'TransactionHistory (1)'!F7</f>
        <v>960</v>
      </c>
      <c r="C3" s="22">
        <v>1.0</v>
      </c>
      <c r="D3" s="20" t="str">
        <f t="shared" ref="D3:E3" si="1">D2</f>
        <v>SO1</v>
      </c>
      <c r="E3" s="20">
        <f t="shared" si="1"/>
        <v>45292</v>
      </c>
      <c r="F3" s="22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177</v>
      </c>
      <c r="B4" s="22">
        <f>'AggregationHistory (1)'!D3</f>
        <v>1800</v>
      </c>
      <c r="C4" s="20" t="str">
        <f>D3</f>
        <v>SO1</v>
      </c>
      <c r="D4" s="8"/>
      <c r="E4" s="20"/>
      <c r="F4" s="22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178</v>
      </c>
      <c r="B5" s="22">
        <f>'AggregationHistory (1)'!D4</f>
        <v>1380</v>
      </c>
      <c r="C5" s="20" t="str">
        <f>C4</f>
        <v>SO1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9.57"/>
    <col customWidth="1" min="3" max="7" width="8.86"/>
    <col customWidth="1" min="8" max="26" width="8.71"/>
  </cols>
  <sheetData>
    <row r="1" ht="14.25" customHeight="1">
      <c r="A1" s="8" t="s">
        <v>16</v>
      </c>
      <c r="B1" s="22">
        <f>'Model_Input (2)'!B2</f>
        <v>1200</v>
      </c>
      <c r="C1" s="8" t="s">
        <v>146</v>
      </c>
      <c r="D1" s="22">
        <f>'Model_Input (2)'!C2</f>
        <v>1</v>
      </c>
      <c r="E1" s="8" t="s">
        <v>147</v>
      </c>
      <c r="F1" s="20" t="str">
        <f>'Model_Input (2)'!D2</f>
        <v>SO1</v>
      </c>
      <c r="G1" s="20">
        <f>'Model_Input (2)'!E2</f>
        <v>45292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8" t="s">
        <v>179</v>
      </c>
      <c r="B2" s="22">
        <f>'Model_Input (2)'!B3</f>
        <v>960</v>
      </c>
      <c r="C2" s="8" t="s">
        <v>146</v>
      </c>
      <c r="D2" s="22">
        <f>'Model_Input (2)'!C3</f>
        <v>1</v>
      </c>
      <c r="E2" s="8"/>
      <c r="F2" s="8"/>
      <c r="G2" s="20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 t="s">
        <v>180</v>
      </c>
      <c r="B3" s="22">
        <f>'Model_Input (2)'!B4</f>
        <v>1800</v>
      </c>
      <c r="C3" s="8"/>
      <c r="D3" s="22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 t="s">
        <v>48</v>
      </c>
      <c r="B4" s="22">
        <f>'Model_Input (2)'!B5</f>
        <v>1380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/>
      <c r="B5" s="20"/>
      <c r="C5" s="8"/>
      <c r="D5" s="22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22"/>
      <c r="C6" s="8"/>
      <c r="D6" s="22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 t="s">
        <v>181</v>
      </c>
      <c r="B7" s="8">
        <f>B2/B4</f>
        <v>0.6956521739</v>
      </c>
      <c r="C7" s="8"/>
      <c r="D7" s="22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 t="s">
        <v>182</v>
      </c>
      <c r="B8" s="22">
        <f>B7*B3</f>
        <v>1252.173913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20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22"/>
      <c r="C12" s="8"/>
      <c r="D12" s="22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22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22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6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2.0"/>
    <col customWidth="1" min="3" max="3" width="15.0"/>
    <col customWidth="1" min="4" max="4" width="15.14"/>
    <col customWidth="1" min="5" max="5" width="15.71"/>
    <col customWidth="1" min="6" max="6" width="15.29"/>
    <col customWidth="1" min="7" max="8" width="8.86"/>
    <col customWidth="1" min="9" max="26" width="8.71"/>
  </cols>
  <sheetData>
    <row r="1" ht="14.25" customHeight="1">
      <c r="A1" s="6" t="s">
        <v>97</v>
      </c>
      <c r="B1" s="6" t="s">
        <v>75</v>
      </c>
      <c r="C1" s="6" t="s">
        <v>76</v>
      </c>
      <c r="D1" s="6" t="s">
        <v>77</v>
      </c>
      <c r="E1" s="6" t="s">
        <v>78</v>
      </c>
      <c r="F1" s="6" t="s">
        <v>79</v>
      </c>
      <c r="G1" s="6" t="s">
        <v>114</v>
      </c>
      <c r="H1" s="6" t="s">
        <v>118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8"/>
      <c r="B2" s="20">
        <f>'Model_calc (2)'!G1</f>
        <v>45292</v>
      </c>
      <c r="C2" s="20" t="str">
        <f>'Model_calc (2)'!F1</f>
        <v>SO1</v>
      </c>
      <c r="D2" s="20" t="str">
        <f>'Model_calc (2)'!A8</f>
        <v>AllocatedRevenue</v>
      </c>
      <c r="E2" s="22">
        <f>'Model_calc (2)'!B8</f>
        <v>1252.173913</v>
      </c>
      <c r="F2" s="34">
        <f>'Model_Calc (3)'!L9</f>
        <v>1</v>
      </c>
      <c r="G2" s="8">
        <f>'Model_Calc (3)'!M9</f>
        <v>0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34.71"/>
    <col customWidth="1" min="2" max="2" width="24.14"/>
    <col customWidth="1" min="3" max="3" width="14.71"/>
    <col customWidth="1" min="4" max="4" width="12.0"/>
    <col customWidth="1" min="5" max="5" width="31.14"/>
    <col customWidth="1" min="6" max="6" width="18.43"/>
    <col customWidth="1" min="7" max="7" width="22.57"/>
    <col customWidth="1" min="8" max="8" width="24.86"/>
    <col customWidth="1" min="9" max="9" width="8.86"/>
    <col customWidth="1" min="10" max="26" width="8.71"/>
  </cols>
  <sheetData>
    <row r="1" ht="14.25" customHeight="1">
      <c r="A1" s="6" t="s">
        <v>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164</v>
      </c>
      <c r="B2" s="6" t="s">
        <v>165</v>
      </c>
      <c r="C2" s="6" t="s">
        <v>75</v>
      </c>
      <c r="D2" s="6" t="s">
        <v>76</v>
      </c>
      <c r="E2" s="6" t="s">
        <v>77</v>
      </c>
      <c r="F2" s="6" t="s">
        <v>78</v>
      </c>
      <c r="G2" s="6" t="s">
        <v>79</v>
      </c>
      <c r="H2" s="6" t="s">
        <v>3</v>
      </c>
      <c r="I2" s="6" t="s">
        <v>166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>
        <v>1.0</v>
      </c>
      <c r="B3" s="8" t="str">
        <f>VLOOKUP('TransactionHistory (2)'!C3,'AccountingPeriod (3)'!$A$6:$G$17,7,TRUE)</f>
        <v>2024-1</v>
      </c>
      <c r="C3" s="20">
        <f>TransactionInput!A3</f>
        <v>45292</v>
      </c>
      <c r="D3" s="20" t="str">
        <f>TransactionInput!B3</f>
        <v>SO1</v>
      </c>
      <c r="E3" s="20" t="str">
        <f>TransactionInput!C3</f>
        <v>Billing</v>
      </c>
      <c r="F3" s="22">
        <f>TransactionInput!D3</f>
        <v>1200</v>
      </c>
      <c r="G3" s="34">
        <f>TransactionInput!E3</f>
        <v>1</v>
      </c>
      <c r="H3" s="8">
        <v>0.0</v>
      </c>
      <c r="I3" s="8">
        <v>0.0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>
        <v>2.0</v>
      </c>
      <c r="B4" s="8" t="str">
        <f>VLOOKUP('TransactionHistory (2)'!C4,'AccountingPeriod (3)'!$A$6:$G$17,7,TRUE)</f>
        <v>2024-1</v>
      </c>
      <c r="C4" s="20">
        <f>TransactionInput!A4</f>
        <v>45292</v>
      </c>
      <c r="D4" s="20" t="str">
        <f>TransactionInput!B4</f>
        <v>SO1</v>
      </c>
      <c r="E4" s="20" t="str">
        <f>TransactionInput!C4</f>
        <v>Billing</v>
      </c>
      <c r="F4" s="22">
        <f>TransactionInput!D4</f>
        <v>600</v>
      </c>
      <c r="G4" s="34">
        <f>TransactionInput!E4</f>
        <v>2</v>
      </c>
      <c r="H4" s="8">
        <v>0.0</v>
      </c>
      <c r="I4" s="8">
        <v>0.0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>
        <v>3.0</v>
      </c>
      <c r="B5" s="8" t="str">
        <f>VLOOKUP('TransactionHistory (2)'!C5,'AccountingPeriod (3)'!$A$6:$G$17,7,TRUE)</f>
        <v>2024-1</v>
      </c>
      <c r="C5" s="20">
        <f>'TransactionHistory (2)'!C4</f>
        <v>45292</v>
      </c>
      <c r="D5" s="20" t="str">
        <f>'TransactionHistory (2)'!D4</f>
        <v>SO1</v>
      </c>
      <c r="E5" s="20" t="str">
        <f>'Output_Transactions (1)'!D2</f>
        <v>ExtendedSalesPrice</v>
      </c>
      <c r="F5" s="22">
        <f>'Output_Transactions (1)'!E2</f>
        <v>1200</v>
      </c>
      <c r="G5" s="34">
        <f>'Output_Transactions (3)'!F2</f>
        <v>1</v>
      </c>
      <c r="H5" s="8">
        <v>1.0</v>
      </c>
      <c r="I5" s="8">
        <v>1.0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>
        <v>4.0</v>
      </c>
      <c r="B6" s="8" t="str">
        <f>VLOOKUP('TransactionHistory (2)'!C6,'AccountingPeriod (3)'!$A$6:$G$17,7,TRUE)</f>
        <v>2024-1</v>
      </c>
      <c r="C6" s="20">
        <f t="shared" ref="C6:E6" si="1">C5</f>
        <v>45292</v>
      </c>
      <c r="D6" s="20" t="str">
        <f t="shared" si="1"/>
        <v>SO1</v>
      </c>
      <c r="E6" s="20" t="str">
        <f t="shared" si="1"/>
        <v>ExtendedSalesPrice</v>
      </c>
      <c r="F6" s="22">
        <f>F5/2</f>
        <v>600</v>
      </c>
      <c r="G6" s="8">
        <v>2.0</v>
      </c>
      <c r="H6" s="8">
        <v>1.0</v>
      </c>
      <c r="I6" s="8">
        <v>1.0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>
        <v>5.0</v>
      </c>
      <c r="B7" s="8" t="str">
        <f>VLOOKUP('TransactionHistory (2)'!C7,'AccountingPeriod (3)'!$A$6:$G$17,7,TRUE)</f>
        <v>2024-1</v>
      </c>
      <c r="C7" s="20">
        <f t="shared" ref="C7:D7" si="2">C6</f>
        <v>45292</v>
      </c>
      <c r="D7" s="20" t="str">
        <f t="shared" si="2"/>
        <v>SO1</v>
      </c>
      <c r="E7" s="20" t="str">
        <f>'Output_Transactions (1)'!D3</f>
        <v>StandaloneSellingPrice</v>
      </c>
      <c r="F7" s="22">
        <f>'Output_Transactions (1)'!E3</f>
        <v>960</v>
      </c>
      <c r="G7" s="34">
        <f>'Output_Transactions (3)'!F4</f>
        <v>1</v>
      </c>
      <c r="H7" s="8">
        <v>1.0</v>
      </c>
      <c r="I7" s="8">
        <v>1.0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>
        <v>6.0</v>
      </c>
      <c r="B8" s="8" t="str">
        <f>VLOOKUP('TransactionHistory (2)'!C8,'AccountingPeriod (3)'!$A$6:$G$17,7,TRUE)</f>
        <v>2024-1</v>
      </c>
      <c r="C8" s="20">
        <f t="shared" ref="C8:E8" si="3">C7</f>
        <v>45292</v>
      </c>
      <c r="D8" s="20" t="str">
        <f t="shared" si="3"/>
        <v>SO1</v>
      </c>
      <c r="E8" s="20" t="str">
        <f t="shared" si="3"/>
        <v>StandaloneSellingPrice</v>
      </c>
      <c r="F8" s="22">
        <v>420.0</v>
      </c>
      <c r="G8" s="8">
        <v>2.0</v>
      </c>
      <c r="H8" s="8">
        <v>1.0</v>
      </c>
      <c r="I8" s="8">
        <v>1.0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>
        <f t="shared" ref="A9:A16" si="4">A8+1</f>
        <v>7</v>
      </c>
      <c r="B9" s="8" t="str">
        <f>VLOOKUP('TransactionHistory (2)'!C9,'AccountingPeriod (3)'!$A$6:$G$17,7,TRUE)</f>
        <v>2024-1</v>
      </c>
      <c r="C9" s="20">
        <v>45292.0</v>
      </c>
      <c r="D9" s="8" t="s">
        <v>80</v>
      </c>
      <c r="E9" s="8" t="s">
        <v>13</v>
      </c>
      <c r="F9" s="8">
        <v>100.0</v>
      </c>
      <c r="G9" s="8">
        <v>1.0</v>
      </c>
      <c r="H9" s="8">
        <v>0.0</v>
      </c>
      <c r="I9" s="8">
        <v>1.0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>
        <f t="shared" si="4"/>
        <v>8</v>
      </c>
      <c r="B10" s="8" t="str">
        <f>VLOOKUP('TransactionHistory (2)'!C10,'AccountingPeriod (3)'!$A$6:$G$17,7,TRUE)</f>
        <v>2024-1</v>
      </c>
      <c r="C10" s="20">
        <v>45292.0</v>
      </c>
      <c r="D10" s="8" t="s">
        <v>80</v>
      </c>
      <c r="E10" s="8" t="s">
        <v>13</v>
      </c>
      <c r="F10" s="8">
        <v>100.0</v>
      </c>
      <c r="G10" s="8">
        <v>2.0</v>
      </c>
      <c r="H10" s="8">
        <v>0.0</v>
      </c>
      <c r="I10" s="8">
        <v>1.0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>
        <f t="shared" si="4"/>
        <v>9</v>
      </c>
      <c r="B11" s="8" t="str">
        <f>VLOOKUP('TransactionHistory (2)'!C11,'AccountingPeriod (3)'!$A$6:$G$17,7,TRUE)</f>
        <v>2024-1</v>
      </c>
      <c r="C11" s="20">
        <v>45292.0</v>
      </c>
      <c r="D11" s="8" t="s">
        <v>80</v>
      </c>
      <c r="E11" s="8" t="s">
        <v>14</v>
      </c>
      <c r="F11" s="8">
        <v>12.0</v>
      </c>
      <c r="G11" s="8">
        <v>1.0</v>
      </c>
      <c r="H11" s="8">
        <v>0.0</v>
      </c>
      <c r="I11" s="8">
        <v>1.0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>
        <f t="shared" si="4"/>
        <v>10</v>
      </c>
      <c r="B12" s="8" t="str">
        <f>VLOOKUP('TransactionHistory (2)'!C12,'AccountingPeriod (3)'!$A$6:$G$17,7,TRUE)</f>
        <v>2024-1</v>
      </c>
      <c r="C12" s="20">
        <v>45292.0</v>
      </c>
      <c r="D12" s="8" t="s">
        <v>80</v>
      </c>
      <c r="E12" s="8" t="s">
        <v>14</v>
      </c>
      <c r="F12" s="8">
        <v>6.0</v>
      </c>
      <c r="G12" s="8">
        <v>2.0</v>
      </c>
      <c r="H12" s="8">
        <v>0.0</v>
      </c>
      <c r="I12" s="8">
        <v>1.0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>
        <f t="shared" si="4"/>
        <v>11</v>
      </c>
      <c r="B13" s="8" t="str">
        <f>VLOOKUP('TransactionHistory (2)'!C13,'AccountingPeriod (3)'!$A$6:$G$17,7,TRUE)</f>
        <v>2024-1</v>
      </c>
      <c r="C13" s="20">
        <v>45292.0</v>
      </c>
      <c r="D13" s="8" t="s">
        <v>80</v>
      </c>
      <c r="E13" s="8" t="s">
        <v>18</v>
      </c>
      <c r="F13" s="8">
        <v>0.2</v>
      </c>
      <c r="G13" s="8">
        <v>1.0</v>
      </c>
      <c r="H13" s="8">
        <v>0.0</v>
      </c>
      <c r="I13" s="8">
        <v>1.0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>
        <f t="shared" si="4"/>
        <v>12</v>
      </c>
      <c r="B14" s="8" t="str">
        <f>VLOOKUP('TransactionHistory (2)'!C14,'AccountingPeriod (3)'!$A$6:$G$17,7,TRUE)</f>
        <v>2024-1</v>
      </c>
      <c r="C14" s="20">
        <v>45292.0</v>
      </c>
      <c r="D14" s="8" t="s">
        <v>80</v>
      </c>
      <c r="E14" s="8" t="s">
        <v>18</v>
      </c>
      <c r="F14" s="8">
        <v>0.3</v>
      </c>
      <c r="G14" s="8">
        <v>2.0</v>
      </c>
      <c r="H14" s="8">
        <v>0.0</v>
      </c>
      <c r="I14" s="8">
        <v>1.0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>
        <f t="shared" si="4"/>
        <v>13</v>
      </c>
      <c r="B15" s="8" t="str">
        <f>VLOOKUP('TransactionHistory (2)'!C15,'AccountingPeriod (3)'!$A$6:$G$17,7,TRUE)</f>
        <v>2024-1</v>
      </c>
      <c r="C15" s="20">
        <f>'Output_Transactions (2)'!B2</f>
        <v>45292</v>
      </c>
      <c r="D15" s="20" t="str">
        <f>'Output_Transactions (2)'!C2</f>
        <v>SO1</v>
      </c>
      <c r="E15" s="20" t="str">
        <f>'Output_Transactions (2)'!D2</f>
        <v>AllocatedRevenue</v>
      </c>
      <c r="F15" s="22">
        <f>'Output_Transactions (2)'!E2</f>
        <v>1252.173913</v>
      </c>
      <c r="G15" s="34">
        <f>'Output_Transactions (2)'!F2</f>
        <v>1</v>
      </c>
      <c r="H15" s="8">
        <v>1.0</v>
      </c>
      <c r="I15" s="8">
        <v>1.0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>
        <f t="shared" si="4"/>
        <v>14</v>
      </c>
      <c r="B16" s="8" t="str">
        <f>VLOOKUP('TransactionHistory (2)'!C16,'AccountingPeriod (3)'!$A$6:$G$17,7,TRUE)</f>
        <v>2024-1</v>
      </c>
      <c r="C16" s="20">
        <f t="shared" ref="C16:E16" si="5">C15</f>
        <v>45292</v>
      </c>
      <c r="D16" s="20" t="str">
        <f t="shared" si="5"/>
        <v>SO1</v>
      </c>
      <c r="E16" s="20" t="str">
        <f t="shared" si="5"/>
        <v>AllocatedRevenue</v>
      </c>
      <c r="F16" s="22">
        <v>547.8260869565217</v>
      </c>
      <c r="G16" s="8">
        <v>2.0</v>
      </c>
      <c r="H16" s="8">
        <v>1.0</v>
      </c>
      <c r="I16" s="8">
        <v>1.0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71"/>
  </cols>
  <sheetData>
    <row r="1" ht="14.25" customHeight="1">
      <c r="A1" s="23" t="s">
        <v>183</v>
      </c>
      <c r="B1" s="24"/>
      <c r="C1" s="24"/>
      <c r="D1" s="24"/>
      <c r="E1" s="24"/>
      <c r="F1" s="2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26"/>
      <c r="F2" s="2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26"/>
      <c r="F3" s="27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26"/>
      <c r="F4" s="2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28"/>
      <c r="B5" s="29"/>
      <c r="C5" s="29"/>
      <c r="D5" s="29"/>
      <c r="E5" s="29"/>
      <c r="F5" s="30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1">
    <mergeCell ref="A1:F5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33.14"/>
    <col customWidth="1" min="2" max="2" width="19.0"/>
    <col customWidth="1" min="3" max="4" width="8.71"/>
    <col customWidth="1" min="5" max="5" width="36.14"/>
    <col customWidth="1" min="6" max="6" width="20.71"/>
    <col customWidth="1" min="7" max="7" width="19.57"/>
    <col customWidth="1" min="8" max="8" width="8.71"/>
    <col customWidth="1" min="9" max="9" width="12.86"/>
    <col customWidth="1" min="10" max="26" width="8.71"/>
  </cols>
  <sheetData>
    <row r="1" ht="14.25" customHeight="1">
      <c r="A1" s="6" t="s">
        <v>121</v>
      </c>
      <c r="B1" s="20" t="s">
        <v>141</v>
      </c>
    </row>
    <row r="2" ht="14.25" customHeight="1">
      <c r="A2" s="6" t="s">
        <v>99</v>
      </c>
      <c r="B2" s="20">
        <f>'InstrumentAttributeHistory (3)'!B3</f>
        <v>45292</v>
      </c>
      <c r="C2" s="22">
        <f>'InstrumentAttributeHistory (3)'!C3</f>
        <v>1</v>
      </c>
      <c r="D2" s="20" t="str">
        <f>'InstrumentAttributeHistory (3)'!D3</f>
        <v>SO1</v>
      </c>
      <c r="E2" s="22">
        <f>'InstrumentAttributeHistory (3)'!E3</f>
        <v>111</v>
      </c>
      <c r="F2" s="20">
        <f>'InstrumentAttributeHistory (3)'!G3</f>
        <v>45292</v>
      </c>
      <c r="G2" s="20">
        <f>'InstrumentAttributeHistory (3)'!H3</f>
        <v>45657</v>
      </c>
      <c r="H2" s="20" t="str">
        <f>'InstrumentAttributeHistory (3)'!I3</f>
        <v>SaaS</v>
      </c>
      <c r="I2" s="20" t="str">
        <f>'InstrumentAttributeHistory (3)'!J3</f>
        <v>Ratable</v>
      </c>
      <c r="J2" s="22"/>
      <c r="K2" s="22"/>
    </row>
    <row r="3" ht="14.25" customHeight="1">
      <c r="A3" s="6" t="s">
        <v>184</v>
      </c>
      <c r="B3" s="22">
        <f>'TransactionHistory (2)'!F15</f>
        <v>1252.173913</v>
      </c>
      <c r="C3" s="22">
        <f>'TransactionHistory (2)'!G15</f>
        <v>1</v>
      </c>
      <c r="D3" s="20" t="str">
        <f>'TransactionHistory (2)'!D15</f>
        <v>SO1</v>
      </c>
      <c r="E3" s="22"/>
      <c r="F3" s="22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26.29"/>
    <col customWidth="1" min="3" max="3" width="9.0"/>
    <col customWidth="1" min="4" max="4" width="14.57"/>
    <col customWidth="1" min="5" max="5" width="10.57"/>
    <col customWidth="1" min="6" max="6" width="8.71"/>
    <col customWidth="1" min="7" max="7" width="20.29"/>
    <col customWidth="1" min="8" max="8" width="16.43"/>
    <col customWidth="1" min="9" max="9" width="12.43"/>
    <col customWidth="1" min="10" max="26" width="8.71"/>
  </cols>
  <sheetData>
    <row r="1" ht="14.25" customHeight="1">
      <c r="A1" s="7" t="s">
        <v>90</v>
      </c>
      <c r="B1" s="6" t="s">
        <v>76</v>
      </c>
      <c r="C1" s="6" t="s">
        <v>77</v>
      </c>
      <c r="D1" s="6" t="s">
        <v>78</v>
      </c>
      <c r="E1" s="6" t="s">
        <v>79</v>
      </c>
    </row>
    <row r="2" ht="14.25" customHeight="1">
      <c r="B2" s="20" t="str">
        <f>'Model_Input (3)'!D3</f>
        <v>SO1</v>
      </c>
      <c r="C2" s="20" t="s">
        <v>19</v>
      </c>
      <c r="D2" s="22">
        <f>'Model_Input (3)'!B3</f>
        <v>1252.173913</v>
      </c>
      <c r="E2" s="22">
        <f>'Model_Input (3)'!C3</f>
        <v>1</v>
      </c>
    </row>
    <row r="3" ht="14.25" customHeight="1">
      <c r="B3" s="20"/>
      <c r="C3" s="20"/>
      <c r="D3" s="20"/>
      <c r="E3" s="22"/>
      <c r="F3" s="22"/>
    </row>
    <row r="4" ht="14.25" customHeight="1">
      <c r="A4" s="7" t="s">
        <v>96</v>
      </c>
      <c r="B4" s="6" t="s">
        <v>185</v>
      </c>
      <c r="C4" s="6" t="s">
        <v>79</v>
      </c>
      <c r="D4" s="6" t="s">
        <v>76</v>
      </c>
      <c r="E4" s="6" t="s">
        <v>186</v>
      </c>
      <c r="F4" s="6" t="s">
        <v>25</v>
      </c>
      <c r="G4" s="6" t="s">
        <v>29</v>
      </c>
      <c r="H4" s="6" t="s">
        <v>31</v>
      </c>
      <c r="I4" s="6" t="s">
        <v>35</v>
      </c>
      <c r="J4" s="6" t="s">
        <v>37</v>
      </c>
      <c r="K4" s="6"/>
      <c r="L4" s="6"/>
      <c r="M4" s="6"/>
    </row>
    <row r="5" ht="14.25" customHeight="1">
      <c r="A5" s="7">
        <v>1.0</v>
      </c>
      <c r="B5" s="20">
        <f>'Model_Input (3)'!B2</f>
        <v>45292</v>
      </c>
      <c r="C5" s="34">
        <f>'Model_Input (3)'!C2</f>
        <v>1</v>
      </c>
      <c r="D5" s="34" t="str">
        <f>'Model_Input (3)'!D2</f>
        <v>SO1</v>
      </c>
      <c r="E5" s="34">
        <f>'Model_Input (3)'!E2</f>
        <v>111</v>
      </c>
      <c r="F5" s="20">
        <f>'Model_Input (3)'!F2</f>
        <v>45292</v>
      </c>
      <c r="G5" s="20">
        <f>'Model_Input (3)'!G2</f>
        <v>45657</v>
      </c>
      <c r="H5" s="34" t="str">
        <f>'Model_Input (3)'!H2</f>
        <v>SaaS</v>
      </c>
      <c r="I5" s="34" t="str">
        <f>'Model_Input (3)'!I2</f>
        <v>Ratable</v>
      </c>
      <c r="J5" s="7" t="s">
        <v>71</v>
      </c>
      <c r="L5" s="34"/>
      <c r="M5" s="34"/>
    </row>
    <row r="6" ht="14.25" customHeight="1"/>
    <row r="7" ht="14.25" customHeight="1">
      <c r="A7" s="6" t="s">
        <v>36</v>
      </c>
      <c r="B7" s="20" t="str">
        <f>I5</f>
        <v>Ratable</v>
      </c>
    </row>
    <row r="8" ht="14.25" customHeight="1">
      <c r="A8" s="6" t="s">
        <v>75</v>
      </c>
      <c r="B8" s="20">
        <f>B5</f>
        <v>45292</v>
      </c>
      <c r="D8" s="20">
        <f>EOMONTH(B8,0)</f>
        <v>45322</v>
      </c>
      <c r="H8" s="6" t="s">
        <v>75</v>
      </c>
      <c r="I8" s="6" t="s">
        <v>76</v>
      </c>
      <c r="J8" s="6" t="s">
        <v>77</v>
      </c>
      <c r="K8" s="6" t="s">
        <v>78</v>
      </c>
      <c r="L8" s="6" t="s">
        <v>79</v>
      </c>
      <c r="M8" s="6" t="s">
        <v>114</v>
      </c>
    </row>
    <row r="9" ht="14.25" customHeight="1">
      <c r="A9" s="6" t="s">
        <v>187</v>
      </c>
      <c r="B9" s="7">
        <f>G5-F5+1</f>
        <v>366</v>
      </c>
      <c r="H9" s="20">
        <f>D8</f>
        <v>45322</v>
      </c>
      <c r="I9" s="20" t="str">
        <f>B2</f>
        <v>SO1</v>
      </c>
      <c r="J9" s="7" t="s">
        <v>11</v>
      </c>
      <c r="K9" s="7">
        <f>IF(B7="Ratable",VLOOKUP(H9,$B$14:$D$25,3,FALSE),F14)</f>
        <v>106.0584462</v>
      </c>
      <c r="L9" s="22">
        <f>A5</f>
        <v>1</v>
      </c>
      <c r="M9" s="7">
        <f>IF($F$17="FALSE",1,0)</f>
        <v>0</v>
      </c>
    </row>
    <row r="10" ht="14.25" customHeight="1">
      <c r="A10" s="6" t="s">
        <v>19</v>
      </c>
      <c r="B10" s="22">
        <f>D2</f>
        <v>1252.173913</v>
      </c>
      <c r="C10" s="8"/>
      <c r="D10" s="8"/>
      <c r="E10" s="8"/>
      <c r="F10" s="8"/>
      <c r="G10" s="8"/>
      <c r="H10" s="20">
        <f t="shared" ref="H10:H54" si="2">B15</f>
        <v>45351</v>
      </c>
      <c r="I10" s="20" t="str">
        <f t="shared" ref="I10:J10" si="1">IF(H10="","",I9)</f>
        <v>SO1</v>
      </c>
      <c r="J10" s="20" t="str">
        <f t="shared" si="1"/>
        <v>Revenue</v>
      </c>
      <c r="K10" s="8">
        <f t="shared" ref="K10:K54" si="4">D15</f>
        <v>99.21596579</v>
      </c>
      <c r="L10" s="22">
        <f t="shared" ref="L10:L61" si="5">IF(K10="","",L9)</f>
        <v>1</v>
      </c>
      <c r="M10" s="8">
        <f t="shared" ref="M10:M54" si="6">IF(L10="","",IF($F$17="FALSE",1,0))</f>
        <v>0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6" t="s">
        <v>188</v>
      </c>
      <c r="B11" s="7">
        <f>(B10)/B9</f>
        <v>3.4212402</v>
      </c>
      <c r="H11" s="20">
        <f t="shared" si="2"/>
        <v>45382</v>
      </c>
      <c r="I11" s="20" t="str">
        <f t="shared" ref="I11:J11" si="3">IF(H11="","",I10)</f>
        <v>SO1</v>
      </c>
      <c r="J11" s="20" t="str">
        <f t="shared" si="3"/>
        <v>Revenue</v>
      </c>
      <c r="K11" s="8">
        <f t="shared" si="4"/>
        <v>106.0584462</v>
      </c>
      <c r="L11" s="22">
        <f t="shared" si="5"/>
        <v>1</v>
      </c>
      <c r="M11" s="8">
        <f t="shared" si="6"/>
        <v>0</v>
      </c>
    </row>
    <row r="12" ht="14.25" customHeight="1">
      <c r="H12" s="20">
        <f t="shared" si="2"/>
        <v>45412</v>
      </c>
      <c r="I12" s="20" t="str">
        <f t="shared" ref="I12:J12" si="7">IF(H12="","",I11)</f>
        <v>SO1</v>
      </c>
      <c r="J12" s="20" t="str">
        <f t="shared" si="7"/>
        <v>Revenue</v>
      </c>
      <c r="K12" s="8">
        <f t="shared" si="4"/>
        <v>102.637206</v>
      </c>
      <c r="L12" s="22">
        <f t="shared" si="5"/>
        <v>1</v>
      </c>
      <c r="M12" s="8">
        <f t="shared" si="6"/>
        <v>0</v>
      </c>
    </row>
    <row r="13" ht="14.25" customHeight="1">
      <c r="A13" s="6" t="s">
        <v>189</v>
      </c>
      <c r="B13" s="6" t="s">
        <v>190</v>
      </c>
      <c r="C13" s="6" t="s">
        <v>159</v>
      </c>
      <c r="D13" s="6" t="s">
        <v>11</v>
      </c>
      <c r="F13" s="6" t="s">
        <v>191</v>
      </c>
      <c r="G13" s="6" t="s">
        <v>192</v>
      </c>
      <c r="H13" s="20">
        <f t="shared" si="2"/>
        <v>45443</v>
      </c>
      <c r="I13" s="20" t="str">
        <f t="shared" ref="I13:J13" si="8">IF(H13="","",I12)</f>
        <v>SO1</v>
      </c>
      <c r="J13" s="20" t="str">
        <f t="shared" si="8"/>
        <v>Revenue</v>
      </c>
      <c r="K13" s="8">
        <f t="shared" si="4"/>
        <v>106.0584462</v>
      </c>
      <c r="L13" s="22">
        <f t="shared" si="5"/>
        <v>1</v>
      </c>
      <c r="M13" s="8">
        <f t="shared" si="6"/>
        <v>0</v>
      </c>
    </row>
    <row r="14" ht="14.25" customHeight="1">
      <c r="A14" s="20">
        <f>F5</f>
        <v>45292</v>
      </c>
      <c r="B14" s="20">
        <f>EOMONTH(A14,0)</f>
        <v>45322</v>
      </c>
      <c r="C14" s="7">
        <f>B14-A14+1</f>
        <v>31</v>
      </c>
      <c r="D14" s="7">
        <f t="shared" ref="D14:D25" si="10">$B$11*C14</f>
        <v>106.0584462</v>
      </c>
      <c r="F14" s="7">
        <f>SUM(D14:D59)</f>
        <v>-154951.3899</v>
      </c>
      <c r="G14" s="7">
        <f>SUM(C14:C59)</f>
        <v>-45291</v>
      </c>
      <c r="H14" s="20">
        <f t="shared" si="2"/>
        <v>45473</v>
      </c>
      <c r="I14" s="20" t="str">
        <f t="shared" ref="I14:J14" si="9">IF(H14="","",I13)</f>
        <v>SO1</v>
      </c>
      <c r="J14" s="20" t="str">
        <f t="shared" si="9"/>
        <v>Revenue</v>
      </c>
      <c r="K14" s="8">
        <f t="shared" si="4"/>
        <v>102.637206</v>
      </c>
      <c r="L14" s="22">
        <f t="shared" si="5"/>
        <v>1</v>
      </c>
      <c r="M14" s="8">
        <f t="shared" si="6"/>
        <v>0</v>
      </c>
    </row>
    <row r="15" ht="14.25" customHeight="1">
      <c r="B15" s="20">
        <f t="shared" ref="B15:B59" si="12">IF(B14&gt;=$G$5,"",(IF(EOMONTH(EDATE(B14,1),0)&lt;$G$5,EOMONTH(EDATE(B14,1),0),$G$5)))</f>
        <v>45351</v>
      </c>
      <c r="C15" s="34">
        <f t="shared" ref="C15:C25" si="13">B15-B14</f>
        <v>29</v>
      </c>
      <c r="D15" s="7">
        <f t="shared" si="10"/>
        <v>99.21596579</v>
      </c>
      <c r="H15" s="20">
        <f t="shared" si="2"/>
        <v>45504</v>
      </c>
      <c r="I15" s="20" t="str">
        <f t="shared" ref="I15:J15" si="11">IF(H15="","",I14)</f>
        <v>SO1</v>
      </c>
      <c r="J15" s="20" t="str">
        <f t="shared" si="11"/>
        <v>Revenue</v>
      </c>
      <c r="K15" s="8">
        <f t="shared" si="4"/>
        <v>106.0584462</v>
      </c>
      <c r="L15" s="22">
        <f t="shared" si="5"/>
        <v>1</v>
      </c>
      <c r="M15" s="8">
        <f t="shared" si="6"/>
        <v>0</v>
      </c>
    </row>
    <row r="16" ht="14.25" customHeight="1">
      <c r="B16" s="20">
        <f t="shared" si="12"/>
        <v>45382</v>
      </c>
      <c r="C16" s="34">
        <f t="shared" si="13"/>
        <v>31</v>
      </c>
      <c r="D16" s="7">
        <f t="shared" si="10"/>
        <v>106.0584462</v>
      </c>
      <c r="F16" s="37" t="s">
        <v>193</v>
      </c>
      <c r="H16" s="20">
        <f t="shared" si="2"/>
        <v>45535</v>
      </c>
      <c r="I16" s="20" t="str">
        <f t="shared" ref="I16:J16" si="14">IF(H16="","",I15)</f>
        <v>SO1</v>
      </c>
      <c r="J16" s="20" t="str">
        <f t="shared" si="14"/>
        <v>Revenue</v>
      </c>
      <c r="K16" s="8">
        <f t="shared" si="4"/>
        <v>106.0584462</v>
      </c>
      <c r="L16" s="22">
        <f t="shared" si="5"/>
        <v>1</v>
      </c>
      <c r="M16" s="8">
        <f t="shared" si="6"/>
        <v>0</v>
      </c>
    </row>
    <row r="17" ht="14.25" customHeight="1">
      <c r="B17" s="20">
        <f t="shared" si="12"/>
        <v>45412</v>
      </c>
      <c r="C17" s="34">
        <f t="shared" si="13"/>
        <v>30</v>
      </c>
      <c r="D17" s="7">
        <f t="shared" si="10"/>
        <v>102.637206</v>
      </c>
      <c r="F17" s="7" t="b">
        <f>G14=B9</f>
        <v>0</v>
      </c>
      <c r="G17" s="7" t="b">
        <f>F14=(L5*M5)</f>
        <v>0</v>
      </c>
      <c r="H17" s="20">
        <f t="shared" si="2"/>
        <v>45565</v>
      </c>
      <c r="I17" s="20" t="str">
        <f t="shared" ref="I17:J17" si="15">IF(H17="","",I16)</f>
        <v>SO1</v>
      </c>
      <c r="J17" s="20" t="str">
        <f t="shared" si="15"/>
        <v>Revenue</v>
      </c>
      <c r="K17" s="8">
        <f t="shared" si="4"/>
        <v>102.637206</v>
      </c>
      <c r="L17" s="22">
        <f t="shared" si="5"/>
        <v>1</v>
      </c>
      <c r="M17" s="8">
        <f t="shared" si="6"/>
        <v>0</v>
      </c>
    </row>
    <row r="18" ht="14.25" customHeight="1">
      <c r="B18" s="20">
        <f t="shared" si="12"/>
        <v>45443</v>
      </c>
      <c r="C18" s="34">
        <f t="shared" si="13"/>
        <v>31</v>
      </c>
      <c r="D18" s="7">
        <f t="shared" si="10"/>
        <v>106.0584462</v>
      </c>
      <c r="H18" s="20">
        <f t="shared" si="2"/>
        <v>45596</v>
      </c>
      <c r="I18" s="20" t="str">
        <f t="shared" ref="I18:J18" si="16">IF(H18="","",I17)</f>
        <v>SO1</v>
      </c>
      <c r="J18" s="20" t="str">
        <f t="shared" si="16"/>
        <v>Revenue</v>
      </c>
      <c r="K18" s="8">
        <f t="shared" si="4"/>
        <v>106.0584462</v>
      </c>
      <c r="L18" s="22">
        <f t="shared" si="5"/>
        <v>1</v>
      </c>
      <c r="M18" s="8">
        <f t="shared" si="6"/>
        <v>0</v>
      </c>
    </row>
    <row r="19" ht="14.25" customHeight="1">
      <c r="B19" s="20">
        <f t="shared" si="12"/>
        <v>45473</v>
      </c>
      <c r="C19" s="34">
        <f t="shared" si="13"/>
        <v>30</v>
      </c>
      <c r="D19" s="7">
        <f t="shared" si="10"/>
        <v>102.637206</v>
      </c>
      <c r="H19" s="20">
        <f t="shared" si="2"/>
        <v>45626</v>
      </c>
      <c r="I19" s="20" t="str">
        <f t="shared" ref="I19:J19" si="17">IF(H19="","",I18)</f>
        <v>SO1</v>
      </c>
      <c r="J19" s="20" t="str">
        <f t="shared" si="17"/>
        <v>Revenue</v>
      </c>
      <c r="K19" s="8">
        <f t="shared" si="4"/>
        <v>102.637206</v>
      </c>
      <c r="L19" s="22">
        <f t="shared" si="5"/>
        <v>1</v>
      </c>
      <c r="M19" s="8">
        <f t="shared" si="6"/>
        <v>0</v>
      </c>
    </row>
    <row r="20" ht="14.25" customHeight="1">
      <c r="B20" s="20">
        <f t="shared" si="12"/>
        <v>45504</v>
      </c>
      <c r="C20" s="34">
        <f t="shared" si="13"/>
        <v>31</v>
      </c>
      <c r="D20" s="7">
        <f t="shared" si="10"/>
        <v>106.0584462</v>
      </c>
      <c r="H20" s="20">
        <f t="shared" si="2"/>
        <v>45657</v>
      </c>
      <c r="I20" s="20" t="str">
        <f t="shared" ref="I20:J20" si="18">IF(H20="","",I19)</f>
        <v>SO1</v>
      </c>
      <c r="J20" s="20" t="str">
        <f t="shared" si="18"/>
        <v>Revenue</v>
      </c>
      <c r="K20" s="8">
        <f t="shared" si="4"/>
        <v>106.0584462</v>
      </c>
      <c r="L20" s="22">
        <f t="shared" si="5"/>
        <v>1</v>
      </c>
      <c r="M20" s="8">
        <f t="shared" si="6"/>
        <v>0</v>
      </c>
    </row>
    <row r="21" ht="14.25" customHeight="1">
      <c r="B21" s="20">
        <f t="shared" si="12"/>
        <v>45535</v>
      </c>
      <c r="C21" s="34">
        <f t="shared" si="13"/>
        <v>31</v>
      </c>
      <c r="D21" s="7">
        <f t="shared" si="10"/>
        <v>106.0584462</v>
      </c>
      <c r="H21" s="20" t="str">
        <f t="shared" si="2"/>
        <v/>
      </c>
      <c r="I21" s="20" t="str">
        <f t="shared" ref="I21:J21" si="19">IF(H21="","",I20)</f>
        <v/>
      </c>
      <c r="J21" s="20" t="str">
        <f t="shared" si="19"/>
        <v/>
      </c>
      <c r="K21" s="8">
        <f t="shared" si="4"/>
        <v>-156203.5638</v>
      </c>
      <c r="L21" s="22">
        <f t="shared" si="5"/>
        <v>1</v>
      </c>
      <c r="M21" s="8">
        <f t="shared" si="6"/>
        <v>0</v>
      </c>
    </row>
    <row r="22" ht="14.25" customHeight="1">
      <c r="B22" s="20">
        <f t="shared" si="12"/>
        <v>45565</v>
      </c>
      <c r="C22" s="34">
        <f t="shared" si="13"/>
        <v>30</v>
      </c>
      <c r="D22" s="7">
        <f t="shared" si="10"/>
        <v>102.637206</v>
      </c>
      <c r="H22" s="20" t="str">
        <f t="shared" si="2"/>
        <v/>
      </c>
      <c r="I22" s="20" t="str">
        <f t="shared" ref="I22:J22" si="20">IF(H22="","",I21)</f>
        <v/>
      </c>
      <c r="J22" s="20" t="str">
        <f t="shared" si="20"/>
        <v/>
      </c>
      <c r="K22" s="8">
        <f t="shared" si="4"/>
        <v>0</v>
      </c>
      <c r="L22" s="22">
        <f t="shared" si="5"/>
        <v>1</v>
      </c>
      <c r="M22" s="8">
        <f t="shared" si="6"/>
        <v>0</v>
      </c>
    </row>
    <row r="23" ht="14.25" customHeight="1">
      <c r="B23" s="20">
        <f t="shared" si="12"/>
        <v>45596</v>
      </c>
      <c r="C23" s="34">
        <f t="shared" si="13"/>
        <v>31</v>
      </c>
      <c r="D23" s="7">
        <f t="shared" si="10"/>
        <v>106.0584462</v>
      </c>
      <c r="H23" s="20" t="str">
        <f t="shared" si="2"/>
        <v/>
      </c>
      <c r="I23" s="20" t="str">
        <f t="shared" ref="I23:J23" si="21">IF(H23="","",I22)</f>
        <v/>
      </c>
      <c r="J23" s="20" t="str">
        <f t="shared" si="21"/>
        <v/>
      </c>
      <c r="K23" s="8">
        <f t="shared" si="4"/>
        <v>0</v>
      </c>
      <c r="L23" s="22">
        <f t="shared" si="5"/>
        <v>1</v>
      </c>
      <c r="M23" s="8">
        <f t="shared" si="6"/>
        <v>0</v>
      </c>
    </row>
    <row r="24" ht="14.25" customHeight="1">
      <c r="B24" s="20">
        <f t="shared" si="12"/>
        <v>45626</v>
      </c>
      <c r="C24" s="34">
        <f t="shared" si="13"/>
        <v>30</v>
      </c>
      <c r="D24" s="7">
        <f t="shared" si="10"/>
        <v>102.637206</v>
      </c>
      <c r="H24" s="20" t="str">
        <f t="shared" si="2"/>
        <v/>
      </c>
      <c r="I24" s="20" t="str">
        <f t="shared" ref="I24:J24" si="22">IF(H24="","",I23)</f>
        <v/>
      </c>
      <c r="J24" s="20" t="str">
        <f t="shared" si="22"/>
        <v/>
      </c>
      <c r="K24" s="8">
        <f t="shared" si="4"/>
        <v>0</v>
      </c>
      <c r="L24" s="22">
        <f t="shared" si="5"/>
        <v>1</v>
      </c>
      <c r="M24" s="8">
        <f t="shared" si="6"/>
        <v>0</v>
      </c>
    </row>
    <row r="25" ht="14.25" customHeight="1">
      <c r="B25" s="20">
        <f t="shared" si="12"/>
        <v>45657</v>
      </c>
      <c r="C25" s="34">
        <f t="shared" si="13"/>
        <v>31</v>
      </c>
      <c r="D25" s="7">
        <f t="shared" si="10"/>
        <v>106.0584462</v>
      </c>
      <c r="H25" s="20" t="str">
        <f t="shared" si="2"/>
        <v/>
      </c>
      <c r="I25" s="20" t="str">
        <f t="shared" ref="I25:J25" si="23">IF(H25="","",I24)</f>
        <v/>
      </c>
      <c r="J25" s="20" t="str">
        <f t="shared" si="23"/>
        <v/>
      </c>
      <c r="K25" s="8">
        <f t="shared" si="4"/>
        <v>0</v>
      </c>
      <c r="L25" s="22">
        <f t="shared" si="5"/>
        <v>1</v>
      </c>
      <c r="M25" s="8">
        <f t="shared" si="6"/>
        <v>0</v>
      </c>
    </row>
    <row r="26" ht="14.25" customHeight="1">
      <c r="B26" s="20" t="str">
        <f t="shared" si="12"/>
        <v/>
      </c>
      <c r="C26" s="34">
        <f t="shared" ref="C26:C59" si="25">IFERROR(B26-B25,"")</f>
        <v>-45657</v>
      </c>
      <c r="D26" s="7">
        <f t="shared" ref="D26:D59" si="26">IFERROR($B$11*C26,"")</f>
        <v>-156203.5638</v>
      </c>
      <c r="H26" s="20" t="str">
        <f t="shared" si="2"/>
        <v/>
      </c>
      <c r="I26" s="20" t="str">
        <f t="shared" ref="I26:J26" si="24">IF(H26="","",I25)</f>
        <v/>
      </c>
      <c r="J26" s="20" t="str">
        <f t="shared" si="24"/>
        <v/>
      </c>
      <c r="K26" s="8">
        <f t="shared" si="4"/>
        <v>0</v>
      </c>
      <c r="L26" s="22">
        <f t="shared" si="5"/>
        <v>1</v>
      </c>
      <c r="M26" s="8">
        <f t="shared" si="6"/>
        <v>0</v>
      </c>
    </row>
    <row r="27" ht="14.25" customHeight="1">
      <c r="B27" s="20" t="str">
        <f t="shared" si="12"/>
        <v/>
      </c>
      <c r="C27" s="34">
        <f t="shared" si="25"/>
        <v>0</v>
      </c>
      <c r="D27" s="7">
        <f t="shared" si="26"/>
        <v>0</v>
      </c>
      <c r="H27" s="20" t="str">
        <f t="shared" si="2"/>
        <v/>
      </c>
      <c r="I27" s="20" t="str">
        <f t="shared" ref="I27:J27" si="27">IF(H27="","",I26)</f>
        <v/>
      </c>
      <c r="J27" s="20" t="str">
        <f t="shared" si="27"/>
        <v/>
      </c>
      <c r="K27" s="8">
        <f t="shared" si="4"/>
        <v>0</v>
      </c>
      <c r="L27" s="22">
        <f t="shared" si="5"/>
        <v>1</v>
      </c>
      <c r="M27" s="8">
        <f t="shared" si="6"/>
        <v>0</v>
      </c>
    </row>
    <row r="28" ht="14.25" customHeight="1">
      <c r="B28" s="20" t="str">
        <f t="shared" si="12"/>
        <v/>
      </c>
      <c r="C28" s="34">
        <f t="shared" si="25"/>
        <v>0</v>
      </c>
      <c r="D28" s="7">
        <f t="shared" si="26"/>
        <v>0</v>
      </c>
      <c r="H28" s="20" t="str">
        <f t="shared" si="2"/>
        <v/>
      </c>
      <c r="I28" s="20" t="str">
        <f t="shared" ref="I28:J28" si="28">IF(H28="","",I27)</f>
        <v/>
      </c>
      <c r="J28" s="20" t="str">
        <f t="shared" si="28"/>
        <v/>
      </c>
      <c r="K28" s="8">
        <f t="shared" si="4"/>
        <v>0</v>
      </c>
      <c r="L28" s="22">
        <f t="shared" si="5"/>
        <v>1</v>
      </c>
      <c r="M28" s="8">
        <f t="shared" si="6"/>
        <v>0</v>
      </c>
    </row>
    <row r="29" ht="14.25" customHeight="1">
      <c r="B29" s="20" t="str">
        <f t="shared" si="12"/>
        <v/>
      </c>
      <c r="C29" s="34">
        <f t="shared" si="25"/>
        <v>0</v>
      </c>
      <c r="D29" s="7">
        <f t="shared" si="26"/>
        <v>0</v>
      </c>
      <c r="H29" s="20" t="str">
        <f t="shared" si="2"/>
        <v/>
      </c>
      <c r="I29" s="20" t="str">
        <f t="shared" ref="I29:J29" si="29">IF(H29="","",I28)</f>
        <v/>
      </c>
      <c r="J29" s="20" t="str">
        <f t="shared" si="29"/>
        <v/>
      </c>
      <c r="K29" s="8">
        <f t="shared" si="4"/>
        <v>0</v>
      </c>
      <c r="L29" s="22">
        <f t="shared" si="5"/>
        <v>1</v>
      </c>
      <c r="M29" s="8">
        <f t="shared" si="6"/>
        <v>0</v>
      </c>
    </row>
    <row r="30" ht="14.25" customHeight="1">
      <c r="B30" s="20" t="str">
        <f t="shared" si="12"/>
        <v/>
      </c>
      <c r="C30" s="34">
        <f t="shared" si="25"/>
        <v>0</v>
      </c>
      <c r="D30" s="7">
        <f t="shared" si="26"/>
        <v>0</v>
      </c>
      <c r="H30" s="20" t="str">
        <f t="shared" si="2"/>
        <v/>
      </c>
      <c r="I30" s="20" t="str">
        <f t="shared" ref="I30:J30" si="30">IF(H30="","",I29)</f>
        <v/>
      </c>
      <c r="J30" s="20" t="str">
        <f t="shared" si="30"/>
        <v/>
      </c>
      <c r="K30" s="8">
        <f t="shared" si="4"/>
        <v>0</v>
      </c>
      <c r="L30" s="22">
        <f t="shared" si="5"/>
        <v>1</v>
      </c>
      <c r="M30" s="8">
        <f t="shared" si="6"/>
        <v>0</v>
      </c>
    </row>
    <row r="31" ht="14.25" customHeight="1">
      <c r="B31" s="20" t="str">
        <f t="shared" si="12"/>
        <v/>
      </c>
      <c r="C31" s="34">
        <f t="shared" si="25"/>
        <v>0</v>
      </c>
      <c r="D31" s="7">
        <f t="shared" si="26"/>
        <v>0</v>
      </c>
      <c r="H31" s="20" t="str">
        <f t="shared" si="2"/>
        <v/>
      </c>
      <c r="I31" s="20" t="str">
        <f t="shared" ref="I31:J31" si="31">IF(H31="","",I30)</f>
        <v/>
      </c>
      <c r="J31" s="20" t="str">
        <f t="shared" si="31"/>
        <v/>
      </c>
      <c r="K31" s="8">
        <f t="shared" si="4"/>
        <v>0</v>
      </c>
      <c r="L31" s="22">
        <f t="shared" si="5"/>
        <v>1</v>
      </c>
      <c r="M31" s="8">
        <f t="shared" si="6"/>
        <v>0</v>
      </c>
    </row>
    <row r="32" ht="14.25" customHeight="1">
      <c r="B32" s="20" t="str">
        <f t="shared" si="12"/>
        <v/>
      </c>
      <c r="C32" s="34">
        <f t="shared" si="25"/>
        <v>0</v>
      </c>
      <c r="D32" s="7">
        <f t="shared" si="26"/>
        <v>0</v>
      </c>
      <c r="H32" s="20" t="str">
        <f t="shared" si="2"/>
        <v/>
      </c>
      <c r="I32" s="20" t="str">
        <f t="shared" ref="I32:J32" si="32">IF(H32="","",I31)</f>
        <v/>
      </c>
      <c r="J32" s="20" t="str">
        <f t="shared" si="32"/>
        <v/>
      </c>
      <c r="K32" s="8">
        <f t="shared" si="4"/>
        <v>0</v>
      </c>
      <c r="L32" s="22">
        <f t="shared" si="5"/>
        <v>1</v>
      </c>
      <c r="M32" s="8">
        <f t="shared" si="6"/>
        <v>0</v>
      </c>
    </row>
    <row r="33" ht="14.25" customHeight="1">
      <c r="B33" s="20" t="str">
        <f t="shared" si="12"/>
        <v/>
      </c>
      <c r="C33" s="34">
        <f t="shared" si="25"/>
        <v>0</v>
      </c>
      <c r="D33" s="7">
        <f t="shared" si="26"/>
        <v>0</v>
      </c>
      <c r="H33" s="20" t="str">
        <f t="shared" si="2"/>
        <v/>
      </c>
      <c r="I33" s="20" t="str">
        <f t="shared" ref="I33:J33" si="33">IF(H33="","",I32)</f>
        <v/>
      </c>
      <c r="J33" s="20" t="str">
        <f t="shared" si="33"/>
        <v/>
      </c>
      <c r="K33" s="8">
        <f t="shared" si="4"/>
        <v>0</v>
      </c>
      <c r="L33" s="22">
        <f t="shared" si="5"/>
        <v>1</v>
      </c>
      <c r="M33" s="8">
        <f t="shared" si="6"/>
        <v>0</v>
      </c>
    </row>
    <row r="34" ht="14.25" customHeight="1">
      <c r="B34" s="20" t="str">
        <f t="shared" si="12"/>
        <v/>
      </c>
      <c r="C34" s="34">
        <f t="shared" si="25"/>
        <v>0</v>
      </c>
      <c r="D34" s="7">
        <f t="shared" si="26"/>
        <v>0</v>
      </c>
      <c r="H34" s="20" t="str">
        <f t="shared" si="2"/>
        <v/>
      </c>
      <c r="I34" s="20" t="str">
        <f t="shared" ref="I34:J34" si="34">IF(H34="","",I33)</f>
        <v/>
      </c>
      <c r="J34" s="20" t="str">
        <f t="shared" si="34"/>
        <v/>
      </c>
      <c r="K34" s="8">
        <f t="shared" si="4"/>
        <v>0</v>
      </c>
      <c r="L34" s="22">
        <f t="shared" si="5"/>
        <v>1</v>
      </c>
      <c r="M34" s="8">
        <f t="shared" si="6"/>
        <v>0</v>
      </c>
    </row>
    <row r="35" ht="14.25" customHeight="1">
      <c r="B35" s="20" t="str">
        <f t="shared" si="12"/>
        <v/>
      </c>
      <c r="C35" s="34">
        <f t="shared" si="25"/>
        <v>0</v>
      </c>
      <c r="D35" s="7">
        <f t="shared" si="26"/>
        <v>0</v>
      </c>
      <c r="H35" s="20" t="str">
        <f t="shared" si="2"/>
        <v/>
      </c>
      <c r="I35" s="20" t="str">
        <f t="shared" ref="I35:J35" si="35">IF(H35="","",I34)</f>
        <v/>
      </c>
      <c r="J35" s="20" t="str">
        <f t="shared" si="35"/>
        <v/>
      </c>
      <c r="K35" s="8">
        <f t="shared" si="4"/>
        <v>0</v>
      </c>
      <c r="L35" s="22">
        <f t="shared" si="5"/>
        <v>1</v>
      </c>
      <c r="M35" s="8">
        <f t="shared" si="6"/>
        <v>0</v>
      </c>
    </row>
    <row r="36" ht="14.25" customHeight="1">
      <c r="B36" s="20" t="str">
        <f t="shared" si="12"/>
        <v/>
      </c>
      <c r="C36" s="34">
        <f t="shared" si="25"/>
        <v>0</v>
      </c>
      <c r="D36" s="7">
        <f t="shared" si="26"/>
        <v>0</v>
      </c>
      <c r="H36" s="20" t="str">
        <f t="shared" si="2"/>
        <v/>
      </c>
      <c r="I36" s="20" t="str">
        <f t="shared" ref="I36:J36" si="36">IF(H36="","",I35)</f>
        <v/>
      </c>
      <c r="J36" s="20" t="str">
        <f t="shared" si="36"/>
        <v/>
      </c>
      <c r="K36" s="8">
        <f t="shared" si="4"/>
        <v>0</v>
      </c>
      <c r="L36" s="22">
        <f t="shared" si="5"/>
        <v>1</v>
      </c>
      <c r="M36" s="8">
        <f t="shared" si="6"/>
        <v>0</v>
      </c>
    </row>
    <row r="37" ht="14.25" customHeight="1">
      <c r="B37" s="20" t="str">
        <f t="shared" si="12"/>
        <v/>
      </c>
      <c r="C37" s="34">
        <f t="shared" si="25"/>
        <v>0</v>
      </c>
      <c r="D37" s="7">
        <f t="shared" si="26"/>
        <v>0</v>
      </c>
      <c r="H37" s="20" t="str">
        <f t="shared" si="2"/>
        <v/>
      </c>
      <c r="I37" s="20" t="str">
        <f t="shared" ref="I37:J37" si="37">IF(H37="","",I36)</f>
        <v/>
      </c>
      <c r="J37" s="20" t="str">
        <f t="shared" si="37"/>
        <v/>
      </c>
      <c r="K37" s="8">
        <f t="shared" si="4"/>
        <v>0</v>
      </c>
      <c r="L37" s="22">
        <f t="shared" si="5"/>
        <v>1</v>
      </c>
      <c r="M37" s="8">
        <f t="shared" si="6"/>
        <v>0</v>
      </c>
    </row>
    <row r="38" ht="14.25" customHeight="1">
      <c r="B38" s="20" t="str">
        <f t="shared" si="12"/>
        <v/>
      </c>
      <c r="C38" s="34">
        <f t="shared" si="25"/>
        <v>0</v>
      </c>
      <c r="D38" s="7">
        <f t="shared" si="26"/>
        <v>0</v>
      </c>
      <c r="H38" s="20" t="str">
        <f t="shared" si="2"/>
        <v/>
      </c>
      <c r="I38" s="20" t="str">
        <f t="shared" ref="I38:J38" si="38">IF(H38="","",I37)</f>
        <v/>
      </c>
      <c r="J38" s="20" t="str">
        <f t="shared" si="38"/>
        <v/>
      </c>
      <c r="K38" s="8">
        <f t="shared" si="4"/>
        <v>0</v>
      </c>
      <c r="L38" s="22">
        <f t="shared" si="5"/>
        <v>1</v>
      </c>
      <c r="M38" s="8">
        <f t="shared" si="6"/>
        <v>0</v>
      </c>
    </row>
    <row r="39" ht="14.25" customHeight="1">
      <c r="B39" s="20" t="str">
        <f t="shared" si="12"/>
        <v/>
      </c>
      <c r="C39" s="34">
        <f t="shared" si="25"/>
        <v>0</v>
      </c>
      <c r="D39" s="7">
        <f t="shared" si="26"/>
        <v>0</v>
      </c>
      <c r="H39" s="20" t="str">
        <f t="shared" si="2"/>
        <v/>
      </c>
      <c r="I39" s="20" t="str">
        <f t="shared" ref="I39:J39" si="39">IF(H39="","",I38)</f>
        <v/>
      </c>
      <c r="J39" s="20" t="str">
        <f t="shared" si="39"/>
        <v/>
      </c>
      <c r="K39" s="8">
        <f t="shared" si="4"/>
        <v>0</v>
      </c>
      <c r="L39" s="22">
        <f t="shared" si="5"/>
        <v>1</v>
      </c>
      <c r="M39" s="8">
        <f t="shared" si="6"/>
        <v>0</v>
      </c>
    </row>
    <row r="40" ht="14.25" customHeight="1">
      <c r="B40" s="20" t="str">
        <f t="shared" si="12"/>
        <v/>
      </c>
      <c r="C40" s="34">
        <f t="shared" si="25"/>
        <v>0</v>
      </c>
      <c r="D40" s="7">
        <f t="shared" si="26"/>
        <v>0</v>
      </c>
      <c r="H40" s="20" t="str">
        <f t="shared" si="2"/>
        <v/>
      </c>
      <c r="I40" s="20" t="str">
        <f t="shared" ref="I40:J40" si="40">IF(H40="","",I39)</f>
        <v/>
      </c>
      <c r="J40" s="20" t="str">
        <f t="shared" si="40"/>
        <v/>
      </c>
      <c r="K40" s="8">
        <f t="shared" si="4"/>
        <v>0</v>
      </c>
      <c r="L40" s="22">
        <f t="shared" si="5"/>
        <v>1</v>
      </c>
      <c r="M40" s="8">
        <f t="shared" si="6"/>
        <v>0</v>
      </c>
    </row>
    <row r="41" ht="14.25" customHeight="1">
      <c r="B41" s="20" t="str">
        <f t="shared" si="12"/>
        <v/>
      </c>
      <c r="C41" s="34">
        <f t="shared" si="25"/>
        <v>0</v>
      </c>
      <c r="D41" s="7">
        <f t="shared" si="26"/>
        <v>0</v>
      </c>
      <c r="H41" s="20" t="str">
        <f t="shared" si="2"/>
        <v/>
      </c>
      <c r="I41" s="20" t="str">
        <f t="shared" ref="I41:J41" si="41">IF(H41="","",I40)</f>
        <v/>
      </c>
      <c r="J41" s="20" t="str">
        <f t="shared" si="41"/>
        <v/>
      </c>
      <c r="K41" s="8">
        <f t="shared" si="4"/>
        <v>0</v>
      </c>
      <c r="L41" s="22">
        <f t="shared" si="5"/>
        <v>1</v>
      </c>
      <c r="M41" s="8">
        <f t="shared" si="6"/>
        <v>0</v>
      </c>
    </row>
    <row r="42" ht="14.25" customHeight="1">
      <c r="B42" s="20" t="str">
        <f t="shared" si="12"/>
        <v/>
      </c>
      <c r="C42" s="34">
        <f t="shared" si="25"/>
        <v>0</v>
      </c>
      <c r="D42" s="7">
        <f t="shared" si="26"/>
        <v>0</v>
      </c>
      <c r="H42" s="20" t="str">
        <f t="shared" si="2"/>
        <v/>
      </c>
      <c r="I42" s="20" t="str">
        <f t="shared" ref="I42:J42" si="42">IF(H42="","",I41)</f>
        <v/>
      </c>
      <c r="J42" s="20" t="str">
        <f t="shared" si="42"/>
        <v/>
      </c>
      <c r="K42" s="8">
        <f t="shared" si="4"/>
        <v>0</v>
      </c>
      <c r="L42" s="22">
        <f t="shared" si="5"/>
        <v>1</v>
      </c>
      <c r="M42" s="8">
        <f t="shared" si="6"/>
        <v>0</v>
      </c>
    </row>
    <row r="43" ht="14.25" customHeight="1">
      <c r="B43" s="20" t="str">
        <f t="shared" si="12"/>
        <v/>
      </c>
      <c r="C43" s="34">
        <f t="shared" si="25"/>
        <v>0</v>
      </c>
      <c r="D43" s="7">
        <f t="shared" si="26"/>
        <v>0</v>
      </c>
      <c r="H43" s="20" t="str">
        <f t="shared" si="2"/>
        <v/>
      </c>
      <c r="I43" s="20" t="str">
        <f t="shared" ref="I43:J43" si="43">IF(H43="","",I42)</f>
        <v/>
      </c>
      <c r="J43" s="20" t="str">
        <f t="shared" si="43"/>
        <v/>
      </c>
      <c r="K43" s="8">
        <f t="shared" si="4"/>
        <v>0</v>
      </c>
      <c r="L43" s="22">
        <f t="shared" si="5"/>
        <v>1</v>
      </c>
      <c r="M43" s="8">
        <f t="shared" si="6"/>
        <v>0</v>
      </c>
    </row>
    <row r="44" ht="14.25" customHeight="1">
      <c r="B44" s="20" t="str">
        <f t="shared" si="12"/>
        <v/>
      </c>
      <c r="C44" s="34">
        <f t="shared" si="25"/>
        <v>0</v>
      </c>
      <c r="D44" s="7">
        <f t="shared" si="26"/>
        <v>0</v>
      </c>
      <c r="H44" s="20" t="str">
        <f t="shared" si="2"/>
        <v/>
      </c>
      <c r="I44" s="20" t="str">
        <f t="shared" ref="I44:J44" si="44">IF(H44="","",I43)</f>
        <v/>
      </c>
      <c r="J44" s="20" t="str">
        <f t="shared" si="44"/>
        <v/>
      </c>
      <c r="K44" s="8">
        <f t="shared" si="4"/>
        <v>0</v>
      </c>
      <c r="L44" s="22">
        <f t="shared" si="5"/>
        <v>1</v>
      </c>
      <c r="M44" s="8">
        <f t="shared" si="6"/>
        <v>0</v>
      </c>
    </row>
    <row r="45" ht="14.25" customHeight="1">
      <c r="B45" s="20" t="str">
        <f t="shared" si="12"/>
        <v/>
      </c>
      <c r="C45" s="34">
        <f t="shared" si="25"/>
        <v>0</v>
      </c>
      <c r="D45" s="7">
        <f t="shared" si="26"/>
        <v>0</v>
      </c>
      <c r="H45" s="20" t="str">
        <f t="shared" si="2"/>
        <v/>
      </c>
      <c r="I45" s="20" t="str">
        <f t="shared" ref="I45:J45" si="45">IF(H45="","",I44)</f>
        <v/>
      </c>
      <c r="J45" s="20" t="str">
        <f t="shared" si="45"/>
        <v/>
      </c>
      <c r="K45" s="8">
        <f t="shared" si="4"/>
        <v>0</v>
      </c>
      <c r="L45" s="22">
        <f t="shared" si="5"/>
        <v>1</v>
      </c>
      <c r="M45" s="8">
        <f t="shared" si="6"/>
        <v>0</v>
      </c>
    </row>
    <row r="46" ht="14.25" customHeight="1">
      <c r="B46" s="20" t="str">
        <f t="shared" si="12"/>
        <v/>
      </c>
      <c r="C46" s="34">
        <f t="shared" si="25"/>
        <v>0</v>
      </c>
      <c r="D46" s="7">
        <f t="shared" si="26"/>
        <v>0</v>
      </c>
      <c r="H46" s="20" t="str">
        <f t="shared" si="2"/>
        <v/>
      </c>
      <c r="I46" s="20" t="str">
        <f t="shared" ref="I46:J46" si="46">IF(H46="","",I45)</f>
        <v/>
      </c>
      <c r="J46" s="20" t="str">
        <f t="shared" si="46"/>
        <v/>
      </c>
      <c r="K46" s="8">
        <f t="shared" si="4"/>
        <v>0</v>
      </c>
      <c r="L46" s="22">
        <f t="shared" si="5"/>
        <v>1</v>
      </c>
      <c r="M46" s="8">
        <f t="shared" si="6"/>
        <v>0</v>
      </c>
    </row>
    <row r="47" ht="14.25" customHeight="1">
      <c r="B47" s="20" t="str">
        <f t="shared" si="12"/>
        <v/>
      </c>
      <c r="C47" s="34">
        <f t="shared" si="25"/>
        <v>0</v>
      </c>
      <c r="D47" s="7">
        <f t="shared" si="26"/>
        <v>0</v>
      </c>
      <c r="H47" s="20" t="str">
        <f t="shared" si="2"/>
        <v/>
      </c>
      <c r="I47" s="20" t="str">
        <f t="shared" ref="I47:J47" si="47">IF(H47="","",I46)</f>
        <v/>
      </c>
      <c r="J47" s="20" t="str">
        <f t="shared" si="47"/>
        <v/>
      </c>
      <c r="K47" s="8">
        <f t="shared" si="4"/>
        <v>0</v>
      </c>
      <c r="L47" s="22">
        <f t="shared" si="5"/>
        <v>1</v>
      </c>
      <c r="M47" s="8">
        <f t="shared" si="6"/>
        <v>0</v>
      </c>
    </row>
    <row r="48" ht="14.25" customHeight="1">
      <c r="B48" s="20" t="str">
        <f t="shared" si="12"/>
        <v/>
      </c>
      <c r="C48" s="34">
        <f t="shared" si="25"/>
        <v>0</v>
      </c>
      <c r="D48" s="7">
        <f t="shared" si="26"/>
        <v>0</v>
      </c>
      <c r="H48" s="20" t="str">
        <f t="shared" si="2"/>
        <v/>
      </c>
      <c r="I48" s="20" t="str">
        <f t="shared" ref="I48:J48" si="48">IF(H48="","",I47)</f>
        <v/>
      </c>
      <c r="J48" s="20" t="str">
        <f t="shared" si="48"/>
        <v/>
      </c>
      <c r="K48" s="8">
        <f t="shared" si="4"/>
        <v>0</v>
      </c>
      <c r="L48" s="22">
        <f t="shared" si="5"/>
        <v>1</v>
      </c>
      <c r="M48" s="8">
        <f t="shared" si="6"/>
        <v>0</v>
      </c>
    </row>
    <row r="49" ht="14.25" customHeight="1">
      <c r="B49" s="20" t="str">
        <f t="shared" si="12"/>
        <v/>
      </c>
      <c r="C49" s="34">
        <f t="shared" si="25"/>
        <v>0</v>
      </c>
      <c r="D49" s="7">
        <f t="shared" si="26"/>
        <v>0</v>
      </c>
      <c r="H49" s="20" t="str">
        <f t="shared" si="2"/>
        <v/>
      </c>
      <c r="I49" s="20" t="str">
        <f t="shared" ref="I49:J49" si="49">IF(H49="","",I48)</f>
        <v/>
      </c>
      <c r="J49" s="20" t="str">
        <f t="shared" si="49"/>
        <v/>
      </c>
      <c r="K49" s="8">
        <f t="shared" si="4"/>
        <v>0</v>
      </c>
      <c r="L49" s="22">
        <f t="shared" si="5"/>
        <v>1</v>
      </c>
      <c r="M49" s="8">
        <f t="shared" si="6"/>
        <v>0</v>
      </c>
    </row>
    <row r="50" ht="14.25" customHeight="1">
      <c r="B50" s="20" t="str">
        <f t="shared" si="12"/>
        <v/>
      </c>
      <c r="C50" s="34">
        <f t="shared" si="25"/>
        <v>0</v>
      </c>
      <c r="D50" s="7">
        <f t="shared" si="26"/>
        <v>0</v>
      </c>
      <c r="H50" s="20" t="str">
        <f t="shared" si="2"/>
        <v/>
      </c>
      <c r="I50" s="20" t="str">
        <f t="shared" ref="I50:J50" si="50">IF(H50="","",I49)</f>
        <v/>
      </c>
      <c r="J50" s="20" t="str">
        <f t="shared" si="50"/>
        <v/>
      </c>
      <c r="K50" s="8">
        <f t="shared" si="4"/>
        <v>0</v>
      </c>
      <c r="L50" s="22">
        <f t="shared" si="5"/>
        <v>1</v>
      </c>
      <c r="M50" s="8">
        <f t="shared" si="6"/>
        <v>0</v>
      </c>
    </row>
    <row r="51" ht="14.25" customHeight="1">
      <c r="B51" s="20" t="str">
        <f t="shared" si="12"/>
        <v/>
      </c>
      <c r="C51" s="34">
        <f t="shared" si="25"/>
        <v>0</v>
      </c>
      <c r="D51" s="7">
        <f t="shared" si="26"/>
        <v>0</v>
      </c>
      <c r="H51" s="20" t="str">
        <f t="shared" si="2"/>
        <v/>
      </c>
      <c r="I51" s="20" t="str">
        <f t="shared" ref="I51:J51" si="51">IF(H51="","",I50)</f>
        <v/>
      </c>
      <c r="J51" s="20" t="str">
        <f t="shared" si="51"/>
        <v/>
      </c>
      <c r="K51" s="8">
        <f t="shared" si="4"/>
        <v>0</v>
      </c>
      <c r="L51" s="22">
        <f t="shared" si="5"/>
        <v>1</v>
      </c>
      <c r="M51" s="8">
        <f t="shared" si="6"/>
        <v>0</v>
      </c>
    </row>
    <row r="52" ht="14.25" customHeight="1">
      <c r="B52" s="20" t="str">
        <f t="shared" si="12"/>
        <v/>
      </c>
      <c r="C52" s="34">
        <f t="shared" si="25"/>
        <v>0</v>
      </c>
      <c r="D52" s="7">
        <f t="shared" si="26"/>
        <v>0</v>
      </c>
      <c r="H52" s="20" t="str">
        <f t="shared" si="2"/>
        <v/>
      </c>
      <c r="I52" s="20" t="str">
        <f t="shared" ref="I52:J52" si="52">IF(H52="","",I51)</f>
        <v/>
      </c>
      <c r="J52" s="20" t="str">
        <f t="shared" si="52"/>
        <v/>
      </c>
      <c r="K52" s="8">
        <f t="shared" si="4"/>
        <v>0</v>
      </c>
      <c r="L52" s="22">
        <f t="shared" si="5"/>
        <v>1</v>
      </c>
      <c r="M52" s="8">
        <f t="shared" si="6"/>
        <v>0</v>
      </c>
    </row>
    <row r="53" ht="14.25" customHeight="1">
      <c r="B53" s="20" t="str">
        <f t="shared" si="12"/>
        <v/>
      </c>
      <c r="C53" s="34">
        <f t="shared" si="25"/>
        <v>0</v>
      </c>
      <c r="D53" s="7">
        <f t="shared" si="26"/>
        <v>0</v>
      </c>
      <c r="H53" s="20" t="str">
        <f t="shared" si="2"/>
        <v/>
      </c>
      <c r="I53" s="20" t="str">
        <f t="shared" ref="I53:J53" si="53">IF(H53="","",I52)</f>
        <v/>
      </c>
      <c r="J53" s="20" t="str">
        <f t="shared" si="53"/>
        <v/>
      </c>
      <c r="K53" s="8">
        <f t="shared" si="4"/>
        <v>0</v>
      </c>
      <c r="L53" s="22">
        <f t="shared" si="5"/>
        <v>1</v>
      </c>
      <c r="M53" s="8">
        <f t="shared" si="6"/>
        <v>0</v>
      </c>
    </row>
    <row r="54" ht="14.25" customHeight="1">
      <c r="B54" s="20" t="str">
        <f t="shared" si="12"/>
        <v/>
      </c>
      <c r="C54" s="34">
        <f t="shared" si="25"/>
        <v>0</v>
      </c>
      <c r="D54" s="7">
        <f t="shared" si="26"/>
        <v>0</v>
      </c>
      <c r="H54" s="20" t="str">
        <f t="shared" si="2"/>
        <v/>
      </c>
      <c r="I54" s="20" t="str">
        <f t="shared" ref="I54:J54" si="54">IF(H54="","",I53)</f>
        <v/>
      </c>
      <c r="J54" s="20" t="str">
        <f t="shared" si="54"/>
        <v/>
      </c>
      <c r="K54" s="8">
        <f t="shared" si="4"/>
        <v>0</v>
      </c>
      <c r="L54" s="22">
        <f t="shared" si="5"/>
        <v>1</v>
      </c>
      <c r="M54" s="8">
        <f t="shared" si="6"/>
        <v>0</v>
      </c>
    </row>
    <row r="55" ht="14.25" customHeight="1">
      <c r="B55" s="20" t="str">
        <f t="shared" si="12"/>
        <v/>
      </c>
      <c r="C55" s="34">
        <f t="shared" si="25"/>
        <v>0</v>
      </c>
      <c r="D55" s="7">
        <f t="shared" si="26"/>
        <v>0</v>
      </c>
      <c r="H55" s="20"/>
      <c r="I55" s="20"/>
      <c r="J55" s="20"/>
      <c r="K55" s="8"/>
      <c r="L55" s="22" t="str">
        <f t="shared" si="5"/>
        <v/>
      </c>
    </row>
    <row r="56" ht="14.25" customHeight="1">
      <c r="B56" s="20" t="str">
        <f t="shared" si="12"/>
        <v/>
      </c>
      <c r="C56" s="34">
        <f t="shared" si="25"/>
        <v>0</v>
      </c>
      <c r="D56" s="7">
        <f t="shared" si="26"/>
        <v>0</v>
      </c>
      <c r="H56" s="20"/>
      <c r="I56" s="20"/>
      <c r="J56" s="20"/>
      <c r="K56" s="8"/>
      <c r="L56" s="22" t="str">
        <f t="shared" si="5"/>
        <v/>
      </c>
    </row>
    <row r="57" ht="14.25" customHeight="1">
      <c r="B57" s="20" t="str">
        <f t="shared" si="12"/>
        <v/>
      </c>
      <c r="C57" s="34">
        <f t="shared" si="25"/>
        <v>0</v>
      </c>
      <c r="D57" s="7">
        <f t="shared" si="26"/>
        <v>0</v>
      </c>
      <c r="H57" s="20"/>
      <c r="I57" s="20"/>
      <c r="J57" s="20"/>
      <c r="K57" s="8"/>
      <c r="L57" s="22" t="str">
        <f t="shared" si="5"/>
        <v/>
      </c>
    </row>
    <row r="58" ht="14.25" customHeight="1">
      <c r="B58" s="20" t="str">
        <f t="shared" si="12"/>
        <v/>
      </c>
      <c r="C58" s="34">
        <f t="shared" si="25"/>
        <v>0</v>
      </c>
      <c r="D58" s="7">
        <f t="shared" si="26"/>
        <v>0</v>
      </c>
      <c r="H58" s="20"/>
      <c r="I58" s="20"/>
      <c r="J58" s="20"/>
      <c r="K58" s="8"/>
      <c r="L58" s="22" t="str">
        <f t="shared" si="5"/>
        <v/>
      </c>
    </row>
    <row r="59" ht="14.25" customHeight="1">
      <c r="B59" s="20" t="str">
        <f t="shared" si="12"/>
        <v/>
      </c>
      <c r="C59" s="34">
        <f t="shared" si="25"/>
        <v>0</v>
      </c>
      <c r="D59" s="7">
        <f t="shared" si="26"/>
        <v>0</v>
      </c>
      <c r="H59" s="20"/>
      <c r="I59" s="20"/>
      <c r="J59" s="20"/>
      <c r="K59" s="8"/>
      <c r="L59" s="22" t="str">
        <f t="shared" si="5"/>
        <v/>
      </c>
    </row>
    <row r="60" ht="14.25" customHeight="1">
      <c r="H60" s="20"/>
      <c r="I60" s="20"/>
      <c r="J60" s="20"/>
      <c r="K60" s="8"/>
      <c r="L60" s="22" t="str">
        <f t="shared" si="5"/>
        <v/>
      </c>
    </row>
    <row r="61" ht="14.25" customHeight="1">
      <c r="H61" s="20"/>
      <c r="I61" s="20"/>
      <c r="J61" s="20"/>
      <c r="K61" s="8"/>
      <c r="L61" s="22" t="str">
        <f t="shared" si="5"/>
        <v/>
      </c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F16:G16"/>
  </mergeCells>
  <conditionalFormatting sqref="F17:G17">
    <cfRule type="cellIs" dxfId="0" priority="1" operator="equal">
      <formula>"TRUE"</formula>
    </cfRule>
  </conditionalFormatting>
  <printOptions/>
  <pageMargins bottom="0.75" footer="0.0" header="0.0" left="0.7" right="0.7" top="0.75"/>
  <pageSetup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2.0"/>
    <col customWidth="1" min="3" max="3" width="15.0"/>
    <col customWidth="1" min="4" max="4" width="15.14"/>
    <col customWidth="1" min="5" max="5" width="15.71"/>
    <col customWidth="1" min="6" max="6" width="15.29"/>
    <col customWidth="1" min="7" max="26" width="8.71"/>
  </cols>
  <sheetData>
    <row r="1" ht="14.25" customHeight="1">
      <c r="A1" s="6" t="s">
        <v>97</v>
      </c>
      <c r="B1" s="6" t="s">
        <v>75</v>
      </c>
      <c r="C1" s="6" t="s">
        <v>76</v>
      </c>
      <c r="D1" s="6" t="s">
        <v>77</v>
      </c>
      <c r="E1" s="6" t="s">
        <v>78</v>
      </c>
      <c r="F1" s="6" t="s">
        <v>79</v>
      </c>
      <c r="G1" s="6" t="s">
        <v>114</v>
      </c>
      <c r="H1" s="6" t="s">
        <v>118</v>
      </c>
    </row>
    <row r="2" ht="14.25" customHeight="1">
      <c r="B2" s="20">
        <f>'Model_Calc (3)'!H9</f>
        <v>45322</v>
      </c>
      <c r="C2" s="20" t="str">
        <f>'Model_Calc (3)'!I9</f>
        <v>SO1</v>
      </c>
      <c r="D2" s="20" t="str">
        <f>'Model_Calc (3)'!J9</f>
        <v>Revenue</v>
      </c>
      <c r="E2" s="22">
        <f>'Model_Calc (3)'!K9</f>
        <v>106.0584462</v>
      </c>
      <c r="F2" s="34">
        <f>'Model_Calc (3)'!L9</f>
        <v>1</v>
      </c>
      <c r="G2" s="7">
        <f>'Model_Calc (3)'!M9</f>
        <v>0</v>
      </c>
    </row>
    <row r="3" ht="14.25" customHeight="1">
      <c r="B3" s="20">
        <f>'Model_Calc (3)'!H10</f>
        <v>45351</v>
      </c>
      <c r="C3" s="20" t="str">
        <f>'Model_Calc (3)'!I10</f>
        <v>SO1</v>
      </c>
      <c r="D3" s="20" t="str">
        <f>'Model_Calc (3)'!J10</f>
        <v>Revenue</v>
      </c>
      <c r="E3" s="22">
        <f>'Model_Calc (3)'!K10</f>
        <v>99.21596579</v>
      </c>
      <c r="F3" s="34">
        <f>'Model_Calc (3)'!L10</f>
        <v>1</v>
      </c>
      <c r="G3" s="8">
        <f>'Model_Calc (3)'!M10</f>
        <v>0</v>
      </c>
    </row>
    <row r="4" ht="14.25" customHeight="1">
      <c r="B4" s="20">
        <f>'Model_Calc (3)'!H11</f>
        <v>45382</v>
      </c>
      <c r="C4" s="20" t="str">
        <f>'Model_Calc (3)'!I11</f>
        <v>SO1</v>
      </c>
      <c r="D4" s="20" t="str">
        <f>'Model_Calc (3)'!J11</f>
        <v>Revenue</v>
      </c>
      <c r="E4" s="22">
        <f>'Model_Calc (3)'!K11</f>
        <v>106.0584462</v>
      </c>
      <c r="F4" s="34">
        <f>'Model_Calc (3)'!L11</f>
        <v>1</v>
      </c>
      <c r="G4" s="8">
        <f>'Model_Calc (3)'!M11</f>
        <v>0</v>
      </c>
    </row>
    <row r="5" ht="14.25" customHeight="1">
      <c r="B5" s="20">
        <f>'Model_Calc (3)'!H12</f>
        <v>45412</v>
      </c>
      <c r="C5" s="20" t="str">
        <f>'Model_Calc (3)'!I12</f>
        <v>SO1</v>
      </c>
      <c r="D5" s="20" t="str">
        <f>'Model_Calc (3)'!J12</f>
        <v>Revenue</v>
      </c>
      <c r="E5" s="22">
        <f>'Model_Calc (3)'!K12</f>
        <v>102.637206</v>
      </c>
      <c r="F5" s="34">
        <f>'Model_Calc (3)'!L12</f>
        <v>1</v>
      </c>
      <c r="G5" s="8">
        <f>'Model_Calc (3)'!M12</f>
        <v>0</v>
      </c>
    </row>
    <row r="6" ht="14.25" customHeight="1">
      <c r="B6" s="20">
        <f>'Model_Calc (3)'!H13</f>
        <v>45443</v>
      </c>
      <c r="C6" s="20" t="str">
        <f>'Model_Calc (3)'!I13</f>
        <v>SO1</v>
      </c>
      <c r="D6" s="20" t="str">
        <f>'Model_Calc (3)'!J13</f>
        <v>Revenue</v>
      </c>
      <c r="E6" s="22">
        <f>'Model_Calc (3)'!K13</f>
        <v>106.0584462</v>
      </c>
      <c r="F6" s="34">
        <f>'Model_Calc (3)'!L13</f>
        <v>1</v>
      </c>
      <c r="G6" s="8">
        <f>'Model_Calc (3)'!M13</f>
        <v>0</v>
      </c>
    </row>
    <row r="7" ht="14.25" customHeight="1">
      <c r="B7" s="20">
        <f>'Model_Calc (3)'!H14</f>
        <v>45473</v>
      </c>
      <c r="C7" s="20" t="str">
        <f>'Model_Calc (3)'!I14</f>
        <v>SO1</v>
      </c>
      <c r="D7" s="20" t="str">
        <f>'Model_Calc (3)'!J14</f>
        <v>Revenue</v>
      </c>
      <c r="E7" s="22">
        <f>'Model_Calc (3)'!K14</f>
        <v>102.637206</v>
      </c>
      <c r="F7" s="34">
        <f>'Model_Calc (3)'!L14</f>
        <v>1</v>
      </c>
      <c r="G7" s="8">
        <f>'Model_Calc (3)'!M14</f>
        <v>0</v>
      </c>
    </row>
    <row r="8" ht="14.25" customHeight="1">
      <c r="B8" s="20">
        <f>'Model_Calc (3)'!H15</f>
        <v>45504</v>
      </c>
      <c r="C8" s="20" t="str">
        <f>'Model_Calc (3)'!I15</f>
        <v>SO1</v>
      </c>
      <c r="D8" s="20" t="str">
        <f>'Model_Calc (3)'!J15</f>
        <v>Revenue</v>
      </c>
      <c r="E8" s="22">
        <f>'Model_Calc (3)'!K15</f>
        <v>106.0584462</v>
      </c>
      <c r="F8" s="34">
        <f>'Model_Calc (3)'!L15</f>
        <v>1</v>
      </c>
      <c r="G8" s="8">
        <f>'Model_Calc (3)'!M15</f>
        <v>0</v>
      </c>
    </row>
    <row r="9" ht="14.25" customHeight="1">
      <c r="B9" s="20">
        <f>'Model_Calc (3)'!H16</f>
        <v>45535</v>
      </c>
      <c r="C9" s="20" t="str">
        <f>'Model_Calc (3)'!I16</f>
        <v>SO1</v>
      </c>
      <c r="D9" s="20" t="str">
        <f>'Model_Calc (3)'!J16</f>
        <v>Revenue</v>
      </c>
      <c r="E9" s="22">
        <f>'Model_Calc (3)'!K16</f>
        <v>106.0584462</v>
      </c>
      <c r="F9" s="34">
        <f>'Model_Calc (3)'!L16</f>
        <v>1</v>
      </c>
      <c r="G9" s="8">
        <f>'Model_Calc (3)'!M16</f>
        <v>0</v>
      </c>
    </row>
    <row r="10" ht="14.25" customHeight="1">
      <c r="B10" s="20">
        <f>'Model_Calc (3)'!H17</f>
        <v>45565</v>
      </c>
      <c r="C10" s="20" t="str">
        <f>'Model_Calc (3)'!I17</f>
        <v>SO1</v>
      </c>
      <c r="D10" s="20" t="str">
        <f>'Model_Calc (3)'!J17</f>
        <v>Revenue</v>
      </c>
      <c r="E10" s="22">
        <f>'Model_Calc (3)'!K17</f>
        <v>102.637206</v>
      </c>
      <c r="F10" s="34">
        <f>'Model_Calc (3)'!L17</f>
        <v>1</v>
      </c>
      <c r="G10" s="8">
        <f>'Model_Calc (3)'!M17</f>
        <v>0</v>
      </c>
    </row>
    <row r="11" ht="14.25" customHeight="1">
      <c r="B11" s="20">
        <f>'Model_Calc (3)'!H18</f>
        <v>45596</v>
      </c>
      <c r="C11" s="20" t="str">
        <f>'Model_Calc (3)'!I18</f>
        <v>SO1</v>
      </c>
      <c r="D11" s="20" t="str">
        <f>'Model_Calc (3)'!J18</f>
        <v>Revenue</v>
      </c>
      <c r="E11" s="22">
        <f>'Model_Calc (3)'!K18</f>
        <v>106.0584462</v>
      </c>
      <c r="F11" s="34">
        <f>'Model_Calc (3)'!L18</f>
        <v>1</v>
      </c>
      <c r="G11" s="8">
        <f>'Model_Calc (3)'!M18</f>
        <v>0</v>
      </c>
    </row>
    <row r="12" ht="14.25" customHeight="1">
      <c r="B12" s="20">
        <f>'Model_Calc (3)'!H19</f>
        <v>45626</v>
      </c>
      <c r="C12" s="20" t="str">
        <f>'Model_Calc (3)'!I19</f>
        <v>SO1</v>
      </c>
      <c r="D12" s="20" t="str">
        <f>'Model_Calc (3)'!J19</f>
        <v>Revenue</v>
      </c>
      <c r="E12" s="22">
        <f>'Model_Calc (3)'!K19</f>
        <v>102.637206</v>
      </c>
      <c r="F12" s="34">
        <f>'Model_Calc (3)'!L19</f>
        <v>1</v>
      </c>
      <c r="G12" s="8">
        <f>'Model_Calc (3)'!M19</f>
        <v>0</v>
      </c>
    </row>
    <row r="13" ht="14.25" customHeight="1">
      <c r="B13" s="20">
        <f>'Model_Calc (3)'!H20</f>
        <v>45657</v>
      </c>
      <c r="C13" s="20" t="str">
        <f>'Model_Calc (3)'!I20</f>
        <v>SO1</v>
      </c>
      <c r="D13" s="20" t="str">
        <f>'Model_Calc (3)'!J20</f>
        <v>Revenue</v>
      </c>
      <c r="E13" s="22">
        <f>'Model_Calc (3)'!K20</f>
        <v>106.0584462</v>
      </c>
      <c r="F13" s="34">
        <f>'Model_Calc (3)'!L20</f>
        <v>1</v>
      </c>
      <c r="G13" s="8">
        <f>'Model_Calc (3)'!M20</f>
        <v>0</v>
      </c>
    </row>
    <row r="14" ht="14.25" customHeight="1">
      <c r="B14" s="20" t="str">
        <f>'Model_Calc (3)'!H21</f>
        <v/>
      </c>
      <c r="C14" s="20" t="str">
        <f>'Model_Calc (3)'!I21</f>
        <v/>
      </c>
      <c r="D14" s="20" t="str">
        <f>'Model_Calc (3)'!J21</f>
        <v/>
      </c>
      <c r="E14" s="22">
        <f>'Model_Calc (3)'!K21</f>
        <v>-156203.5638</v>
      </c>
      <c r="F14" s="34">
        <f>'Model_Calc (3)'!L21</f>
        <v>1</v>
      </c>
      <c r="G14" s="8">
        <f>'Model_Calc (3)'!M21</f>
        <v>0</v>
      </c>
    </row>
    <row r="15" ht="14.25" customHeight="1">
      <c r="B15" s="20" t="str">
        <f>'Model_Calc (3)'!H22</f>
        <v/>
      </c>
      <c r="C15" s="20" t="str">
        <f>'Model_Calc (3)'!I22</f>
        <v/>
      </c>
      <c r="D15" s="20" t="str">
        <f>'Model_Calc (3)'!J22</f>
        <v/>
      </c>
      <c r="E15" s="22">
        <f>'Model_Calc (3)'!K22</f>
        <v>0</v>
      </c>
      <c r="F15" s="34">
        <f>'Model_Calc (3)'!L22</f>
        <v>1</v>
      </c>
      <c r="G15" s="8">
        <f>'Model_Calc (3)'!M22</f>
        <v>0</v>
      </c>
    </row>
    <row r="16" ht="14.25" customHeight="1">
      <c r="B16" s="20" t="str">
        <f>'Model_Calc (3)'!H23</f>
        <v/>
      </c>
      <c r="C16" s="20" t="str">
        <f>'Model_Calc (3)'!I23</f>
        <v/>
      </c>
      <c r="D16" s="20" t="str">
        <f>'Model_Calc (3)'!J23</f>
        <v/>
      </c>
      <c r="E16" s="22">
        <f>'Model_Calc (3)'!K23</f>
        <v>0</v>
      </c>
      <c r="F16" s="34">
        <f>'Model_Calc (3)'!L23</f>
        <v>1</v>
      </c>
      <c r="G16" s="8">
        <f>'Model_Calc (3)'!M23</f>
        <v>0</v>
      </c>
    </row>
    <row r="17" ht="14.25" customHeight="1">
      <c r="B17" s="20" t="str">
        <f>'Model_Calc (3)'!H24</f>
        <v/>
      </c>
      <c r="C17" s="20" t="str">
        <f>'Model_Calc (3)'!I24</f>
        <v/>
      </c>
      <c r="D17" s="20" t="str">
        <f>'Model_Calc (3)'!J24</f>
        <v/>
      </c>
      <c r="E17" s="22">
        <f>'Model_Calc (3)'!K24</f>
        <v>0</v>
      </c>
      <c r="F17" s="34">
        <f>'Model_Calc (3)'!L24</f>
        <v>1</v>
      </c>
      <c r="G17" s="8">
        <f>'Model_Calc (3)'!M24</f>
        <v>0</v>
      </c>
    </row>
    <row r="18" ht="14.25" customHeight="1">
      <c r="B18" s="20" t="str">
        <f>'Model_Calc (3)'!H25</f>
        <v/>
      </c>
      <c r="C18" s="20" t="str">
        <f>'Model_Calc (3)'!I25</f>
        <v/>
      </c>
      <c r="D18" s="20" t="str">
        <f>'Model_Calc (3)'!J25</f>
        <v/>
      </c>
      <c r="E18" s="22">
        <f>'Model_Calc (3)'!K25</f>
        <v>0</v>
      </c>
      <c r="F18" s="34">
        <f>'Model_Calc (3)'!L25</f>
        <v>1</v>
      </c>
      <c r="G18" s="8">
        <f>'Model_Calc (3)'!M25</f>
        <v>0</v>
      </c>
    </row>
    <row r="19" ht="14.25" customHeight="1">
      <c r="B19" s="20" t="str">
        <f>'Model_Calc (3)'!H26</f>
        <v/>
      </c>
      <c r="C19" s="20" t="str">
        <f>'Model_Calc (3)'!I26</f>
        <v/>
      </c>
      <c r="D19" s="20" t="str">
        <f>'Model_Calc (3)'!J26</f>
        <v/>
      </c>
      <c r="E19" s="22">
        <f>'Model_Calc (3)'!K26</f>
        <v>0</v>
      </c>
      <c r="F19" s="34">
        <f>'Model_Calc (3)'!L26</f>
        <v>1</v>
      </c>
      <c r="G19" s="8">
        <f>'Model_Calc (3)'!M26</f>
        <v>0</v>
      </c>
    </row>
    <row r="20" ht="14.25" customHeight="1">
      <c r="B20" s="20" t="str">
        <f>'Model_Calc (3)'!H27</f>
        <v/>
      </c>
      <c r="C20" s="20" t="str">
        <f>'Model_Calc (3)'!I27</f>
        <v/>
      </c>
      <c r="D20" s="20" t="str">
        <f>'Model_Calc (3)'!J27</f>
        <v/>
      </c>
      <c r="E20" s="22">
        <f>'Model_Calc (3)'!K27</f>
        <v>0</v>
      </c>
      <c r="F20" s="34">
        <f>'Model_Calc (3)'!L27</f>
        <v>1</v>
      </c>
      <c r="G20" s="8">
        <f>'Model_Calc (3)'!M27</f>
        <v>0</v>
      </c>
    </row>
    <row r="21" ht="14.25" customHeight="1">
      <c r="B21" s="20" t="str">
        <f>'Model_Calc (3)'!H28</f>
        <v/>
      </c>
      <c r="C21" s="20" t="str">
        <f>'Model_Calc (3)'!I28</f>
        <v/>
      </c>
      <c r="D21" s="20" t="str">
        <f>'Model_Calc (3)'!J28</f>
        <v/>
      </c>
      <c r="E21" s="22">
        <f>'Model_Calc (3)'!K28</f>
        <v>0</v>
      </c>
      <c r="F21" s="34">
        <f>'Model_Calc (3)'!L28</f>
        <v>1</v>
      </c>
      <c r="G21" s="8">
        <f>'Model_Calc (3)'!M28</f>
        <v>0</v>
      </c>
    </row>
    <row r="22" ht="14.25" customHeight="1">
      <c r="B22" s="20" t="str">
        <f>'Model_Calc (3)'!H29</f>
        <v/>
      </c>
      <c r="C22" s="20" t="str">
        <f>'Model_Calc (3)'!I29</f>
        <v/>
      </c>
      <c r="D22" s="20" t="str">
        <f>'Model_Calc (3)'!J29</f>
        <v/>
      </c>
      <c r="E22" s="22">
        <f>'Model_Calc (3)'!K29</f>
        <v>0</v>
      </c>
      <c r="F22" s="34">
        <f>'Model_Calc (3)'!L29</f>
        <v>1</v>
      </c>
      <c r="G22" s="8">
        <f>'Model_Calc (3)'!M29</f>
        <v>0</v>
      </c>
    </row>
    <row r="23" ht="14.25" customHeight="1">
      <c r="B23" s="20" t="str">
        <f>'Model_Calc (3)'!H30</f>
        <v/>
      </c>
      <c r="C23" s="20" t="str">
        <f>'Model_Calc (3)'!I30</f>
        <v/>
      </c>
      <c r="D23" s="20" t="str">
        <f>'Model_Calc (3)'!J30</f>
        <v/>
      </c>
      <c r="E23" s="22">
        <f>'Model_Calc (3)'!K30</f>
        <v>0</v>
      </c>
      <c r="F23" s="34">
        <f>'Model_Calc (3)'!L30</f>
        <v>1</v>
      </c>
      <c r="G23" s="8">
        <f>'Model_Calc (3)'!M30</f>
        <v>0</v>
      </c>
    </row>
    <row r="24" ht="14.25" customHeight="1">
      <c r="B24" s="20" t="str">
        <f>'Model_Calc (3)'!H31</f>
        <v/>
      </c>
      <c r="C24" s="20" t="str">
        <f>'Model_Calc (3)'!I31</f>
        <v/>
      </c>
      <c r="D24" s="20" t="str">
        <f>'Model_Calc (3)'!J31</f>
        <v/>
      </c>
      <c r="E24" s="22">
        <f>'Model_Calc (3)'!K31</f>
        <v>0</v>
      </c>
      <c r="F24" s="34">
        <f>'Model_Calc (3)'!L31</f>
        <v>1</v>
      </c>
      <c r="G24" s="8">
        <f>'Model_Calc (3)'!M31</f>
        <v>0</v>
      </c>
    </row>
    <row r="25" ht="14.25" customHeight="1">
      <c r="B25" s="20" t="str">
        <f>'Model_Calc (3)'!H32</f>
        <v/>
      </c>
      <c r="C25" s="20" t="str">
        <f>'Model_Calc (3)'!I32</f>
        <v/>
      </c>
      <c r="D25" s="20" t="str">
        <f>'Model_Calc (3)'!J32</f>
        <v/>
      </c>
      <c r="E25" s="22">
        <f>'Model_Calc (3)'!K32</f>
        <v>0</v>
      </c>
      <c r="F25" s="34">
        <f>'Model_Calc (3)'!L32</f>
        <v>1</v>
      </c>
      <c r="G25" s="8">
        <f>'Model_Calc (3)'!M32</f>
        <v>0</v>
      </c>
    </row>
    <row r="26" ht="14.25" customHeight="1">
      <c r="B26" s="20" t="str">
        <f>'Model_Calc (3)'!H33</f>
        <v/>
      </c>
      <c r="C26" s="20" t="str">
        <f>'Model_Calc (3)'!I33</f>
        <v/>
      </c>
      <c r="D26" s="20" t="str">
        <f>'Model_Calc (3)'!J33</f>
        <v/>
      </c>
      <c r="E26" s="22">
        <f>'Model_Calc (3)'!K33</f>
        <v>0</v>
      </c>
      <c r="F26" s="34">
        <f>'Model_Calc (3)'!L33</f>
        <v>1</v>
      </c>
      <c r="G26" s="8">
        <f>'Model_Calc (3)'!M33</f>
        <v>0</v>
      </c>
    </row>
    <row r="27" ht="14.25" customHeight="1">
      <c r="B27" s="20" t="str">
        <f>'Model_Calc (3)'!H34</f>
        <v/>
      </c>
      <c r="C27" s="20" t="str">
        <f>'Model_Calc (3)'!I34</f>
        <v/>
      </c>
      <c r="D27" s="20" t="str">
        <f>'Model_Calc (3)'!J34</f>
        <v/>
      </c>
      <c r="E27" s="22">
        <f>'Model_Calc (3)'!K34</f>
        <v>0</v>
      </c>
      <c r="F27" s="34">
        <f>'Model_Calc (3)'!L34</f>
        <v>1</v>
      </c>
      <c r="G27" s="8">
        <f>'Model_Calc (3)'!M34</f>
        <v>0</v>
      </c>
    </row>
    <row r="28" ht="14.25" customHeight="1">
      <c r="B28" s="20" t="str">
        <f>'Model_Calc (3)'!H35</f>
        <v/>
      </c>
      <c r="C28" s="20" t="str">
        <f>'Model_Calc (3)'!I35</f>
        <v/>
      </c>
      <c r="D28" s="20" t="str">
        <f>'Model_Calc (3)'!J35</f>
        <v/>
      </c>
      <c r="E28" s="22">
        <f>'Model_Calc (3)'!K35</f>
        <v>0</v>
      </c>
      <c r="F28" s="34">
        <f>'Model_Calc (3)'!L35</f>
        <v>1</v>
      </c>
      <c r="G28" s="8">
        <f>'Model_Calc (3)'!M35</f>
        <v>0</v>
      </c>
    </row>
    <row r="29" ht="14.25" customHeight="1">
      <c r="B29" s="20" t="str">
        <f>'Model_Calc (3)'!H36</f>
        <v/>
      </c>
      <c r="C29" s="20" t="str">
        <f>'Model_Calc (3)'!I36</f>
        <v/>
      </c>
      <c r="D29" s="20" t="str">
        <f>'Model_Calc (3)'!J36</f>
        <v/>
      </c>
      <c r="E29" s="22">
        <f>'Model_Calc (3)'!K36</f>
        <v>0</v>
      </c>
      <c r="F29" s="34">
        <f>'Model_Calc (3)'!L36</f>
        <v>1</v>
      </c>
      <c r="G29" s="8">
        <f>'Model_Calc (3)'!M36</f>
        <v>0</v>
      </c>
    </row>
    <row r="30" ht="14.25" customHeight="1">
      <c r="B30" s="20" t="str">
        <f>'Model_Calc (3)'!H37</f>
        <v/>
      </c>
      <c r="C30" s="20" t="str">
        <f>'Model_Calc (3)'!I37</f>
        <v/>
      </c>
      <c r="D30" s="20" t="str">
        <f>'Model_Calc (3)'!J37</f>
        <v/>
      </c>
      <c r="E30" s="22">
        <f>'Model_Calc (3)'!K37</f>
        <v>0</v>
      </c>
      <c r="F30" s="34">
        <f>'Model_Calc (3)'!L37</f>
        <v>1</v>
      </c>
      <c r="G30" s="8">
        <f>'Model_Calc (3)'!M37</f>
        <v>0</v>
      </c>
    </row>
    <row r="31" ht="14.25" customHeight="1">
      <c r="B31" s="20" t="str">
        <f>'Model_Calc (3)'!H38</f>
        <v/>
      </c>
      <c r="C31" s="20" t="str">
        <f>'Model_Calc (3)'!I38</f>
        <v/>
      </c>
      <c r="D31" s="20" t="str">
        <f>'Model_Calc (3)'!J38</f>
        <v/>
      </c>
      <c r="E31" s="22">
        <f>'Model_Calc (3)'!K38</f>
        <v>0</v>
      </c>
      <c r="F31" s="34">
        <f>'Model_Calc (3)'!L38</f>
        <v>1</v>
      </c>
      <c r="G31" s="8">
        <f>'Model_Calc (3)'!M38</f>
        <v>0</v>
      </c>
    </row>
    <row r="32" ht="14.25" customHeight="1">
      <c r="B32" s="20" t="str">
        <f>'Model_Calc (3)'!H39</f>
        <v/>
      </c>
      <c r="C32" s="20" t="str">
        <f>'Model_Calc (3)'!I39</f>
        <v/>
      </c>
      <c r="D32" s="20" t="str">
        <f>'Model_Calc (3)'!J39</f>
        <v/>
      </c>
      <c r="E32" s="22">
        <f>'Model_Calc (3)'!K39</f>
        <v>0</v>
      </c>
      <c r="F32" s="34">
        <f>'Model_Calc (3)'!L39</f>
        <v>1</v>
      </c>
      <c r="G32" s="8">
        <f>'Model_Calc (3)'!M39</f>
        <v>0</v>
      </c>
    </row>
    <row r="33" ht="14.25" customHeight="1">
      <c r="B33" s="20" t="str">
        <f>'Model_Calc (3)'!H40</f>
        <v/>
      </c>
      <c r="C33" s="20" t="str">
        <f>'Model_Calc (3)'!I40</f>
        <v/>
      </c>
      <c r="D33" s="20" t="str">
        <f>'Model_Calc (3)'!J40</f>
        <v/>
      </c>
      <c r="E33" s="22">
        <f>'Model_Calc (3)'!K40</f>
        <v>0</v>
      </c>
      <c r="F33" s="34">
        <f>'Model_Calc (3)'!L40</f>
        <v>1</v>
      </c>
      <c r="G33" s="8">
        <f>'Model_Calc (3)'!M40</f>
        <v>0</v>
      </c>
    </row>
    <row r="34" ht="14.25" customHeight="1">
      <c r="B34" s="20" t="str">
        <f>'Model_Calc (3)'!H41</f>
        <v/>
      </c>
      <c r="C34" s="20" t="str">
        <f>'Model_Calc (3)'!I41</f>
        <v/>
      </c>
      <c r="D34" s="20" t="str">
        <f>'Model_Calc (3)'!J41</f>
        <v/>
      </c>
      <c r="E34" s="22">
        <f>'Model_Calc (3)'!K41</f>
        <v>0</v>
      </c>
      <c r="F34" s="34">
        <f>'Model_Calc (3)'!L41</f>
        <v>1</v>
      </c>
      <c r="G34" s="8">
        <f>'Model_Calc (3)'!M41</f>
        <v>0</v>
      </c>
    </row>
    <row r="35" ht="14.25" customHeight="1">
      <c r="B35" s="20" t="str">
        <f>'Model_Calc (3)'!H42</f>
        <v/>
      </c>
      <c r="C35" s="20" t="str">
        <f>'Model_Calc (3)'!I42</f>
        <v/>
      </c>
      <c r="D35" s="20" t="str">
        <f>'Model_Calc (3)'!J42</f>
        <v/>
      </c>
      <c r="E35" s="22">
        <f>'Model_Calc (3)'!K42</f>
        <v>0</v>
      </c>
      <c r="F35" s="34">
        <f>'Model_Calc (3)'!L42</f>
        <v>1</v>
      </c>
      <c r="G35" s="8">
        <f>'Model_Calc (3)'!M42</f>
        <v>0</v>
      </c>
    </row>
    <row r="36" ht="14.25" customHeight="1">
      <c r="B36" s="20" t="str">
        <f>'Model_Calc (3)'!H43</f>
        <v/>
      </c>
      <c r="C36" s="20" t="str">
        <f>'Model_Calc (3)'!I43</f>
        <v/>
      </c>
      <c r="D36" s="20" t="str">
        <f>'Model_Calc (3)'!J43</f>
        <v/>
      </c>
      <c r="E36" s="22">
        <f>'Model_Calc (3)'!K43</f>
        <v>0</v>
      </c>
      <c r="F36" s="34">
        <f>'Model_Calc (3)'!L43</f>
        <v>1</v>
      </c>
      <c r="G36" s="8">
        <f>'Model_Calc (3)'!M43</f>
        <v>0</v>
      </c>
    </row>
    <row r="37" ht="14.25" customHeight="1">
      <c r="B37" s="20" t="str">
        <f>'Model_Calc (3)'!H44</f>
        <v/>
      </c>
      <c r="C37" s="20" t="str">
        <f>'Model_Calc (3)'!I44</f>
        <v/>
      </c>
      <c r="D37" s="20" t="str">
        <f>'Model_Calc (3)'!J44</f>
        <v/>
      </c>
      <c r="E37" s="22">
        <f>'Model_Calc (3)'!K44</f>
        <v>0</v>
      </c>
      <c r="F37" s="34">
        <f>'Model_Calc (3)'!L44</f>
        <v>1</v>
      </c>
      <c r="G37" s="8">
        <f>'Model_Calc (3)'!M44</f>
        <v>0</v>
      </c>
    </row>
    <row r="38" ht="14.25" customHeight="1">
      <c r="B38" s="20" t="str">
        <f>'Model_Calc (3)'!H45</f>
        <v/>
      </c>
      <c r="C38" s="20" t="str">
        <f>'Model_Calc (3)'!I45</f>
        <v/>
      </c>
      <c r="D38" s="20" t="str">
        <f>'Model_Calc (3)'!J45</f>
        <v/>
      </c>
      <c r="E38" s="22">
        <f>'Model_Calc (3)'!K45</f>
        <v>0</v>
      </c>
      <c r="F38" s="34">
        <f>'Model_Calc (3)'!L45</f>
        <v>1</v>
      </c>
      <c r="G38" s="8">
        <f>'Model_Calc (3)'!M45</f>
        <v>0</v>
      </c>
    </row>
    <row r="39" ht="14.25" customHeight="1">
      <c r="B39" s="20" t="str">
        <f>'Model_Calc (3)'!H46</f>
        <v/>
      </c>
      <c r="C39" s="20" t="str">
        <f>'Model_Calc (3)'!I46</f>
        <v/>
      </c>
      <c r="D39" s="20" t="str">
        <f>'Model_Calc (3)'!J46</f>
        <v/>
      </c>
      <c r="E39" s="22">
        <f>'Model_Calc (3)'!K46</f>
        <v>0</v>
      </c>
      <c r="F39" s="34">
        <f>'Model_Calc (3)'!L46</f>
        <v>1</v>
      </c>
      <c r="G39" s="8">
        <f>'Model_Calc (3)'!M46</f>
        <v>0</v>
      </c>
    </row>
    <row r="40" ht="14.25" customHeight="1">
      <c r="B40" s="20" t="str">
        <f>'Model_Calc (3)'!H47</f>
        <v/>
      </c>
      <c r="C40" s="20" t="str">
        <f>'Model_Calc (3)'!I47</f>
        <v/>
      </c>
      <c r="D40" s="20" t="str">
        <f>'Model_Calc (3)'!J47</f>
        <v/>
      </c>
      <c r="E40" s="22">
        <f>'Model_Calc (3)'!K47</f>
        <v>0</v>
      </c>
      <c r="F40" s="34">
        <f>'Model_Calc (3)'!L47</f>
        <v>1</v>
      </c>
      <c r="G40" s="8">
        <f>'Model_Calc (3)'!M47</f>
        <v>0</v>
      </c>
    </row>
    <row r="41" ht="14.25" customHeight="1">
      <c r="B41" s="20" t="str">
        <f>'Model_Calc (3)'!H48</f>
        <v/>
      </c>
      <c r="C41" s="20" t="str">
        <f>'Model_Calc (3)'!I48</f>
        <v/>
      </c>
      <c r="D41" s="20" t="str">
        <f>'Model_Calc (3)'!J48</f>
        <v/>
      </c>
      <c r="E41" s="22">
        <f>'Model_Calc (3)'!K48</f>
        <v>0</v>
      </c>
      <c r="F41" s="34">
        <f>'Model_Calc (3)'!L48</f>
        <v>1</v>
      </c>
      <c r="G41" s="8">
        <f>'Model_Calc (3)'!M48</f>
        <v>0</v>
      </c>
    </row>
    <row r="42" ht="14.25" customHeight="1">
      <c r="B42" s="20" t="str">
        <f>'Model_Calc (3)'!H49</f>
        <v/>
      </c>
      <c r="C42" s="20" t="str">
        <f>'Model_Calc (3)'!I49</f>
        <v/>
      </c>
      <c r="D42" s="20" t="str">
        <f>'Model_Calc (3)'!J49</f>
        <v/>
      </c>
      <c r="E42" s="22">
        <f>'Model_Calc (3)'!K49</f>
        <v>0</v>
      </c>
      <c r="F42" s="34">
        <f>'Model_Calc (3)'!L49</f>
        <v>1</v>
      </c>
      <c r="G42" s="8">
        <f>'Model_Calc (3)'!M49</f>
        <v>0</v>
      </c>
    </row>
    <row r="43" ht="14.25" customHeight="1">
      <c r="B43" s="20" t="str">
        <f>'Model_Calc (3)'!H50</f>
        <v/>
      </c>
      <c r="C43" s="20" t="str">
        <f>'Model_Calc (3)'!I50</f>
        <v/>
      </c>
      <c r="D43" s="20" t="str">
        <f>'Model_Calc (3)'!J50</f>
        <v/>
      </c>
      <c r="E43" s="22">
        <f>'Model_Calc (3)'!K50</f>
        <v>0</v>
      </c>
      <c r="F43" s="34">
        <f>'Model_Calc (3)'!L50</f>
        <v>1</v>
      </c>
      <c r="G43" s="8">
        <f>'Model_Calc (3)'!M50</f>
        <v>0</v>
      </c>
    </row>
    <row r="44" ht="14.25" customHeight="1">
      <c r="B44" s="20" t="str">
        <f>'Model_Calc (3)'!H51</f>
        <v/>
      </c>
      <c r="C44" s="20" t="str">
        <f>'Model_Calc (3)'!I51</f>
        <v/>
      </c>
      <c r="D44" s="20" t="str">
        <f>'Model_Calc (3)'!J51</f>
        <v/>
      </c>
      <c r="E44" s="22">
        <f>'Model_Calc (3)'!K51</f>
        <v>0</v>
      </c>
      <c r="F44" s="34">
        <f>'Model_Calc (3)'!L51</f>
        <v>1</v>
      </c>
      <c r="G44" s="8">
        <f>'Model_Calc (3)'!M51</f>
        <v>0</v>
      </c>
    </row>
    <row r="45" ht="14.25" customHeight="1">
      <c r="B45" s="20" t="str">
        <f>'Model_Calc (3)'!H52</f>
        <v/>
      </c>
      <c r="C45" s="20" t="str">
        <f>'Model_Calc (3)'!I52</f>
        <v/>
      </c>
      <c r="D45" s="20" t="str">
        <f>'Model_Calc (3)'!J52</f>
        <v/>
      </c>
      <c r="E45" s="22">
        <f>'Model_Calc (3)'!K52</f>
        <v>0</v>
      </c>
      <c r="F45" s="34">
        <f>'Model_Calc (3)'!L52</f>
        <v>1</v>
      </c>
      <c r="G45" s="8">
        <f>'Model_Calc (3)'!M52</f>
        <v>0</v>
      </c>
    </row>
    <row r="46" ht="14.25" customHeight="1">
      <c r="B46" s="20" t="str">
        <f>'Model_Calc (3)'!H53</f>
        <v/>
      </c>
      <c r="C46" s="20" t="str">
        <f>'Model_Calc (3)'!I53</f>
        <v/>
      </c>
      <c r="D46" s="20" t="str">
        <f>'Model_Calc (3)'!J53</f>
        <v/>
      </c>
      <c r="E46" s="22">
        <f>'Model_Calc (3)'!K53</f>
        <v>0</v>
      </c>
      <c r="F46" s="34">
        <f>'Model_Calc (3)'!L53</f>
        <v>1</v>
      </c>
      <c r="G46" s="8">
        <f>'Model_Calc (3)'!M53</f>
        <v>0</v>
      </c>
    </row>
    <row r="47" ht="14.25" customHeight="1">
      <c r="B47" s="20" t="str">
        <f>'Model_Calc (3)'!H54</f>
        <v/>
      </c>
      <c r="C47" s="20" t="str">
        <f>'Model_Calc (3)'!I54</f>
        <v/>
      </c>
      <c r="D47" s="20" t="str">
        <f>'Model_Calc (3)'!J54</f>
        <v/>
      </c>
      <c r="E47" s="22">
        <f>'Model_Calc (3)'!K54</f>
        <v>0</v>
      </c>
      <c r="F47" s="34">
        <f>'Model_Calc (3)'!L54</f>
        <v>1</v>
      </c>
      <c r="G47" s="8">
        <f>'Model_Calc (3)'!M54</f>
        <v>0</v>
      </c>
    </row>
    <row r="48" ht="14.25" customHeight="1">
      <c r="B48" s="20"/>
      <c r="C48" s="20"/>
      <c r="D48" s="20"/>
      <c r="E48" s="22"/>
      <c r="F48" s="34"/>
      <c r="G48" s="8"/>
    </row>
    <row r="49" ht="14.25" customHeight="1">
      <c r="B49" s="20"/>
      <c r="C49" s="20"/>
      <c r="D49" s="20"/>
      <c r="E49" s="22"/>
      <c r="F49" s="34"/>
      <c r="G49" s="8"/>
    </row>
    <row r="50" ht="14.25" customHeight="1">
      <c r="B50" s="20"/>
      <c r="C50" s="20"/>
      <c r="D50" s="20"/>
      <c r="E50" s="22"/>
      <c r="F50" s="34"/>
      <c r="G50" s="8"/>
    </row>
    <row r="51" ht="14.25" customHeight="1">
      <c r="B51" s="20"/>
      <c r="C51" s="20"/>
      <c r="D51" s="20"/>
      <c r="E51" s="22"/>
      <c r="F51" s="34"/>
      <c r="G51" s="8"/>
    </row>
    <row r="52" ht="14.25" customHeight="1">
      <c r="B52" s="20"/>
      <c r="C52" s="20"/>
      <c r="D52" s="20"/>
      <c r="E52" s="22"/>
      <c r="F52" s="34"/>
      <c r="G52" s="8"/>
    </row>
    <row r="53" ht="14.25" customHeight="1">
      <c r="B53" s="20"/>
      <c r="C53" s="20"/>
      <c r="D53" s="20"/>
      <c r="E53" s="22"/>
      <c r="F53" s="34"/>
      <c r="G53" s="8"/>
    </row>
    <row r="54" ht="14.25" customHeight="1">
      <c r="B54" s="20"/>
      <c r="C54" s="20"/>
      <c r="D54" s="20"/>
      <c r="E54" s="22"/>
      <c r="F54" s="34"/>
      <c r="G54" s="8"/>
    </row>
    <row r="55" ht="14.25" customHeight="1">
      <c r="B55" s="20"/>
      <c r="C55" s="20"/>
      <c r="D55" s="20"/>
      <c r="E55" s="22"/>
      <c r="F55" s="34"/>
      <c r="G55" s="8"/>
    </row>
    <row r="56" ht="14.25" customHeight="1">
      <c r="B56" s="20"/>
      <c r="C56" s="20"/>
      <c r="D56" s="20"/>
      <c r="E56" s="22"/>
      <c r="F56" s="34"/>
      <c r="G56" s="8"/>
    </row>
    <row r="57" ht="14.25" customHeight="1">
      <c r="B57" s="20"/>
      <c r="C57" s="20"/>
      <c r="D57" s="20"/>
      <c r="E57" s="22"/>
      <c r="F57" s="34"/>
      <c r="G57" s="8"/>
    </row>
    <row r="58" ht="14.25" customHeight="1">
      <c r="B58" s="20"/>
      <c r="C58" s="20"/>
      <c r="D58" s="20"/>
      <c r="E58" s="22"/>
      <c r="F58" s="34"/>
      <c r="G58" s="8"/>
    </row>
    <row r="59" ht="14.25" customHeight="1">
      <c r="B59" s="20"/>
      <c r="C59" s="20"/>
      <c r="D59" s="20"/>
      <c r="E59" s="22"/>
      <c r="F59" s="34"/>
      <c r="G59" s="8"/>
    </row>
    <row r="60" ht="14.25" customHeight="1">
      <c r="B60" s="20"/>
      <c r="C60" s="20"/>
      <c r="D60" s="20"/>
      <c r="E60" s="22"/>
      <c r="F60" s="34"/>
      <c r="G60" s="8"/>
    </row>
    <row r="61" ht="14.25" customHeight="1">
      <c r="B61" s="20"/>
      <c r="C61" s="20"/>
      <c r="D61" s="20"/>
      <c r="E61" s="22"/>
      <c r="F61" s="34"/>
      <c r="G61" s="8"/>
    </row>
    <row r="62" ht="14.25" customHeight="1">
      <c r="B62" s="20"/>
      <c r="C62" s="20"/>
      <c r="D62" s="20"/>
      <c r="E62" s="22"/>
      <c r="F62" s="34"/>
      <c r="G62" s="8"/>
    </row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22.29"/>
    <col customWidth="1" min="2" max="2" width="19.0"/>
    <col customWidth="1" min="3" max="4" width="8.71"/>
    <col customWidth="1" min="5" max="5" width="15.71"/>
    <col customWidth="1" min="6" max="26" width="8.71"/>
  </cols>
  <sheetData>
    <row r="1" ht="14.25" customHeight="1">
      <c r="A1" s="35" t="s">
        <v>155</v>
      </c>
    </row>
    <row r="2" ht="14.25" customHeight="1">
      <c r="A2" s="7" t="s">
        <v>156</v>
      </c>
      <c r="B2" s="20">
        <v>45292.0</v>
      </c>
    </row>
    <row r="3" ht="14.25" customHeight="1">
      <c r="B3" s="20"/>
    </row>
    <row r="4" ht="14.25" customHeight="1">
      <c r="A4" s="6" t="s">
        <v>55</v>
      </c>
    </row>
    <row r="5" ht="14.25" customHeight="1">
      <c r="A5" s="6" t="s">
        <v>26</v>
      </c>
      <c r="B5" s="6" t="s">
        <v>157</v>
      </c>
      <c r="C5" s="6" t="s">
        <v>158</v>
      </c>
      <c r="D5" s="6" t="s">
        <v>159</v>
      </c>
      <c r="E5" s="6" t="s">
        <v>160</v>
      </c>
      <c r="F5" s="6" t="s">
        <v>161</v>
      </c>
      <c r="G5" s="6" t="s">
        <v>120</v>
      </c>
      <c r="H5" s="6" t="s">
        <v>162</v>
      </c>
    </row>
    <row r="6" ht="14.25" customHeight="1">
      <c r="A6" s="20">
        <f>B2</f>
        <v>45292</v>
      </c>
      <c r="B6" s="7">
        <f t="shared" ref="B6:B17" si="1">MONTH(A6)</f>
        <v>1</v>
      </c>
      <c r="C6" s="7">
        <f t="shared" ref="C6:C17" si="2">YEAR(A6)</f>
        <v>2024</v>
      </c>
      <c r="D6" s="7">
        <f t="shared" ref="D6:D17" si="3">DAY(EOMONTH(A6,0))</f>
        <v>31</v>
      </c>
      <c r="E6" s="20">
        <f t="shared" ref="E6:E17" si="4">A6+D6</f>
        <v>45323</v>
      </c>
      <c r="F6" s="7">
        <v>1.0</v>
      </c>
      <c r="G6" s="7" t="str">
        <f t="shared" ref="G6:G17" si="5">CONCATENATE($C$17,"-",F6)</f>
        <v>2024-1</v>
      </c>
      <c r="H6" s="7" t="s">
        <v>163</v>
      </c>
    </row>
    <row r="7" ht="14.25" customHeight="1">
      <c r="A7" s="20">
        <f t="shared" ref="A7:A17" si="6">E6</f>
        <v>45323</v>
      </c>
      <c r="B7" s="7">
        <f t="shared" si="1"/>
        <v>2</v>
      </c>
      <c r="C7" s="7">
        <f t="shared" si="2"/>
        <v>2024</v>
      </c>
      <c r="D7" s="7">
        <f t="shared" si="3"/>
        <v>29</v>
      </c>
      <c r="E7" s="20">
        <f t="shared" si="4"/>
        <v>45352</v>
      </c>
      <c r="F7" s="7">
        <f t="shared" ref="F7:F17" si="7">F6+1</f>
        <v>2</v>
      </c>
      <c r="G7" s="7" t="str">
        <f t="shared" si="5"/>
        <v>2024-2</v>
      </c>
      <c r="H7" s="7" t="s">
        <v>163</v>
      </c>
    </row>
    <row r="8" ht="14.25" customHeight="1">
      <c r="A8" s="20">
        <f t="shared" si="6"/>
        <v>45352</v>
      </c>
      <c r="B8" s="7">
        <f t="shared" si="1"/>
        <v>3</v>
      </c>
      <c r="C8" s="7">
        <f t="shared" si="2"/>
        <v>2024</v>
      </c>
      <c r="D8" s="7">
        <f t="shared" si="3"/>
        <v>31</v>
      </c>
      <c r="E8" s="20">
        <f t="shared" si="4"/>
        <v>45383</v>
      </c>
      <c r="F8" s="7">
        <f t="shared" si="7"/>
        <v>3</v>
      </c>
      <c r="G8" s="7" t="str">
        <f t="shared" si="5"/>
        <v>2024-3</v>
      </c>
      <c r="H8" s="7" t="s">
        <v>163</v>
      </c>
    </row>
    <row r="9" ht="14.25" customHeight="1">
      <c r="A9" s="20">
        <f t="shared" si="6"/>
        <v>45383</v>
      </c>
      <c r="B9" s="7">
        <f t="shared" si="1"/>
        <v>4</v>
      </c>
      <c r="C9" s="7">
        <f t="shared" si="2"/>
        <v>2024</v>
      </c>
      <c r="D9" s="7">
        <f t="shared" si="3"/>
        <v>30</v>
      </c>
      <c r="E9" s="20">
        <f t="shared" si="4"/>
        <v>45413</v>
      </c>
      <c r="F9" s="7">
        <f t="shared" si="7"/>
        <v>4</v>
      </c>
      <c r="G9" s="7" t="str">
        <f t="shared" si="5"/>
        <v>2024-4</v>
      </c>
      <c r="H9" s="7" t="s">
        <v>163</v>
      </c>
    </row>
    <row r="10" ht="14.25" customHeight="1">
      <c r="A10" s="20">
        <f t="shared" si="6"/>
        <v>45413</v>
      </c>
      <c r="B10" s="7">
        <f t="shared" si="1"/>
        <v>5</v>
      </c>
      <c r="C10" s="7">
        <f t="shared" si="2"/>
        <v>2024</v>
      </c>
      <c r="D10" s="7">
        <f t="shared" si="3"/>
        <v>31</v>
      </c>
      <c r="E10" s="20">
        <f t="shared" si="4"/>
        <v>45444</v>
      </c>
      <c r="F10" s="7">
        <f t="shared" si="7"/>
        <v>5</v>
      </c>
      <c r="G10" s="7" t="str">
        <f t="shared" si="5"/>
        <v>2024-5</v>
      </c>
      <c r="H10" s="7" t="s">
        <v>163</v>
      </c>
    </row>
    <row r="11" ht="14.25" customHeight="1">
      <c r="A11" s="20">
        <f t="shared" si="6"/>
        <v>45444</v>
      </c>
      <c r="B11" s="7">
        <f t="shared" si="1"/>
        <v>6</v>
      </c>
      <c r="C11" s="7">
        <f t="shared" si="2"/>
        <v>2024</v>
      </c>
      <c r="D11" s="7">
        <f t="shared" si="3"/>
        <v>30</v>
      </c>
      <c r="E11" s="20">
        <f t="shared" si="4"/>
        <v>45474</v>
      </c>
      <c r="F11" s="7">
        <f t="shared" si="7"/>
        <v>6</v>
      </c>
      <c r="G11" s="7" t="str">
        <f t="shared" si="5"/>
        <v>2024-6</v>
      </c>
      <c r="H11" s="7" t="s">
        <v>163</v>
      </c>
    </row>
    <row r="12" ht="14.25" customHeight="1">
      <c r="A12" s="20">
        <f t="shared" si="6"/>
        <v>45474</v>
      </c>
      <c r="B12" s="7">
        <f t="shared" si="1"/>
        <v>7</v>
      </c>
      <c r="C12" s="7">
        <f t="shared" si="2"/>
        <v>2024</v>
      </c>
      <c r="D12" s="7">
        <f t="shared" si="3"/>
        <v>31</v>
      </c>
      <c r="E12" s="20">
        <f t="shared" si="4"/>
        <v>45505</v>
      </c>
      <c r="F12" s="7">
        <f t="shared" si="7"/>
        <v>7</v>
      </c>
      <c r="G12" s="7" t="str">
        <f t="shared" si="5"/>
        <v>2024-7</v>
      </c>
      <c r="H12" s="7" t="s">
        <v>163</v>
      </c>
    </row>
    <row r="13" ht="14.25" customHeight="1">
      <c r="A13" s="20">
        <f t="shared" si="6"/>
        <v>45505</v>
      </c>
      <c r="B13" s="7">
        <f t="shared" si="1"/>
        <v>8</v>
      </c>
      <c r="C13" s="7">
        <f t="shared" si="2"/>
        <v>2024</v>
      </c>
      <c r="D13" s="7">
        <f t="shared" si="3"/>
        <v>31</v>
      </c>
      <c r="E13" s="20">
        <f t="shared" si="4"/>
        <v>45536</v>
      </c>
      <c r="F13" s="7">
        <f t="shared" si="7"/>
        <v>8</v>
      </c>
      <c r="G13" s="7" t="str">
        <f t="shared" si="5"/>
        <v>2024-8</v>
      </c>
      <c r="H13" s="7" t="s">
        <v>163</v>
      </c>
    </row>
    <row r="14" ht="14.25" customHeight="1">
      <c r="A14" s="20">
        <f t="shared" si="6"/>
        <v>45536</v>
      </c>
      <c r="B14" s="7">
        <f t="shared" si="1"/>
        <v>9</v>
      </c>
      <c r="C14" s="7">
        <f t="shared" si="2"/>
        <v>2024</v>
      </c>
      <c r="D14" s="7">
        <f t="shared" si="3"/>
        <v>30</v>
      </c>
      <c r="E14" s="20">
        <f t="shared" si="4"/>
        <v>45566</v>
      </c>
      <c r="F14" s="7">
        <f t="shared" si="7"/>
        <v>9</v>
      </c>
      <c r="G14" s="7" t="str">
        <f t="shared" si="5"/>
        <v>2024-9</v>
      </c>
      <c r="H14" s="7" t="s">
        <v>163</v>
      </c>
    </row>
    <row r="15" ht="14.25" customHeight="1">
      <c r="A15" s="20">
        <f t="shared" si="6"/>
        <v>45566</v>
      </c>
      <c r="B15" s="7">
        <f t="shared" si="1"/>
        <v>10</v>
      </c>
      <c r="C15" s="7">
        <f t="shared" si="2"/>
        <v>2024</v>
      </c>
      <c r="D15" s="7">
        <f t="shared" si="3"/>
        <v>31</v>
      </c>
      <c r="E15" s="20">
        <f t="shared" si="4"/>
        <v>45597</v>
      </c>
      <c r="F15" s="7">
        <f t="shared" si="7"/>
        <v>10</v>
      </c>
      <c r="G15" s="7" t="str">
        <f t="shared" si="5"/>
        <v>2024-10</v>
      </c>
      <c r="H15" s="7" t="s">
        <v>163</v>
      </c>
    </row>
    <row r="16" ht="14.25" customHeight="1">
      <c r="A16" s="20">
        <f t="shared" si="6"/>
        <v>45597</v>
      </c>
      <c r="B16" s="7">
        <f t="shared" si="1"/>
        <v>11</v>
      </c>
      <c r="C16" s="7">
        <f t="shared" si="2"/>
        <v>2024</v>
      </c>
      <c r="D16" s="7">
        <f t="shared" si="3"/>
        <v>30</v>
      </c>
      <c r="E16" s="20">
        <f t="shared" si="4"/>
        <v>45627</v>
      </c>
      <c r="F16" s="7">
        <f t="shared" si="7"/>
        <v>11</v>
      </c>
      <c r="G16" s="7" t="str">
        <f t="shared" si="5"/>
        <v>2024-11</v>
      </c>
      <c r="H16" s="7" t="s">
        <v>163</v>
      </c>
    </row>
    <row r="17" ht="14.25" customHeight="1">
      <c r="A17" s="20">
        <f t="shared" si="6"/>
        <v>45627</v>
      </c>
      <c r="B17" s="7">
        <f t="shared" si="1"/>
        <v>12</v>
      </c>
      <c r="C17" s="7">
        <f t="shared" si="2"/>
        <v>2024</v>
      </c>
      <c r="D17" s="7">
        <f t="shared" si="3"/>
        <v>31</v>
      </c>
      <c r="E17" s="20">
        <f t="shared" si="4"/>
        <v>45658</v>
      </c>
      <c r="F17" s="7">
        <f t="shared" si="7"/>
        <v>12</v>
      </c>
      <c r="G17" s="7" t="str">
        <f t="shared" si="5"/>
        <v>2024-12</v>
      </c>
      <c r="H17" s="7" t="s">
        <v>163</v>
      </c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34.71"/>
    <col customWidth="1" min="2" max="2" width="24.14"/>
    <col customWidth="1" min="3" max="3" width="14.71"/>
    <col customWidth="1" min="4" max="4" width="12.0"/>
    <col customWidth="1" min="5" max="5" width="27.43"/>
    <col customWidth="1" min="6" max="6" width="18.43"/>
    <col customWidth="1" min="7" max="7" width="22.57"/>
    <col customWidth="1" min="8" max="8" width="24.86"/>
    <col customWidth="1" min="9" max="26" width="8.71"/>
  </cols>
  <sheetData>
    <row r="1" ht="14.25" customHeight="1">
      <c r="A1" s="6" t="s">
        <v>55</v>
      </c>
    </row>
    <row r="2" ht="14.25" customHeight="1">
      <c r="A2" s="6" t="s">
        <v>164</v>
      </c>
      <c r="B2" s="6" t="s">
        <v>165</v>
      </c>
      <c r="C2" s="6" t="s">
        <v>75</v>
      </c>
      <c r="D2" s="6" t="s">
        <v>76</v>
      </c>
      <c r="E2" s="6" t="s">
        <v>77</v>
      </c>
      <c r="F2" s="6" t="s">
        <v>78</v>
      </c>
      <c r="G2" s="6" t="s">
        <v>79</v>
      </c>
      <c r="H2" s="6" t="s">
        <v>3</v>
      </c>
      <c r="I2" s="6" t="s">
        <v>194</v>
      </c>
    </row>
    <row r="3" ht="14.25" customHeight="1">
      <c r="A3" s="8">
        <v>1.0</v>
      </c>
      <c r="B3" s="8" t="str">
        <f>VLOOKUP('TransactionHistory (2)'!C3,'AccountingPeriod (3)'!$A$6:$G$17,7,TRUE)</f>
        <v>2024-1</v>
      </c>
      <c r="C3" s="20">
        <f>TransactionInput!A3</f>
        <v>45292</v>
      </c>
      <c r="D3" s="20" t="str">
        <f>TransactionInput!B3</f>
        <v>SO1</v>
      </c>
      <c r="E3" s="20" t="str">
        <f>TransactionInput!C3</f>
        <v>Billing</v>
      </c>
      <c r="F3" s="22">
        <f>TransactionInput!D3</f>
        <v>1200</v>
      </c>
      <c r="G3" s="34">
        <f>TransactionInput!E3</f>
        <v>1</v>
      </c>
      <c r="H3" s="8">
        <v>0.0</v>
      </c>
      <c r="I3" s="8">
        <v>0.0</v>
      </c>
    </row>
    <row r="4" ht="14.25" customHeight="1">
      <c r="A4" s="8">
        <v>2.0</v>
      </c>
      <c r="B4" s="8" t="str">
        <f>VLOOKUP('TransactionHistory (2)'!C4,'AccountingPeriod (3)'!$A$6:$G$17,7,TRUE)</f>
        <v>2024-1</v>
      </c>
      <c r="C4" s="20">
        <f>TransactionInput!A4</f>
        <v>45292</v>
      </c>
      <c r="D4" s="20" t="str">
        <f>TransactionInput!B4</f>
        <v>SO1</v>
      </c>
      <c r="E4" s="20" t="str">
        <f>TransactionInput!C4</f>
        <v>Billing</v>
      </c>
      <c r="F4" s="22">
        <f>TransactionInput!D4</f>
        <v>600</v>
      </c>
      <c r="G4" s="34">
        <f>TransactionInput!E4</f>
        <v>2</v>
      </c>
      <c r="H4" s="8">
        <v>0.0</v>
      </c>
      <c r="I4" s="8">
        <v>0.0</v>
      </c>
    </row>
    <row r="5" ht="14.25" customHeight="1">
      <c r="A5" s="8">
        <v>3.0</v>
      </c>
      <c r="B5" s="8" t="str">
        <f>VLOOKUP('TransactionHistory (2)'!C5,'AccountingPeriod (3)'!$A$6:$G$17,7,TRUE)</f>
        <v>2024-1</v>
      </c>
      <c r="C5" s="20">
        <f>'TransactionHistory (2)'!C4</f>
        <v>45292</v>
      </c>
      <c r="D5" s="20" t="str">
        <f>'TransactionHistory (2)'!D4</f>
        <v>SO1</v>
      </c>
      <c r="E5" s="20" t="str">
        <f>'Output_Transactions (1)'!D2</f>
        <v>ExtendedSalesPrice</v>
      </c>
      <c r="F5" s="22">
        <f>'Output_Transactions (1)'!E2</f>
        <v>1200</v>
      </c>
      <c r="G5" s="34">
        <f>'Output_Transactions (3)'!F2</f>
        <v>1</v>
      </c>
      <c r="H5" s="8">
        <v>1.0</v>
      </c>
      <c r="I5" s="8">
        <v>1.0</v>
      </c>
    </row>
    <row r="6" ht="14.25" customHeight="1">
      <c r="A6" s="8">
        <v>4.0</v>
      </c>
      <c r="B6" s="8" t="str">
        <f>VLOOKUP('TransactionHistory (2)'!C6,'AccountingPeriod (3)'!$A$6:$G$17,7,TRUE)</f>
        <v>2024-1</v>
      </c>
      <c r="C6" s="20">
        <f t="shared" ref="C6:E6" si="1">C5</f>
        <v>45292</v>
      </c>
      <c r="D6" s="20" t="str">
        <f t="shared" si="1"/>
        <v>SO1</v>
      </c>
      <c r="E6" s="20" t="str">
        <f t="shared" si="1"/>
        <v>ExtendedSalesPrice</v>
      </c>
      <c r="F6" s="22">
        <f>F5/2</f>
        <v>600</v>
      </c>
      <c r="G6" s="8">
        <v>2.0</v>
      </c>
      <c r="H6" s="8">
        <v>1.0</v>
      </c>
      <c r="I6" s="8">
        <v>1.0</v>
      </c>
    </row>
    <row r="7" ht="14.25" customHeight="1">
      <c r="A7" s="8">
        <v>5.0</v>
      </c>
      <c r="B7" s="8" t="str">
        <f>VLOOKUP('TransactionHistory (2)'!C7,'AccountingPeriod (3)'!$A$6:$G$17,7,TRUE)</f>
        <v>2024-1</v>
      </c>
      <c r="C7" s="20">
        <f t="shared" ref="C7:D7" si="2">C6</f>
        <v>45292</v>
      </c>
      <c r="D7" s="20" t="str">
        <f t="shared" si="2"/>
        <v>SO1</v>
      </c>
      <c r="E7" s="20" t="str">
        <f>'Output_Transactions (1)'!D3</f>
        <v>StandaloneSellingPrice</v>
      </c>
      <c r="F7" s="22">
        <f>'Output_Transactions (1)'!E3</f>
        <v>960</v>
      </c>
      <c r="G7" s="34">
        <f>'Output_Transactions (3)'!F4</f>
        <v>1</v>
      </c>
      <c r="H7" s="8">
        <v>1.0</v>
      </c>
      <c r="I7" s="8">
        <v>1.0</v>
      </c>
    </row>
    <row r="8" ht="14.25" customHeight="1">
      <c r="A8" s="8">
        <v>6.0</v>
      </c>
      <c r="B8" s="8" t="str">
        <f>VLOOKUP('TransactionHistory (2)'!C8,'AccountingPeriod (3)'!$A$6:$G$17,7,TRUE)</f>
        <v>2024-1</v>
      </c>
      <c r="C8" s="20">
        <f t="shared" ref="C8:E8" si="3">C7</f>
        <v>45292</v>
      </c>
      <c r="D8" s="20" t="str">
        <f t="shared" si="3"/>
        <v>SO1</v>
      </c>
      <c r="E8" s="20" t="str">
        <f t="shared" si="3"/>
        <v>StandaloneSellingPrice</v>
      </c>
      <c r="F8" s="22">
        <v>420.0</v>
      </c>
      <c r="G8" s="8">
        <v>2.0</v>
      </c>
      <c r="H8" s="8">
        <v>1.0</v>
      </c>
      <c r="I8" s="8">
        <v>1.0</v>
      </c>
    </row>
    <row r="9" ht="14.25" customHeight="1">
      <c r="A9" s="8">
        <f t="shared" ref="A9:A40" si="4">A8+1</f>
        <v>7</v>
      </c>
      <c r="B9" s="8" t="str">
        <f>VLOOKUP('TransactionHistory (2)'!C9,'AccountingPeriod (3)'!$A$6:$G$17,7,TRUE)</f>
        <v>2024-1</v>
      </c>
      <c r="C9" s="20">
        <v>45292.0</v>
      </c>
      <c r="D9" s="8" t="s">
        <v>80</v>
      </c>
      <c r="E9" s="8" t="s">
        <v>13</v>
      </c>
      <c r="F9" s="8">
        <v>100.0</v>
      </c>
      <c r="G9" s="8">
        <v>1.0</v>
      </c>
      <c r="H9" s="8">
        <v>0.0</v>
      </c>
      <c r="I9" s="8">
        <v>1.0</v>
      </c>
    </row>
    <row r="10" ht="14.25" customHeight="1">
      <c r="A10" s="8">
        <f t="shared" si="4"/>
        <v>8</v>
      </c>
      <c r="B10" s="8" t="str">
        <f>VLOOKUP('TransactionHistory (2)'!C10,'AccountingPeriod (3)'!$A$6:$G$17,7,TRUE)</f>
        <v>2024-1</v>
      </c>
      <c r="C10" s="20">
        <v>45292.0</v>
      </c>
      <c r="D10" s="8" t="s">
        <v>80</v>
      </c>
      <c r="E10" s="8" t="s">
        <v>13</v>
      </c>
      <c r="F10" s="8">
        <v>100.0</v>
      </c>
      <c r="G10" s="8">
        <v>2.0</v>
      </c>
      <c r="H10" s="8">
        <v>0.0</v>
      </c>
      <c r="I10" s="8">
        <v>1.0</v>
      </c>
    </row>
    <row r="11" ht="14.25" customHeight="1">
      <c r="A11" s="8">
        <f t="shared" si="4"/>
        <v>9</v>
      </c>
      <c r="B11" s="8" t="str">
        <f>VLOOKUP('TransactionHistory (2)'!C11,'AccountingPeriod (3)'!$A$6:$G$17,7,TRUE)</f>
        <v>2024-1</v>
      </c>
      <c r="C11" s="20">
        <v>45292.0</v>
      </c>
      <c r="D11" s="8" t="s">
        <v>80</v>
      </c>
      <c r="E11" s="8" t="s">
        <v>14</v>
      </c>
      <c r="F11" s="8">
        <v>12.0</v>
      </c>
      <c r="G11" s="8">
        <v>1.0</v>
      </c>
      <c r="H11" s="8">
        <v>0.0</v>
      </c>
      <c r="I11" s="8">
        <v>1.0</v>
      </c>
    </row>
    <row r="12" ht="14.25" customHeight="1">
      <c r="A12" s="8">
        <f t="shared" si="4"/>
        <v>10</v>
      </c>
      <c r="B12" s="8" t="str">
        <f>VLOOKUP('TransactionHistory (2)'!C12,'AccountingPeriod (3)'!$A$6:$G$17,7,TRUE)</f>
        <v>2024-1</v>
      </c>
      <c r="C12" s="20">
        <v>45292.0</v>
      </c>
      <c r="D12" s="8" t="s">
        <v>80</v>
      </c>
      <c r="E12" s="8" t="s">
        <v>14</v>
      </c>
      <c r="F12" s="8">
        <v>6.0</v>
      </c>
      <c r="G12" s="8">
        <v>2.0</v>
      </c>
      <c r="H12" s="8">
        <v>0.0</v>
      </c>
      <c r="I12" s="8">
        <v>1.0</v>
      </c>
    </row>
    <row r="13" ht="14.25" customHeight="1">
      <c r="A13" s="8">
        <f t="shared" si="4"/>
        <v>11</v>
      </c>
      <c r="B13" s="8" t="str">
        <f>VLOOKUP('TransactionHistory (2)'!C13,'AccountingPeriod (3)'!$A$6:$G$17,7,TRUE)</f>
        <v>2024-1</v>
      </c>
      <c r="C13" s="20">
        <v>45292.0</v>
      </c>
      <c r="D13" s="8" t="s">
        <v>80</v>
      </c>
      <c r="E13" s="8" t="s">
        <v>18</v>
      </c>
      <c r="F13" s="8">
        <v>0.2</v>
      </c>
      <c r="G13" s="8">
        <v>1.0</v>
      </c>
      <c r="H13" s="8">
        <v>0.0</v>
      </c>
      <c r="I13" s="8">
        <v>1.0</v>
      </c>
    </row>
    <row r="14" ht="14.25" customHeight="1">
      <c r="A14" s="8">
        <f t="shared" si="4"/>
        <v>12</v>
      </c>
      <c r="B14" s="8" t="str">
        <f>VLOOKUP('TransactionHistory (2)'!C14,'AccountingPeriod (3)'!$A$6:$G$17,7,TRUE)</f>
        <v>2024-1</v>
      </c>
      <c r="C14" s="20">
        <v>45292.0</v>
      </c>
      <c r="D14" s="8" t="s">
        <v>80</v>
      </c>
      <c r="E14" s="8" t="s">
        <v>18</v>
      </c>
      <c r="F14" s="8">
        <v>0.3</v>
      </c>
      <c r="G14" s="8">
        <v>2.0</v>
      </c>
      <c r="H14" s="8">
        <v>0.0</v>
      </c>
      <c r="I14" s="8">
        <v>1.0</v>
      </c>
    </row>
    <row r="15" ht="14.25" customHeight="1">
      <c r="A15" s="8">
        <f t="shared" si="4"/>
        <v>13</v>
      </c>
      <c r="B15" s="8" t="str">
        <f>VLOOKUP('TransactionHistory (2)'!C15,'AccountingPeriod (3)'!$A$6:$G$17,7,TRUE)</f>
        <v>2024-1</v>
      </c>
      <c r="C15" s="20">
        <f>'Output_Transactions (2)'!B2</f>
        <v>45292</v>
      </c>
      <c r="D15" s="20" t="str">
        <f>'Output_Transactions (2)'!C2</f>
        <v>SO1</v>
      </c>
      <c r="E15" s="20" t="str">
        <f>'Output_Transactions (2)'!D2</f>
        <v>AllocatedRevenue</v>
      </c>
      <c r="F15" s="22">
        <f>'Output_Transactions (2)'!E2</f>
        <v>1252.173913</v>
      </c>
      <c r="G15" s="34">
        <f>'Output_Transactions (2)'!F2</f>
        <v>1</v>
      </c>
      <c r="H15" s="8">
        <v>1.0</v>
      </c>
      <c r="I15" s="8">
        <v>1.0</v>
      </c>
    </row>
    <row r="16" ht="14.25" customHeight="1">
      <c r="A16" s="8">
        <f t="shared" si="4"/>
        <v>14</v>
      </c>
      <c r="B16" s="8" t="str">
        <f>VLOOKUP('TransactionHistory (2)'!C16,'AccountingPeriod (3)'!$A$6:$G$17,7,TRUE)</f>
        <v>2024-1</v>
      </c>
      <c r="C16" s="20">
        <f t="shared" ref="C16:E16" si="5">C15</f>
        <v>45292</v>
      </c>
      <c r="D16" s="20" t="str">
        <f t="shared" si="5"/>
        <v>SO1</v>
      </c>
      <c r="E16" s="20" t="str">
        <f t="shared" si="5"/>
        <v>AllocatedRevenue</v>
      </c>
      <c r="F16" s="22">
        <v>547.8260869565217</v>
      </c>
      <c r="G16" s="8">
        <v>2.0</v>
      </c>
      <c r="H16" s="8">
        <v>1.0</v>
      </c>
      <c r="I16" s="8">
        <v>1.0</v>
      </c>
    </row>
    <row r="17" ht="14.25" customHeight="1">
      <c r="A17" s="8">
        <f t="shared" si="4"/>
        <v>15</v>
      </c>
      <c r="B17" s="7" t="str">
        <f>VLOOKUP('TransactionHistory (3)'!C17,'AccountingPeriod (3)'!$A$6:$G$17,7,TRUE)</f>
        <v>2024-1</v>
      </c>
      <c r="C17" s="20">
        <f>'Output_Transactions (3)'!B2</f>
        <v>45322</v>
      </c>
      <c r="D17" s="20" t="str">
        <f t="shared" ref="D17:D28" si="6">D4</f>
        <v>SO1</v>
      </c>
      <c r="E17" s="20" t="str">
        <f>'Output_Transactions (3)'!D2</f>
        <v>Revenue</v>
      </c>
      <c r="F17" s="22">
        <f>'Output_Transactions (3)'!E2</f>
        <v>106.0584462</v>
      </c>
      <c r="G17" s="34">
        <f>'Output_Transactions (3)'!F2</f>
        <v>1</v>
      </c>
      <c r="H17" s="34">
        <v>1.0</v>
      </c>
      <c r="I17" s="34">
        <v>0.0</v>
      </c>
    </row>
    <row r="18" ht="14.25" customHeight="1">
      <c r="A18" s="8">
        <f t="shared" si="4"/>
        <v>16</v>
      </c>
      <c r="B18" s="8" t="str">
        <f>VLOOKUP('TransactionHistory (3)'!C18,'AccountingPeriod (3)'!$A$6:$G$17,7,TRUE)</f>
        <v>2024-2</v>
      </c>
      <c r="C18" s="20">
        <f>'Output_Transactions (3)'!B3</f>
        <v>45351</v>
      </c>
      <c r="D18" s="20" t="str">
        <f t="shared" si="6"/>
        <v>SO1</v>
      </c>
      <c r="E18" s="20" t="str">
        <f>'Output_Transactions (3)'!D3</f>
        <v>Revenue</v>
      </c>
      <c r="F18" s="22">
        <f>'Output_Transactions (3)'!E3</f>
        <v>99.21596579</v>
      </c>
      <c r="G18" s="34">
        <f>'Output_Transactions (3)'!F3</f>
        <v>1</v>
      </c>
      <c r="H18" s="34">
        <v>1.0</v>
      </c>
      <c r="I18" s="34">
        <v>0.0</v>
      </c>
    </row>
    <row r="19" ht="14.25" customHeight="1">
      <c r="A19" s="8">
        <f t="shared" si="4"/>
        <v>17</v>
      </c>
      <c r="B19" s="8" t="str">
        <f>VLOOKUP('TransactionHistory (3)'!C19,'AccountingPeriod (3)'!$A$6:$G$17,7,TRUE)</f>
        <v>2024-3</v>
      </c>
      <c r="C19" s="20">
        <f>'Output_Transactions (3)'!B4</f>
        <v>45382</v>
      </c>
      <c r="D19" s="20" t="str">
        <f t="shared" si="6"/>
        <v>SO1</v>
      </c>
      <c r="E19" s="20" t="str">
        <f>'Output_Transactions (3)'!D4</f>
        <v>Revenue</v>
      </c>
      <c r="F19" s="22">
        <f>'Output_Transactions (3)'!E4</f>
        <v>106.0584462</v>
      </c>
      <c r="G19" s="34">
        <f>'Output_Transactions (3)'!F4</f>
        <v>1</v>
      </c>
      <c r="H19" s="34">
        <v>1.0</v>
      </c>
      <c r="I19" s="34">
        <v>0.0</v>
      </c>
    </row>
    <row r="20" ht="14.25" customHeight="1">
      <c r="A20" s="8">
        <f t="shared" si="4"/>
        <v>18</v>
      </c>
      <c r="B20" s="8" t="str">
        <f>VLOOKUP('TransactionHistory (3)'!C20,'AccountingPeriod (3)'!$A$6:$G$17,7,TRUE)</f>
        <v>2024-4</v>
      </c>
      <c r="C20" s="20">
        <f>'Output_Transactions (3)'!B5</f>
        <v>45412</v>
      </c>
      <c r="D20" s="20" t="str">
        <f t="shared" si="6"/>
        <v>SO1</v>
      </c>
      <c r="E20" s="20" t="str">
        <f>'Output_Transactions (3)'!D5</f>
        <v>Revenue</v>
      </c>
      <c r="F20" s="22">
        <f>'Output_Transactions (3)'!E5</f>
        <v>102.637206</v>
      </c>
      <c r="G20" s="34">
        <f>'Output_Transactions (3)'!F5</f>
        <v>1</v>
      </c>
      <c r="H20" s="34">
        <v>1.0</v>
      </c>
      <c r="I20" s="34">
        <v>0.0</v>
      </c>
    </row>
    <row r="21" ht="14.25" customHeight="1">
      <c r="A21" s="8">
        <f t="shared" si="4"/>
        <v>19</v>
      </c>
      <c r="B21" s="8" t="str">
        <f>VLOOKUP('TransactionHistory (3)'!C21,'AccountingPeriod (3)'!$A$6:$G$17,7,TRUE)</f>
        <v>2024-5</v>
      </c>
      <c r="C21" s="20">
        <f>'Output_Transactions (3)'!B6</f>
        <v>45443</v>
      </c>
      <c r="D21" s="20" t="str">
        <f t="shared" si="6"/>
        <v>SO1</v>
      </c>
      <c r="E21" s="20" t="str">
        <f>'Output_Transactions (3)'!D6</f>
        <v>Revenue</v>
      </c>
      <c r="F21" s="22">
        <f>'Output_Transactions (3)'!E6</f>
        <v>106.0584462</v>
      </c>
      <c r="G21" s="34">
        <f>'Output_Transactions (3)'!F6</f>
        <v>1</v>
      </c>
      <c r="H21" s="34">
        <v>1.0</v>
      </c>
      <c r="I21" s="34">
        <v>0.0</v>
      </c>
    </row>
    <row r="22" ht="14.25" customHeight="1">
      <c r="A22" s="8">
        <f t="shared" si="4"/>
        <v>20</v>
      </c>
      <c r="B22" s="8" t="str">
        <f>VLOOKUP('TransactionHistory (3)'!C22,'AccountingPeriod (3)'!$A$6:$G$17,7,TRUE)</f>
        <v>2024-6</v>
      </c>
      <c r="C22" s="20">
        <f>'Output_Transactions (3)'!B7</f>
        <v>45473</v>
      </c>
      <c r="D22" s="20" t="str">
        <f t="shared" si="6"/>
        <v>SO1</v>
      </c>
      <c r="E22" s="20" t="str">
        <f>'Output_Transactions (3)'!D7</f>
        <v>Revenue</v>
      </c>
      <c r="F22" s="22">
        <f>'Output_Transactions (3)'!E7</f>
        <v>102.637206</v>
      </c>
      <c r="G22" s="34">
        <f>'Output_Transactions (3)'!F7</f>
        <v>1</v>
      </c>
      <c r="H22" s="34">
        <v>1.0</v>
      </c>
      <c r="I22" s="34">
        <v>0.0</v>
      </c>
    </row>
    <row r="23" ht="14.25" customHeight="1">
      <c r="A23" s="8">
        <f t="shared" si="4"/>
        <v>21</v>
      </c>
      <c r="B23" s="8" t="str">
        <f>VLOOKUP('TransactionHistory (3)'!C23,'AccountingPeriod (3)'!$A$6:$G$17,7,TRUE)</f>
        <v>2024-7</v>
      </c>
      <c r="C23" s="20">
        <f>'Output_Transactions (3)'!B8</f>
        <v>45504</v>
      </c>
      <c r="D23" s="20" t="str">
        <f t="shared" si="6"/>
        <v>SO1</v>
      </c>
      <c r="E23" s="20" t="str">
        <f>'Output_Transactions (3)'!D8</f>
        <v>Revenue</v>
      </c>
      <c r="F23" s="22">
        <f>'Output_Transactions (3)'!E8</f>
        <v>106.0584462</v>
      </c>
      <c r="G23" s="34">
        <f>'Output_Transactions (3)'!F8</f>
        <v>1</v>
      </c>
      <c r="H23" s="34">
        <v>1.0</v>
      </c>
      <c r="I23" s="34">
        <v>0.0</v>
      </c>
    </row>
    <row r="24" ht="14.25" customHeight="1">
      <c r="A24" s="8">
        <f t="shared" si="4"/>
        <v>22</v>
      </c>
      <c r="B24" s="8" t="str">
        <f>VLOOKUP('TransactionHistory (3)'!C24,'AccountingPeriod (3)'!$A$6:$G$17,7,TRUE)</f>
        <v>2024-8</v>
      </c>
      <c r="C24" s="20">
        <f>'Output_Transactions (3)'!B9</f>
        <v>45535</v>
      </c>
      <c r="D24" s="20" t="str">
        <f t="shared" si="6"/>
        <v>SO1</v>
      </c>
      <c r="E24" s="20" t="str">
        <f>'Output_Transactions (3)'!D9</f>
        <v>Revenue</v>
      </c>
      <c r="F24" s="22">
        <f>'Output_Transactions (3)'!E9</f>
        <v>106.0584462</v>
      </c>
      <c r="G24" s="34">
        <f>'Output_Transactions (3)'!F9</f>
        <v>1</v>
      </c>
      <c r="H24" s="34">
        <v>1.0</v>
      </c>
      <c r="I24" s="34">
        <v>0.0</v>
      </c>
    </row>
    <row r="25" ht="14.25" customHeight="1">
      <c r="A25" s="8">
        <f t="shared" si="4"/>
        <v>23</v>
      </c>
      <c r="B25" s="8" t="str">
        <f>VLOOKUP('TransactionHistory (3)'!C25,'AccountingPeriod (3)'!$A$6:$G$17,7,TRUE)</f>
        <v>2024-9</v>
      </c>
      <c r="C25" s="20">
        <f>'Output_Transactions (3)'!B10</f>
        <v>45565</v>
      </c>
      <c r="D25" s="20" t="str">
        <f t="shared" si="6"/>
        <v>SO1</v>
      </c>
      <c r="E25" s="20" t="str">
        <f>'Output_Transactions (3)'!D10</f>
        <v>Revenue</v>
      </c>
      <c r="F25" s="22">
        <f>'Output_Transactions (3)'!E10</f>
        <v>102.637206</v>
      </c>
      <c r="G25" s="34">
        <f>'Output_Transactions (3)'!F10</f>
        <v>1</v>
      </c>
      <c r="H25" s="34">
        <v>1.0</v>
      </c>
      <c r="I25" s="34">
        <v>0.0</v>
      </c>
    </row>
    <row r="26" ht="14.25" customHeight="1">
      <c r="A26" s="8">
        <f t="shared" si="4"/>
        <v>24</v>
      </c>
      <c r="B26" s="8" t="str">
        <f>VLOOKUP('TransactionHistory (3)'!C26,'AccountingPeriod (3)'!$A$6:$G$17,7,TRUE)</f>
        <v>2024-10</v>
      </c>
      <c r="C26" s="20">
        <f>'Output_Transactions (3)'!B11</f>
        <v>45596</v>
      </c>
      <c r="D26" s="20" t="str">
        <f t="shared" si="6"/>
        <v>SO1</v>
      </c>
      <c r="E26" s="20" t="str">
        <f>'Output_Transactions (3)'!D11</f>
        <v>Revenue</v>
      </c>
      <c r="F26" s="22">
        <f>'Output_Transactions (3)'!E11</f>
        <v>106.0584462</v>
      </c>
      <c r="G26" s="34">
        <f>'Output_Transactions (3)'!F11</f>
        <v>1</v>
      </c>
      <c r="H26" s="34">
        <v>1.0</v>
      </c>
      <c r="I26" s="34">
        <v>0.0</v>
      </c>
    </row>
    <row r="27" ht="14.25" customHeight="1">
      <c r="A27" s="8">
        <f t="shared" si="4"/>
        <v>25</v>
      </c>
      <c r="B27" s="8" t="str">
        <f>VLOOKUP('TransactionHistory (3)'!C27,'AccountingPeriod (3)'!$A$6:$G$17,7,TRUE)</f>
        <v>2024-11</v>
      </c>
      <c r="C27" s="20">
        <f>'Output_Transactions (3)'!B12</f>
        <v>45626</v>
      </c>
      <c r="D27" s="20" t="str">
        <f t="shared" si="6"/>
        <v>SO1</v>
      </c>
      <c r="E27" s="20" t="str">
        <f>'Output_Transactions (3)'!D12</f>
        <v>Revenue</v>
      </c>
      <c r="F27" s="22">
        <f>'Output_Transactions (3)'!E12</f>
        <v>102.637206</v>
      </c>
      <c r="G27" s="34">
        <f>'Output_Transactions (3)'!F12</f>
        <v>1</v>
      </c>
      <c r="H27" s="34">
        <v>1.0</v>
      </c>
      <c r="I27" s="34">
        <v>0.0</v>
      </c>
    </row>
    <row r="28" ht="14.25" customHeight="1">
      <c r="A28" s="8">
        <f t="shared" si="4"/>
        <v>26</v>
      </c>
      <c r="B28" s="8" t="str">
        <f>VLOOKUP('TransactionHistory (3)'!C28,'AccountingPeriod (3)'!$A$6:$G$17,7,TRUE)</f>
        <v>2024-12</v>
      </c>
      <c r="C28" s="20">
        <f>'Output_Transactions (3)'!B13</f>
        <v>45657</v>
      </c>
      <c r="D28" s="20" t="str">
        <f t="shared" si="6"/>
        <v>SO1</v>
      </c>
      <c r="E28" s="20" t="str">
        <f>'Output_Transactions (3)'!D13</f>
        <v>Revenue</v>
      </c>
      <c r="F28" s="22">
        <f>'Output_Transactions (3)'!E13</f>
        <v>106.0584462</v>
      </c>
      <c r="G28" s="34">
        <f>'Output_Transactions (3)'!F13</f>
        <v>1</v>
      </c>
      <c r="H28" s="34">
        <v>1.0</v>
      </c>
      <c r="I28" s="34">
        <v>0.0</v>
      </c>
    </row>
    <row r="29" ht="14.25" customHeight="1">
      <c r="A29" s="8">
        <f t="shared" si="4"/>
        <v>27</v>
      </c>
      <c r="B29" s="7" t="str">
        <f t="shared" ref="B29:E29" si="7">B17</f>
        <v>2024-1</v>
      </c>
      <c r="C29" s="20">
        <f t="shared" si="7"/>
        <v>45322</v>
      </c>
      <c r="D29" s="20" t="str">
        <f t="shared" si="7"/>
        <v>SO1</v>
      </c>
      <c r="E29" s="20" t="str">
        <f t="shared" si="7"/>
        <v>Revenue</v>
      </c>
      <c r="F29" s="22">
        <v>46.400570206699925</v>
      </c>
      <c r="G29" s="34">
        <v>2.0</v>
      </c>
      <c r="H29" s="34">
        <f t="shared" ref="H29:I29" si="8">H28</f>
        <v>1</v>
      </c>
      <c r="I29" s="34">
        <f t="shared" si="8"/>
        <v>0</v>
      </c>
    </row>
    <row r="30" ht="14.25" customHeight="1">
      <c r="A30" s="8">
        <f t="shared" si="4"/>
        <v>28</v>
      </c>
      <c r="B30" s="8" t="str">
        <f t="shared" ref="B30:E30" si="9">B18</f>
        <v>2024-2</v>
      </c>
      <c r="C30" s="20">
        <f t="shared" si="9"/>
        <v>45351</v>
      </c>
      <c r="D30" s="20" t="str">
        <f t="shared" si="9"/>
        <v>SO1</v>
      </c>
      <c r="E30" s="20" t="str">
        <f t="shared" si="9"/>
        <v>Revenue</v>
      </c>
      <c r="F30" s="22">
        <v>43.406985032074125</v>
      </c>
      <c r="G30" s="34">
        <v>2.0</v>
      </c>
      <c r="H30" s="34">
        <f t="shared" ref="H30:I30" si="10">H29</f>
        <v>1</v>
      </c>
      <c r="I30" s="34">
        <f t="shared" si="10"/>
        <v>0</v>
      </c>
    </row>
    <row r="31" ht="14.25" customHeight="1">
      <c r="A31" s="8">
        <f t="shared" si="4"/>
        <v>29</v>
      </c>
      <c r="B31" s="8" t="str">
        <f t="shared" ref="B31:E31" si="11">B19</f>
        <v>2024-3</v>
      </c>
      <c r="C31" s="20">
        <f t="shared" si="11"/>
        <v>45382</v>
      </c>
      <c r="D31" s="20" t="str">
        <f t="shared" si="11"/>
        <v>SO1</v>
      </c>
      <c r="E31" s="20" t="str">
        <f t="shared" si="11"/>
        <v>Revenue</v>
      </c>
      <c r="F31" s="22">
        <v>46.400570206699925</v>
      </c>
      <c r="G31" s="34">
        <v>2.0</v>
      </c>
      <c r="H31" s="34">
        <f t="shared" ref="H31:I31" si="12">H30</f>
        <v>1</v>
      </c>
      <c r="I31" s="34">
        <f t="shared" si="12"/>
        <v>0</v>
      </c>
    </row>
    <row r="32" ht="14.25" customHeight="1">
      <c r="A32" s="8">
        <f t="shared" si="4"/>
        <v>30</v>
      </c>
      <c r="B32" s="8" t="str">
        <f t="shared" ref="B32:E32" si="13">B20</f>
        <v>2024-4</v>
      </c>
      <c r="C32" s="20">
        <f t="shared" si="13"/>
        <v>45412</v>
      </c>
      <c r="D32" s="20" t="str">
        <f t="shared" si="13"/>
        <v>SO1</v>
      </c>
      <c r="E32" s="20" t="str">
        <f t="shared" si="13"/>
        <v>Revenue</v>
      </c>
      <c r="F32" s="22">
        <v>44.90377761938703</v>
      </c>
      <c r="G32" s="34">
        <v>2.0</v>
      </c>
      <c r="H32" s="34">
        <f t="shared" ref="H32:I32" si="14">H31</f>
        <v>1</v>
      </c>
      <c r="I32" s="34">
        <f t="shared" si="14"/>
        <v>0</v>
      </c>
    </row>
    <row r="33" ht="14.25" customHeight="1">
      <c r="A33" s="8">
        <f t="shared" si="4"/>
        <v>31</v>
      </c>
      <c r="B33" s="8" t="str">
        <f t="shared" ref="B33:E33" si="15">B21</f>
        <v>2024-5</v>
      </c>
      <c r="C33" s="20">
        <f t="shared" si="15"/>
        <v>45443</v>
      </c>
      <c r="D33" s="20" t="str">
        <f t="shared" si="15"/>
        <v>SO1</v>
      </c>
      <c r="E33" s="20" t="str">
        <f t="shared" si="15"/>
        <v>Revenue</v>
      </c>
      <c r="F33" s="22">
        <v>46.400570206699925</v>
      </c>
      <c r="G33" s="34">
        <v>2.0</v>
      </c>
      <c r="H33" s="34">
        <f t="shared" ref="H33:I33" si="16">H32</f>
        <v>1</v>
      </c>
      <c r="I33" s="34">
        <f t="shared" si="16"/>
        <v>0</v>
      </c>
    </row>
    <row r="34" ht="14.25" customHeight="1">
      <c r="A34" s="8">
        <f t="shared" si="4"/>
        <v>32</v>
      </c>
      <c r="B34" s="8" t="str">
        <f t="shared" ref="B34:E34" si="17">B22</f>
        <v>2024-6</v>
      </c>
      <c r="C34" s="20">
        <f t="shared" si="17"/>
        <v>45473</v>
      </c>
      <c r="D34" s="20" t="str">
        <f t="shared" si="17"/>
        <v>SO1</v>
      </c>
      <c r="E34" s="20" t="str">
        <f t="shared" si="17"/>
        <v>Revenue</v>
      </c>
      <c r="F34" s="22">
        <v>44.90377761938703</v>
      </c>
      <c r="G34" s="34">
        <v>2.0</v>
      </c>
      <c r="H34" s="34">
        <f t="shared" ref="H34:I34" si="18">H33</f>
        <v>1</v>
      </c>
      <c r="I34" s="34">
        <f t="shared" si="18"/>
        <v>0</v>
      </c>
    </row>
    <row r="35" ht="14.25" customHeight="1">
      <c r="A35" s="8">
        <f t="shared" si="4"/>
        <v>33</v>
      </c>
      <c r="B35" s="8" t="str">
        <f t="shared" ref="B35:E35" si="19">B23</f>
        <v>2024-7</v>
      </c>
      <c r="C35" s="20">
        <f t="shared" si="19"/>
        <v>45504</v>
      </c>
      <c r="D35" s="20" t="str">
        <f t="shared" si="19"/>
        <v>SO1</v>
      </c>
      <c r="E35" s="20" t="str">
        <f t="shared" si="19"/>
        <v>Revenue</v>
      </c>
      <c r="F35" s="22">
        <v>46.400570206699925</v>
      </c>
      <c r="G35" s="34">
        <v>2.0</v>
      </c>
      <c r="H35" s="34">
        <f t="shared" ref="H35:I35" si="20">H34</f>
        <v>1</v>
      </c>
      <c r="I35" s="34">
        <f t="shared" si="20"/>
        <v>0</v>
      </c>
    </row>
    <row r="36" ht="14.25" customHeight="1">
      <c r="A36" s="8">
        <f t="shared" si="4"/>
        <v>34</v>
      </c>
      <c r="B36" s="8" t="str">
        <f t="shared" ref="B36:E36" si="21">B24</f>
        <v>2024-8</v>
      </c>
      <c r="C36" s="20">
        <f t="shared" si="21"/>
        <v>45535</v>
      </c>
      <c r="D36" s="20" t="str">
        <f t="shared" si="21"/>
        <v>SO1</v>
      </c>
      <c r="E36" s="20" t="str">
        <f t="shared" si="21"/>
        <v>Revenue</v>
      </c>
      <c r="F36" s="22">
        <v>46.400570206699925</v>
      </c>
      <c r="G36" s="34">
        <v>2.0</v>
      </c>
      <c r="H36" s="34">
        <f t="shared" ref="H36:I36" si="22">H35</f>
        <v>1</v>
      </c>
      <c r="I36" s="34">
        <f t="shared" si="22"/>
        <v>0</v>
      </c>
    </row>
    <row r="37" ht="14.25" customHeight="1">
      <c r="A37" s="8">
        <f t="shared" si="4"/>
        <v>35</v>
      </c>
      <c r="B37" s="8" t="str">
        <f t="shared" ref="B37:E37" si="23">B25</f>
        <v>2024-9</v>
      </c>
      <c r="C37" s="20">
        <f t="shared" si="23"/>
        <v>45565</v>
      </c>
      <c r="D37" s="20" t="str">
        <f t="shared" si="23"/>
        <v>SO1</v>
      </c>
      <c r="E37" s="20" t="str">
        <f t="shared" si="23"/>
        <v>Revenue</v>
      </c>
      <c r="F37" s="22">
        <v>44.90377761938703</v>
      </c>
      <c r="G37" s="34">
        <v>2.0</v>
      </c>
      <c r="H37" s="34">
        <f t="shared" ref="H37:I37" si="24">H36</f>
        <v>1</v>
      </c>
      <c r="I37" s="34">
        <f t="shared" si="24"/>
        <v>0</v>
      </c>
    </row>
    <row r="38" ht="14.25" customHeight="1">
      <c r="A38" s="8">
        <f t="shared" si="4"/>
        <v>36</v>
      </c>
      <c r="B38" s="8" t="str">
        <f t="shared" ref="B38:E38" si="25">B26</f>
        <v>2024-10</v>
      </c>
      <c r="C38" s="20">
        <f t="shared" si="25"/>
        <v>45596</v>
      </c>
      <c r="D38" s="20" t="str">
        <f t="shared" si="25"/>
        <v>SO1</v>
      </c>
      <c r="E38" s="20" t="str">
        <f t="shared" si="25"/>
        <v>Revenue</v>
      </c>
      <c r="F38" s="22">
        <v>46.400570206699925</v>
      </c>
      <c r="G38" s="34">
        <v>2.0</v>
      </c>
      <c r="H38" s="34">
        <f t="shared" ref="H38:I38" si="26">H37</f>
        <v>1</v>
      </c>
      <c r="I38" s="34">
        <f t="shared" si="26"/>
        <v>0</v>
      </c>
    </row>
    <row r="39" ht="14.25" customHeight="1">
      <c r="A39" s="8">
        <f t="shared" si="4"/>
        <v>37</v>
      </c>
      <c r="B39" s="8" t="str">
        <f t="shared" ref="B39:E39" si="27">B27</f>
        <v>2024-11</v>
      </c>
      <c r="C39" s="20">
        <f t="shared" si="27"/>
        <v>45626</v>
      </c>
      <c r="D39" s="20" t="str">
        <f t="shared" si="27"/>
        <v>SO1</v>
      </c>
      <c r="E39" s="20" t="str">
        <f t="shared" si="27"/>
        <v>Revenue</v>
      </c>
      <c r="F39" s="22">
        <v>44.90377761938703</v>
      </c>
      <c r="G39" s="34">
        <v>2.0</v>
      </c>
      <c r="H39" s="34">
        <f t="shared" ref="H39:I39" si="28">H38</f>
        <v>1</v>
      </c>
      <c r="I39" s="34">
        <f t="shared" si="28"/>
        <v>0</v>
      </c>
    </row>
    <row r="40" ht="14.25" customHeight="1">
      <c r="A40" s="8">
        <f t="shared" si="4"/>
        <v>38</v>
      </c>
      <c r="B40" s="8" t="str">
        <f t="shared" ref="B40:E40" si="29">B28</f>
        <v>2024-12</v>
      </c>
      <c r="C40" s="20">
        <f t="shared" si="29"/>
        <v>45657</v>
      </c>
      <c r="D40" s="20" t="str">
        <f t="shared" si="29"/>
        <v>SO1</v>
      </c>
      <c r="E40" s="20" t="str">
        <f t="shared" si="29"/>
        <v>Revenue</v>
      </c>
      <c r="F40" s="22">
        <v>46.400570206699925</v>
      </c>
      <c r="G40" s="34">
        <v>2.0</v>
      </c>
      <c r="H40" s="34">
        <f t="shared" ref="H40:I40" si="30">H39</f>
        <v>1</v>
      </c>
      <c r="I40" s="34">
        <f t="shared" si="30"/>
        <v>0</v>
      </c>
    </row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2.29"/>
    <col customWidth="1" min="3" max="3" width="9.57"/>
    <col customWidth="1" min="4" max="4" width="12.0"/>
    <col customWidth="1" min="5" max="5" width="9.71"/>
    <col customWidth="1" min="6" max="9" width="8.71"/>
    <col customWidth="1" min="10" max="10" width="16.0"/>
    <col customWidth="1" min="11" max="26" width="8.71"/>
  </cols>
  <sheetData>
    <row r="1" ht="14.25" customHeight="1">
      <c r="A1" s="6" t="s">
        <v>55</v>
      </c>
    </row>
    <row r="2" ht="14.25" customHeight="1">
      <c r="A2" s="6" t="s">
        <v>167</v>
      </c>
      <c r="B2" s="6" t="s">
        <v>81</v>
      </c>
      <c r="C2" s="6" t="s">
        <v>79</v>
      </c>
      <c r="D2" s="6" t="s">
        <v>76</v>
      </c>
      <c r="E2" s="6" t="s">
        <v>168</v>
      </c>
      <c r="F2" s="6" t="s">
        <v>169</v>
      </c>
      <c r="G2" s="6" t="s">
        <v>25</v>
      </c>
      <c r="H2" s="6" t="s">
        <v>29</v>
      </c>
      <c r="I2" s="6" t="s">
        <v>31</v>
      </c>
      <c r="J2" s="6" t="s">
        <v>35</v>
      </c>
      <c r="K2" s="6" t="s">
        <v>37</v>
      </c>
      <c r="L2" s="6"/>
      <c r="M2" s="6"/>
      <c r="N2" s="6"/>
      <c r="O2" s="6"/>
    </row>
    <row r="3" ht="14.25" customHeight="1">
      <c r="A3" s="7" t="str">
        <f>A4</f>
        <v>2024-1</v>
      </c>
      <c r="B3" s="20">
        <f>InstrumentAttributeValue!A3</f>
        <v>45292</v>
      </c>
      <c r="C3" s="7">
        <f>InstrumentAttributeValue!B3</f>
        <v>1</v>
      </c>
      <c r="D3" s="7" t="str">
        <f>InstrumentAttributeValue!C3</f>
        <v>SO1</v>
      </c>
      <c r="E3" s="7">
        <v>111.0</v>
      </c>
      <c r="F3" s="20">
        <f t="shared" ref="F3:F4" si="1">B5</f>
        <v>45292</v>
      </c>
      <c r="G3" s="20">
        <f>InstrumentAttributeValue!D3</f>
        <v>45292</v>
      </c>
      <c r="H3" s="20">
        <f>InstrumentAttributeValue!E3</f>
        <v>45657</v>
      </c>
      <c r="I3" s="7" t="str">
        <f>InstrumentAttributeValue!F3</f>
        <v>SaaS</v>
      </c>
      <c r="J3" s="7" t="str">
        <f>InstrumentAttributeValue!G3</f>
        <v>Ratable</v>
      </c>
      <c r="M3" s="22"/>
      <c r="N3" s="22"/>
    </row>
    <row r="4" ht="14.25" customHeight="1">
      <c r="A4" s="7" t="str">
        <f>'AccountingPeriod (3)'!G6</f>
        <v>2024-1</v>
      </c>
      <c r="B4" s="20">
        <f>InstrumentAttributeValue!A4</f>
        <v>45292</v>
      </c>
      <c r="C4" s="7">
        <f>InstrumentAttributeValue!B4</f>
        <v>2</v>
      </c>
      <c r="D4" s="7" t="str">
        <f>InstrumentAttributeValue!C4</f>
        <v>SO1</v>
      </c>
      <c r="E4" s="7">
        <v>222.0</v>
      </c>
      <c r="F4" s="20">
        <f t="shared" si="1"/>
        <v>45292</v>
      </c>
      <c r="G4" s="20">
        <f>InstrumentAttributeValue!D4</f>
        <v>45292</v>
      </c>
      <c r="H4" s="20">
        <f>InstrumentAttributeValue!E4</f>
        <v>45657</v>
      </c>
      <c r="I4" s="7" t="str">
        <f>InstrumentAttributeValue!F4</f>
        <v>Training</v>
      </c>
      <c r="J4" s="7" t="str">
        <f>InstrumentAttributeValue!G4</f>
        <v>PointInTime</v>
      </c>
      <c r="M4" s="22"/>
      <c r="N4" s="22"/>
    </row>
    <row r="5" ht="14.25" customHeight="1">
      <c r="A5" s="7" t="str">
        <f t="shared" ref="A5:A6" si="4">A3</f>
        <v>2024-1</v>
      </c>
      <c r="B5" s="20">
        <f t="shared" ref="B5:B6" si="5">B4</f>
        <v>45292</v>
      </c>
      <c r="C5" s="7">
        <f t="shared" ref="C5:D5" si="2">C3</f>
        <v>1</v>
      </c>
      <c r="D5" s="7" t="str">
        <f t="shared" si="2"/>
        <v>SO1</v>
      </c>
      <c r="E5" s="7">
        <v>333.0</v>
      </c>
      <c r="G5" s="20">
        <f t="shared" ref="G5:J5" si="3">G3</f>
        <v>45292</v>
      </c>
      <c r="H5" s="20">
        <f t="shared" si="3"/>
        <v>45657</v>
      </c>
      <c r="I5" s="7" t="str">
        <f t="shared" si="3"/>
        <v>SaaS</v>
      </c>
      <c r="J5" s="8" t="str">
        <f t="shared" si="3"/>
        <v>Ratable</v>
      </c>
      <c r="K5" s="7" t="s">
        <v>71</v>
      </c>
    </row>
    <row r="6" ht="14.25" customHeight="1">
      <c r="A6" s="8" t="str">
        <f t="shared" si="4"/>
        <v>2024-1</v>
      </c>
      <c r="B6" s="20">
        <f t="shared" si="5"/>
        <v>45292</v>
      </c>
      <c r="C6" s="7">
        <f>C4</f>
        <v>2</v>
      </c>
      <c r="D6" s="7" t="str">
        <f>D5</f>
        <v>SO1</v>
      </c>
      <c r="E6" s="7">
        <v>444.0</v>
      </c>
      <c r="G6" s="20">
        <f t="shared" ref="G6:J6" si="6">G4</f>
        <v>45292</v>
      </c>
      <c r="H6" s="20">
        <f t="shared" si="6"/>
        <v>45657</v>
      </c>
      <c r="I6" s="8" t="str">
        <f t="shared" si="6"/>
        <v>Training</v>
      </c>
      <c r="J6" s="8" t="str">
        <f t="shared" si="6"/>
        <v>PointInTime</v>
      </c>
      <c r="K6" s="8" t="s">
        <v>71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34.71"/>
    <col customWidth="1" min="2" max="2" width="28.29"/>
    <col customWidth="1" min="3" max="3" width="22.29"/>
    <col customWidth="1" min="4" max="4" width="23.57"/>
    <col customWidth="1" min="5" max="6" width="8.86"/>
    <col customWidth="1" min="7" max="26" width="8.71"/>
  </cols>
  <sheetData>
    <row r="1" ht="14.25" customHeight="1">
      <c r="A1" s="6" t="s">
        <v>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167</v>
      </c>
      <c r="B2" s="6" t="s">
        <v>147</v>
      </c>
      <c r="C2" s="6" t="s">
        <v>171</v>
      </c>
      <c r="D2" s="6" t="s">
        <v>172</v>
      </c>
      <c r="E2" s="6" t="s">
        <v>173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8" t="s">
        <v>141</v>
      </c>
      <c r="B3" s="20" t="str">
        <f>'TransactionHistory (1)'!D5</f>
        <v>SO1</v>
      </c>
      <c r="C3" s="8" t="str">
        <f>AccRules_Aggregation!D5</f>
        <v>Total Selling Price</v>
      </c>
      <c r="D3" s="22">
        <f>'TransactionHistory (1)'!F5+'TransactionHistory (1)'!F6</f>
        <v>1800</v>
      </c>
      <c r="E3" s="22">
        <f t="shared" ref="E3:E6" si="1">D3</f>
        <v>1800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8" t="s">
        <v>141</v>
      </c>
      <c r="B4" s="20" t="str">
        <f>'TransactionHistory (1)'!D6</f>
        <v>SO1</v>
      </c>
      <c r="C4" s="8" t="str">
        <f>AccRules_Aggregation!D6</f>
        <v>Total SSP</v>
      </c>
      <c r="D4" s="22">
        <f>'TransactionHistory (1)'!F7+'TransactionHistory (1)'!F8</f>
        <v>1380</v>
      </c>
      <c r="E4" s="22">
        <f t="shared" si="1"/>
        <v>1380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8" t="str">
        <f t="shared" ref="A5:B5" si="2">A4</f>
        <v>2024-1</v>
      </c>
      <c r="B5" s="20" t="str">
        <f t="shared" si="2"/>
        <v>SO1</v>
      </c>
      <c r="C5" s="8" t="str">
        <f>AccRules_Aggregation!D4</f>
        <v>Invoice &amp; Credits</v>
      </c>
      <c r="D5" s="22">
        <f>'TransactionHistory (1)'!F3+'TransactionHistory (1)'!F4</f>
        <v>1800</v>
      </c>
      <c r="E5" s="22">
        <f t="shared" si="1"/>
        <v>1800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8" t="str">
        <f t="shared" ref="A6:B6" si="3">A5</f>
        <v>2024-1</v>
      </c>
      <c r="B6" s="20" t="str">
        <f t="shared" si="3"/>
        <v>SO1</v>
      </c>
      <c r="C6" s="8" t="s">
        <v>44</v>
      </c>
      <c r="D6" s="22">
        <f>'TransactionHistory (3)'!F17+'TransactionHistory (3)'!F29</f>
        <v>152.4590164</v>
      </c>
      <c r="E6" s="22">
        <f t="shared" si="1"/>
        <v>152.4590164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8" t="str">
        <f t="shared" ref="A7:B7" si="4">A6</f>
        <v>2024-1</v>
      </c>
      <c r="B7" s="20" t="str">
        <f t="shared" si="4"/>
        <v>SO1</v>
      </c>
      <c r="C7" s="8" t="s">
        <v>44</v>
      </c>
      <c r="D7" s="22">
        <f>'TransactionHistory (3)'!F18+'TransactionHistory (3)'!F30</f>
        <v>142.6229508</v>
      </c>
      <c r="E7" s="22">
        <f t="shared" ref="E7:E17" si="6">SUM($D$6:D7)</f>
        <v>295.0819672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8" t="str">
        <f t="shared" ref="A8:B8" si="5">A7</f>
        <v>2024-1</v>
      </c>
      <c r="B8" s="20" t="str">
        <f t="shared" si="5"/>
        <v>SO1</v>
      </c>
      <c r="C8" s="8" t="s">
        <v>44</v>
      </c>
      <c r="D8" s="22">
        <f>'TransactionHistory (3)'!F19+'TransactionHistory (3)'!F31</f>
        <v>152.4590164</v>
      </c>
      <c r="E8" s="22">
        <f t="shared" si="6"/>
        <v>447.5409836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8" t="str">
        <f t="shared" ref="A9:B9" si="7">A8</f>
        <v>2024-1</v>
      </c>
      <c r="B9" s="20" t="str">
        <f t="shared" si="7"/>
        <v>SO1</v>
      </c>
      <c r="C9" s="8" t="s">
        <v>44</v>
      </c>
      <c r="D9" s="22">
        <f>'TransactionHistory (3)'!F20+'TransactionHistory (3)'!F32</f>
        <v>147.5409836</v>
      </c>
      <c r="E9" s="22">
        <f t="shared" si="6"/>
        <v>595.0819672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8" t="str">
        <f t="shared" ref="A10:B10" si="8">A9</f>
        <v>2024-1</v>
      </c>
      <c r="B10" s="20" t="str">
        <f t="shared" si="8"/>
        <v>SO1</v>
      </c>
      <c r="C10" s="8" t="s">
        <v>44</v>
      </c>
      <c r="D10" s="22">
        <f>'TransactionHistory (3)'!F21+'TransactionHistory (3)'!F33</f>
        <v>152.4590164</v>
      </c>
      <c r="E10" s="22">
        <f t="shared" si="6"/>
        <v>747.5409836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8" t="str">
        <f t="shared" ref="A11:B11" si="9">A10</f>
        <v>2024-1</v>
      </c>
      <c r="B11" s="20" t="str">
        <f t="shared" si="9"/>
        <v>SO1</v>
      </c>
      <c r="C11" s="8" t="s">
        <v>44</v>
      </c>
      <c r="D11" s="22">
        <f>'TransactionHistory (3)'!F22+'TransactionHistory (3)'!F34</f>
        <v>147.5409836</v>
      </c>
      <c r="E11" s="22">
        <f t="shared" si="6"/>
        <v>895.0819672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8" t="str">
        <f t="shared" ref="A12:B12" si="10">A11</f>
        <v>2024-1</v>
      </c>
      <c r="B12" s="20" t="str">
        <f t="shared" si="10"/>
        <v>SO1</v>
      </c>
      <c r="C12" s="8" t="s">
        <v>44</v>
      </c>
      <c r="D12" s="22">
        <f>'TransactionHistory (3)'!F23+'TransactionHistory (3)'!F35</f>
        <v>152.4590164</v>
      </c>
      <c r="E12" s="22">
        <f t="shared" si="6"/>
        <v>1047.540984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8" t="str">
        <f t="shared" ref="A13:B13" si="11">A12</f>
        <v>2024-1</v>
      </c>
      <c r="B13" s="20" t="str">
        <f t="shared" si="11"/>
        <v>SO1</v>
      </c>
      <c r="C13" s="8" t="s">
        <v>44</v>
      </c>
      <c r="D13" s="22">
        <f>'TransactionHistory (3)'!F24+'TransactionHistory (3)'!F36</f>
        <v>152.4590164</v>
      </c>
      <c r="E13" s="22">
        <f t="shared" si="6"/>
        <v>1200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8" t="str">
        <f t="shared" ref="A14:B14" si="12">A13</f>
        <v>2024-1</v>
      </c>
      <c r="B14" s="20" t="str">
        <f t="shared" si="12"/>
        <v>SO1</v>
      </c>
      <c r="C14" s="8" t="s">
        <v>44</v>
      </c>
      <c r="D14" s="22">
        <f>'TransactionHistory (3)'!F25+'TransactionHistory (3)'!F37</f>
        <v>147.5409836</v>
      </c>
      <c r="E14" s="22">
        <f t="shared" si="6"/>
        <v>1347.540984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8" t="str">
        <f t="shared" ref="A15:B15" si="13">A14</f>
        <v>2024-1</v>
      </c>
      <c r="B15" s="20" t="str">
        <f t="shared" si="13"/>
        <v>SO1</v>
      </c>
      <c r="C15" s="8" t="s">
        <v>44</v>
      </c>
      <c r="D15" s="22">
        <f>'TransactionHistory (3)'!F26+'TransactionHistory (3)'!F38</f>
        <v>152.4590164</v>
      </c>
      <c r="E15" s="22">
        <f t="shared" si="6"/>
        <v>1500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8" t="str">
        <f t="shared" ref="A16:B16" si="14">A15</f>
        <v>2024-1</v>
      </c>
      <c r="B16" s="20" t="str">
        <f t="shared" si="14"/>
        <v>SO1</v>
      </c>
      <c r="C16" s="8" t="s">
        <v>44</v>
      </c>
      <c r="D16" s="22">
        <f>'TransactionHistory (3)'!F27+'TransactionHistory (3)'!F39</f>
        <v>147.5409836</v>
      </c>
      <c r="E16" s="22">
        <f t="shared" si="6"/>
        <v>1647.540984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8" t="str">
        <f t="shared" ref="A17:B17" si="15">A16</f>
        <v>2024-1</v>
      </c>
      <c r="B17" s="20" t="str">
        <f t="shared" si="15"/>
        <v>SO1</v>
      </c>
      <c r="C17" s="8" t="s">
        <v>44</v>
      </c>
      <c r="D17" s="22">
        <f>'TransactionHistory (3)'!F28+'TransactionHistory (3)'!F40</f>
        <v>152.4590164</v>
      </c>
      <c r="E17" s="22">
        <f t="shared" si="6"/>
        <v>1800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2" width="22.29"/>
    <col customWidth="1" min="3" max="3" width="21.71"/>
    <col customWidth="1" min="4" max="5" width="28.0"/>
    <col customWidth="1" min="6" max="6" width="28.57"/>
    <col customWidth="1" min="7" max="8" width="23.71"/>
    <col customWidth="1" min="9" max="9" width="9.57"/>
    <col customWidth="1" min="10" max="10" width="10.29"/>
    <col customWidth="1" min="11" max="26" width="8.71"/>
  </cols>
  <sheetData>
    <row r="1" ht="14.25" customHeight="1">
      <c r="A1" s="6" t="s">
        <v>55</v>
      </c>
    </row>
    <row r="2" ht="14.25" customHeight="1">
      <c r="A2" s="6" t="s">
        <v>75</v>
      </c>
      <c r="B2" s="6" t="s">
        <v>167</v>
      </c>
      <c r="C2" s="6" t="s">
        <v>76</v>
      </c>
      <c r="D2" s="6" t="s">
        <v>77</v>
      </c>
      <c r="E2" s="6" t="s">
        <v>195</v>
      </c>
      <c r="F2" s="38" t="s">
        <v>196</v>
      </c>
      <c r="G2" s="38" t="s">
        <v>197</v>
      </c>
      <c r="H2" s="38" t="s">
        <v>198</v>
      </c>
      <c r="I2" s="38" t="s">
        <v>65</v>
      </c>
      <c r="J2" s="38" t="s">
        <v>66</v>
      </c>
      <c r="K2" s="38" t="s">
        <v>69</v>
      </c>
      <c r="L2" s="38" t="s">
        <v>199</v>
      </c>
    </row>
    <row r="3" ht="14.25" customHeight="1">
      <c r="A3" s="20">
        <f>'TransactionHistory (3)'!C3</f>
        <v>45292</v>
      </c>
      <c r="B3" s="20" t="s">
        <v>141</v>
      </c>
      <c r="C3" s="7" t="str">
        <f>TransactionInput!B3</f>
        <v>SO1</v>
      </c>
      <c r="D3" s="7" t="str">
        <f>TransactionInput!C3</f>
        <v>Billing</v>
      </c>
      <c r="E3" s="7">
        <v>4000.0</v>
      </c>
      <c r="F3" s="7" t="str">
        <f>VLOOKUP(E3,Acc_ChartOfAccount!$A$3:$B$8,2,FALSE)</f>
        <v>Account Rec</v>
      </c>
      <c r="G3" s="7" t="str">
        <f>VLOOKUP(H3,AccRules_AccountType!$B$3:$C$5,2,FALSE)</f>
        <v>Balance Sheet</v>
      </c>
      <c r="H3" s="7" t="str">
        <f>VLOOKUP(D3,'Acc_Subledger Account Mappings'!$B$4:$E$7,4,FALSE)</f>
        <v>A/R</v>
      </c>
      <c r="I3" s="22">
        <f>'TransactionHistory (3)'!F3</f>
        <v>1200</v>
      </c>
      <c r="K3" s="7" t="s">
        <v>71</v>
      </c>
    </row>
    <row r="4" ht="14.25" customHeight="1">
      <c r="A4" s="20">
        <f>A3</f>
        <v>45292</v>
      </c>
      <c r="B4" s="20" t="s">
        <v>141</v>
      </c>
      <c r="C4" s="7" t="str">
        <f t="shared" ref="C4:C10" si="1">C3</f>
        <v>SO1</v>
      </c>
      <c r="D4" s="7" t="str">
        <f>TransactionInput!C3</f>
        <v>Billing</v>
      </c>
      <c r="E4" s="7">
        <v>6000.0</v>
      </c>
      <c r="F4" s="7" t="str">
        <f>VLOOKUP(E4,Acc_ChartOfAccount!$A$3:$B$8,2,FALSE)</f>
        <v>Deferred Revenue</v>
      </c>
      <c r="G4" s="7" t="str">
        <f>VLOOKUP(H4,AccRules_AccountType!$B$3:$C$5,2,FALSE)</f>
        <v>Balance Sheet</v>
      </c>
      <c r="H4" s="7" t="str">
        <f>Acc_ChartOfAccount!C7</f>
        <v>Deferred Revenue</v>
      </c>
      <c r="J4" s="22">
        <f>-I3</f>
        <v>-1200</v>
      </c>
      <c r="K4" s="8" t="s">
        <v>71</v>
      </c>
    </row>
    <row r="5" ht="14.25" customHeight="1">
      <c r="A5" s="20">
        <f>'TransactionHistory (3)'!C17</f>
        <v>45322</v>
      </c>
      <c r="B5" s="20" t="s">
        <v>141</v>
      </c>
      <c r="C5" s="7" t="str">
        <f t="shared" si="1"/>
        <v>SO1</v>
      </c>
      <c r="D5" s="20" t="str">
        <f>'TransactionHistory (3)'!E17</f>
        <v>Revenue</v>
      </c>
      <c r="E5" s="7">
        <v>6000.0</v>
      </c>
      <c r="F5" s="7" t="str">
        <f>VLOOKUP(E5,Acc_ChartOfAccount!$A$3:$B$8,2,FALSE)</f>
        <v>Deferred Revenue</v>
      </c>
      <c r="G5" s="7" t="str">
        <f>VLOOKUP(H5,AccRules_AccountType!$B$3:$C$5,2,FALSE)</f>
        <v>Balance Sheet</v>
      </c>
      <c r="H5" s="7" t="str">
        <f>Acc_ChartOfAccount!C7</f>
        <v>Deferred Revenue</v>
      </c>
      <c r="I5" s="22">
        <f>'TransactionHistory (3)'!F26</f>
        <v>106.0584462</v>
      </c>
      <c r="K5" s="8" t="s">
        <v>71</v>
      </c>
    </row>
    <row r="6" ht="14.25" customHeight="1">
      <c r="A6" s="20">
        <f>A5</f>
        <v>45322</v>
      </c>
      <c r="B6" s="20" t="s">
        <v>141</v>
      </c>
      <c r="C6" s="7" t="str">
        <f t="shared" si="1"/>
        <v>SO1</v>
      </c>
      <c r="D6" s="39" t="str">
        <f>D5</f>
        <v>Revenue</v>
      </c>
      <c r="E6" s="7">
        <v>2000.0</v>
      </c>
      <c r="F6" s="7" t="str">
        <f>VLOOKUP(E6,Acc_ChartOfAccount!$A$3:$B$8,2,FALSE)</f>
        <v>Revenue</v>
      </c>
      <c r="G6" s="7" t="str">
        <f>VLOOKUP(H6,AccRules_AccountType!$B$3:$C$5,2,FALSE)</f>
        <v>Income Statement</v>
      </c>
      <c r="H6" s="7" t="str">
        <f>Acc_ChartOfAccount!C3</f>
        <v>Revenue</v>
      </c>
      <c r="J6" s="40">
        <f>-I5</f>
        <v>-106.0584462</v>
      </c>
      <c r="K6" s="8" t="s">
        <v>71</v>
      </c>
    </row>
    <row r="7" ht="14.25" customHeight="1">
      <c r="A7" s="20">
        <f>A4</f>
        <v>45292</v>
      </c>
      <c r="B7" s="20" t="s">
        <v>141</v>
      </c>
      <c r="C7" s="7" t="str">
        <f t="shared" si="1"/>
        <v>SO1</v>
      </c>
      <c r="D7" s="7" t="str">
        <f t="shared" ref="D7:D10" si="2">D3</f>
        <v>Billing</v>
      </c>
      <c r="E7" s="8">
        <v>4000.0</v>
      </c>
      <c r="F7" s="7" t="str">
        <f>VLOOKUP(E7,Acc_ChartOfAccount!$A$3:$B$8,2,FALSE)</f>
        <v>Account Rec</v>
      </c>
      <c r="G7" s="7" t="str">
        <f>VLOOKUP(H7,AccRules_AccountType!$B$3:$C$5,2,FALSE)</f>
        <v>Balance Sheet</v>
      </c>
      <c r="H7" s="7" t="str">
        <f t="shared" ref="H7:H10" si="3">H3</f>
        <v>A/R</v>
      </c>
      <c r="I7" s="22">
        <f>'TransactionHistory (3)'!F4</f>
        <v>600</v>
      </c>
      <c r="K7" s="8" t="s">
        <v>71</v>
      </c>
    </row>
    <row r="8" ht="14.25" customHeight="1">
      <c r="A8" s="20">
        <f>A7</f>
        <v>45292</v>
      </c>
      <c r="B8" s="20" t="s">
        <v>141</v>
      </c>
      <c r="C8" s="7" t="str">
        <f t="shared" si="1"/>
        <v>SO1</v>
      </c>
      <c r="D8" s="7" t="str">
        <f t="shared" si="2"/>
        <v>Billing</v>
      </c>
      <c r="E8" s="8">
        <v>6000.0</v>
      </c>
      <c r="F8" s="7" t="str">
        <f>VLOOKUP(E8,Acc_ChartOfAccount!$A$3:$B$8,2,FALSE)</f>
        <v>Deferred Revenue</v>
      </c>
      <c r="G8" s="7" t="str">
        <f>VLOOKUP(H8,AccRules_AccountType!$B$3:$C$5,2,FALSE)</f>
        <v>Balance Sheet</v>
      </c>
      <c r="H8" s="7" t="str">
        <f t="shared" si="3"/>
        <v>Deferred Revenue</v>
      </c>
      <c r="J8" s="40">
        <f>-I7</f>
        <v>-600</v>
      </c>
      <c r="K8" s="8" t="s">
        <v>71</v>
      </c>
    </row>
    <row r="9" ht="14.25" customHeight="1">
      <c r="A9" s="20">
        <f>A5</f>
        <v>45322</v>
      </c>
      <c r="B9" s="20" t="s">
        <v>141</v>
      </c>
      <c r="C9" s="7" t="str">
        <f t="shared" si="1"/>
        <v>SO1</v>
      </c>
      <c r="D9" s="39" t="str">
        <f t="shared" si="2"/>
        <v>Revenue</v>
      </c>
      <c r="E9" s="8">
        <v>6000.0</v>
      </c>
      <c r="F9" s="7" t="str">
        <f>VLOOKUP(E9,Acc_ChartOfAccount!$A$3:$B$8,2,FALSE)</f>
        <v>Deferred Revenue</v>
      </c>
      <c r="G9" s="7" t="str">
        <f>VLOOKUP(H9,AccRules_AccountType!$B$3:$C$5,2,FALSE)</f>
        <v>Balance Sheet</v>
      </c>
      <c r="H9" s="7" t="str">
        <f t="shared" si="3"/>
        <v>Deferred Revenue</v>
      </c>
      <c r="I9" s="22">
        <f>'TransactionHistory (3)'!F29</f>
        <v>46.40057021</v>
      </c>
      <c r="J9" s="22"/>
      <c r="K9" s="8" t="s">
        <v>71</v>
      </c>
    </row>
    <row r="10" ht="14.25" customHeight="1">
      <c r="A10" s="20">
        <f>A9</f>
        <v>45322</v>
      </c>
      <c r="B10" s="20" t="s">
        <v>141</v>
      </c>
      <c r="C10" s="7" t="str">
        <f t="shared" si="1"/>
        <v>SO1</v>
      </c>
      <c r="D10" s="39" t="str">
        <f t="shared" si="2"/>
        <v>Revenue</v>
      </c>
      <c r="E10" s="8">
        <v>2000.0</v>
      </c>
      <c r="F10" s="7" t="str">
        <f>VLOOKUP(E10,Acc_ChartOfAccount!$A$3:$B$8,2,FALSE)</f>
        <v>Revenue</v>
      </c>
      <c r="G10" s="7" t="str">
        <f>VLOOKUP(H10,AccRules_AccountType!$B$3:$C$5,2,FALSE)</f>
        <v>Income Statement</v>
      </c>
      <c r="H10" s="7" t="str">
        <f t="shared" si="3"/>
        <v>Revenue</v>
      </c>
      <c r="I10" s="22"/>
      <c r="J10" s="22">
        <f>-I9</f>
        <v>-46.40057021</v>
      </c>
      <c r="K10" s="8" t="s">
        <v>71</v>
      </c>
    </row>
    <row r="11" ht="3.0" customHeight="1">
      <c r="A11" s="41"/>
      <c r="B11" s="42"/>
      <c r="C11" s="42"/>
      <c r="D11" s="42"/>
      <c r="E11" s="42"/>
      <c r="F11" s="42"/>
      <c r="G11" s="42"/>
      <c r="H11" s="42"/>
      <c r="I11" s="42"/>
      <c r="J11" s="43"/>
      <c r="K11" s="44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1:J11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57.71"/>
    <col customWidth="1" min="2" max="2" width="27.0"/>
    <col customWidth="1" min="3" max="3" width="29.0"/>
    <col customWidth="1" min="4" max="4" width="34.71"/>
    <col customWidth="1" min="5" max="26" width="8.71"/>
  </cols>
  <sheetData>
    <row r="1" ht="14.25" customHeight="1">
      <c r="A1" s="6" t="s">
        <v>55</v>
      </c>
    </row>
    <row r="2" ht="14.25" customHeight="1">
      <c r="A2" s="7" t="s">
        <v>61</v>
      </c>
      <c r="B2" s="6" t="s">
        <v>200</v>
      </c>
      <c r="C2" s="6" t="s">
        <v>49</v>
      </c>
      <c r="D2" s="6" t="s">
        <v>63</v>
      </c>
      <c r="E2" s="6" t="s">
        <v>201</v>
      </c>
      <c r="F2" s="6" t="s">
        <v>58</v>
      </c>
    </row>
    <row r="3" ht="14.25" customHeight="1">
      <c r="A3" s="7" t="str">
        <f t="shared" ref="A3:A14" si="1">CONCATENATE(C3,F3,E3)</f>
        <v>Revenueamount&gt;1Dr</v>
      </c>
      <c r="B3" s="7">
        <v>1.0</v>
      </c>
      <c r="C3" s="7" t="s">
        <v>11</v>
      </c>
      <c r="D3" s="7" t="s">
        <v>202</v>
      </c>
      <c r="E3" s="7" t="s">
        <v>65</v>
      </c>
      <c r="F3" s="7" t="s">
        <v>64</v>
      </c>
    </row>
    <row r="4" ht="14.25" customHeight="1">
      <c r="A4" s="7" t="str">
        <f t="shared" si="1"/>
        <v>Revenueamount&gt;1Cr</v>
      </c>
      <c r="B4" s="7">
        <v>2.0</v>
      </c>
      <c r="C4" s="4" t="s">
        <v>11</v>
      </c>
      <c r="D4" s="4" t="s">
        <v>202</v>
      </c>
      <c r="E4" s="4" t="s">
        <v>66</v>
      </c>
      <c r="F4" s="7" t="s">
        <v>64</v>
      </c>
    </row>
    <row r="5" ht="14.25" customHeight="1">
      <c r="A5" s="7" t="str">
        <f t="shared" si="1"/>
        <v>Revenueamount&lt;1Dr</v>
      </c>
      <c r="B5" s="7">
        <v>3.0</v>
      </c>
      <c r="C5" s="4" t="s">
        <v>11</v>
      </c>
      <c r="D5" s="4" t="s">
        <v>203</v>
      </c>
      <c r="E5" s="4" t="s">
        <v>65</v>
      </c>
      <c r="F5" s="7" t="s">
        <v>204</v>
      </c>
    </row>
    <row r="6" ht="14.25" customHeight="1">
      <c r="A6" s="7" t="str">
        <f t="shared" si="1"/>
        <v>Revenueamount&lt;1Cr</v>
      </c>
      <c r="B6" s="7">
        <v>4.0</v>
      </c>
      <c r="C6" s="7" t="s">
        <v>11</v>
      </c>
      <c r="D6" s="7" t="s">
        <v>203</v>
      </c>
      <c r="E6" s="7" t="s">
        <v>66</v>
      </c>
      <c r="F6" s="7" t="s">
        <v>204</v>
      </c>
    </row>
    <row r="7" ht="14.25" customHeight="1">
      <c r="A7" s="7" t="str">
        <f t="shared" si="1"/>
        <v>Deferred Revenueamount&gt;1Dr</v>
      </c>
      <c r="B7" s="7">
        <v>5.0</v>
      </c>
      <c r="C7" s="7" t="s">
        <v>52</v>
      </c>
      <c r="D7" s="7" t="s">
        <v>202</v>
      </c>
      <c r="E7" s="7" t="s">
        <v>65</v>
      </c>
      <c r="F7" s="7" t="s">
        <v>64</v>
      </c>
    </row>
    <row r="8" ht="14.25" customHeight="1">
      <c r="A8" s="7" t="str">
        <f t="shared" si="1"/>
        <v>Deferred Revenueamount&gt;1Cr</v>
      </c>
      <c r="B8" s="7">
        <v>6.0</v>
      </c>
      <c r="C8" s="7" t="s">
        <v>52</v>
      </c>
      <c r="D8" s="7" t="s">
        <v>202</v>
      </c>
      <c r="E8" s="7" t="s">
        <v>66</v>
      </c>
      <c r="F8" s="7" t="s">
        <v>64</v>
      </c>
    </row>
    <row r="9" ht="14.25" customHeight="1">
      <c r="A9" s="7" t="str">
        <f t="shared" si="1"/>
        <v>Deferred Revenueamount&lt;1Dr</v>
      </c>
      <c r="B9" s="7">
        <v>7.0</v>
      </c>
      <c r="C9" s="7" t="s">
        <v>52</v>
      </c>
      <c r="D9" s="7" t="s">
        <v>203</v>
      </c>
      <c r="E9" s="7" t="s">
        <v>65</v>
      </c>
      <c r="F9" s="7" t="s">
        <v>204</v>
      </c>
    </row>
    <row r="10" ht="14.25" customHeight="1">
      <c r="A10" s="7" t="str">
        <f t="shared" si="1"/>
        <v>Deferred Revenueamount&lt;1Cr</v>
      </c>
      <c r="B10" s="7">
        <v>8.0</v>
      </c>
      <c r="C10" s="7" t="s">
        <v>52</v>
      </c>
      <c r="D10" s="7" t="s">
        <v>203</v>
      </c>
      <c r="E10" s="7" t="s">
        <v>66</v>
      </c>
      <c r="F10" s="7" t="s">
        <v>204</v>
      </c>
    </row>
    <row r="11" ht="14.25" customHeight="1">
      <c r="A11" s="7" t="str">
        <f t="shared" si="1"/>
        <v>A/Ramount&gt;1Dr</v>
      </c>
      <c r="B11" s="7">
        <v>9.0</v>
      </c>
      <c r="C11" s="7" t="s">
        <v>54</v>
      </c>
      <c r="D11" s="7" t="s">
        <v>202</v>
      </c>
      <c r="E11" s="7" t="s">
        <v>65</v>
      </c>
      <c r="F11" s="7" t="s">
        <v>64</v>
      </c>
    </row>
    <row r="12" ht="14.25" customHeight="1">
      <c r="A12" s="7" t="str">
        <f t="shared" si="1"/>
        <v>A/Ramount&gt;1Cr</v>
      </c>
      <c r="B12" s="7">
        <v>10.0</v>
      </c>
      <c r="C12" s="7" t="s">
        <v>54</v>
      </c>
      <c r="D12" s="7" t="s">
        <v>202</v>
      </c>
      <c r="E12" s="7" t="s">
        <v>66</v>
      </c>
      <c r="F12" s="7" t="s">
        <v>64</v>
      </c>
    </row>
    <row r="13" ht="14.25" customHeight="1">
      <c r="A13" s="7" t="str">
        <f t="shared" si="1"/>
        <v>A/Ramount&lt;1Dr</v>
      </c>
      <c r="B13" s="7">
        <v>11.0</v>
      </c>
      <c r="C13" s="7" t="s">
        <v>54</v>
      </c>
      <c r="D13" s="7" t="s">
        <v>203</v>
      </c>
      <c r="E13" s="7" t="s">
        <v>65</v>
      </c>
      <c r="F13" s="7" t="s">
        <v>204</v>
      </c>
    </row>
    <row r="14" ht="14.25" customHeight="1">
      <c r="A14" s="7" t="str">
        <f t="shared" si="1"/>
        <v>A/Ramount&lt;1Cr</v>
      </c>
      <c r="B14" s="7">
        <v>12.0</v>
      </c>
      <c r="C14" s="7" t="s">
        <v>54</v>
      </c>
      <c r="D14" s="7" t="s">
        <v>203</v>
      </c>
      <c r="E14" s="7" t="s">
        <v>66</v>
      </c>
      <c r="F14" s="7" t="s">
        <v>204</v>
      </c>
    </row>
    <row r="15" ht="14.25" customHeight="1">
      <c r="A15" s="7" t="str">
        <f>CONCATENATE(C15,D15,E15)</f>
        <v/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4.57"/>
    <col customWidth="1" min="3" max="3" width="27.29"/>
    <col customWidth="1" min="4" max="26" width="8.71"/>
  </cols>
  <sheetData>
    <row r="1" ht="14.25" customHeight="1">
      <c r="A1" s="6" t="s">
        <v>55</v>
      </c>
    </row>
    <row r="2" ht="14.25" customHeight="1">
      <c r="A2" s="6" t="s">
        <v>205</v>
      </c>
    </row>
    <row r="3" ht="14.25" customHeight="1">
      <c r="A3" s="6" t="s">
        <v>195</v>
      </c>
      <c r="B3" s="38" t="s">
        <v>196</v>
      </c>
      <c r="C3" s="38" t="s">
        <v>198</v>
      </c>
      <c r="D3" s="6" t="s">
        <v>65</v>
      </c>
      <c r="E3" s="6" t="s">
        <v>66</v>
      </c>
    </row>
    <row r="4" ht="14.25" customHeight="1">
      <c r="A4" s="7">
        <f>Acc_ChartOfAccount!A3</f>
        <v>1000</v>
      </c>
      <c r="B4" s="7" t="str">
        <f>VLOOKUP(A4,Acc_ChartOfAccount!A3:$C$8,2,FALSE)</f>
        <v>Revenue</v>
      </c>
      <c r="C4" s="7" t="str">
        <f>VLOOKUP(A4,Acc_ChartOfAccount!A3:$C$8,3,FALSE)</f>
        <v>Revenue</v>
      </c>
      <c r="D4" s="7">
        <f>SUMIF(GLEntry!$E$3:$I$11,TrialBalance!A4,GLEntry!$I$3:$I$11)</f>
        <v>0</v>
      </c>
      <c r="E4" s="7">
        <f>SUMIF(GLEntry!$E$3:$J$11,TrialBalance!A4,GLEntry!$J$3:$J$11)</f>
        <v>0</v>
      </c>
    </row>
    <row r="5" ht="14.25" customHeight="1">
      <c r="A5" s="7">
        <f>Acc_ChartOfAccount!A4</f>
        <v>2000</v>
      </c>
      <c r="B5" s="7" t="str">
        <f>VLOOKUP(A5,Acc_ChartOfAccount!A4:$C$8,2,FALSE)</f>
        <v>Revenue</v>
      </c>
      <c r="C5" s="7" t="str">
        <f>VLOOKUP(A5,Acc_ChartOfAccount!A4:$C$8,3,FALSE)</f>
        <v>Revenue</v>
      </c>
      <c r="D5" s="7">
        <f>SUMIF(GLEntry!$E$3:$I$11,TrialBalance!A5,GLEntry!$I$3:$I$11)</f>
        <v>0</v>
      </c>
      <c r="E5" s="7">
        <f>SUMIF(GLEntry!$E$3:$J$11,TrialBalance!A5,GLEntry!$J$3:$J$11)</f>
        <v>-152.4590164</v>
      </c>
    </row>
    <row r="6" ht="14.25" customHeight="1">
      <c r="A6" s="7">
        <f>Acc_ChartOfAccount!A5</f>
        <v>3000</v>
      </c>
      <c r="B6" s="7" t="str">
        <f>VLOOKUP(A6,Acc_ChartOfAccount!A5:$C$8,2,FALSE)</f>
        <v>Account Rec</v>
      </c>
      <c r="C6" s="7" t="str">
        <f>VLOOKUP(A6,Acc_ChartOfAccount!A5:$C$8,3,FALSE)</f>
        <v>A/R</v>
      </c>
      <c r="D6" s="7">
        <f>SUMIF(GLEntry!$E$3:$I$11,TrialBalance!A6,GLEntry!$I$3:$I$11)</f>
        <v>0</v>
      </c>
      <c r="E6" s="7">
        <f>SUMIF(GLEntry!$E$3:$J$11,TrialBalance!A6,GLEntry!$J$3:$J$11)</f>
        <v>0</v>
      </c>
    </row>
    <row r="7" ht="14.25" customHeight="1">
      <c r="A7" s="7">
        <f>Acc_ChartOfAccount!A6</f>
        <v>4000</v>
      </c>
      <c r="B7" s="7" t="str">
        <f>VLOOKUP(A7,Acc_ChartOfAccount!A6:$C$8,2,FALSE)</f>
        <v>Account Rec</v>
      </c>
      <c r="C7" s="7" t="str">
        <f>VLOOKUP(A7,Acc_ChartOfAccount!A6:$C$8,3,FALSE)</f>
        <v>A/R</v>
      </c>
      <c r="D7" s="7">
        <f>SUMIF(GLEntry!$E$3:$I$11,TrialBalance!A7,GLEntry!$I$3:$I$11)</f>
        <v>1800</v>
      </c>
      <c r="E7" s="7">
        <f>SUMIF(GLEntry!$E$3:$J$11,TrialBalance!A7,GLEntry!$J$3:$J$11)</f>
        <v>0</v>
      </c>
    </row>
    <row r="8" ht="14.25" customHeight="1">
      <c r="A8" s="7">
        <f>Acc_ChartOfAccount!A7</f>
        <v>5000</v>
      </c>
      <c r="B8" s="7" t="str">
        <f>VLOOKUP(A8,Acc_ChartOfAccount!A7:$C$8,2,FALSE)</f>
        <v>Unbilled Receivable</v>
      </c>
      <c r="C8" s="7" t="str">
        <f>VLOOKUP(A8,Acc_ChartOfAccount!A7:$C$8,3,FALSE)</f>
        <v>Deferred Revenue</v>
      </c>
      <c r="D8" s="7">
        <f>SUMIF(GLEntry!$E$3:$I$11,TrialBalance!A8,GLEntry!$I$3:$I$11)</f>
        <v>0</v>
      </c>
      <c r="E8" s="7">
        <f>SUMIF(GLEntry!$E$3:$J$11,TrialBalance!A8,GLEntry!$J$3:$J$11)</f>
        <v>0</v>
      </c>
    </row>
    <row r="9" ht="14.25" customHeight="1">
      <c r="A9" s="7">
        <f>Acc_ChartOfAccount!A8</f>
        <v>6000</v>
      </c>
      <c r="B9" s="7" t="str">
        <f>VLOOKUP(A9,Acc_ChartOfAccount!A8:$C$8,2,FALSE)</f>
        <v>Deferred Revenue</v>
      </c>
      <c r="C9" s="7" t="str">
        <f>VLOOKUP(A9,Acc_ChartOfAccount!A8:$C$8,3,FALSE)</f>
        <v>Deferred Revenue</v>
      </c>
      <c r="D9" s="7">
        <f>SUMIF(GLEntry!$E$3:$I$11,TrialBalance!A9,GLEntry!$I$3:$I$11)</f>
        <v>152.4590164</v>
      </c>
      <c r="E9" s="7">
        <f>SUMIF(GLEntry!$E$3:$J$11,TrialBalance!A9,GLEntry!$J$3:$J$11)</f>
        <v>-1800</v>
      </c>
    </row>
    <row r="10" ht="14.25" customHeight="1">
      <c r="D10" s="6">
        <f t="shared" ref="D10:E10" si="1">SUM(D4:D9)</f>
        <v>1952.459016</v>
      </c>
      <c r="E10" s="6">
        <f t="shared" si="1"/>
        <v>-1952.459016</v>
      </c>
    </row>
    <row r="11" ht="14.25" customHeight="1"/>
    <row r="12" ht="14.25" customHeight="1"/>
    <row r="13" ht="14.25" customHeight="1">
      <c r="A13" s="6" t="s">
        <v>206</v>
      </c>
    </row>
    <row r="14" ht="14.25" customHeight="1">
      <c r="A14" s="6" t="s">
        <v>195</v>
      </c>
      <c r="B14" s="38" t="s">
        <v>196</v>
      </c>
      <c r="C14" s="38" t="s">
        <v>198</v>
      </c>
      <c r="D14" s="6" t="s">
        <v>207</v>
      </c>
    </row>
    <row r="15" ht="14.25" customHeight="1">
      <c r="A15" s="7">
        <f t="shared" ref="A15:C15" si="2">A4</f>
        <v>1000</v>
      </c>
      <c r="B15" s="7" t="str">
        <f t="shared" si="2"/>
        <v>Revenue</v>
      </c>
      <c r="C15" s="7" t="str">
        <f t="shared" si="2"/>
        <v>Revenue</v>
      </c>
      <c r="D15" s="7">
        <f t="shared" ref="D15:D20" si="4">ABS(D4+E4)</f>
        <v>0</v>
      </c>
    </row>
    <row r="16" ht="14.25" customHeight="1">
      <c r="A16" s="7">
        <f t="shared" ref="A16:C16" si="3">A5</f>
        <v>2000</v>
      </c>
      <c r="B16" s="7" t="str">
        <f t="shared" si="3"/>
        <v>Revenue</v>
      </c>
      <c r="C16" s="7" t="str">
        <f t="shared" si="3"/>
        <v>Revenue</v>
      </c>
      <c r="D16" s="7">
        <f t="shared" si="4"/>
        <v>152.4590164</v>
      </c>
    </row>
    <row r="17" ht="14.25" customHeight="1">
      <c r="A17" s="7">
        <f t="shared" ref="A17:C17" si="5">A6</f>
        <v>3000</v>
      </c>
      <c r="B17" s="7" t="str">
        <f t="shared" si="5"/>
        <v>Account Rec</v>
      </c>
      <c r="C17" s="7" t="str">
        <f t="shared" si="5"/>
        <v>A/R</v>
      </c>
      <c r="D17" s="7">
        <f t="shared" si="4"/>
        <v>0</v>
      </c>
    </row>
    <row r="18" ht="14.25" customHeight="1">
      <c r="A18" s="7">
        <f t="shared" ref="A18:C18" si="6">A7</f>
        <v>4000</v>
      </c>
      <c r="B18" s="7" t="str">
        <f t="shared" si="6"/>
        <v>Account Rec</v>
      </c>
      <c r="C18" s="7" t="str">
        <f t="shared" si="6"/>
        <v>A/R</v>
      </c>
      <c r="D18" s="7">
        <f t="shared" si="4"/>
        <v>1800</v>
      </c>
    </row>
    <row r="19" ht="14.25" customHeight="1">
      <c r="A19" s="7">
        <f t="shared" ref="A19:C19" si="7">A8</f>
        <v>5000</v>
      </c>
      <c r="B19" s="7" t="str">
        <f t="shared" si="7"/>
        <v>Unbilled Receivable</v>
      </c>
      <c r="C19" s="7" t="str">
        <f t="shared" si="7"/>
        <v>Deferred Revenue</v>
      </c>
      <c r="D19" s="7">
        <f t="shared" si="4"/>
        <v>0</v>
      </c>
    </row>
    <row r="20" ht="14.25" customHeight="1">
      <c r="A20" s="7">
        <f t="shared" ref="A20:C20" si="8">A9</f>
        <v>6000</v>
      </c>
      <c r="B20" s="7" t="str">
        <f t="shared" si="8"/>
        <v>Deferred Revenue</v>
      </c>
      <c r="C20" s="7" t="str">
        <f t="shared" si="8"/>
        <v>Deferred Revenue</v>
      </c>
      <c r="D20" s="7">
        <f t="shared" si="4"/>
        <v>1647.540984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8.29"/>
    <col customWidth="1" min="3" max="3" width="12.0"/>
    <col customWidth="1" min="4" max="4" width="11.71"/>
    <col customWidth="1" min="5" max="5" width="9.71"/>
    <col customWidth="1" min="6" max="6" width="14.0"/>
    <col customWidth="1" min="7" max="7" width="25.71"/>
    <col customWidth="1" min="8" max="8" width="12.71"/>
    <col customWidth="1" min="9" max="9" width="18.14"/>
    <col customWidth="1" min="10" max="10" width="10.57"/>
    <col customWidth="1" min="11" max="11" width="13.14"/>
    <col customWidth="1" min="12" max="26" width="8.71"/>
  </cols>
  <sheetData>
    <row r="1" ht="14.25" customHeight="1">
      <c r="A1" s="31" t="s">
        <v>208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45" t="s">
        <v>209</v>
      </c>
    </row>
    <row r="3" ht="14.25" customHeight="1">
      <c r="A3" s="6" t="s">
        <v>75</v>
      </c>
      <c r="B3" s="6" t="s">
        <v>76</v>
      </c>
      <c r="C3" s="6" t="s">
        <v>77</v>
      </c>
      <c r="D3" s="6" t="s">
        <v>78</v>
      </c>
      <c r="E3" s="6" t="s">
        <v>79</v>
      </c>
      <c r="F3" s="19" t="s">
        <v>63</v>
      </c>
    </row>
    <row r="4" ht="14.25" customHeight="1">
      <c r="A4" s="20">
        <v>45292.0</v>
      </c>
      <c r="B4" s="8" t="s">
        <v>80</v>
      </c>
      <c r="C4" s="8" t="s">
        <v>12</v>
      </c>
      <c r="D4" s="8">
        <v>1200.0</v>
      </c>
      <c r="E4" s="8">
        <v>1.0</v>
      </c>
      <c r="F4" s="21" t="str">
        <f>IF(D4&lt;0,"Negative","Positive")</f>
        <v>Positive</v>
      </c>
    </row>
    <row r="5" ht="14.25" customHeight="1">
      <c r="A5" s="45" t="s">
        <v>146</v>
      </c>
    </row>
    <row r="6" ht="14.25" customHeight="1">
      <c r="A6" s="6" t="s">
        <v>81</v>
      </c>
      <c r="B6" s="6" t="s">
        <v>79</v>
      </c>
      <c r="C6" s="6" t="s">
        <v>76</v>
      </c>
      <c r="D6" s="6" t="s">
        <v>210</v>
      </c>
      <c r="E6" s="6" t="s">
        <v>211</v>
      </c>
      <c r="F6" s="6" t="s">
        <v>26</v>
      </c>
      <c r="G6" s="6" t="s">
        <v>30</v>
      </c>
      <c r="H6" s="6" t="s">
        <v>32</v>
      </c>
      <c r="I6" s="6" t="s">
        <v>36</v>
      </c>
      <c r="J6" s="6" t="s">
        <v>13</v>
      </c>
      <c r="K6" s="6" t="s">
        <v>14</v>
      </c>
      <c r="L6" s="8"/>
    </row>
    <row r="7" ht="14.25" customHeight="1">
      <c r="A7" s="20">
        <v>45292.0</v>
      </c>
      <c r="B7" s="6">
        <v>1.0</v>
      </c>
      <c r="C7" s="8" t="s">
        <v>80</v>
      </c>
      <c r="D7" s="8">
        <v>102.0</v>
      </c>
      <c r="E7" s="20">
        <v>45292.0</v>
      </c>
      <c r="F7" s="20">
        <v>45292.0</v>
      </c>
      <c r="G7" s="20">
        <v>45657.0</v>
      </c>
      <c r="H7" s="8" t="s">
        <v>82</v>
      </c>
      <c r="I7" s="8" t="s">
        <v>83</v>
      </c>
      <c r="J7" s="22">
        <v>100.0</v>
      </c>
      <c r="K7" s="8">
        <v>12.0</v>
      </c>
      <c r="L7" s="8"/>
    </row>
    <row r="8" ht="14.25" customHeight="1"/>
    <row r="9" ht="14.25" customHeight="1">
      <c r="A9" s="45" t="s">
        <v>212</v>
      </c>
    </row>
    <row r="10" ht="14.25" customHeight="1">
      <c r="A10" s="6" t="s">
        <v>36</v>
      </c>
      <c r="B10" s="7" t="str">
        <f>I7</f>
        <v>Ratable</v>
      </c>
    </row>
    <row r="11" ht="14.25" customHeight="1">
      <c r="A11" s="6" t="s">
        <v>26</v>
      </c>
      <c r="B11" s="20">
        <f>F7</f>
        <v>45292</v>
      </c>
      <c r="D11" s="7" t="s">
        <v>213</v>
      </c>
      <c r="E11" s="20">
        <f>EOMONTH(B11,0)</f>
        <v>45322</v>
      </c>
    </row>
    <row r="12" ht="14.25" customHeight="1">
      <c r="A12" s="6" t="s">
        <v>187</v>
      </c>
      <c r="B12" s="7">
        <f>G7-F7+1</f>
        <v>366</v>
      </c>
    </row>
    <row r="13" ht="14.25" customHeight="1">
      <c r="A13" s="6" t="s">
        <v>214</v>
      </c>
      <c r="B13" s="7">
        <f>J7*K7</f>
        <v>1200</v>
      </c>
    </row>
    <row r="14" ht="14.25" customHeight="1">
      <c r="A14" s="6" t="s">
        <v>188</v>
      </c>
      <c r="B14" s="7">
        <f>B13/B12</f>
        <v>3.278688525</v>
      </c>
    </row>
    <row r="15" ht="14.25" customHeight="1">
      <c r="H15" s="45" t="s">
        <v>215</v>
      </c>
    </row>
    <row r="16" ht="14.25" customHeight="1">
      <c r="B16" s="6" t="s">
        <v>120</v>
      </c>
      <c r="C16" s="6" t="s">
        <v>159</v>
      </c>
      <c r="D16" s="6" t="s">
        <v>11</v>
      </c>
      <c r="H16" s="6" t="s">
        <v>165</v>
      </c>
      <c r="I16" s="6" t="s">
        <v>75</v>
      </c>
      <c r="J16" s="6" t="s">
        <v>76</v>
      </c>
      <c r="K16" s="6" t="s">
        <v>77</v>
      </c>
      <c r="L16" s="6" t="s">
        <v>78</v>
      </c>
      <c r="M16" s="6" t="s">
        <v>79</v>
      </c>
      <c r="N16" s="6" t="s">
        <v>3</v>
      </c>
    </row>
    <row r="17" ht="14.25" customHeight="1">
      <c r="B17" s="20">
        <f>E11</f>
        <v>45322</v>
      </c>
      <c r="C17" s="34">
        <f>DAYS(B17,B11)+1</f>
        <v>31</v>
      </c>
      <c r="D17" s="7">
        <f t="shared" ref="D17:D28" si="1">$B$14*C17</f>
        <v>101.6393443</v>
      </c>
      <c r="H17" s="7" t="str">
        <f>VLOOKUP(I17,'AccountingPeriod (3)'!$A$6:$G$17,7,TRUE)</f>
        <v>2024-1</v>
      </c>
      <c r="I17" s="20">
        <f t="shared" ref="I17:I28" si="2">B17</f>
        <v>45322</v>
      </c>
      <c r="J17" s="7" t="s">
        <v>80</v>
      </c>
      <c r="K17" s="7" t="s">
        <v>11</v>
      </c>
      <c r="L17" s="7">
        <f t="shared" ref="L17:L28" si="3">D17</f>
        <v>101.6393443</v>
      </c>
      <c r="M17" s="7">
        <v>1.0</v>
      </c>
      <c r="N17" s="7">
        <v>1.0</v>
      </c>
    </row>
    <row r="18" ht="14.25" customHeight="1">
      <c r="B18" s="20">
        <f t="shared" ref="B18:B28" si="4">EOMONTH(EDATE(B17,1),0)</f>
        <v>45351</v>
      </c>
      <c r="C18" s="7">
        <f t="shared" ref="C18:C28" si="5">DAYS(B18,B17)</f>
        <v>29</v>
      </c>
      <c r="D18" s="8">
        <f t="shared" si="1"/>
        <v>95.08196721</v>
      </c>
      <c r="H18" s="8" t="str">
        <f>VLOOKUP(I18,'AccountingPeriod (3)'!$A$6:$G$17,7,TRUE)</f>
        <v>2024-2</v>
      </c>
      <c r="I18" s="20">
        <f t="shared" si="2"/>
        <v>45351</v>
      </c>
      <c r="J18" s="8" t="s">
        <v>80</v>
      </c>
      <c r="K18" s="8" t="s">
        <v>11</v>
      </c>
      <c r="L18" s="8">
        <f t="shared" si="3"/>
        <v>95.08196721</v>
      </c>
      <c r="M18" s="8">
        <v>1.0</v>
      </c>
      <c r="N18" s="8">
        <v>1.0</v>
      </c>
    </row>
    <row r="19" ht="14.25" customHeight="1">
      <c r="B19" s="20">
        <f t="shared" si="4"/>
        <v>45382</v>
      </c>
      <c r="C19" s="8">
        <f t="shared" si="5"/>
        <v>31</v>
      </c>
      <c r="D19" s="8">
        <f t="shared" si="1"/>
        <v>101.6393443</v>
      </c>
      <c r="H19" s="8" t="str">
        <f>VLOOKUP(I19,'AccountingPeriod (3)'!$A$6:$G$17,7,TRUE)</f>
        <v>2024-3</v>
      </c>
      <c r="I19" s="20">
        <f t="shared" si="2"/>
        <v>45382</v>
      </c>
      <c r="J19" s="8" t="s">
        <v>80</v>
      </c>
      <c r="K19" s="8" t="s">
        <v>11</v>
      </c>
      <c r="L19" s="8">
        <f t="shared" si="3"/>
        <v>101.6393443</v>
      </c>
      <c r="M19" s="8">
        <v>1.0</v>
      </c>
      <c r="N19" s="8">
        <v>1.0</v>
      </c>
    </row>
    <row r="20" ht="14.25" customHeight="1">
      <c r="B20" s="20">
        <f t="shared" si="4"/>
        <v>45412</v>
      </c>
      <c r="C20" s="8">
        <f t="shared" si="5"/>
        <v>30</v>
      </c>
      <c r="D20" s="8">
        <f t="shared" si="1"/>
        <v>98.36065574</v>
      </c>
      <c r="H20" s="8" t="str">
        <f>VLOOKUP(I20,'AccountingPeriod (3)'!$A$6:$G$17,7,TRUE)</f>
        <v>2024-4</v>
      </c>
      <c r="I20" s="20">
        <f t="shared" si="2"/>
        <v>45412</v>
      </c>
      <c r="J20" s="8" t="s">
        <v>80</v>
      </c>
      <c r="K20" s="8" t="s">
        <v>11</v>
      </c>
      <c r="L20" s="8">
        <f t="shared" si="3"/>
        <v>98.36065574</v>
      </c>
      <c r="M20" s="8">
        <v>1.0</v>
      </c>
      <c r="N20" s="8">
        <v>1.0</v>
      </c>
    </row>
    <row r="21" ht="14.25" customHeight="1">
      <c r="B21" s="20">
        <f t="shared" si="4"/>
        <v>45443</v>
      </c>
      <c r="C21" s="8">
        <f t="shared" si="5"/>
        <v>31</v>
      </c>
      <c r="D21" s="8">
        <f t="shared" si="1"/>
        <v>101.6393443</v>
      </c>
      <c r="H21" s="8" t="str">
        <f>VLOOKUP(I21,'AccountingPeriod (3)'!$A$6:$G$17,7,TRUE)</f>
        <v>2024-5</v>
      </c>
      <c r="I21" s="20">
        <f t="shared" si="2"/>
        <v>45443</v>
      </c>
      <c r="J21" s="8" t="s">
        <v>80</v>
      </c>
      <c r="K21" s="8" t="s">
        <v>11</v>
      </c>
      <c r="L21" s="8">
        <f t="shared" si="3"/>
        <v>101.6393443</v>
      </c>
      <c r="M21" s="8">
        <v>1.0</v>
      </c>
      <c r="N21" s="8">
        <v>1.0</v>
      </c>
    </row>
    <row r="22" ht="14.25" customHeight="1">
      <c r="B22" s="20">
        <f t="shared" si="4"/>
        <v>45473</v>
      </c>
      <c r="C22" s="8">
        <f t="shared" si="5"/>
        <v>30</v>
      </c>
      <c r="D22" s="8">
        <f t="shared" si="1"/>
        <v>98.36065574</v>
      </c>
      <c r="H22" s="8" t="str">
        <f>VLOOKUP(I22,'AccountingPeriod (3)'!$A$6:$G$17,7,TRUE)</f>
        <v>2024-6</v>
      </c>
      <c r="I22" s="20">
        <f t="shared" si="2"/>
        <v>45473</v>
      </c>
      <c r="J22" s="8" t="s">
        <v>80</v>
      </c>
      <c r="K22" s="8" t="s">
        <v>11</v>
      </c>
      <c r="L22" s="8">
        <f t="shared" si="3"/>
        <v>98.36065574</v>
      </c>
      <c r="M22" s="8">
        <v>1.0</v>
      </c>
      <c r="N22" s="8">
        <v>1.0</v>
      </c>
    </row>
    <row r="23" ht="14.25" customHeight="1">
      <c r="B23" s="20">
        <f t="shared" si="4"/>
        <v>45504</v>
      </c>
      <c r="C23" s="8">
        <f t="shared" si="5"/>
        <v>31</v>
      </c>
      <c r="D23" s="8">
        <f t="shared" si="1"/>
        <v>101.6393443</v>
      </c>
      <c r="H23" s="8" t="str">
        <f>VLOOKUP(I23,'AccountingPeriod (3)'!$A$6:$G$17,7,TRUE)</f>
        <v>2024-7</v>
      </c>
      <c r="I23" s="20">
        <f t="shared" si="2"/>
        <v>45504</v>
      </c>
      <c r="J23" s="8" t="s">
        <v>80</v>
      </c>
      <c r="K23" s="8" t="s">
        <v>11</v>
      </c>
      <c r="L23" s="8">
        <f t="shared" si="3"/>
        <v>101.6393443</v>
      </c>
      <c r="M23" s="8">
        <v>1.0</v>
      </c>
      <c r="N23" s="8">
        <v>1.0</v>
      </c>
    </row>
    <row r="24" ht="14.25" customHeight="1">
      <c r="B24" s="20">
        <f t="shared" si="4"/>
        <v>45535</v>
      </c>
      <c r="C24" s="8">
        <f t="shared" si="5"/>
        <v>31</v>
      </c>
      <c r="D24" s="8">
        <f t="shared" si="1"/>
        <v>101.6393443</v>
      </c>
      <c r="H24" s="8" t="str">
        <f>VLOOKUP(I24,'AccountingPeriod (3)'!$A$6:$G$17,7,TRUE)</f>
        <v>2024-8</v>
      </c>
      <c r="I24" s="20">
        <f t="shared" si="2"/>
        <v>45535</v>
      </c>
      <c r="J24" s="8" t="s">
        <v>80</v>
      </c>
      <c r="K24" s="8" t="s">
        <v>11</v>
      </c>
      <c r="L24" s="8">
        <f t="shared" si="3"/>
        <v>101.6393443</v>
      </c>
      <c r="M24" s="8">
        <v>1.0</v>
      </c>
      <c r="N24" s="8">
        <v>1.0</v>
      </c>
    </row>
    <row r="25" ht="14.25" customHeight="1">
      <c r="B25" s="20">
        <f t="shared" si="4"/>
        <v>45565</v>
      </c>
      <c r="C25" s="8">
        <f t="shared" si="5"/>
        <v>30</v>
      </c>
      <c r="D25" s="8">
        <f t="shared" si="1"/>
        <v>98.36065574</v>
      </c>
      <c r="H25" s="8" t="str">
        <f>VLOOKUP(I25,'AccountingPeriod (3)'!$A$6:$G$17,7,TRUE)</f>
        <v>2024-9</v>
      </c>
      <c r="I25" s="20">
        <f t="shared" si="2"/>
        <v>45565</v>
      </c>
      <c r="J25" s="8" t="s">
        <v>80</v>
      </c>
      <c r="K25" s="8" t="s">
        <v>11</v>
      </c>
      <c r="L25" s="8">
        <f t="shared" si="3"/>
        <v>98.36065574</v>
      </c>
      <c r="M25" s="8">
        <v>1.0</v>
      </c>
      <c r="N25" s="8">
        <v>1.0</v>
      </c>
    </row>
    <row r="26" ht="14.25" customHeight="1">
      <c r="B26" s="20">
        <f t="shared" si="4"/>
        <v>45596</v>
      </c>
      <c r="C26" s="8">
        <f t="shared" si="5"/>
        <v>31</v>
      </c>
      <c r="D26" s="8">
        <f t="shared" si="1"/>
        <v>101.6393443</v>
      </c>
      <c r="H26" s="8" t="str">
        <f>VLOOKUP(I26,'AccountingPeriod (3)'!$A$6:$G$17,7,TRUE)</f>
        <v>2024-10</v>
      </c>
      <c r="I26" s="20">
        <f t="shared" si="2"/>
        <v>45596</v>
      </c>
      <c r="J26" s="8" t="s">
        <v>80</v>
      </c>
      <c r="K26" s="8" t="s">
        <v>11</v>
      </c>
      <c r="L26" s="8">
        <f t="shared" si="3"/>
        <v>101.6393443</v>
      </c>
      <c r="M26" s="8">
        <v>1.0</v>
      </c>
      <c r="N26" s="8">
        <v>1.0</v>
      </c>
    </row>
    <row r="27" ht="14.25" customHeight="1">
      <c r="B27" s="20">
        <f t="shared" si="4"/>
        <v>45626</v>
      </c>
      <c r="C27" s="8">
        <f t="shared" si="5"/>
        <v>30</v>
      </c>
      <c r="D27" s="8">
        <f t="shared" si="1"/>
        <v>98.36065574</v>
      </c>
      <c r="H27" s="8" t="str">
        <f>VLOOKUP(I27,'AccountingPeriod (3)'!$A$6:$G$17,7,TRUE)</f>
        <v>2024-11</v>
      </c>
      <c r="I27" s="20">
        <f t="shared" si="2"/>
        <v>45626</v>
      </c>
      <c r="J27" s="8" t="s">
        <v>80</v>
      </c>
      <c r="K27" s="8" t="s">
        <v>11</v>
      </c>
      <c r="L27" s="8">
        <f t="shared" si="3"/>
        <v>98.36065574</v>
      </c>
      <c r="M27" s="8">
        <v>1.0</v>
      </c>
      <c r="N27" s="8">
        <v>1.0</v>
      </c>
    </row>
    <row r="28" ht="14.25" customHeight="1">
      <c r="B28" s="20">
        <f t="shared" si="4"/>
        <v>45657</v>
      </c>
      <c r="C28" s="8">
        <f t="shared" si="5"/>
        <v>31</v>
      </c>
      <c r="D28" s="8">
        <f t="shared" si="1"/>
        <v>101.6393443</v>
      </c>
      <c r="H28" s="8" t="str">
        <f>VLOOKUP(I28,'AccountingPeriod (3)'!$A$6:$G$17,7,TRUE)</f>
        <v>2024-12</v>
      </c>
      <c r="I28" s="20">
        <f t="shared" si="2"/>
        <v>45657</v>
      </c>
      <c r="J28" s="8" t="s">
        <v>80</v>
      </c>
      <c r="K28" s="8" t="s">
        <v>11</v>
      </c>
      <c r="L28" s="8">
        <f t="shared" si="3"/>
        <v>101.6393443</v>
      </c>
      <c r="M28" s="8">
        <v>1.0</v>
      </c>
      <c r="N28" s="8">
        <v>1.0</v>
      </c>
    </row>
    <row r="29" ht="14.25" customHeight="1">
      <c r="L29" s="6">
        <f>SUM(L17:L28)</f>
        <v>1200</v>
      </c>
    </row>
    <row r="30" ht="14.25" customHeight="1">
      <c r="A30" s="31" t="s">
        <v>216</v>
      </c>
    </row>
    <row r="31" ht="14.25" customHeight="1">
      <c r="A31" s="45" t="s">
        <v>217</v>
      </c>
    </row>
    <row r="32" ht="14.25" customHeight="1"/>
    <row r="33" ht="14.25" customHeight="1"/>
    <row r="34" ht="14.25" customHeight="1">
      <c r="A34" s="45" t="s">
        <v>218</v>
      </c>
      <c r="B34" s="8"/>
      <c r="C34" s="8"/>
      <c r="D34" s="8"/>
      <c r="E34" s="8"/>
      <c r="F34" s="8"/>
      <c r="G34" s="8"/>
      <c r="H34" s="8"/>
      <c r="I34" s="8"/>
      <c r="J34" s="8"/>
      <c r="K34" s="8"/>
    </row>
    <row r="35" ht="14.25" customHeight="1">
      <c r="A35" s="6" t="s">
        <v>81</v>
      </c>
      <c r="B35" s="6" t="s">
        <v>79</v>
      </c>
      <c r="C35" s="6" t="s">
        <v>76</v>
      </c>
      <c r="D35" s="6" t="s">
        <v>210</v>
      </c>
      <c r="E35" s="6" t="s">
        <v>211</v>
      </c>
      <c r="F35" s="6" t="s">
        <v>26</v>
      </c>
      <c r="G35" s="6" t="s">
        <v>30</v>
      </c>
      <c r="H35" s="6" t="s">
        <v>32</v>
      </c>
      <c r="I35" s="6" t="s">
        <v>36</v>
      </c>
      <c r="J35" s="6" t="s">
        <v>13</v>
      </c>
      <c r="K35" s="6" t="s">
        <v>14</v>
      </c>
    </row>
    <row r="36" ht="14.25" customHeight="1">
      <c r="A36" s="20">
        <f>B41</f>
        <v>45397</v>
      </c>
      <c r="B36" s="6">
        <v>1.0</v>
      </c>
      <c r="C36" s="8" t="s">
        <v>80</v>
      </c>
      <c r="D36" s="8">
        <v>102.0</v>
      </c>
      <c r="E36" s="20">
        <v>45292.0</v>
      </c>
      <c r="F36" s="20">
        <v>45292.0</v>
      </c>
      <c r="G36" s="20">
        <v>45657.0</v>
      </c>
      <c r="H36" s="8" t="s">
        <v>82</v>
      </c>
      <c r="I36" s="8" t="s">
        <v>83</v>
      </c>
      <c r="J36" s="46">
        <v>50.0</v>
      </c>
      <c r="K36" s="8">
        <v>12.0</v>
      </c>
    </row>
    <row r="37" ht="14.25" customHeight="1">
      <c r="A37" s="20"/>
      <c r="B37" s="6"/>
      <c r="C37" s="8"/>
      <c r="D37" s="8"/>
      <c r="E37" s="20"/>
      <c r="F37" s="20"/>
      <c r="G37" s="20"/>
      <c r="H37" s="8"/>
      <c r="I37" s="8"/>
      <c r="J37" s="4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45" t="s">
        <v>219</v>
      </c>
    </row>
    <row r="39" ht="14.25" customHeight="1">
      <c r="A39" s="6" t="s">
        <v>167</v>
      </c>
      <c r="B39" s="6" t="s">
        <v>81</v>
      </c>
      <c r="C39" s="6" t="s">
        <v>79</v>
      </c>
      <c r="D39" s="6" t="s">
        <v>76</v>
      </c>
      <c r="E39" s="6" t="s">
        <v>168</v>
      </c>
      <c r="F39" s="6" t="s">
        <v>220</v>
      </c>
      <c r="G39" s="6" t="s">
        <v>25</v>
      </c>
      <c r="H39" s="6" t="s">
        <v>29</v>
      </c>
      <c r="I39" s="6" t="s">
        <v>31</v>
      </c>
      <c r="J39" s="6" t="s">
        <v>35</v>
      </c>
      <c r="K39" s="6" t="s">
        <v>37</v>
      </c>
      <c r="L39" s="6" t="s">
        <v>221</v>
      </c>
      <c r="M39" s="6" t="s">
        <v>222</v>
      </c>
      <c r="N39" s="6" t="s">
        <v>223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8" t="s">
        <v>141</v>
      </c>
      <c r="B40" s="20">
        <f t="shared" ref="B40:D40" si="6">A7</f>
        <v>45292</v>
      </c>
      <c r="C40" s="34">
        <f t="shared" si="6"/>
        <v>1</v>
      </c>
      <c r="D40" s="20" t="str">
        <f t="shared" si="6"/>
        <v>SO1</v>
      </c>
      <c r="E40" s="8">
        <v>111.0</v>
      </c>
      <c r="F40" s="20">
        <f>B41</f>
        <v>45397</v>
      </c>
      <c r="G40" s="8">
        <f t="shared" ref="G40:N40" si="7">D7</f>
        <v>102</v>
      </c>
      <c r="H40" s="20">
        <f t="shared" si="7"/>
        <v>45292</v>
      </c>
      <c r="I40" s="20">
        <f t="shared" si="7"/>
        <v>45292</v>
      </c>
      <c r="J40" s="20">
        <f t="shared" si="7"/>
        <v>45657</v>
      </c>
      <c r="K40" s="8" t="str">
        <f t="shared" si="7"/>
        <v>SaaS</v>
      </c>
      <c r="L40" s="8" t="str">
        <f t="shared" si="7"/>
        <v>Ratable</v>
      </c>
      <c r="M40" s="36">
        <f t="shared" si="7"/>
        <v>100</v>
      </c>
      <c r="N40" s="8">
        <f t="shared" si="7"/>
        <v>12</v>
      </c>
      <c r="O40" s="8"/>
      <c r="P40" s="8"/>
      <c r="Q40" s="8" t="s">
        <v>224</v>
      </c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8" t="s">
        <v>225</v>
      </c>
      <c r="B41" s="20">
        <v>45397.0</v>
      </c>
      <c r="C41" s="8">
        <f t="shared" ref="C41:D41" si="8">B36</f>
        <v>1</v>
      </c>
      <c r="D41" s="8" t="str">
        <f t="shared" si="8"/>
        <v>SO1</v>
      </c>
      <c r="E41" s="8">
        <v>222.0</v>
      </c>
      <c r="F41" s="8"/>
      <c r="G41" s="8">
        <f>D36</f>
        <v>102</v>
      </c>
      <c r="H41" s="20">
        <f>H40</f>
        <v>45292</v>
      </c>
      <c r="I41" s="20">
        <f t="shared" ref="I41:N41" si="9">F36</f>
        <v>45292</v>
      </c>
      <c r="J41" s="20">
        <f t="shared" si="9"/>
        <v>45657</v>
      </c>
      <c r="K41" s="8" t="str">
        <f t="shared" si="9"/>
        <v>SaaS</v>
      </c>
      <c r="L41" s="8" t="str">
        <f t="shared" si="9"/>
        <v>Ratable</v>
      </c>
      <c r="M41" s="36">
        <f t="shared" si="9"/>
        <v>50</v>
      </c>
      <c r="N41" s="8">
        <f t="shared" si="9"/>
        <v>12</v>
      </c>
      <c r="O41" s="8"/>
      <c r="P41" s="8"/>
      <c r="Q41" s="8" t="s">
        <v>226</v>
      </c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45" t="s">
        <v>212</v>
      </c>
      <c r="B43" s="8"/>
      <c r="C43" s="8"/>
      <c r="D43" s="8"/>
      <c r="E43" s="8"/>
    </row>
    <row r="44" ht="14.25" customHeight="1">
      <c r="A44" s="6" t="s">
        <v>36</v>
      </c>
      <c r="B44" s="8" t="str">
        <f>I36</f>
        <v>Ratable</v>
      </c>
      <c r="C44" s="8"/>
      <c r="D44" s="8"/>
      <c r="E44" s="8"/>
    </row>
    <row r="45" ht="14.25" customHeight="1">
      <c r="A45" s="6" t="s">
        <v>26</v>
      </c>
      <c r="B45" s="20">
        <f>F36</f>
        <v>45292</v>
      </c>
      <c r="C45" s="8"/>
      <c r="D45" s="8" t="s">
        <v>213</v>
      </c>
      <c r="E45" s="20">
        <f>EOMONTH(B45,0)</f>
        <v>45322</v>
      </c>
    </row>
    <row r="46" ht="14.25" customHeight="1">
      <c r="A46" s="6" t="s">
        <v>187</v>
      </c>
      <c r="B46" s="8">
        <f>G36-F36+1</f>
        <v>366</v>
      </c>
      <c r="C46" s="8"/>
      <c r="D46" s="8"/>
      <c r="E46" s="8"/>
    </row>
    <row r="47" ht="14.25" customHeight="1">
      <c r="A47" s="6" t="s">
        <v>214</v>
      </c>
      <c r="B47" s="8">
        <f>J36*K36</f>
        <v>600</v>
      </c>
      <c r="C47" s="8"/>
      <c r="D47" s="8"/>
      <c r="E47" s="8"/>
    </row>
    <row r="48" ht="14.25" customHeight="1">
      <c r="A48" s="6" t="s">
        <v>188</v>
      </c>
      <c r="B48" s="8">
        <f>B47/B46</f>
        <v>1.639344262</v>
      </c>
      <c r="C48" s="8"/>
      <c r="D48" s="8"/>
      <c r="E48" s="8"/>
    </row>
    <row r="49" ht="14.25" customHeight="1">
      <c r="H49" s="45" t="s">
        <v>227</v>
      </c>
    </row>
    <row r="50" ht="14.25" customHeight="1">
      <c r="B50" s="6" t="s">
        <v>120</v>
      </c>
      <c r="C50" s="6" t="s">
        <v>159</v>
      </c>
      <c r="D50" s="6" t="s">
        <v>11</v>
      </c>
      <c r="H50" s="6" t="s">
        <v>165</v>
      </c>
      <c r="I50" s="6" t="s">
        <v>75</v>
      </c>
      <c r="J50" s="6" t="s">
        <v>76</v>
      </c>
      <c r="K50" s="6" t="s">
        <v>77</v>
      </c>
      <c r="L50" s="6" t="s">
        <v>78</v>
      </c>
      <c r="M50" s="6" t="s">
        <v>79</v>
      </c>
      <c r="N50" s="6" t="s">
        <v>3</v>
      </c>
    </row>
    <row r="51" ht="14.25" customHeight="1">
      <c r="B51" s="20">
        <f>E45</f>
        <v>45322</v>
      </c>
      <c r="C51" s="34">
        <f>DAYS(B51,B45)+1</f>
        <v>31</v>
      </c>
      <c r="D51" s="8">
        <f t="shared" ref="D51:D62" si="12">$B$48*C51</f>
        <v>50.81967213</v>
      </c>
      <c r="G51" s="45" t="s">
        <v>228</v>
      </c>
      <c r="H51" s="6" t="s">
        <v>225</v>
      </c>
      <c r="I51" s="20">
        <f t="shared" ref="I51:K51" si="10">I17</f>
        <v>45322</v>
      </c>
      <c r="J51" s="7" t="str">
        <f t="shared" si="10"/>
        <v>SO1</v>
      </c>
      <c r="K51" s="8" t="str">
        <f t="shared" si="10"/>
        <v>Revenue</v>
      </c>
      <c r="L51" s="8">
        <f t="shared" ref="L51:L62" si="14">-L17</f>
        <v>-101.6393443</v>
      </c>
      <c r="M51" s="8">
        <f t="shared" ref="M51:N51" si="11">M17</f>
        <v>1</v>
      </c>
      <c r="N51" s="8">
        <f t="shared" si="11"/>
        <v>1</v>
      </c>
    </row>
    <row r="52" ht="14.25" customHeight="1">
      <c r="B52" s="20">
        <f t="shared" ref="B52:B62" si="16">EOMONTH(EDATE(B51,1),0)</f>
        <v>45351</v>
      </c>
      <c r="C52" s="8">
        <f t="shared" ref="C52:C62" si="17">DAYS(B52,B51)</f>
        <v>29</v>
      </c>
      <c r="D52" s="8">
        <f t="shared" si="12"/>
        <v>47.54098361</v>
      </c>
      <c r="H52" s="6" t="s">
        <v>225</v>
      </c>
      <c r="I52" s="20">
        <f t="shared" ref="I52:K52" si="13">I18</f>
        <v>45351</v>
      </c>
      <c r="J52" s="8" t="str">
        <f t="shared" si="13"/>
        <v>SO1</v>
      </c>
      <c r="K52" s="8" t="str">
        <f t="shared" si="13"/>
        <v>Revenue</v>
      </c>
      <c r="L52" s="8">
        <f t="shared" si="14"/>
        <v>-95.08196721</v>
      </c>
      <c r="M52" s="8">
        <f t="shared" ref="M52:N52" si="15">M18</f>
        <v>1</v>
      </c>
      <c r="N52" s="8">
        <f t="shared" si="15"/>
        <v>1</v>
      </c>
    </row>
    <row r="53" ht="14.25" customHeight="1">
      <c r="B53" s="20">
        <f t="shared" si="16"/>
        <v>45382</v>
      </c>
      <c r="C53" s="8">
        <f t="shared" si="17"/>
        <v>31</v>
      </c>
      <c r="D53" s="8">
        <f t="shared" si="12"/>
        <v>50.81967213</v>
      </c>
      <c r="H53" s="6" t="s">
        <v>225</v>
      </c>
      <c r="I53" s="20">
        <f t="shared" ref="I53:K53" si="18">I19</f>
        <v>45382</v>
      </c>
      <c r="J53" s="8" t="str">
        <f t="shared" si="18"/>
        <v>SO1</v>
      </c>
      <c r="K53" s="8" t="str">
        <f t="shared" si="18"/>
        <v>Revenue</v>
      </c>
      <c r="L53" s="8">
        <f t="shared" si="14"/>
        <v>-101.6393443</v>
      </c>
      <c r="M53" s="8">
        <f t="shared" ref="M53:N53" si="19">M19</f>
        <v>1</v>
      </c>
      <c r="N53" s="8">
        <f t="shared" si="19"/>
        <v>1</v>
      </c>
    </row>
    <row r="54" ht="14.25" customHeight="1">
      <c r="B54" s="20">
        <f t="shared" si="16"/>
        <v>45412</v>
      </c>
      <c r="C54" s="8">
        <f t="shared" si="17"/>
        <v>30</v>
      </c>
      <c r="D54" s="8">
        <f t="shared" si="12"/>
        <v>49.18032787</v>
      </c>
      <c r="H54" s="6" t="str">
        <f>VLOOKUP(I54,'AccountingPeriod (3)'!$A$6:$G$17,7,TRUE)</f>
        <v>2024-4</v>
      </c>
      <c r="I54" s="20">
        <f t="shared" ref="I54:K54" si="20">I20</f>
        <v>45412</v>
      </c>
      <c r="J54" s="8" t="str">
        <f t="shared" si="20"/>
        <v>SO1</v>
      </c>
      <c r="K54" s="8" t="str">
        <f t="shared" si="20"/>
        <v>Revenue</v>
      </c>
      <c r="L54" s="8">
        <f t="shared" si="14"/>
        <v>-98.36065574</v>
      </c>
      <c r="M54" s="8">
        <f t="shared" ref="M54:N54" si="21">M20</f>
        <v>1</v>
      </c>
      <c r="N54" s="8">
        <f t="shared" si="21"/>
        <v>1</v>
      </c>
      <c r="Q54" s="6" t="s">
        <v>229</v>
      </c>
    </row>
    <row r="55" ht="14.25" customHeight="1">
      <c r="B55" s="20">
        <f t="shared" si="16"/>
        <v>45443</v>
      </c>
      <c r="C55" s="8">
        <f t="shared" si="17"/>
        <v>31</v>
      </c>
      <c r="D55" s="8">
        <f t="shared" si="12"/>
        <v>50.81967213</v>
      </c>
      <c r="H55" s="8" t="str">
        <f>VLOOKUP(I55,'AccountingPeriod (3)'!$A$6:$G$17,7,TRUE)</f>
        <v>2024-5</v>
      </c>
      <c r="I55" s="20">
        <f t="shared" ref="I55:K55" si="22">I21</f>
        <v>45443</v>
      </c>
      <c r="J55" s="8" t="str">
        <f t="shared" si="22"/>
        <v>SO1</v>
      </c>
      <c r="K55" s="8" t="str">
        <f t="shared" si="22"/>
        <v>Revenue</v>
      </c>
      <c r="L55" s="8">
        <f t="shared" si="14"/>
        <v>-101.6393443</v>
      </c>
      <c r="M55" s="8">
        <f t="shared" ref="M55:N55" si="23">M21</f>
        <v>1</v>
      </c>
      <c r="N55" s="8">
        <f t="shared" si="23"/>
        <v>1</v>
      </c>
    </row>
    <row r="56" ht="14.25" customHeight="1">
      <c r="B56" s="20">
        <f t="shared" si="16"/>
        <v>45473</v>
      </c>
      <c r="C56" s="8">
        <f t="shared" si="17"/>
        <v>30</v>
      </c>
      <c r="D56" s="8">
        <f t="shared" si="12"/>
        <v>49.18032787</v>
      </c>
      <c r="H56" s="8" t="str">
        <f>VLOOKUP(I56,'AccountingPeriod (3)'!$A$6:$G$17,7,TRUE)</f>
        <v>2024-6</v>
      </c>
      <c r="I56" s="20">
        <f t="shared" ref="I56:K56" si="24">I22</f>
        <v>45473</v>
      </c>
      <c r="J56" s="8" t="str">
        <f t="shared" si="24"/>
        <v>SO1</v>
      </c>
      <c r="K56" s="8" t="str">
        <f t="shared" si="24"/>
        <v>Revenue</v>
      </c>
      <c r="L56" s="8">
        <f t="shared" si="14"/>
        <v>-98.36065574</v>
      </c>
      <c r="M56" s="8">
        <f t="shared" ref="M56:N56" si="25">M22</f>
        <v>1</v>
      </c>
      <c r="N56" s="8">
        <f t="shared" si="25"/>
        <v>1</v>
      </c>
    </row>
    <row r="57" ht="14.25" customHeight="1">
      <c r="B57" s="20">
        <f t="shared" si="16"/>
        <v>45504</v>
      </c>
      <c r="C57" s="8">
        <f t="shared" si="17"/>
        <v>31</v>
      </c>
      <c r="D57" s="8">
        <f t="shared" si="12"/>
        <v>50.81967213</v>
      </c>
      <c r="H57" s="8" t="str">
        <f>VLOOKUP(I57,'AccountingPeriod (3)'!$A$6:$G$17,7,TRUE)</f>
        <v>2024-7</v>
      </c>
      <c r="I57" s="20">
        <f t="shared" ref="I57:K57" si="26">I23</f>
        <v>45504</v>
      </c>
      <c r="J57" s="8" t="str">
        <f t="shared" si="26"/>
        <v>SO1</v>
      </c>
      <c r="K57" s="8" t="str">
        <f t="shared" si="26"/>
        <v>Revenue</v>
      </c>
      <c r="L57" s="8">
        <f t="shared" si="14"/>
        <v>-101.6393443</v>
      </c>
      <c r="M57" s="8">
        <f t="shared" ref="M57:N57" si="27">M23</f>
        <v>1</v>
      </c>
      <c r="N57" s="8">
        <f t="shared" si="27"/>
        <v>1</v>
      </c>
    </row>
    <row r="58" ht="14.25" customHeight="1">
      <c r="B58" s="20">
        <f t="shared" si="16"/>
        <v>45535</v>
      </c>
      <c r="C58" s="8">
        <f t="shared" si="17"/>
        <v>31</v>
      </c>
      <c r="D58" s="8">
        <f t="shared" si="12"/>
        <v>50.81967213</v>
      </c>
      <c r="H58" s="8" t="str">
        <f>VLOOKUP(I58,'AccountingPeriod (3)'!$A$6:$G$17,7,TRUE)</f>
        <v>2024-8</v>
      </c>
      <c r="I58" s="20">
        <f t="shared" ref="I58:K58" si="28">I24</f>
        <v>45535</v>
      </c>
      <c r="J58" s="8" t="str">
        <f t="shared" si="28"/>
        <v>SO1</v>
      </c>
      <c r="K58" s="8" t="str">
        <f t="shared" si="28"/>
        <v>Revenue</v>
      </c>
      <c r="L58" s="8">
        <f t="shared" si="14"/>
        <v>-101.6393443</v>
      </c>
      <c r="M58" s="8">
        <f t="shared" ref="M58:N58" si="29">M24</f>
        <v>1</v>
      </c>
      <c r="N58" s="8">
        <f t="shared" si="29"/>
        <v>1</v>
      </c>
    </row>
    <row r="59" ht="14.25" customHeight="1">
      <c r="B59" s="20">
        <f t="shared" si="16"/>
        <v>45565</v>
      </c>
      <c r="C59" s="8">
        <f t="shared" si="17"/>
        <v>30</v>
      </c>
      <c r="D59" s="8">
        <f t="shared" si="12"/>
        <v>49.18032787</v>
      </c>
      <c r="H59" s="8" t="str">
        <f>VLOOKUP(I59,'AccountingPeriod (3)'!$A$6:$G$17,7,TRUE)</f>
        <v>2024-9</v>
      </c>
      <c r="I59" s="20">
        <f t="shared" ref="I59:K59" si="30">I25</f>
        <v>45565</v>
      </c>
      <c r="J59" s="8" t="str">
        <f t="shared" si="30"/>
        <v>SO1</v>
      </c>
      <c r="K59" s="8" t="str">
        <f t="shared" si="30"/>
        <v>Revenue</v>
      </c>
      <c r="L59" s="8">
        <f t="shared" si="14"/>
        <v>-98.36065574</v>
      </c>
      <c r="M59" s="8">
        <f t="shared" ref="M59:N59" si="31">M25</f>
        <v>1</v>
      </c>
      <c r="N59" s="8">
        <f t="shared" si="31"/>
        <v>1</v>
      </c>
    </row>
    <row r="60" ht="14.25" customHeight="1">
      <c r="B60" s="20">
        <f t="shared" si="16"/>
        <v>45596</v>
      </c>
      <c r="C60" s="8">
        <f t="shared" si="17"/>
        <v>31</v>
      </c>
      <c r="D60" s="8">
        <f t="shared" si="12"/>
        <v>50.81967213</v>
      </c>
      <c r="H60" s="8" t="str">
        <f>VLOOKUP(I60,'AccountingPeriod (3)'!$A$6:$G$17,7,TRUE)</f>
        <v>2024-10</v>
      </c>
      <c r="I60" s="20">
        <f t="shared" ref="I60:K60" si="32">I26</f>
        <v>45596</v>
      </c>
      <c r="J60" s="8" t="str">
        <f t="shared" si="32"/>
        <v>SO1</v>
      </c>
      <c r="K60" s="8" t="str">
        <f t="shared" si="32"/>
        <v>Revenue</v>
      </c>
      <c r="L60" s="8">
        <f t="shared" si="14"/>
        <v>-101.6393443</v>
      </c>
      <c r="M60" s="8">
        <f t="shared" ref="M60:N60" si="33">M26</f>
        <v>1</v>
      </c>
      <c r="N60" s="8">
        <f t="shared" si="33"/>
        <v>1</v>
      </c>
    </row>
    <row r="61" ht="14.25" customHeight="1">
      <c r="B61" s="20">
        <f t="shared" si="16"/>
        <v>45626</v>
      </c>
      <c r="C61" s="8">
        <f t="shared" si="17"/>
        <v>30</v>
      </c>
      <c r="D61" s="8">
        <f t="shared" si="12"/>
        <v>49.18032787</v>
      </c>
      <c r="H61" s="8" t="str">
        <f>VLOOKUP(I61,'AccountingPeriod (3)'!$A$6:$G$17,7,TRUE)</f>
        <v>2024-11</v>
      </c>
      <c r="I61" s="20">
        <f t="shared" ref="I61:K61" si="34">I27</f>
        <v>45626</v>
      </c>
      <c r="J61" s="8" t="str">
        <f t="shared" si="34"/>
        <v>SO1</v>
      </c>
      <c r="K61" s="8" t="str">
        <f t="shared" si="34"/>
        <v>Revenue</v>
      </c>
      <c r="L61" s="8">
        <f t="shared" si="14"/>
        <v>-98.36065574</v>
      </c>
      <c r="M61" s="8">
        <f t="shared" ref="M61:N61" si="35">M27</f>
        <v>1</v>
      </c>
      <c r="N61" s="8">
        <f t="shared" si="35"/>
        <v>1</v>
      </c>
    </row>
    <row r="62" ht="14.25" customHeight="1">
      <c r="B62" s="20">
        <f t="shared" si="16"/>
        <v>45657</v>
      </c>
      <c r="C62" s="8">
        <f t="shared" si="17"/>
        <v>31</v>
      </c>
      <c r="D62" s="8">
        <f t="shared" si="12"/>
        <v>50.81967213</v>
      </c>
      <c r="H62" s="8" t="str">
        <f>VLOOKUP(I62,'AccountingPeriod (3)'!$A$6:$G$17,7,TRUE)</f>
        <v>2024-12</v>
      </c>
      <c r="I62" s="20">
        <f t="shared" ref="I62:K62" si="36">I28</f>
        <v>45657</v>
      </c>
      <c r="J62" s="8" t="str">
        <f t="shared" si="36"/>
        <v>SO1</v>
      </c>
      <c r="K62" s="8" t="str">
        <f t="shared" si="36"/>
        <v>Revenue</v>
      </c>
      <c r="L62" s="8">
        <f t="shared" si="14"/>
        <v>-101.6393443</v>
      </c>
      <c r="M62" s="8">
        <f t="shared" ref="M62:N62" si="37">M28</f>
        <v>1</v>
      </c>
      <c r="N62" s="8">
        <f t="shared" si="37"/>
        <v>1</v>
      </c>
    </row>
    <row r="63" ht="14.25" customHeight="1">
      <c r="H63" s="6" t="str">
        <f t="shared" ref="H63:H74" si="40">H51</f>
        <v>2024-4</v>
      </c>
      <c r="I63" s="20">
        <f t="shared" ref="I63:I74" si="41">B51</f>
        <v>45322</v>
      </c>
      <c r="J63" s="8" t="str">
        <f t="shared" ref="J63:K63" si="38">J62</f>
        <v>SO1</v>
      </c>
      <c r="K63" s="8" t="str">
        <f t="shared" si="38"/>
        <v>Revenue</v>
      </c>
      <c r="L63" s="7">
        <f t="shared" ref="L63:L74" si="43">D51</f>
        <v>50.81967213</v>
      </c>
      <c r="M63" s="8">
        <f t="shared" ref="M63:N63" si="39">M62</f>
        <v>1</v>
      </c>
      <c r="N63" s="8">
        <f t="shared" si="39"/>
        <v>1</v>
      </c>
    </row>
    <row r="64" ht="14.25" customHeight="1">
      <c r="H64" s="6" t="str">
        <f t="shared" si="40"/>
        <v>2024-4</v>
      </c>
      <c r="I64" s="20">
        <f t="shared" si="41"/>
        <v>45351</v>
      </c>
      <c r="J64" s="8" t="str">
        <f t="shared" ref="J64:K64" si="42">J63</f>
        <v>SO1</v>
      </c>
      <c r="K64" s="8" t="str">
        <f t="shared" si="42"/>
        <v>Revenue</v>
      </c>
      <c r="L64" s="8">
        <f t="shared" si="43"/>
        <v>47.54098361</v>
      </c>
      <c r="M64" s="8">
        <f t="shared" ref="M64:N64" si="44">M63</f>
        <v>1</v>
      </c>
      <c r="N64" s="8">
        <f t="shared" si="44"/>
        <v>1</v>
      </c>
    </row>
    <row r="65" ht="14.25" customHeight="1">
      <c r="H65" s="6" t="str">
        <f t="shared" si="40"/>
        <v>2024-4</v>
      </c>
      <c r="I65" s="20">
        <f t="shared" si="41"/>
        <v>45382</v>
      </c>
      <c r="J65" s="8" t="str">
        <f t="shared" ref="J65:K65" si="45">J64</f>
        <v>SO1</v>
      </c>
      <c r="K65" s="8" t="str">
        <f t="shared" si="45"/>
        <v>Revenue</v>
      </c>
      <c r="L65" s="8">
        <f t="shared" si="43"/>
        <v>50.81967213</v>
      </c>
      <c r="M65" s="8">
        <f t="shared" ref="M65:N65" si="46">M64</f>
        <v>1</v>
      </c>
      <c r="N65" s="8">
        <f t="shared" si="46"/>
        <v>1</v>
      </c>
    </row>
    <row r="66" ht="14.25" customHeight="1">
      <c r="H66" s="6" t="str">
        <f t="shared" si="40"/>
        <v>2024-4</v>
      </c>
      <c r="I66" s="20">
        <f t="shared" si="41"/>
        <v>45412</v>
      </c>
      <c r="J66" s="8" t="str">
        <f t="shared" ref="J66:K66" si="47">J65</f>
        <v>SO1</v>
      </c>
      <c r="K66" s="8" t="str">
        <f t="shared" si="47"/>
        <v>Revenue</v>
      </c>
      <c r="L66" s="8">
        <f t="shared" si="43"/>
        <v>49.18032787</v>
      </c>
      <c r="M66" s="8">
        <f t="shared" ref="M66:N66" si="48">M65</f>
        <v>1</v>
      </c>
      <c r="N66" s="8">
        <f t="shared" si="48"/>
        <v>1</v>
      </c>
    </row>
    <row r="67" ht="14.25" customHeight="1">
      <c r="H67" s="8" t="str">
        <f t="shared" si="40"/>
        <v>2024-5</v>
      </c>
      <c r="I67" s="20">
        <f t="shared" si="41"/>
        <v>45443</v>
      </c>
      <c r="J67" s="8" t="str">
        <f t="shared" ref="J67:K67" si="49">J66</f>
        <v>SO1</v>
      </c>
      <c r="K67" s="8" t="str">
        <f t="shared" si="49"/>
        <v>Revenue</v>
      </c>
      <c r="L67" s="8">
        <f t="shared" si="43"/>
        <v>50.81967213</v>
      </c>
      <c r="M67" s="8">
        <f t="shared" ref="M67:N67" si="50">M66</f>
        <v>1</v>
      </c>
      <c r="N67" s="8">
        <f t="shared" si="50"/>
        <v>1</v>
      </c>
    </row>
    <row r="68" ht="14.25" customHeight="1">
      <c r="H68" s="8" t="str">
        <f t="shared" si="40"/>
        <v>2024-6</v>
      </c>
      <c r="I68" s="20">
        <f t="shared" si="41"/>
        <v>45473</v>
      </c>
      <c r="J68" s="8" t="str">
        <f t="shared" ref="J68:K68" si="51">J67</f>
        <v>SO1</v>
      </c>
      <c r="K68" s="8" t="str">
        <f t="shared" si="51"/>
        <v>Revenue</v>
      </c>
      <c r="L68" s="8">
        <f t="shared" si="43"/>
        <v>49.18032787</v>
      </c>
      <c r="M68" s="8">
        <f t="shared" ref="M68:N68" si="52">M67</f>
        <v>1</v>
      </c>
      <c r="N68" s="8">
        <f t="shared" si="52"/>
        <v>1</v>
      </c>
    </row>
    <row r="69" ht="14.25" customHeight="1">
      <c r="H69" s="8" t="str">
        <f t="shared" si="40"/>
        <v>2024-7</v>
      </c>
      <c r="I69" s="20">
        <f t="shared" si="41"/>
        <v>45504</v>
      </c>
      <c r="J69" s="8" t="str">
        <f t="shared" ref="J69:K69" si="53">J68</f>
        <v>SO1</v>
      </c>
      <c r="K69" s="8" t="str">
        <f t="shared" si="53"/>
        <v>Revenue</v>
      </c>
      <c r="L69" s="8">
        <f t="shared" si="43"/>
        <v>50.81967213</v>
      </c>
      <c r="M69" s="8">
        <f t="shared" ref="M69:N69" si="54">M68</f>
        <v>1</v>
      </c>
      <c r="N69" s="8">
        <f t="shared" si="54"/>
        <v>1</v>
      </c>
    </row>
    <row r="70" ht="14.25" customHeight="1">
      <c r="H70" s="8" t="str">
        <f t="shared" si="40"/>
        <v>2024-8</v>
      </c>
      <c r="I70" s="20">
        <f t="shared" si="41"/>
        <v>45535</v>
      </c>
      <c r="J70" s="8" t="str">
        <f t="shared" ref="J70:K70" si="55">J69</f>
        <v>SO1</v>
      </c>
      <c r="K70" s="8" t="str">
        <f t="shared" si="55"/>
        <v>Revenue</v>
      </c>
      <c r="L70" s="8">
        <f t="shared" si="43"/>
        <v>50.81967213</v>
      </c>
      <c r="M70" s="8">
        <f t="shared" ref="M70:N70" si="56">M69</f>
        <v>1</v>
      </c>
      <c r="N70" s="8">
        <f t="shared" si="56"/>
        <v>1</v>
      </c>
    </row>
    <row r="71" ht="14.25" customHeight="1">
      <c r="H71" s="8" t="str">
        <f t="shared" si="40"/>
        <v>2024-9</v>
      </c>
      <c r="I71" s="20">
        <f t="shared" si="41"/>
        <v>45565</v>
      </c>
      <c r="J71" s="8" t="str">
        <f t="shared" ref="J71:K71" si="57">J70</f>
        <v>SO1</v>
      </c>
      <c r="K71" s="8" t="str">
        <f t="shared" si="57"/>
        <v>Revenue</v>
      </c>
      <c r="L71" s="8">
        <f t="shared" si="43"/>
        <v>49.18032787</v>
      </c>
      <c r="M71" s="8">
        <f t="shared" ref="M71:N71" si="58">M70</f>
        <v>1</v>
      </c>
      <c r="N71" s="8">
        <f t="shared" si="58"/>
        <v>1</v>
      </c>
    </row>
    <row r="72" ht="14.25" customHeight="1">
      <c r="H72" s="8" t="str">
        <f t="shared" si="40"/>
        <v>2024-10</v>
      </c>
      <c r="I72" s="20">
        <f t="shared" si="41"/>
        <v>45596</v>
      </c>
      <c r="J72" s="8" t="str">
        <f t="shared" ref="J72:K72" si="59">J71</f>
        <v>SO1</v>
      </c>
      <c r="K72" s="8" t="str">
        <f t="shared" si="59"/>
        <v>Revenue</v>
      </c>
      <c r="L72" s="8">
        <f t="shared" si="43"/>
        <v>50.81967213</v>
      </c>
      <c r="M72" s="8">
        <f t="shared" ref="M72:N72" si="60">M71</f>
        <v>1</v>
      </c>
      <c r="N72" s="8">
        <f t="shared" si="60"/>
        <v>1</v>
      </c>
    </row>
    <row r="73" ht="14.25" customHeight="1">
      <c r="H73" s="8" t="str">
        <f t="shared" si="40"/>
        <v>2024-11</v>
      </c>
      <c r="I73" s="20">
        <f t="shared" si="41"/>
        <v>45626</v>
      </c>
      <c r="J73" s="8" t="str">
        <f t="shared" ref="J73:K73" si="61">J72</f>
        <v>SO1</v>
      </c>
      <c r="K73" s="8" t="str">
        <f t="shared" si="61"/>
        <v>Revenue</v>
      </c>
      <c r="L73" s="8">
        <f t="shared" si="43"/>
        <v>49.18032787</v>
      </c>
      <c r="M73" s="8">
        <f t="shared" ref="M73:N73" si="62">M72</f>
        <v>1</v>
      </c>
      <c r="N73" s="8">
        <f t="shared" si="62"/>
        <v>1</v>
      </c>
    </row>
    <row r="74" ht="14.25" customHeight="1">
      <c r="H74" s="8" t="str">
        <f t="shared" si="40"/>
        <v>2024-12</v>
      </c>
      <c r="I74" s="20">
        <f t="shared" si="41"/>
        <v>45657</v>
      </c>
      <c r="J74" s="8" t="str">
        <f t="shared" ref="J74:K74" si="63">J73</f>
        <v>SO1</v>
      </c>
      <c r="K74" s="8" t="str">
        <f t="shared" si="63"/>
        <v>Revenue</v>
      </c>
      <c r="L74" s="8">
        <f t="shared" si="43"/>
        <v>50.81967213</v>
      </c>
      <c r="M74" s="8">
        <f t="shared" ref="M74:N74" si="64">M73</f>
        <v>1</v>
      </c>
      <c r="N74" s="8">
        <f t="shared" si="64"/>
        <v>1</v>
      </c>
    </row>
    <row r="75" ht="14.25" customHeight="1">
      <c r="H75" s="6"/>
      <c r="L75" s="6">
        <f>SUM(L51:L74)</f>
        <v>-600</v>
      </c>
    </row>
    <row r="76" ht="14.25" customHeight="1">
      <c r="H76" s="45" t="s">
        <v>230</v>
      </c>
    </row>
    <row r="77" ht="14.25" customHeight="1">
      <c r="H77" s="6" t="s">
        <v>165</v>
      </c>
      <c r="I77" s="6" t="s">
        <v>75</v>
      </c>
      <c r="J77" s="6" t="s">
        <v>76</v>
      </c>
      <c r="K77" s="6" t="s">
        <v>77</v>
      </c>
      <c r="L77" s="6" t="s">
        <v>78</v>
      </c>
      <c r="M77" s="6" t="s">
        <v>79</v>
      </c>
      <c r="N77" s="6" t="s">
        <v>3</v>
      </c>
    </row>
    <row r="78" ht="14.25" customHeight="1">
      <c r="H78" s="7" t="str">
        <f t="shared" ref="H78:N78" si="65">H17</f>
        <v>2024-1</v>
      </c>
      <c r="I78" s="20">
        <f t="shared" si="65"/>
        <v>45322</v>
      </c>
      <c r="J78" s="8" t="str">
        <f t="shared" si="65"/>
        <v>SO1</v>
      </c>
      <c r="K78" s="8" t="str">
        <f t="shared" si="65"/>
        <v>Revenue</v>
      </c>
      <c r="L78" s="8">
        <f t="shared" si="65"/>
        <v>101.6393443</v>
      </c>
      <c r="M78" s="8">
        <f t="shared" si="65"/>
        <v>1</v>
      </c>
      <c r="N78" s="8">
        <f t="shared" si="65"/>
        <v>1</v>
      </c>
    </row>
    <row r="79" ht="14.25" customHeight="1">
      <c r="H79" s="8" t="str">
        <f t="shared" ref="H79:N79" si="66">H18</f>
        <v>2024-2</v>
      </c>
      <c r="I79" s="20">
        <f t="shared" si="66"/>
        <v>45351</v>
      </c>
      <c r="J79" s="8" t="str">
        <f t="shared" si="66"/>
        <v>SO1</v>
      </c>
      <c r="K79" s="8" t="str">
        <f t="shared" si="66"/>
        <v>Revenue</v>
      </c>
      <c r="L79" s="8">
        <f t="shared" si="66"/>
        <v>95.08196721</v>
      </c>
      <c r="M79" s="8">
        <f t="shared" si="66"/>
        <v>1</v>
      </c>
      <c r="N79" s="8">
        <f t="shared" si="66"/>
        <v>1</v>
      </c>
    </row>
    <row r="80" ht="14.25" customHeight="1">
      <c r="H80" s="8" t="str">
        <f t="shared" ref="H80:N80" si="67">H19</f>
        <v>2024-3</v>
      </c>
      <c r="I80" s="20">
        <f t="shared" si="67"/>
        <v>45382</v>
      </c>
      <c r="J80" s="8" t="str">
        <f t="shared" si="67"/>
        <v>SO1</v>
      </c>
      <c r="K80" s="8" t="str">
        <f t="shared" si="67"/>
        <v>Revenue</v>
      </c>
      <c r="L80" s="8">
        <f t="shared" si="67"/>
        <v>101.6393443</v>
      </c>
      <c r="M80" s="8">
        <f t="shared" si="67"/>
        <v>1</v>
      </c>
      <c r="N80" s="8">
        <f t="shared" si="67"/>
        <v>1</v>
      </c>
    </row>
    <row r="81" ht="14.25" customHeight="1">
      <c r="H81" s="7" t="str">
        <f t="shared" ref="H81:I81" si="68">H51</f>
        <v>2024-4</v>
      </c>
      <c r="I81" s="20">
        <f t="shared" si="68"/>
        <v>45322</v>
      </c>
      <c r="J81" s="8" t="str">
        <f t="shared" ref="J81:K81" si="69">J20</f>
        <v>SO1</v>
      </c>
      <c r="K81" s="8" t="str">
        <f t="shared" si="69"/>
        <v>Revenue</v>
      </c>
      <c r="L81" s="7">
        <f t="shared" ref="L81:L83" si="73">L51+L63</f>
        <v>-50.81967213</v>
      </c>
      <c r="M81" s="7">
        <f t="shared" ref="M81:N81" si="70">M80</f>
        <v>1</v>
      </c>
      <c r="N81" s="8">
        <f t="shared" si="70"/>
        <v>1</v>
      </c>
    </row>
    <row r="82" ht="14.25" customHeight="1">
      <c r="H82" s="8" t="str">
        <f t="shared" ref="H82:I82" si="71">H52</f>
        <v>2024-4</v>
      </c>
      <c r="I82" s="20">
        <f t="shared" si="71"/>
        <v>45351</v>
      </c>
      <c r="J82" s="8" t="str">
        <f t="shared" ref="J82:K82" si="72">J21</f>
        <v>SO1</v>
      </c>
      <c r="K82" s="8" t="str">
        <f t="shared" si="72"/>
        <v>Revenue</v>
      </c>
      <c r="L82" s="8">
        <f t="shared" si="73"/>
        <v>-47.54098361</v>
      </c>
      <c r="M82" s="8">
        <f t="shared" ref="M82:N82" si="74">M81</f>
        <v>1</v>
      </c>
      <c r="N82" s="8">
        <f t="shared" si="74"/>
        <v>1</v>
      </c>
    </row>
    <row r="83" ht="14.25" customHeight="1">
      <c r="H83" s="8" t="str">
        <f t="shared" ref="H83:I83" si="75">H53</f>
        <v>2024-4</v>
      </c>
      <c r="I83" s="20">
        <f t="shared" si="75"/>
        <v>45382</v>
      </c>
      <c r="J83" s="8" t="str">
        <f t="shared" ref="J83:K83" si="76">J22</f>
        <v>SO1</v>
      </c>
      <c r="K83" s="8" t="str">
        <f t="shared" si="76"/>
        <v>Revenue</v>
      </c>
      <c r="L83" s="8">
        <f t="shared" si="73"/>
        <v>-50.81967213</v>
      </c>
      <c r="M83" s="8">
        <f t="shared" ref="M83:N83" si="77">M82</f>
        <v>1</v>
      </c>
      <c r="N83" s="8">
        <f t="shared" si="77"/>
        <v>1</v>
      </c>
    </row>
    <row r="84" ht="14.25" customHeight="1">
      <c r="H84" s="8" t="str">
        <f t="shared" ref="H84:I84" si="78">H54</f>
        <v>2024-4</v>
      </c>
      <c r="I84" s="20">
        <f t="shared" si="78"/>
        <v>45412</v>
      </c>
      <c r="J84" s="8" t="str">
        <f t="shared" ref="J84:K84" si="79">J23</f>
        <v>SO1</v>
      </c>
      <c r="K84" s="8" t="str">
        <f t="shared" si="79"/>
        <v>Revenue</v>
      </c>
      <c r="L84" s="8">
        <f t="shared" ref="L84:L92" si="83">L54+L66+L20</f>
        <v>49.18032787</v>
      </c>
      <c r="M84" s="8">
        <f t="shared" ref="M84:N84" si="80">M83</f>
        <v>1</v>
      </c>
      <c r="N84" s="8">
        <f t="shared" si="80"/>
        <v>1</v>
      </c>
    </row>
    <row r="85" ht="14.25" customHeight="1">
      <c r="H85" s="8" t="str">
        <f t="shared" ref="H85:I85" si="81">H55</f>
        <v>2024-5</v>
      </c>
      <c r="I85" s="20">
        <f t="shared" si="81"/>
        <v>45443</v>
      </c>
      <c r="J85" s="8" t="str">
        <f t="shared" ref="J85:K85" si="82">J24</f>
        <v>SO1</v>
      </c>
      <c r="K85" s="8" t="str">
        <f t="shared" si="82"/>
        <v>Revenue</v>
      </c>
      <c r="L85" s="8">
        <f t="shared" si="83"/>
        <v>50.81967213</v>
      </c>
      <c r="M85" s="8">
        <f t="shared" ref="M85:N85" si="84">M84</f>
        <v>1</v>
      </c>
      <c r="N85" s="8">
        <f t="shared" si="84"/>
        <v>1</v>
      </c>
    </row>
    <row r="86" ht="14.25" customHeight="1">
      <c r="H86" s="8" t="str">
        <f t="shared" ref="H86:I86" si="85">H56</f>
        <v>2024-6</v>
      </c>
      <c r="I86" s="20">
        <f t="shared" si="85"/>
        <v>45473</v>
      </c>
      <c r="J86" s="8" t="str">
        <f t="shared" ref="J86:K86" si="86">J25</f>
        <v>SO1</v>
      </c>
      <c r="K86" s="8" t="str">
        <f t="shared" si="86"/>
        <v>Revenue</v>
      </c>
      <c r="L86" s="8">
        <f t="shared" si="83"/>
        <v>49.18032787</v>
      </c>
      <c r="M86" s="8">
        <f t="shared" ref="M86:N86" si="87">M85</f>
        <v>1</v>
      </c>
      <c r="N86" s="8">
        <f t="shared" si="87"/>
        <v>1</v>
      </c>
    </row>
    <row r="87" ht="14.25" customHeight="1">
      <c r="H87" s="8" t="str">
        <f t="shared" ref="H87:I87" si="88">H57</f>
        <v>2024-7</v>
      </c>
      <c r="I87" s="20">
        <f t="shared" si="88"/>
        <v>45504</v>
      </c>
      <c r="J87" s="8" t="str">
        <f t="shared" ref="J87:K87" si="89">J26</f>
        <v>SO1</v>
      </c>
      <c r="K87" s="8" t="str">
        <f t="shared" si="89"/>
        <v>Revenue</v>
      </c>
      <c r="L87" s="8">
        <f t="shared" si="83"/>
        <v>50.81967213</v>
      </c>
      <c r="M87" s="8">
        <f t="shared" ref="M87:N87" si="90">M86</f>
        <v>1</v>
      </c>
      <c r="N87" s="8">
        <f t="shared" si="90"/>
        <v>1</v>
      </c>
    </row>
    <row r="88" ht="14.25" customHeight="1">
      <c r="H88" s="8" t="str">
        <f t="shared" ref="H88:I88" si="91">H58</f>
        <v>2024-8</v>
      </c>
      <c r="I88" s="20">
        <f t="shared" si="91"/>
        <v>45535</v>
      </c>
      <c r="J88" s="8" t="str">
        <f t="shared" ref="J88:K88" si="92">J27</f>
        <v>SO1</v>
      </c>
      <c r="K88" s="8" t="str">
        <f t="shared" si="92"/>
        <v>Revenue</v>
      </c>
      <c r="L88" s="8">
        <f t="shared" si="83"/>
        <v>50.81967213</v>
      </c>
      <c r="M88" s="8">
        <f t="shared" ref="M88:N88" si="93">M87</f>
        <v>1</v>
      </c>
      <c r="N88" s="8">
        <f t="shared" si="93"/>
        <v>1</v>
      </c>
    </row>
    <row r="89" ht="14.25" customHeight="1">
      <c r="H89" s="8" t="str">
        <f t="shared" ref="H89:I89" si="94">H59</f>
        <v>2024-9</v>
      </c>
      <c r="I89" s="20">
        <f t="shared" si="94"/>
        <v>45565</v>
      </c>
      <c r="J89" s="8" t="str">
        <f t="shared" ref="J89:K89" si="95">J28</f>
        <v>SO1</v>
      </c>
      <c r="K89" s="8" t="str">
        <f t="shared" si="95"/>
        <v>Revenue</v>
      </c>
      <c r="L89" s="8">
        <f t="shared" si="83"/>
        <v>49.18032787</v>
      </c>
      <c r="M89" s="8">
        <f t="shared" ref="M89:N89" si="96">M88</f>
        <v>1</v>
      </c>
      <c r="N89" s="8">
        <f t="shared" si="96"/>
        <v>1</v>
      </c>
    </row>
    <row r="90" ht="14.25" customHeight="1">
      <c r="H90" s="8" t="str">
        <f t="shared" ref="H90:I90" si="97">H60</f>
        <v>2024-10</v>
      </c>
      <c r="I90" s="20">
        <f t="shared" si="97"/>
        <v>45596</v>
      </c>
      <c r="J90" s="8" t="str">
        <f t="shared" ref="J90:K90" si="98">J89</f>
        <v>SO1</v>
      </c>
      <c r="K90" s="8" t="str">
        <f t="shared" si="98"/>
        <v>Revenue</v>
      </c>
      <c r="L90" s="8">
        <f t="shared" si="83"/>
        <v>50.81967213</v>
      </c>
      <c r="M90" s="8">
        <f t="shared" ref="M90:N90" si="99">M89</f>
        <v>1</v>
      </c>
      <c r="N90" s="8">
        <f t="shared" si="99"/>
        <v>1</v>
      </c>
    </row>
    <row r="91" ht="14.25" customHeight="1">
      <c r="H91" s="8" t="str">
        <f t="shared" ref="H91:I91" si="100">H61</f>
        <v>2024-11</v>
      </c>
      <c r="I91" s="20">
        <f t="shared" si="100"/>
        <v>45626</v>
      </c>
      <c r="J91" s="8" t="str">
        <f t="shared" ref="J91:K91" si="101">J90</f>
        <v>SO1</v>
      </c>
      <c r="K91" s="8" t="str">
        <f t="shared" si="101"/>
        <v>Revenue</v>
      </c>
      <c r="L91" s="8">
        <f t="shared" si="83"/>
        <v>49.18032787</v>
      </c>
      <c r="M91" s="8">
        <f t="shared" ref="M91:N91" si="102">M90</f>
        <v>1</v>
      </c>
      <c r="N91" s="8">
        <f t="shared" si="102"/>
        <v>1</v>
      </c>
    </row>
    <row r="92" ht="14.25" customHeight="1">
      <c r="H92" s="8" t="str">
        <f t="shared" ref="H92:I92" si="103">H62</f>
        <v>2024-12</v>
      </c>
      <c r="I92" s="20">
        <f t="shared" si="103"/>
        <v>45657</v>
      </c>
      <c r="J92" s="8" t="str">
        <f t="shared" ref="J92:K92" si="104">J91</f>
        <v>SO1</v>
      </c>
      <c r="K92" s="8" t="str">
        <f t="shared" si="104"/>
        <v>Revenue</v>
      </c>
      <c r="L92" s="8">
        <f t="shared" si="83"/>
        <v>50.81967213</v>
      </c>
      <c r="M92" s="8">
        <f t="shared" ref="M92:N92" si="105">M91</f>
        <v>1</v>
      </c>
      <c r="N92" s="8">
        <f t="shared" si="105"/>
        <v>1</v>
      </c>
    </row>
    <row r="93" ht="14.25" customHeight="1">
      <c r="H93" s="8"/>
      <c r="I93" s="20"/>
      <c r="L93" s="6">
        <f>SUM(L78:L92)</f>
        <v>600</v>
      </c>
    </row>
    <row r="94" ht="14.25" customHeight="1">
      <c r="H94" s="45" t="s">
        <v>231</v>
      </c>
      <c r="I94" s="20"/>
    </row>
    <row r="95" ht="14.25" customHeight="1">
      <c r="H95" s="8" t="str">
        <f t="shared" ref="H95:H106" si="107">H17</f>
        <v>2024-1</v>
      </c>
      <c r="I95" s="20"/>
      <c r="J95" s="7" t="str">
        <f t="shared" ref="J95:K95" si="106">J78</f>
        <v>SO1</v>
      </c>
      <c r="K95" s="8" t="str">
        <f t="shared" si="106"/>
        <v>Revenue</v>
      </c>
      <c r="L95" s="7">
        <f t="shared" ref="L95:L106" si="109">SUMIF($H$78:$L$92,H95,$L$78:$L$92)</f>
        <v>101.6393443</v>
      </c>
    </row>
    <row r="96" ht="14.25" customHeight="1">
      <c r="H96" s="8" t="str">
        <f t="shared" si="107"/>
        <v>2024-2</v>
      </c>
      <c r="I96" s="20"/>
      <c r="J96" s="8" t="str">
        <f t="shared" ref="J96:K96" si="108">J79</f>
        <v>SO1</v>
      </c>
      <c r="K96" s="8" t="str">
        <f t="shared" si="108"/>
        <v>Revenue</v>
      </c>
      <c r="L96" s="8">
        <f t="shared" si="109"/>
        <v>95.08196721</v>
      </c>
    </row>
    <row r="97" ht="14.25" customHeight="1">
      <c r="H97" s="8" t="str">
        <f t="shared" si="107"/>
        <v>2024-3</v>
      </c>
      <c r="I97" s="20"/>
      <c r="J97" s="8" t="str">
        <f t="shared" ref="J97:K97" si="110">J80</f>
        <v>SO1</v>
      </c>
      <c r="K97" s="8" t="str">
        <f t="shared" si="110"/>
        <v>Revenue</v>
      </c>
      <c r="L97" s="8">
        <f t="shared" si="109"/>
        <v>101.6393443</v>
      </c>
    </row>
    <row r="98" ht="14.25" customHeight="1">
      <c r="H98" s="8" t="str">
        <f t="shared" si="107"/>
        <v>2024-4</v>
      </c>
      <c r="I98" s="20"/>
      <c r="J98" s="8" t="str">
        <f t="shared" ref="J98:K98" si="111">J81</f>
        <v>SO1</v>
      </c>
      <c r="K98" s="8" t="str">
        <f t="shared" si="111"/>
        <v>Revenue</v>
      </c>
      <c r="L98" s="8">
        <f t="shared" si="109"/>
        <v>-100</v>
      </c>
    </row>
    <row r="99" ht="14.25" customHeight="1">
      <c r="H99" s="8" t="str">
        <f t="shared" si="107"/>
        <v>2024-5</v>
      </c>
      <c r="I99" s="20"/>
      <c r="J99" s="8" t="str">
        <f t="shared" ref="J99:K99" si="112">J82</f>
        <v>SO1</v>
      </c>
      <c r="K99" s="8" t="str">
        <f t="shared" si="112"/>
        <v>Revenue</v>
      </c>
      <c r="L99" s="8">
        <f t="shared" si="109"/>
        <v>50.81967213</v>
      </c>
    </row>
    <row r="100" ht="14.25" customHeight="1">
      <c r="H100" s="8" t="str">
        <f t="shared" si="107"/>
        <v>2024-6</v>
      </c>
      <c r="J100" s="8" t="str">
        <f t="shared" ref="J100:K100" si="113">J83</f>
        <v>SO1</v>
      </c>
      <c r="K100" s="8" t="str">
        <f t="shared" si="113"/>
        <v>Revenue</v>
      </c>
      <c r="L100" s="8">
        <f t="shared" si="109"/>
        <v>49.18032787</v>
      </c>
    </row>
    <row r="101" ht="14.25" customHeight="1">
      <c r="H101" s="8" t="str">
        <f t="shared" si="107"/>
        <v>2024-7</v>
      </c>
      <c r="J101" s="8" t="str">
        <f t="shared" ref="J101:K101" si="114">J84</f>
        <v>SO1</v>
      </c>
      <c r="K101" s="8" t="str">
        <f t="shared" si="114"/>
        <v>Revenue</v>
      </c>
      <c r="L101" s="8">
        <f t="shared" si="109"/>
        <v>50.81967213</v>
      </c>
    </row>
    <row r="102" ht="14.25" customHeight="1">
      <c r="H102" s="8" t="str">
        <f t="shared" si="107"/>
        <v>2024-8</v>
      </c>
      <c r="J102" s="8" t="str">
        <f t="shared" ref="J102:K102" si="115">J85</f>
        <v>SO1</v>
      </c>
      <c r="K102" s="8" t="str">
        <f t="shared" si="115"/>
        <v>Revenue</v>
      </c>
      <c r="L102" s="8">
        <f t="shared" si="109"/>
        <v>50.81967213</v>
      </c>
    </row>
    <row r="103" ht="14.25" customHeight="1">
      <c r="H103" s="8" t="str">
        <f t="shared" si="107"/>
        <v>2024-9</v>
      </c>
      <c r="J103" s="8" t="str">
        <f t="shared" ref="J103:K103" si="116">J86</f>
        <v>SO1</v>
      </c>
      <c r="K103" s="8" t="str">
        <f t="shared" si="116"/>
        <v>Revenue</v>
      </c>
      <c r="L103" s="8">
        <f t="shared" si="109"/>
        <v>49.18032787</v>
      </c>
    </row>
    <row r="104" ht="14.25" customHeight="1">
      <c r="H104" s="8" t="str">
        <f t="shared" si="107"/>
        <v>2024-10</v>
      </c>
      <c r="J104" s="8" t="str">
        <f t="shared" ref="J104:K104" si="117">J87</f>
        <v>SO1</v>
      </c>
      <c r="K104" s="8" t="str">
        <f t="shared" si="117"/>
        <v>Revenue</v>
      </c>
      <c r="L104" s="8">
        <f t="shared" si="109"/>
        <v>50.81967213</v>
      </c>
    </row>
    <row r="105" ht="14.25" customHeight="1">
      <c r="H105" s="8" t="str">
        <f t="shared" si="107"/>
        <v>2024-11</v>
      </c>
      <c r="J105" s="8" t="str">
        <f t="shared" ref="J105:K105" si="118">J88</f>
        <v>SO1</v>
      </c>
      <c r="K105" s="8" t="str">
        <f t="shared" si="118"/>
        <v>Revenue</v>
      </c>
      <c r="L105" s="8">
        <f t="shared" si="109"/>
        <v>49.18032787</v>
      </c>
    </row>
    <row r="106" ht="14.25" customHeight="1">
      <c r="H106" s="8" t="str">
        <f t="shared" si="107"/>
        <v>2024-12</v>
      </c>
      <c r="J106" s="8" t="str">
        <f t="shared" ref="J106:K106" si="119">J89</f>
        <v>SO1</v>
      </c>
      <c r="K106" s="8" t="str">
        <f t="shared" si="119"/>
        <v>Revenue</v>
      </c>
      <c r="L106" s="8">
        <f t="shared" si="109"/>
        <v>50.81967213</v>
      </c>
    </row>
    <row r="107" ht="14.25" customHeight="1">
      <c r="L107" s="6">
        <f>SUM(L95:L106)</f>
        <v>600</v>
      </c>
    </row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26.86"/>
    <col customWidth="1" min="3" max="3" width="19.71"/>
    <col customWidth="1" min="4" max="4" width="11.71"/>
    <col customWidth="1" min="5" max="5" width="23.14"/>
    <col customWidth="1" min="6" max="6" width="14.0"/>
    <col customWidth="1" min="7" max="7" width="25.71"/>
    <col customWidth="1" min="8" max="8" width="12.71"/>
    <col customWidth="1" min="9" max="9" width="18.14"/>
    <col customWidth="1" min="10" max="10" width="10.57"/>
    <col customWidth="1" min="11" max="11" width="13.14"/>
    <col customWidth="1" min="12" max="20" width="8.86"/>
    <col customWidth="1" min="21" max="21" width="18.57"/>
    <col customWidth="1" min="22" max="27" width="8.86"/>
  </cols>
  <sheetData>
    <row r="1" ht="14.25" customHeight="1">
      <c r="A1" s="6" t="s">
        <v>232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ht="14.25" customHeight="1">
      <c r="A2" s="47" t="s">
        <v>90</v>
      </c>
      <c r="B2" s="8"/>
      <c r="C2" s="8"/>
      <c r="D2" s="8"/>
      <c r="E2" s="47" t="s">
        <v>96</v>
      </c>
      <c r="F2" s="8"/>
      <c r="G2" s="8"/>
      <c r="H2" s="8"/>
      <c r="I2" s="8"/>
      <c r="J2" s="8"/>
      <c r="K2" s="8"/>
      <c r="L2" s="47" t="s">
        <v>50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ht="14.25" customHeight="1">
      <c r="A3" s="6" t="s">
        <v>7</v>
      </c>
      <c r="B3" s="6" t="s">
        <v>8</v>
      </c>
      <c r="C3" s="6" t="s">
        <v>10</v>
      </c>
      <c r="D3" s="8"/>
      <c r="E3" s="6" t="s">
        <v>7</v>
      </c>
      <c r="F3" s="6" t="s">
        <v>20</v>
      </c>
      <c r="G3" s="6" t="s">
        <v>21</v>
      </c>
      <c r="H3" s="6" t="s">
        <v>22</v>
      </c>
      <c r="I3" s="6" t="s">
        <v>23</v>
      </c>
      <c r="J3" s="6" t="s">
        <v>24</v>
      </c>
      <c r="K3" s="8"/>
      <c r="L3" s="6" t="s">
        <v>7</v>
      </c>
      <c r="M3" s="6" t="s">
        <v>49</v>
      </c>
      <c r="N3" s="6" t="s">
        <v>50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ht="14.25" customHeight="1">
      <c r="A4" s="8">
        <v>1.0</v>
      </c>
      <c r="B4" s="8" t="s">
        <v>11</v>
      </c>
      <c r="C4" s="8">
        <v>1.0</v>
      </c>
      <c r="D4" s="8"/>
      <c r="E4" s="8">
        <v>1.0</v>
      </c>
      <c r="F4" s="8" t="s">
        <v>25</v>
      </c>
      <c r="G4" s="8" t="s">
        <v>69</v>
      </c>
      <c r="H4" s="8">
        <v>1.0</v>
      </c>
      <c r="I4" s="8" t="s">
        <v>33</v>
      </c>
      <c r="J4" s="8" t="s">
        <v>28</v>
      </c>
      <c r="K4" s="8"/>
      <c r="L4" s="8">
        <v>1.0</v>
      </c>
      <c r="M4" s="8" t="s">
        <v>11</v>
      </c>
      <c r="N4" s="8" t="s">
        <v>51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ht="14.25" customHeight="1">
      <c r="A5" s="8">
        <v>2.0</v>
      </c>
      <c r="B5" s="8" t="s">
        <v>12</v>
      </c>
      <c r="C5" s="8">
        <v>1.0</v>
      </c>
      <c r="D5" s="8"/>
      <c r="E5" s="8">
        <v>2.0</v>
      </c>
      <c r="F5" s="8" t="s">
        <v>29</v>
      </c>
      <c r="G5" s="8" t="s">
        <v>211</v>
      </c>
      <c r="H5" s="8">
        <v>0.0</v>
      </c>
      <c r="I5" s="8" t="s">
        <v>27</v>
      </c>
      <c r="J5" s="8" t="s">
        <v>28</v>
      </c>
      <c r="K5" s="8"/>
      <c r="L5" s="8">
        <v>2.0</v>
      </c>
      <c r="M5" s="8" t="s">
        <v>52</v>
      </c>
      <c r="N5" s="8" t="s">
        <v>53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ht="14.25" customHeight="1">
      <c r="A6" s="8"/>
      <c r="B6" s="8"/>
      <c r="C6" s="8"/>
      <c r="D6" s="8"/>
      <c r="E6" s="8">
        <v>3.0</v>
      </c>
      <c r="F6" s="8" t="s">
        <v>31</v>
      </c>
      <c r="G6" s="8" t="s">
        <v>26</v>
      </c>
      <c r="H6" s="8">
        <v>0.0</v>
      </c>
      <c r="I6" s="8" t="s">
        <v>27</v>
      </c>
      <c r="J6" s="8" t="s">
        <v>28</v>
      </c>
      <c r="K6" s="8"/>
      <c r="L6" s="8">
        <v>3.0</v>
      </c>
      <c r="M6" s="8" t="s">
        <v>54</v>
      </c>
      <c r="N6" s="8" t="s">
        <v>53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ht="14.25" customHeight="1">
      <c r="A7" s="8"/>
      <c r="B7" s="8"/>
      <c r="C7" s="8"/>
      <c r="D7" s="8"/>
      <c r="E7" s="8">
        <v>4.0</v>
      </c>
      <c r="F7" s="8" t="s">
        <v>35</v>
      </c>
      <c r="G7" s="8" t="s">
        <v>30</v>
      </c>
      <c r="H7" s="8">
        <v>0.0</v>
      </c>
      <c r="I7" s="8" t="s">
        <v>27</v>
      </c>
      <c r="J7" s="8" t="s">
        <v>28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ht="14.25" customHeight="1">
      <c r="A8" s="8"/>
      <c r="B8" s="8"/>
      <c r="C8" s="8"/>
      <c r="D8" s="8"/>
      <c r="E8" s="8">
        <v>5.0</v>
      </c>
      <c r="F8" s="8" t="s">
        <v>37</v>
      </c>
      <c r="G8" s="8" t="s">
        <v>32</v>
      </c>
      <c r="H8" s="8">
        <v>0.0</v>
      </c>
      <c r="I8" s="8" t="s">
        <v>33</v>
      </c>
      <c r="J8" s="8" t="s">
        <v>28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ht="14.25" customHeight="1">
      <c r="A9" s="8"/>
      <c r="B9" s="8"/>
      <c r="C9" s="8"/>
      <c r="D9" s="8"/>
      <c r="E9" s="8">
        <v>6.0</v>
      </c>
      <c r="F9" s="8" t="s">
        <v>221</v>
      </c>
      <c r="G9" s="8" t="s">
        <v>36</v>
      </c>
      <c r="H9" s="8">
        <v>0.0</v>
      </c>
      <c r="I9" s="8" t="s">
        <v>33</v>
      </c>
      <c r="J9" s="8" t="s">
        <v>28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ht="14.25" customHeight="1">
      <c r="A10" s="8"/>
      <c r="B10" s="8"/>
      <c r="C10" s="8"/>
      <c r="D10" s="8"/>
      <c r="E10" s="8">
        <v>7.0</v>
      </c>
      <c r="F10" s="8" t="s">
        <v>222</v>
      </c>
      <c r="G10" s="8" t="s">
        <v>233</v>
      </c>
      <c r="H10" s="8">
        <v>0.0</v>
      </c>
      <c r="I10" s="8" t="s">
        <v>234</v>
      </c>
      <c r="J10" s="8" t="s">
        <v>28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ht="14.25" customHeight="1">
      <c r="A11" s="8"/>
      <c r="B11" s="8"/>
      <c r="C11" s="8"/>
      <c r="D11" s="8"/>
      <c r="E11" s="8">
        <v>8.0</v>
      </c>
      <c r="F11" s="8" t="s">
        <v>223</v>
      </c>
      <c r="G11" s="8" t="s">
        <v>235</v>
      </c>
      <c r="H11" s="8">
        <v>0.0</v>
      </c>
      <c r="I11" s="8" t="s">
        <v>234</v>
      </c>
      <c r="J11" s="8" t="s">
        <v>28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ht="14.25" customHeight="1">
      <c r="A12" s="8"/>
      <c r="B12" s="8"/>
      <c r="C12" s="8"/>
      <c r="D12" s="8"/>
      <c r="E12" s="8">
        <v>9.0</v>
      </c>
      <c r="F12" s="8" t="s">
        <v>236</v>
      </c>
      <c r="G12" s="8" t="s">
        <v>214</v>
      </c>
      <c r="H12" s="8">
        <v>0.0</v>
      </c>
      <c r="I12" s="8" t="s">
        <v>234</v>
      </c>
      <c r="J12" s="8" t="s">
        <v>39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ht="14.2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ht="14.25" customHeight="1">
      <c r="A14" s="47" t="s">
        <v>237</v>
      </c>
      <c r="B14" s="8"/>
      <c r="C14" s="8"/>
      <c r="D14" s="8"/>
      <c r="E14" s="8"/>
      <c r="F14" s="47" t="s">
        <v>238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ht="14.25" customHeight="1">
      <c r="A15" s="6" t="s">
        <v>67</v>
      </c>
      <c r="B15" s="6" t="s">
        <v>68</v>
      </c>
      <c r="C15" s="6" t="s">
        <v>49</v>
      </c>
      <c r="D15" s="6" t="s">
        <v>210</v>
      </c>
      <c r="E15" s="8"/>
      <c r="F15" s="12" t="s">
        <v>56</v>
      </c>
      <c r="G15" s="13" t="s">
        <v>57</v>
      </c>
      <c r="H15" s="12" t="s">
        <v>58</v>
      </c>
      <c r="I15" s="14" t="s">
        <v>59</v>
      </c>
      <c r="J15" s="15" t="s">
        <v>60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ht="14.25" customHeight="1">
      <c r="A16" s="8">
        <v>1000.0</v>
      </c>
      <c r="B16" s="8" t="s">
        <v>11</v>
      </c>
      <c r="C16" s="8" t="s">
        <v>11</v>
      </c>
      <c r="D16" s="8" t="s">
        <v>70</v>
      </c>
      <c r="E16" s="8"/>
      <c r="F16" s="1">
        <v>1.0</v>
      </c>
      <c r="G16" s="1" t="s">
        <v>11</v>
      </c>
      <c r="H16" s="1" t="s">
        <v>64</v>
      </c>
      <c r="I16" s="1" t="s">
        <v>65</v>
      </c>
      <c r="J16" s="1" t="s">
        <v>52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ht="14.25" customHeight="1">
      <c r="A17" s="8">
        <v>2000.0</v>
      </c>
      <c r="B17" s="8" t="s">
        <v>11</v>
      </c>
      <c r="C17" s="8" t="s">
        <v>11</v>
      </c>
      <c r="D17" s="8" t="s">
        <v>71</v>
      </c>
      <c r="E17" s="8"/>
      <c r="F17" s="1">
        <v>2.0</v>
      </c>
      <c r="G17" s="1" t="s">
        <v>11</v>
      </c>
      <c r="H17" s="1" t="s">
        <v>64</v>
      </c>
      <c r="I17" s="1" t="s">
        <v>66</v>
      </c>
      <c r="J17" s="1" t="s">
        <v>11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ht="14.25" customHeight="1">
      <c r="A18" s="8">
        <v>3000.0</v>
      </c>
      <c r="B18" s="8" t="s">
        <v>72</v>
      </c>
      <c r="C18" s="8" t="s">
        <v>54</v>
      </c>
      <c r="D18" s="8" t="s">
        <v>70</v>
      </c>
      <c r="E18" s="8"/>
      <c r="F18" s="1">
        <v>3.0</v>
      </c>
      <c r="G18" s="1" t="s">
        <v>12</v>
      </c>
      <c r="H18" s="1" t="s">
        <v>64</v>
      </c>
      <c r="I18" s="1" t="s">
        <v>65</v>
      </c>
      <c r="J18" s="1" t="s">
        <v>54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ht="14.25" customHeight="1">
      <c r="A19" s="8">
        <v>4000.0</v>
      </c>
      <c r="B19" s="8" t="s">
        <v>72</v>
      </c>
      <c r="C19" s="8" t="s">
        <v>54</v>
      </c>
      <c r="D19" s="8" t="s">
        <v>71</v>
      </c>
      <c r="E19" s="8"/>
      <c r="F19" s="1">
        <v>4.0</v>
      </c>
      <c r="G19" s="1" t="s">
        <v>12</v>
      </c>
      <c r="H19" s="1" t="s">
        <v>64</v>
      </c>
      <c r="I19" s="1" t="s">
        <v>66</v>
      </c>
      <c r="J19" s="1" t="s">
        <v>52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ht="14.25" customHeight="1">
      <c r="A20" s="8">
        <v>5000.0</v>
      </c>
      <c r="B20" s="8" t="s">
        <v>73</v>
      </c>
      <c r="C20" s="8" t="s">
        <v>52</v>
      </c>
      <c r="D20" s="8" t="s">
        <v>70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ht="14.25" customHeight="1">
      <c r="A21" s="8">
        <v>6000.0</v>
      </c>
      <c r="B21" s="8" t="str">
        <f>C21</f>
        <v>Deferred Revenue</v>
      </c>
      <c r="C21" s="8" t="s">
        <v>52</v>
      </c>
      <c r="D21" s="8" t="s">
        <v>71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ht="14.2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ht="14.2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ht="14.25" customHeight="1">
      <c r="A24" s="31" t="s">
        <v>208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ht="14.25" customHeight="1">
      <c r="A25" s="45" t="s">
        <v>209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ht="14.25" customHeight="1">
      <c r="A26" s="6" t="s">
        <v>75</v>
      </c>
      <c r="B26" s="6" t="s">
        <v>76</v>
      </c>
      <c r="C26" s="6" t="s">
        <v>77</v>
      </c>
      <c r="D26" s="6" t="s">
        <v>78</v>
      </c>
      <c r="E26" s="6" t="s">
        <v>79</v>
      </c>
      <c r="F26" s="19" t="s">
        <v>63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ht="14.25" customHeight="1">
      <c r="A27" s="20"/>
      <c r="B27" s="8"/>
      <c r="C27" s="8"/>
      <c r="D27" s="8"/>
      <c r="E27" s="8"/>
      <c r="F27" s="21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ht="14.25" customHeight="1">
      <c r="A28" s="45" t="s">
        <v>146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ht="14.25" customHeight="1">
      <c r="A29" s="6" t="s">
        <v>81</v>
      </c>
      <c r="B29" s="6" t="s">
        <v>79</v>
      </c>
      <c r="C29" s="6" t="s">
        <v>76</v>
      </c>
      <c r="D29" s="6" t="s">
        <v>38</v>
      </c>
      <c r="E29" s="6" t="s">
        <v>211</v>
      </c>
      <c r="F29" s="6" t="s">
        <v>26</v>
      </c>
      <c r="G29" s="6" t="s">
        <v>30</v>
      </c>
      <c r="H29" s="6" t="s">
        <v>32</v>
      </c>
      <c r="I29" s="6" t="s">
        <v>36</v>
      </c>
      <c r="J29" s="6" t="s">
        <v>13</v>
      </c>
      <c r="K29" s="6" t="s">
        <v>14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ht="14.25" customHeight="1">
      <c r="A30" s="20">
        <v>45292.0</v>
      </c>
      <c r="B30" s="6">
        <v>1.0</v>
      </c>
      <c r="C30" s="8" t="s">
        <v>80</v>
      </c>
      <c r="D30" s="8" t="s">
        <v>70</v>
      </c>
      <c r="E30" s="20">
        <v>45292.0</v>
      </c>
      <c r="F30" s="20">
        <v>45292.0</v>
      </c>
      <c r="G30" s="20">
        <v>45657.0</v>
      </c>
      <c r="H30" s="8" t="s">
        <v>82</v>
      </c>
      <c r="I30" s="8" t="s">
        <v>83</v>
      </c>
      <c r="J30" s="22">
        <v>100.0</v>
      </c>
      <c r="K30" s="8">
        <v>12.0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ht="14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ht="14.25" customHeight="1">
      <c r="A32" s="45" t="s">
        <v>212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ht="14.25" customHeight="1">
      <c r="A33" s="6" t="s">
        <v>36</v>
      </c>
      <c r="B33" s="8" t="str">
        <f>I30</f>
        <v>Ratable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ht="14.25" customHeight="1">
      <c r="A34" s="6" t="s">
        <v>26</v>
      </c>
      <c r="B34" s="20">
        <f>F30</f>
        <v>45292</v>
      </c>
      <c r="C34" s="8"/>
      <c r="D34" s="8" t="s">
        <v>213</v>
      </c>
      <c r="E34" s="20">
        <f>EOMONTH(B34,0)</f>
        <v>45322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ht="14.25" customHeight="1">
      <c r="A35" s="6" t="s">
        <v>187</v>
      </c>
      <c r="B35" s="8">
        <f>G30-F30+1</f>
        <v>366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ht="14.25" customHeight="1">
      <c r="A36" s="6" t="s">
        <v>214</v>
      </c>
      <c r="B36" s="8">
        <f>J30*K30</f>
        <v>1200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ht="14.25" customHeight="1">
      <c r="A37" s="6" t="s">
        <v>188</v>
      </c>
      <c r="B37" s="8">
        <f>B36/B35</f>
        <v>3.278688525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ht="14.25" customHeight="1">
      <c r="A38" s="8"/>
      <c r="B38" s="8"/>
      <c r="C38" s="8"/>
      <c r="D38" s="8"/>
      <c r="E38" s="8"/>
      <c r="F38" s="8"/>
      <c r="G38" s="8"/>
      <c r="H38" s="45" t="s">
        <v>215</v>
      </c>
      <c r="I38" s="8"/>
      <c r="J38" s="8"/>
      <c r="K38" s="8"/>
      <c r="L38" s="8"/>
      <c r="M38" s="8"/>
      <c r="N38" s="8"/>
      <c r="O38" s="8"/>
      <c r="P38" s="8"/>
      <c r="Q38" s="6" t="s">
        <v>239</v>
      </c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ht="14.25" customHeight="1">
      <c r="A39" s="8"/>
      <c r="B39" s="6" t="s">
        <v>120</v>
      </c>
      <c r="C39" s="6" t="s">
        <v>159</v>
      </c>
      <c r="D39" s="6" t="s">
        <v>11</v>
      </c>
      <c r="E39" s="8"/>
      <c r="F39" s="8"/>
      <c r="G39" s="8"/>
      <c r="H39" s="6" t="s">
        <v>165</v>
      </c>
      <c r="I39" s="6" t="s">
        <v>75</v>
      </c>
      <c r="J39" s="6" t="s">
        <v>76</v>
      </c>
      <c r="K39" s="6" t="s">
        <v>77</v>
      </c>
      <c r="L39" s="6" t="s">
        <v>78</v>
      </c>
      <c r="M39" s="6" t="s">
        <v>79</v>
      </c>
      <c r="N39" s="6" t="s">
        <v>3</v>
      </c>
      <c r="O39" s="8"/>
      <c r="P39" s="8"/>
      <c r="Q39" s="6" t="s">
        <v>167</v>
      </c>
      <c r="R39" s="6" t="s">
        <v>76</v>
      </c>
      <c r="S39" s="6" t="s">
        <v>77</v>
      </c>
      <c r="T39" s="6" t="s">
        <v>195</v>
      </c>
      <c r="U39" s="38" t="s">
        <v>196</v>
      </c>
      <c r="V39" s="38" t="s">
        <v>197</v>
      </c>
      <c r="W39" s="38" t="s">
        <v>198</v>
      </c>
      <c r="X39" s="38" t="s">
        <v>65</v>
      </c>
      <c r="Y39" s="38" t="s">
        <v>66</v>
      </c>
      <c r="Z39" s="38" t="s">
        <v>38</v>
      </c>
      <c r="AA39" s="38" t="s">
        <v>199</v>
      </c>
    </row>
    <row r="40" ht="14.25" customHeight="1">
      <c r="A40" s="8"/>
      <c r="B40" s="20">
        <f>E34</f>
        <v>45322</v>
      </c>
      <c r="C40" s="34">
        <f>DAYS(B40,B34)+1</f>
        <v>31</v>
      </c>
      <c r="D40" s="8">
        <f t="shared" ref="D40:D51" si="3">$B$37*C40</f>
        <v>101.6393443</v>
      </c>
      <c r="E40" s="8"/>
      <c r="F40" s="8"/>
      <c r="G40" s="8"/>
      <c r="H40" s="8" t="str">
        <f>VLOOKUP(I40,'AccountingPeriod (3)'!$A$6:$G$17,7,TRUE)</f>
        <v>2024-1</v>
      </c>
      <c r="I40" s="20">
        <f t="shared" ref="I40:I51" si="4">B40</f>
        <v>45322</v>
      </c>
      <c r="J40" s="8" t="s">
        <v>80</v>
      </c>
      <c r="K40" s="8" t="s">
        <v>11</v>
      </c>
      <c r="L40" s="8">
        <f t="shared" ref="L40:L51" si="5">D40</f>
        <v>101.6393443</v>
      </c>
      <c r="M40" s="8">
        <v>1.0</v>
      </c>
      <c r="N40" s="8">
        <v>1.0</v>
      </c>
      <c r="O40" s="8"/>
      <c r="P40" s="8"/>
      <c r="Q40" s="20" t="s">
        <v>141</v>
      </c>
      <c r="R40" s="8" t="str">
        <f t="shared" ref="R40:S40" si="1">J40</f>
        <v>SO1</v>
      </c>
      <c r="S40" s="8" t="str">
        <f t="shared" si="1"/>
        <v>Revenue</v>
      </c>
      <c r="T40" s="8">
        <f t="shared" ref="T40:U40" si="2">A20</f>
        <v>5000</v>
      </c>
      <c r="U40" s="8" t="str">
        <f t="shared" si="2"/>
        <v>Unbilled Receivable</v>
      </c>
      <c r="V40" s="8" t="str">
        <f>N5</f>
        <v>Balance Sheet</v>
      </c>
      <c r="W40" s="8" t="str">
        <f>M5</f>
        <v>Deferred Revenue</v>
      </c>
      <c r="X40" s="22">
        <f>L40</f>
        <v>101.6393443</v>
      </c>
      <c r="Y40" s="8"/>
      <c r="Z40" s="8" t="s">
        <v>70</v>
      </c>
      <c r="AA40" s="8"/>
    </row>
    <row r="41" ht="14.25" customHeight="1">
      <c r="A41" s="8"/>
      <c r="B41" s="20">
        <f t="shared" ref="B41:B51" si="6">EOMONTH(EDATE(B40,1),0)</f>
        <v>45351</v>
      </c>
      <c r="C41" s="8">
        <f t="shared" ref="C41:C51" si="7">DAYS(B41,B40)</f>
        <v>29</v>
      </c>
      <c r="D41" s="8">
        <f t="shared" si="3"/>
        <v>95.08196721</v>
      </c>
      <c r="E41" s="8"/>
      <c r="F41" s="8"/>
      <c r="G41" s="8"/>
      <c r="H41" s="8" t="str">
        <f>VLOOKUP(I41,'AccountingPeriod (3)'!$A$6:$G$17,7,TRUE)</f>
        <v>2024-2</v>
      </c>
      <c r="I41" s="20">
        <f t="shared" si="4"/>
        <v>45351</v>
      </c>
      <c r="J41" s="8" t="s">
        <v>80</v>
      </c>
      <c r="K41" s="8" t="s">
        <v>11</v>
      </c>
      <c r="L41" s="8">
        <f t="shared" si="5"/>
        <v>95.08196721</v>
      </c>
      <c r="M41" s="8">
        <v>1.0</v>
      </c>
      <c r="N41" s="8">
        <v>1.0</v>
      </c>
      <c r="O41" s="8"/>
      <c r="P41" s="8"/>
      <c r="Q41" s="20" t="s">
        <v>141</v>
      </c>
      <c r="R41" s="8" t="str">
        <f t="shared" ref="R41:R43" si="8">R40</f>
        <v>SO1</v>
      </c>
      <c r="S41" s="8" t="str">
        <f>K41</f>
        <v>Revenue</v>
      </c>
      <c r="T41" s="8">
        <v>1000.0</v>
      </c>
      <c r="U41" s="8" t="str">
        <f>B16</f>
        <v>Revenue</v>
      </c>
      <c r="V41" s="8" t="str">
        <f>N4</f>
        <v>Income Statement</v>
      </c>
      <c r="W41" s="8" t="str">
        <f>M4</f>
        <v>Revenue</v>
      </c>
      <c r="X41" s="8"/>
      <c r="Y41" s="22">
        <f>-X40</f>
        <v>-101.6393443</v>
      </c>
      <c r="Z41" s="8" t="s">
        <v>70</v>
      </c>
      <c r="AA41" s="8"/>
    </row>
    <row r="42" ht="14.25" customHeight="1">
      <c r="A42" s="8"/>
      <c r="B42" s="20">
        <f t="shared" si="6"/>
        <v>45382</v>
      </c>
      <c r="C42" s="8">
        <f t="shared" si="7"/>
        <v>31</v>
      </c>
      <c r="D42" s="8">
        <f t="shared" si="3"/>
        <v>101.6393443</v>
      </c>
      <c r="E42" s="8"/>
      <c r="F42" s="8"/>
      <c r="G42" s="8"/>
      <c r="H42" s="8" t="str">
        <f>VLOOKUP(I42,'AccountingPeriod (3)'!$A$6:$G$17,7,TRUE)</f>
        <v>2024-3</v>
      </c>
      <c r="I42" s="20">
        <f t="shared" si="4"/>
        <v>45382</v>
      </c>
      <c r="J42" s="8" t="s">
        <v>80</v>
      </c>
      <c r="K42" s="8" t="s">
        <v>11</v>
      </c>
      <c r="L42" s="8">
        <f t="shared" si="5"/>
        <v>101.6393443</v>
      </c>
      <c r="M42" s="8">
        <v>1.0</v>
      </c>
      <c r="N42" s="8">
        <v>1.0</v>
      </c>
      <c r="O42" s="8"/>
      <c r="P42" s="8"/>
      <c r="Q42" s="20" t="s">
        <v>240</v>
      </c>
      <c r="R42" s="8" t="str">
        <f t="shared" si="8"/>
        <v>SO1</v>
      </c>
      <c r="S42" s="20" t="str">
        <f t="shared" ref="S42:W42" si="9">S40</f>
        <v>Revenue</v>
      </c>
      <c r="T42" s="8">
        <f t="shared" si="9"/>
        <v>5000</v>
      </c>
      <c r="U42" s="8" t="str">
        <f t="shared" si="9"/>
        <v>Unbilled Receivable</v>
      </c>
      <c r="V42" s="8" t="str">
        <f t="shared" si="9"/>
        <v>Balance Sheet</v>
      </c>
      <c r="W42" s="8" t="str">
        <f t="shared" si="9"/>
        <v>Deferred Revenue</v>
      </c>
      <c r="X42" s="22">
        <f>L41</f>
        <v>95.08196721</v>
      </c>
      <c r="Y42" s="8"/>
      <c r="Z42" s="8" t="s">
        <v>70</v>
      </c>
      <c r="AA42" s="8"/>
    </row>
    <row r="43" ht="14.25" customHeight="1">
      <c r="A43" s="8"/>
      <c r="B43" s="20">
        <f t="shared" si="6"/>
        <v>45412</v>
      </c>
      <c r="C43" s="8">
        <f t="shared" si="7"/>
        <v>30</v>
      </c>
      <c r="D43" s="8">
        <f t="shared" si="3"/>
        <v>98.36065574</v>
      </c>
      <c r="E43" s="8"/>
      <c r="F43" s="8"/>
      <c r="G43" s="8"/>
      <c r="H43" s="8" t="str">
        <f>VLOOKUP(I43,'AccountingPeriod (3)'!$A$6:$G$17,7,TRUE)</f>
        <v>2024-4</v>
      </c>
      <c r="I43" s="20">
        <f t="shared" si="4"/>
        <v>45412</v>
      </c>
      <c r="J43" s="8" t="s">
        <v>80</v>
      </c>
      <c r="K43" s="8" t="s">
        <v>11</v>
      </c>
      <c r="L43" s="8">
        <f t="shared" si="5"/>
        <v>98.36065574</v>
      </c>
      <c r="M43" s="8">
        <v>1.0</v>
      </c>
      <c r="N43" s="8">
        <v>1.0</v>
      </c>
      <c r="O43" s="8"/>
      <c r="P43" s="8"/>
      <c r="Q43" s="20" t="s">
        <v>240</v>
      </c>
      <c r="R43" s="8" t="str">
        <f t="shared" si="8"/>
        <v>SO1</v>
      </c>
      <c r="S43" s="20" t="str">
        <f>S42</f>
        <v>Revenue</v>
      </c>
      <c r="T43" s="8">
        <f t="shared" ref="T43:W43" si="10">T41</f>
        <v>1000</v>
      </c>
      <c r="U43" s="8" t="str">
        <f t="shared" si="10"/>
        <v>Revenue</v>
      </c>
      <c r="V43" s="8" t="str">
        <f t="shared" si="10"/>
        <v>Income Statement</v>
      </c>
      <c r="W43" s="8" t="str">
        <f t="shared" si="10"/>
        <v>Revenue</v>
      </c>
      <c r="X43" s="8"/>
      <c r="Y43" s="22">
        <f>-X42</f>
        <v>-95.08196721</v>
      </c>
      <c r="Z43" s="8" t="s">
        <v>70</v>
      </c>
      <c r="AA43" s="8"/>
    </row>
    <row r="44" ht="14.25" customHeight="1">
      <c r="A44" s="8"/>
      <c r="B44" s="20">
        <f t="shared" si="6"/>
        <v>45443</v>
      </c>
      <c r="C44" s="8">
        <f t="shared" si="7"/>
        <v>31</v>
      </c>
      <c r="D44" s="8">
        <f t="shared" si="3"/>
        <v>101.6393443</v>
      </c>
      <c r="E44" s="8"/>
      <c r="F44" s="8"/>
      <c r="G44" s="8"/>
      <c r="H44" s="8" t="str">
        <f>VLOOKUP(I44,'AccountingPeriod (3)'!$A$6:$G$17,7,TRUE)</f>
        <v>2024-5</v>
      </c>
      <c r="I44" s="20">
        <f t="shared" si="4"/>
        <v>45443</v>
      </c>
      <c r="J44" s="8" t="s">
        <v>80</v>
      </c>
      <c r="K44" s="8" t="s">
        <v>11</v>
      </c>
      <c r="L44" s="8">
        <f t="shared" si="5"/>
        <v>101.6393443</v>
      </c>
      <c r="M44" s="8">
        <v>1.0</v>
      </c>
      <c r="N44" s="8">
        <v>1.0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ht="14.25" customHeight="1">
      <c r="A45" s="8"/>
      <c r="B45" s="20">
        <f t="shared" si="6"/>
        <v>45473</v>
      </c>
      <c r="C45" s="8">
        <f t="shared" si="7"/>
        <v>30</v>
      </c>
      <c r="D45" s="8">
        <f t="shared" si="3"/>
        <v>98.36065574</v>
      </c>
      <c r="E45" s="8"/>
      <c r="F45" s="8"/>
      <c r="G45" s="8"/>
      <c r="H45" s="8" t="str">
        <f>VLOOKUP(I45,'AccountingPeriod (3)'!$A$6:$G$17,7,TRUE)</f>
        <v>2024-6</v>
      </c>
      <c r="I45" s="20">
        <f t="shared" si="4"/>
        <v>45473</v>
      </c>
      <c r="J45" s="8" t="s">
        <v>80</v>
      </c>
      <c r="K45" s="8" t="s">
        <v>11</v>
      </c>
      <c r="L45" s="8">
        <f t="shared" si="5"/>
        <v>98.36065574</v>
      </c>
      <c r="M45" s="8">
        <v>1.0</v>
      </c>
      <c r="N45" s="8">
        <v>1.0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ht="14.25" customHeight="1">
      <c r="A46" s="8"/>
      <c r="B46" s="20">
        <f t="shared" si="6"/>
        <v>45504</v>
      </c>
      <c r="C46" s="8">
        <f t="shared" si="7"/>
        <v>31</v>
      </c>
      <c r="D46" s="8">
        <f t="shared" si="3"/>
        <v>101.6393443</v>
      </c>
      <c r="E46" s="8"/>
      <c r="F46" s="8"/>
      <c r="G46" s="8"/>
      <c r="H46" s="8" t="str">
        <f>VLOOKUP(I46,'AccountingPeriod (3)'!$A$6:$G$17,7,TRUE)</f>
        <v>2024-7</v>
      </c>
      <c r="I46" s="20">
        <f t="shared" si="4"/>
        <v>45504</v>
      </c>
      <c r="J46" s="8" t="s">
        <v>80</v>
      </c>
      <c r="K46" s="8" t="s">
        <v>11</v>
      </c>
      <c r="L46" s="8">
        <f t="shared" si="5"/>
        <v>101.6393443</v>
      </c>
      <c r="M46" s="8">
        <v>1.0</v>
      </c>
      <c r="N46" s="8">
        <v>1.0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ht="14.25" customHeight="1">
      <c r="A47" s="8"/>
      <c r="B47" s="20">
        <f t="shared" si="6"/>
        <v>45535</v>
      </c>
      <c r="C47" s="8">
        <f t="shared" si="7"/>
        <v>31</v>
      </c>
      <c r="D47" s="8">
        <f t="shared" si="3"/>
        <v>101.6393443</v>
      </c>
      <c r="E47" s="8"/>
      <c r="F47" s="8"/>
      <c r="G47" s="8"/>
      <c r="H47" s="8" t="str">
        <f>VLOOKUP(I47,'AccountingPeriod (3)'!$A$6:$G$17,7,TRUE)</f>
        <v>2024-8</v>
      </c>
      <c r="I47" s="20">
        <f t="shared" si="4"/>
        <v>45535</v>
      </c>
      <c r="J47" s="8" t="s">
        <v>80</v>
      </c>
      <c r="K47" s="8" t="s">
        <v>11</v>
      </c>
      <c r="L47" s="8">
        <f t="shared" si="5"/>
        <v>101.6393443</v>
      </c>
      <c r="M47" s="8">
        <v>1.0</v>
      </c>
      <c r="N47" s="8">
        <v>1.0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ht="14.25" customHeight="1">
      <c r="A48" s="8"/>
      <c r="B48" s="20">
        <f t="shared" si="6"/>
        <v>45565</v>
      </c>
      <c r="C48" s="8">
        <f t="shared" si="7"/>
        <v>30</v>
      </c>
      <c r="D48" s="8">
        <f t="shared" si="3"/>
        <v>98.36065574</v>
      </c>
      <c r="E48" s="8"/>
      <c r="F48" s="8"/>
      <c r="G48" s="8"/>
      <c r="H48" s="8" t="str">
        <f>VLOOKUP(I48,'AccountingPeriod (3)'!$A$6:$G$17,7,TRUE)</f>
        <v>2024-9</v>
      </c>
      <c r="I48" s="20">
        <f t="shared" si="4"/>
        <v>45565</v>
      </c>
      <c r="J48" s="8" t="s">
        <v>80</v>
      </c>
      <c r="K48" s="8" t="s">
        <v>11</v>
      </c>
      <c r="L48" s="8">
        <f t="shared" si="5"/>
        <v>98.36065574</v>
      </c>
      <c r="M48" s="8">
        <v>1.0</v>
      </c>
      <c r="N48" s="8">
        <v>1.0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ht="14.25" customHeight="1">
      <c r="A49" s="8"/>
      <c r="B49" s="20">
        <f t="shared" si="6"/>
        <v>45596</v>
      </c>
      <c r="C49" s="8">
        <f t="shared" si="7"/>
        <v>31</v>
      </c>
      <c r="D49" s="8">
        <f t="shared" si="3"/>
        <v>101.6393443</v>
      </c>
      <c r="E49" s="8"/>
      <c r="F49" s="8"/>
      <c r="G49" s="8"/>
      <c r="H49" s="8" t="str">
        <f>VLOOKUP(I49,'AccountingPeriod (3)'!$A$6:$G$17,7,TRUE)</f>
        <v>2024-10</v>
      </c>
      <c r="I49" s="20">
        <f t="shared" si="4"/>
        <v>45596</v>
      </c>
      <c r="J49" s="8" t="s">
        <v>80</v>
      </c>
      <c r="K49" s="8" t="s">
        <v>11</v>
      </c>
      <c r="L49" s="8">
        <f t="shared" si="5"/>
        <v>101.6393443</v>
      </c>
      <c r="M49" s="8">
        <v>1.0</v>
      </c>
      <c r="N49" s="8">
        <v>1.0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ht="14.25" customHeight="1">
      <c r="A50" s="8"/>
      <c r="B50" s="20">
        <f t="shared" si="6"/>
        <v>45626</v>
      </c>
      <c r="C50" s="8">
        <f t="shared" si="7"/>
        <v>30</v>
      </c>
      <c r="D50" s="8">
        <f t="shared" si="3"/>
        <v>98.36065574</v>
      </c>
      <c r="E50" s="8"/>
      <c r="F50" s="8"/>
      <c r="G50" s="8"/>
      <c r="H50" s="8" t="str">
        <f>VLOOKUP(I50,'AccountingPeriod (3)'!$A$6:$G$17,7,TRUE)</f>
        <v>2024-11</v>
      </c>
      <c r="I50" s="20">
        <f t="shared" si="4"/>
        <v>45626</v>
      </c>
      <c r="J50" s="8" t="s">
        <v>80</v>
      </c>
      <c r="K50" s="8" t="s">
        <v>11</v>
      </c>
      <c r="L50" s="8">
        <f t="shared" si="5"/>
        <v>98.36065574</v>
      </c>
      <c r="M50" s="8">
        <v>1.0</v>
      </c>
      <c r="N50" s="8">
        <v>1.0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ht="14.25" customHeight="1">
      <c r="A51" s="8"/>
      <c r="B51" s="20">
        <f t="shared" si="6"/>
        <v>45657</v>
      </c>
      <c r="C51" s="8">
        <f t="shared" si="7"/>
        <v>31</v>
      </c>
      <c r="D51" s="8">
        <f t="shared" si="3"/>
        <v>101.6393443</v>
      </c>
      <c r="E51" s="8"/>
      <c r="F51" s="8"/>
      <c r="G51" s="8"/>
      <c r="H51" s="8" t="str">
        <f>VLOOKUP(I51,'AccountingPeriod (3)'!$A$6:$G$17,7,TRUE)</f>
        <v>2024-12</v>
      </c>
      <c r="I51" s="20">
        <f t="shared" si="4"/>
        <v>45657</v>
      </c>
      <c r="J51" s="8" t="s">
        <v>80</v>
      </c>
      <c r="K51" s="8" t="s">
        <v>11</v>
      </c>
      <c r="L51" s="8">
        <f t="shared" si="5"/>
        <v>101.6393443</v>
      </c>
      <c r="M51" s="8">
        <v>1.0</v>
      </c>
      <c r="N51" s="8">
        <v>1.0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ht="14.2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6">
        <f>SUM(L40:L51)</f>
        <v>1200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ht="14.25" customHeight="1">
      <c r="A53" s="31" t="s">
        <v>216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ht="14.25" customHeight="1">
      <c r="A54" s="45" t="s">
        <v>241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ht="14.25" customHeight="1">
      <c r="A55" s="45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ht="14.25" customHeight="1">
      <c r="A56" s="45" t="s">
        <v>242</v>
      </c>
      <c r="B56" s="8" t="s">
        <v>243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ht="14.25" customHeight="1">
      <c r="A57" s="45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ht="14.25" customHeight="1">
      <c r="A58" s="8" t="s">
        <v>90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ht="14.25" customHeight="1">
      <c r="A59" s="6" t="s">
        <v>75</v>
      </c>
      <c r="B59" s="6" t="s">
        <v>76</v>
      </c>
      <c r="C59" s="6" t="s">
        <v>77</v>
      </c>
      <c r="D59" s="6" t="s">
        <v>78</v>
      </c>
      <c r="E59" s="6" t="s">
        <v>79</v>
      </c>
      <c r="F59" s="19" t="s">
        <v>63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ht="14.25" customHeight="1">
      <c r="A60" s="20">
        <v>45356.0</v>
      </c>
      <c r="B60" s="8" t="s">
        <v>80</v>
      </c>
      <c r="C60" s="8" t="s">
        <v>12</v>
      </c>
      <c r="D60" s="8">
        <v>1200.0</v>
      </c>
      <c r="E60" s="8">
        <v>1.0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ht="14.25" customHeight="1">
      <c r="A62" s="45" t="s">
        <v>218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ht="14.25" customHeight="1">
      <c r="A63" s="6" t="s">
        <v>81</v>
      </c>
      <c r="B63" s="6" t="s">
        <v>79</v>
      </c>
      <c r="C63" s="6" t="s">
        <v>76</v>
      </c>
      <c r="D63" s="6" t="s">
        <v>38</v>
      </c>
      <c r="E63" s="6" t="s">
        <v>211</v>
      </c>
      <c r="F63" s="6" t="s">
        <v>26</v>
      </c>
      <c r="G63" s="6" t="s">
        <v>30</v>
      </c>
      <c r="H63" s="6" t="s">
        <v>32</v>
      </c>
      <c r="I63" s="6" t="s">
        <v>36</v>
      </c>
      <c r="J63" s="6" t="s">
        <v>13</v>
      </c>
      <c r="K63" s="6" t="s">
        <v>14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ht="14.25" customHeight="1">
      <c r="A64" s="20">
        <v>45292.0</v>
      </c>
      <c r="B64" s="6">
        <v>1.0</v>
      </c>
      <c r="C64" s="8" t="s">
        <v>80</v>
      </c>
      <c r="D64" s="8" t="s">
        <v>71</v>
      </c>
      <c r="E64" s="20">
        <v>45292.0</v>
      </c>
      <c r="F64" s="20">
        <v>45292.0</v>
      </c>
      <c r="G64" s="20">
        <v>45657.0</v>
      </c>
      <c r="H64" s="8" t="s">
        <v>82</v>
      </c>
      <c r="I64" s="8" t="s">
        <v>83</v>
      </c>
      <c r="J64" s="46">
        <v>100.0</v>
      </c>
      <c r="K64" s="8">
        <v>12.0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ht="14.25" customHeight="1">
      <c r="A65" s="20"/>
      <c r="B65" s="6"/>
      <c r="C65" s="8"/>
      <c r="D65" s="8"/>
      <c r="E65" s="20"/>
      <c r="F65" s="20"/>
      <c r="G65" s="20"/>
      <c r="H65" s="8"/>
      <c r="I65" s="8"/>
      <c r="J65" s="46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ht="14.25" customHeight="1">
      <c r="A66" s="45" t="s">
        <v>219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ht="14.25" customHeight="1">
      <c r="A67" s="6" t="s">
        <v>167</v>
      </c>
      <c r="B67" s="6" t="s">
        <v>81</v>
      </c>
      <c r="C67" s="6" t="s">
        <v>79</v>
      </c>
      <c r="D67" s="6" t="s">
        <v>76</v>
      </c>
      <c r="E67" s="6" t="s">
        <v>168</v>
      </c>
      <c r="F67" s="6" t="s">
        <v>220</v>
      </c>
      <c r="G67" s="6" t="s">
        <v>25</v>
      </c>
      <c r="H67" s="6" t="s">
        <v>29</v>
      </c>
      <c r="I67" s="6" t="s">
        <v>31</v>
      </c>
      <c r="J67" s="6" t="s">
        <v>35</v>
      </c>
      <c r="K67" s="6" t="s">
        <v>37</v>
      </c>
      <c r="L67" s="6" t="s">
        <v>221</v>
      </c>
      <c r="M67" s="6" t="s">
        <v>222</v>
      </c>
      <c r="N67" s="6" t="s">
        <v>223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ht="14.25" customHeight="1">
      <c r="A68" s="8" t="s">
        <v>141</v>
      </c>
      <c r="B68" s="20">
        <f t="shared" ref="B68:D68" si="11">A30</f>
        <v>45292</v>
      </c>
      <c r="C68" s="34">
        <f t="shared" si="11"/>
        <v>1</v>
      </c>
      <c r="D68" s="20" t="str">
        <f t="shared" si="11"/>
        <v>SO1</v>
      </c>
      <c r="E68" s="8">
        <v>111.0</v>
      </c>
      <c r="F68" s="20">
        <f>B69</f>
        <v>45356</v>
      </c>
      <c r="G68" s="8" t="str">
        <f t="shared" ref="G68:N68" si="12">D30</f>
        <v>Unbilled</v>
      </c>
      <c r="H68" s="20">
        <f t="shared" si="12"/>
        <v>45292</v>
      </c>
      <c r="I68" s="20">
        <f t="shared" si="12"/>
        <v>45292</v>
      </c>
      <c r="J68" s="20">
        <f t="shared" si="12"/>
        <v>45657</v>
      </c>
      <c r="K68" s="8" t="str">
        <f t="shared" si="12"/>
        <v>SaaS</v>
      </c>
      <c r="L68" s="8" t="str">
        <f t="shared" si="12"/>
        <v>Ratable</v>
      </c>
      <c r="M68" s="36">
        <f t="shared" si="12"/>
        <v>100</v>
      </c>
      <c r="N68" s="8">
        <f t="shared" si="12"/>
        <v>12</v>
      </c>
      <c r="O68" s="8"/>
      <c r="P68" s="8"/>
      <c r="Q68" s="8" t="s">
        <v>224</v>
      </c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ht="14.25" customHeight="1">
      <c r="A69" s="8" t="s">
        <v>225</v>
      </c>
      <c r="B69" s="20">
        <v>45356.0</v>
      </c>
      <c r="C69" s="8">
        <f t="shared" ref="C69:D69" si="13">B64</f>
        <v>1</v>
      </c>
      <c r="D69" s="8" t="str">
        <f t="shared" si="13"/>
        <v>SO1</v>
      </c>
      <c r="E69" s="8">
        <v>222.0</v>
      </c>
      <c r="F69" s="8"/>
      <c r="G69" s="8" t="s">
        <v>71</v>
      </c>
      <c r="H69" s="20">
        <f>H68</f>
        <v>45292</v>
      </c>
      <c r="I69" s="20">
        <f t="shared" ref="I69:L69" si="14">F64</f>
        <v>45292</v>
      </c>
      <c r="J69" s="20">
        <f t="shared" si="14"/>
        <v>45657</v>
      </c>
      <c r="K69" s="8" t="str">
        <f t="shared" si="14"/>
        <v>SaaS</v>
      </c>
      <c r="L69" s="8" t="str">
        <f t="shared" si="14"/>
        <v>Ratable</v>
      </c>
      <c r="M69" s="4">
        <v>100.0</v>
      </c>
      <c r="N69" s="8">
        <f>K64</f>
        <v>12</v>
      </c>
      <c r="O69" s="8"/>
      <c r="P69" s="8"/>
      <c r="Q69" s="8" t="s">
        <v>226</v>
      </c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ht="14.25" customHeight="1">
      <c r="A71" s="45" t="s">
        <v>212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ht="14.25" customHeight="1">
      <c r="A72" s="6" t="s">
        <v>36</v>
      </c>
      <c r="B72" s="8" t="str">
        <f>I64</f>
        <v>Ratable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ht="14.25" customHeight="1">
      <c r="A73" s="6" t="s">
        <v>26</v>
      </c>
      <c r="B73" s="20">
        <f>F64</f>
        <v>45292</v>
      </c>
      <c r="C73" s="8"/>
      <c r="D73" s="8" t="s">
        <v>213</v>
      </c>
      <c r="E73" s="20">
        <f>EOMONTH(B73,0)</f>
        <v>45322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ht="14.25" customHeight="1">
      <c r="A74" s="6" t="s">
        <v>187</v>
      </c>
      <c r="B74" s="8">
        <f>G64-F64+1</f>
        <v>366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ht="14.25" customHeight="1">
      <c r="A75" s="6" t="s">
        <v>214</v>
      </c>
      <c r="B75" s="8">
        <f>J64*K64</f>
        <v>1200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ht="14.25" customHeight="1">
      <c r="A76" s="6" t="s">
        <v>188</v>
      </c>
      <c r="B76" s="8">
        <f>B75/B74</f>
        <v>3.278688525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ht="14.25" customHeight="1">
      <c r="A77" s="8"/>
      <c r="B77" s="8"/>
      <c r="C77" s="8"/>
      <c r="D77" s="8"/>
      <c r="E77" s="8"/>
      <c r="F77" s="8"/>
      <c r="G77" s="8"/>
      <c r="H77" s="45" t="s">
        <v>227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ht="14.25" customHeight="1">
      <c r="A78" s="8"/>
      <c r="B78" s="6" t="s">
        <v>120</v>
      </c>
      <c r="C78" s="6" t="s">
        <v>159</v>
      </c>
      <c r="D78" s="6" t="s">
        <v>11</v>
      </c>
      <c r="E78" s="8"/>
      <c r="F78" s="8"/>
      <c r="G78" s="8"/>
      <c r="H78" s="6" t="s">
        <v>165</v>
      </c>
      <c r="I78" s="6" t="s">
        <v>75</v>
      </c>
      <c r="J78" s="6" t="s">
        <v>76</v>
      </c>
      <c r="K78" s="6" t="s">
        <v>77</v>
      </c>
      <c r="L78" s="6" t="s">
        <v>78</v>
      </c>
      <c r="M78" s="6" t="s">
        <v>79</v>
      </c>
      <c r="N78" s="6" t="s">
        <v>3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ht="14.25" customHeight="1">
      <c r="A79" s="8"/>
      <c r="B79" s="20">
        <f>E73</f>
        <v>45322</v>
      </c>
      <c r="C79" s="34">
        <f>DAYS(B79,B73)+1</f>
        <v>31</v>
      </c>
      <c r="D79" s="8">
        <f t="shared" ref="D79:D90" si="17">$B$76*C79</f>
        <v>101.6393443</v>
      </c>
      <c r="E79" s="8"/>
      <c r="F79" s="8"/>
      <c r="G79" s="45" t="s">
        <v>228</v>
      </c>
      <c r="H79" s="6" t="s">
        <v>225</v>
      </c>
      <c r="I79" s="20">
        <f t="shared" ref="I79:K79" si="15">I40</f>
        <v>45322</v>
      </c>
      <c r="J79" s="8" t="str">
        <f t="shared" si="15"/>
        <v>SO1</v>
      </c>
      <c r="K79" s="8" t="str">
        <f t="shared" si="15"/>
        <v>Revenue</v>
      </c>
      <c r="L79" s="8">
        <f t="shared" ref="L79:L90" si="19">-L40</f>
        <v>-101.6393443</v>
      </c>
      <c r="M79" s="8">
        <f t="shared" ref="M79:N79" si="16">M40</f>
        <v>1</v>
      </c>
      <c r="N79" s="8">
        <f t="shared" si="16"/>
        <v>1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ht="14.25" customHeight="1">
      <c r="A80" s="8"/>
      <c r="B80" s="20">
        <f t="shared" ref="B80:B90" si="21">EOMONTH(EDATE(B79,1),0)</f>
        <v>45351</v>
      </c>
      <c r="C80" s="8">
        <f t="shared" ref="C80:C90" si="22">DAYS(B80,B79)</f>
        <v>29</v>
      </c>
      <c r="D80" s="8">
        <f t="shared" si="17"/>
        <v>95.08196721</v>
      </c>
      <c r="E80" s="8"/>
      <c r="F80" s="8"/>
      <c r="G80" s="8"/>
      <c r="H80" s="6" t="s">
        <v>225</v>
      </c>
      <c r="I80" s="20">
        <f t="shared" ref="I80:K80" si="18">I41</f>
        <v>45351</v>
      </c>
      <c r="J80" s="8" t="str">
        <f t="shared" si="18"/>
        <v>SO1</v>
      </c>
      <c r="K80" s="8" t="str">
        <f t="shared" si="18"/>
        <v>Revenue</v>
      </c>
      <c r="L80" s="8">
        <f t="shared" si="19"/>
        <v>-95.08196721</v>
      </c>
      <c r="M80" s="8">
        <f t="shared" ref="M80:N80" si="20">M41</f>
        <v>1</v>
      </c>
      <c r="N80" s="8">
        <f t="shared" si="20"/>
        <v>1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ht="14.25" customHeight="1">
      <c r="A81" s="8"/>
      <c r="B81" s="20">
        <f t="shared" si="21"/>
        <v>45382</v>
      </c>
      <c r="C81" s="8">
        <f t="shared" si="22"/>
        <v>31</v>
      </c>
      <c r="D81" s="8">
        <f t="shared" si="17"/>
        <v>101.6393443</v>
      </c>
      <c r="E81" s="8"/>
      <c r="F81" s="8"/>
      <c r="G81" s="8"/>
      <c r="H81" s="6" t="s">
        <v>225</v>
      </c>
      <c r="I81" s="20">
        <f t="shared" ref="I81:K81" si="23">I42</f>
        <v>45382</v>
      </c>
      <c r="J81" s="8" t="str">
        <f t="shared" si="23"/>
        <v>SO1</v>
      </c>
      <c r="K81" s="8" t="str">
        <f t="shared" si="23"/>
        <v>Revenue</v>
      </c>
      <c r="L81" s="8">
        <f t="shared" si="19"/>
        <v>-101.6393443</v>
      </c>
      <c r="M81" s="8">
        <f t="shared" ref="M81:N81" si="24">M42</f>
        <v>1</v>
      </c>
      <c r="N81" s="8">
        <f t="shared" si="24"/>
        <v>1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ht="14.25" customHeight="1">
      <c r="A82" s="8"/>
      <c r="B82" s="20">
        <f t="shared" si="21"/>
        <v>45412</v>
      </c>
      <c r="C82" s="8">
        <f t="shared" si="22"/>
        <v>30</v>
      </c>
      <c r="D82" s="8">
        <f t="shared" si="17"/>
        <v>98.36065574</v>
      </c>
      <c r="E82" s="8"/>
      <c r="F82" s="8"/>
      <c r="G82" s="8"/>
      <c r="H82" s="6" t="str">
        <f>VLOOKUP(I82,'AccountingPeriod (3)'!$A$6:$G$17,7,TRUE)</f>
        <v>2024-4</v>
      </c>
      <c r="I82" s="20">
        <f t="shared" ref="I82:K82" si="25">I43</f>
        <v>45412</v>
      </c>
      <c r="J82" s="8" t="str">
        <f t="shared" si="25"/>
        <v>SO1</v>
      </c>
      <c r="K82" s="8" t="str">
        <f t="shared" si="25"/>
        <v>Revenue</v>
      </c>
      <c r="L82" s="8">
        <f t="shared" si="19"/>
        <v>-98.36065574</v>
      </c>
      <c r="M82" s="8">
        <f t="shared" ref="M82:N82" si="26">M43</f>
        <v>1</v>
      </c>
      <c r="N82" s="8">
        <f t="shared" si="26"/>
        <v>1</v>
      </c>
      <c r="O82" s="8"/>
      <c r="P82" s="8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ht="14.25" customHeight="1">
      <c r="A83" s="8"/>
      <c r="B83" s="20">
        <f t="shared" si="21"/>
        <v>45443</v>
      </c>
      <c r="C83" s="8">
        <f t="shared" si="22"/>
        <v>31</v>
      </c>
      <c r="D83" s="8">
        <f t="shared" si="17"/>
        <v>101.6393443</v>
      </c>
      <c r="E83" s="8"/>
      <c r="F83" s="8"/>
      <c r="G83" s="8"/>
      <c r="H83" s="8" t="str">
        <f>VLOOKUP(I83,'AccountingPeriod (3)'!$A$6:$G$17,7,TRUE)</f>
        <v>2024-5</v>
      </c>
      <c r="I83" s="20">
        <f t="shared" ref="I83:K83" si="27">I44</f>
        <v>45443</v>
      </c>
      <c r="J83" s="8" t="str">
        <f t="shared" si="27"/>
        <v>SO1</v>
      </c>
      <c r="K83" s="8" t="str">
        <f t="shared" si="27"/>
        <v>Revenue</v>
      </c>
      <c r="L83" s="8">
        <f t="shared" si="19"/>
        <v>-101.6393443</v>
      </c>
      <c r="M83" s="8">
        <f t="shared" ref="M83:N83" si="28">M44</f>
        <v>1</v>
      </c>
      <c r="N83" s="8">
        <f t="shared" si="28"/>
        <v>1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ht="14.25" customHeight="1">
      <c r="A84" s="8"/>
      <c r="B84" s="20">
        <f t="shared" si="21"/>
        <v>45473</v>
      </c>
      <c r="C84" s="8">
        <f t="shared" si="22"/>
        <v>30</v>
      </c>
      <c r="D84" s="8">
        <f t="shared" si="17"/>
        <v>98.36065574</v>
      </c>
      <c r="E84" s="8"/>
      <c r="F84" s="8"/>
      <c r="G84" s="8"/>
      <c r="H84" s="8" t="str">
        <f>VLOOKUP(I84,'AccountingPeriod (3)'!$A$6:$G$17,7,TRUE)</f>
        <v>2024-6</v>
      </c>
      <c r="I84" s="20">
        <f t="shared" ref="I84:K84" si="29">I45</f>
        <v>45473</v>
      </c>
      <c r="J84" s="8" t="str">
        <f t="shared" si="29"/>
        <v>SO1</v>
      </c>
      <c r="K84" s="8" t="str">
        <f t="shared" si="29"/>
        <v>Revenue</v>
      </c>
      <c r="L84" s="8">
        <f t="shared" si="19"/>
        <v>-98.36065574</v>
      </c>
      <c r="M84" s="8">
        <f t="shared" ref="M84:N84" si="30">M45</f>
        <v>1</v>
      </c>
      <c r="N84" s="8">
        <f t="shared" si="30"/>
        <v>1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ht="14.25" customHeight="1">
      <c r="A85" s="8"/>
      <c r="B85" s="20">
        <f t="shared" si="21"/>
        <v>45504</v>
      </c>
      <c r="C85" s="8">
        <f t="shared" si="22"/>
        <v>31</v>
      </c>
      <c r="D85" s="8">
        <f t="shared" si="17"/>
        <v>101.6393443</v>
      </c>
      <c r="E85" s="8"/>
      <c r="F85" s="8"/>
      <c r="G85" s="8"/>
      <c r="H85" s="8" t="str">
        <f>VLOOKUP(I85,'AccountingPeriod (3)'!$A$6:$G$17,7,TRUE)</f>
        <v>2024-7</v>
      </c>
      <c r="I85" s="20">
        <f t="shared" ref="I85:K85" si="31">I46</f>
        <v>45504</v>
      </c>
      <c r="J85" s="8" t="str">
        <f t="shared" si="31"/>
        <v>SO1</v>
      </c>
      <c r="K85" s="8" t="str">
        <f t="shared" si="31"/>
        <v>Revenue</v>
      </c>
      <c r="L85" s="8">
        <f t="shared" si="19"/>
        <v>-101.6393443</v>
      </c>
      <c r="M85" s="8">
        <f t="shared" ref="M85:N85" si="32">M46</f>
        <v>1</v>
      </c>
      <c r="N85" s="8">
        <f t="shared" si="32"/>
        <v>1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ht="14.25" customHeight="1">
      <c r="A86" s="8"/>
      <c r="B86" s="20">
        <f t="shared" si="21"/>
        <v>45535</v>
      </c>
      <c r="C86" s="8">
        <f t="shared" si="22"/>
        <v>31</v>
      </c>
      <c r="D86" s="8">
        <f t="shared" si="17"/>
        <v>101.6393443</v>
      </c>
      <c r="E86" s="8"/>
      <c r="F86" s="8"/>
      <c r="G86" s="8"/>
      <c r="H86" s="8" t="str">
        <f>VLOOKUP(I86,'AccountingPeriod (3)'!$A$6:$G$17,7,TRUE)</f>
        <v>2024-8</v>
      </c>
      <c r="I86" s="20">
        <f t="shared" ref="I86:K86" si="33">I47</f>
        <v>45535</v>
      </c>
      <c r="J86" s="8" t="str">
        <f t="shared" si="33"/>
        <v>SO1</v>
      </c>
      <c r="K86" s="8" t="str">
        <f t="shared" si="33"/>
        <v>Revenue</v>
      </c>
      <c r="L86" s="8">
        <f t="shared" si="19"/>
        <v>-101.6393443</v>
      </c>
      <c r="M86" s="8">
        <f t="shared" ref="M86:N86" si="34">M47</f>
        <v>1</v>
      </c>
      <c r="N86" s="8">
        <f t="shared" si="34"/>
        <v>1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ht="14.25" customHeight="1">
      <c r="A87" s="8"/>
      <c r="B87" s="20">
        <f t="shared" si="21"/>
        <v>45565</v>
      </c>
      <c r="C87" s="8">
        <f t="shared" si="22"/>
        <v>30</v>
      </c>
      <c r="D87" s="8">
        <f t="shared" si="17"/>
        <v>98.36065574</v>
      </c>
      <c r="E87" s="8"/>
      <c r="F87" s="8"/>
      <c r="G87" s="8"/>
      <c r="H87" s="8" t="str">
        <f>VLOOKUP(I87,'AccountingPeriod (3)'!$A$6:$G$17,7,TRUE)</f>
        <v>2024-9</v>
      </c>
      <c r="I87" s="20">
        <f t="shared" ref="I87:K87" si="35">I48</f>
        <v>45565</v>
      </c>
      <c r="J87" s="8" t="str">
        <f t="shared" si="35"/>
        <v>SO1</v>
      </c>
      <c r="K87" s="8" t="str">
        <f t="shared" si="35"/>
        <v>Revenue</v>
      </c>
      <c r="L87" s="8">
        <f t="shared" si="19"/>
        <v>-98.36065574</v>
      </c>
      <c r="M87" s="8">
        <f t="shared" ref="M87:N87" si="36">M48</f>
        <v>1</v>
      </c>
      <c r="N87" s="8">
        <f t="shared" si="36"/>
        <v>1</v>
      </c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ht="14.25" customHeight="1">
      <c r="A88" s="8"/>
      <c r="B88" s="20">
        <f t="shared" si="21"/>
        <v>45596</v>
      </c>
      <c r="C88" s="8">
        <f t="shared" si="22"/>
        <v>31</v>
      </c>
      <c r="D88" s="8">
        <f t="shared" si="17"/>
        <v>101.6393443</v>
      </c>
      <c r="E88" s="8"/>
      <c r="F88" s="8"/>
      <c r="G88" s="8"/>
      <c r="H88" s="8" t="str">
        <f>VLOOKUP(I88,'AccountingPeriod (3)'!$A$6:$G$17,7,TRUE)</f>
        <v>2024-10</v>
      </c>
      <c r="I88" s="20">
        <f t="shared" ref="I88:K88" si="37">I49</f>
        <v>45596</v>
      </c>
      <c r="J88" s="8" t="str">
        <f t="shared" si="37"/>
        <v>SO1</v>
      </c>
      <c r="K88" s="8" t="str">
        <f t="shared" si="37"/>
        <v>Revenue</v>
      </c>
      <c r="L88" s="8">
        <f t="shared" si="19"/>
        <v>-101.6393443</v>
      </c>
      <c r="M88" s="8">
        <f t="shared" ref="M88:N88" si="38">M49</f>
        <v>1</v>
      </c>
      <c r="N88" s="8">
        <f t="shared" si="38"/>
        <v>1</v>
      </c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ht="14.25" customHeight="1">
      <c r="A89" s="8"/>
      <c r="B89" s="20">
        <f t="shared" si="21"/>
        <v>45626</v>
      </c>
      <c r="C89" s="8">
        <f t="shared" si="22"/>
        <v>30</v>
      </c>
      <c r="D89" s="8">
        <f t="shared" si="17"/>
        <v>98.36065574</v>
      </c>
      <c r="E89" s="8"/>
      <c r="F89" s="8"/>
      <c r="G89" s="8"/>
      <c r="H89" s="8" t="str">
        <f>VLOOKUP(I89,'AccountingPeriod (3)'!$A$6:$G$17,7,TRUE)</f>
        <v>2024-11</v>
      </c>
      <c r="I89" s="20">
        <f t="shared" ref="I89:K89" si="39">I50</f>
        <v>45626</v>
      </c>
      <c r="J89" s="8" t="str">
        <f t="shared" si="39"/>
        <v>SO1</v>
      </c>
      <c r="K89" s="8" t="str">
        <f t="shared" si="39"/>
        <v>Revenue</v>
      </c>
      <c r="L89" s="8">
        <f t="shared" si="19"/>
        <v>-98.36065574</v>
      </c>
      <c r="M89" s="8">
        <f t="shared" ref="M89:N89" si="40">M50</f>
        <v>1</v>
      </c>
      <c r="N89" s="8">
        <f t="shared" si="40"/>
        <v>1</v>
      </c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ht="14.25" customHeight="1">
      <c r="A90" s="8"/>
      <c r="B90" s="20">
        <f t="shared" si="21"/>
        <v>45657</v>
      </c>
      <c r="C90" s="8">
        <f t="shared" si="22"/>
        <v>31</v>
      </c>
      <c r="D90" s="8">
        <f t="shared" si="17"/>
        <v>101.6393443</v>
      </c>
      <c r="E90" s="8"/>
      <c r="F90" s="8"/>
      <c r="G90" s="8"/>
      <c r="H90" s="8" t="str">
        <f>VLOOKUP(I90,'AccountingPeriod (3)'!$A$6:$G$17,7,TRUE)</f>
        <v>2024-12</v>
      </c>
      <c r="I90" s="20">
        <f t="shared" ref="I90:K90" si="41">I51</f>
        <v>45657</v>
      </c>
      <c r="J90" s="8" t="str">
        <f t="shared" si="41"/>
        <v>SO1</v>
      </c>
      <c r="K90" s="8" t="str">
        <f t="shared" si="41"/>
        <v>Revenue</v>
      </c>
      <c r="L90" s="8">
        <f t="shared" si="19"/>
        <v>-101.6393443</v>
      </c>
      <c r="M90" s="8">
        <f t="shared" ref="M90:N90" si="42">M51</f>
        <v>1</v>
      </c>
      <c r="N90" s="8">
        <f t="shared" si="42"/>
        <v>1</v>
      </c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ht="14.25" customHeight="1">
      <c r="A91" s="8"/>
      <c r="B91" s="8"/>
      <c r="C91" s="8"/>
      <c r="D91" s="8"/>
      <c r="E91" s="8"/>
      <c r="F91" s="8"/>
      <c r="G91" s="8"/>
      <c r="H91" s="6" t="str">
        <f t="shared" ref="H91:H102" si="45">H79</f>
        <v>2024-4</v>
      </c>
      <c r="I91" s="20">
        <f t="shared" ref="I91:I102" si="46">B79</f>
        <v>45322</v>
      </c>
      <c r="J91" s="8" t="str">
        <f t="shared" ref="J91:K91" si="43">J90</f>
        <v>SO1</v>
      </c>
      <c r="K91" s="8" t="str">
        <f t="shared" si="43"/>
        <v>Revenue</v>
      </c>
      <c r="L91" s="8">
        <f t="shared" ref="L91:L102" si="48">D79</f>
        <v>101.6393443</v>
      </c>
      <c r="M91" s="8">
        <f t="shared" ref="M91:N91" si="44">M90</f>
        <v>1</v>
      </c>
      <c r="N91" s="8">
        <f t="shared" si="44"/>
        <v>1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ht="14.25" customHeight="1">
      <c r="A92" s="8"/>
      <c r="B92" s="8"/>
      <c r="C92" s="8"/>
      <c r="D92" s="8"/>
      <c r="E92" s="8"/>
      <c r="F92" s="8"/>
      <c r="G92" s="8"/>
      <c r="H92" s="6" t="str">
        <f t="shared" si="45"/>
        <v>2024-4</v>
      </c>
      <c r="I92" s="20">
        <f t="shared" si="46"/>
        <v>45351</v>
      </c>
      <c r="J92" s="8" t="str">
        <f t="shared" ref="J92:K92" si="47">J91</f>
        <v>SO1</v>
      </c>
      <c r="K92" s="8" t="str">
        <f t="shared" si="47"/>
        <v>Revenue</v>
      </c>
      <c r="L92" s="8">
        <f t="shared" si="48"/>
        <v>95.08196721</v>
      </c>
      <c r="M92" s="8">
        <f t="shared" ref="M92:N92" si="49">M91</f>
        <v>1</v>
      </c>
      <c r="N92" s="8">
        <f t="shared" si="49"/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ht="14.25" customHeight="1">
      <c r="A93" s="8"/>
      <c r="B93" s="8"/>
      <c r="C93" s="8"/>
      <c r="D93" s="8"/>
      <c r="E93" s="8"/>
      <c r="F93" s="8"/>
      <c r="G93" s="8"/>
      <c r="H93" s="6" t="str">
        <f t="shared" si="45"/>
        <v>2024-4</v>
      </c>
      <c r="I93" s="20">
        <f t="shared" si="46"/>
        <v>45382</v>
      </c>
      <c r="J93" s="8" t="str">
        <f t="shared" ref="J93:K93" si="50">J92</f>
        <v>SO1</v>
      </c>
      <c r="K93" s="8" t="str">
        <f t="shared" si="50"/>
        <v>Revenue</v>
      </c>
      <c r="L93" s="8">
        <f t="shared" si="48"/>
        <v>101.6393443</v>
      </c>
      <c r="M93" s="8">
        <f t="shared" ref="M93:N93" si="51">M92</f>
        <v>1</v>
      </c>
      <c r="N93" s="8">
        <f t="shared" si="51"/>
        <v>1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ht="14.25" customHeight="1">
      <c r="A94" s="8"/>
      <c r="B94" s="8"/>
      <c r="C94" s="8"/>
      <c r="D94" s="8"/>
      <c r="E94" s="8"/>
      <c r="F94" s="8"/>
      <c r="G94" s="8"/>
      <c r="H94" s="6" t="str">
        <f t="shared" si="45"/>
        <v>2024-4</v>
      </c>
      <c r="I94" s="20">
        <f t="shared" si="46"/>
        <v>45412</v>
      </c>
      <c r="J94" s="8" t="str">
        <f t="shared" ref="J94:K94" si="52">J93</f>
        <v>SO1</v>
      </c>
      <c r="K94" s="8" t="str">
        <f t="shared" si="52"/>
        <v>Revenue</v>
      </c>
      <c r="L94" s="8">
        <f t="shared" si="48"/>
        <v>98.36065574</v>
      </c>
      <c r="M94" s="8">
        <f t="shared" ref="M94:N94" si="53">M93</f>
        <v>1</v>
      </c>
      <c r="N94" s="8">
        <f t="shared" si="53"/>
        <v>1</v>
      </c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ht="14.25" customHeight="1">
      <c r="A95" s="8"/>
      <c r="B95" s="8"/>
      <c r="C95" s="8"/>
      <c r="D95" s="8"/>
      <c r="E95" s="8"/>
      <c r="F95" s="8"/>
      <c r="G95" s="8"/>
      <c r="H95" s="8" t="str">
        <f t="shared" si="45"/>
        <v>2024-5</v>
      </c>
      <c r="I95" s="20">
        <f t="shared" si="46"/>
        <v>45443</v>
      </c>
      <c r="J95" s="8" t="str">
        <f t="shared" ref="J95:K95" si="54">J94</f>
        <v>SO1</v>
      </c>
      <c r="K95" s="8" t="str">
        <f t="shared" si="54"/>
        <v>Revenue</v>
      </c>
      <c r="L95" s="8">
        <f t="shared" si="48"/>
        <v>101.6393443</v>
      </c>
      <c r="M95" s="8">
        <f t="shared" ref="M95:N95" si="55">M94</f>
        <v>1</v>
      </c>
      <c r="N95" s="8">
        <f t="shared" si="55"/>
        <v>1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ht="14.25" customHeight="1">
      <c r="A96" s="8"/>
      <c r="B96" s="8"/>
      <c r="C96" s="8"/>
      <c r="D96" s="8"/>
      <c r="E96" s="8"/>
      <c r="F96" s="8"/>
      <c r="G96" s="8"/>
      <c r="H96" s="8" t="str">
        <f t="shared" si="45"/>
        <v>2024-6</v>
      </c>
      <c r="I96" s="20">
        <f t="shared" si="46"/>
        <v>45473</v>
      </c>
      <c r="J96" s="8" t="str">
        <f t="shared" ref="J96:K96" si="56">J95</f>
        <v>SO1</v>
      </c>
      <c r="K96" s="8" t="str">
        <f t="shared" si="56"/>
        <v>Revenue</v>
      </c>
      <c r="L96" s="8">
        <f t="shared" si="48"/>
        <v>98.36065574</v>
      </c>
      <c r="M96" s="8">
        <f t="shared" ref="M96:N96" si="57">M95</f>
        <v>1</v>
      </c>
      <c r="N96" s="8">
        <f t="shared" si="57"/>
        <v>1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ht="14.25" customHeight="1">
      <c r="A97" s="8"/>
      <c r="B97" s="8"/>
      <c r="C97" s="8"/>
      <c r="D97" s="8"/>
      <c r="E97" s="8"/>
      <c r="F97" s="8"/>
      <c r="G97" s="8"/>
      <c r="H97" s="8" t="str">
        <f t="shared" si="45"/>
        <v>2024-7</v>
      </c>
      <c r="I97" s="20">
        <f t="shared" si="46"/>
        <v>45504</v>
      </c>
      <c r="J97" s="8" t="str">
        <f t="shared" ref="J97:K97" si="58">J96</f>
        <v>SO1</v>
      </c>
      <c r="K97" s="8" t="str">
        <f t="shared" si="58"/>
        <v>Revenue</v>
      </c>
      <c r="L97" s="8">
        <f t="shared" si="48"/>
        <v>101.6393443</v>
      </c>
      <c r="M97" s="8">
        <f t="shared" ref="M97:N97" si="59">M96</f>
        <v>1</v>
      </c>
      <c r="N97" s="8">
        <f t="shared" si="59"/>
        <v>1</v>
      </c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ht="14.25" customHeight="1">
      <c r="A98" s="8"/>
      <c r="B98" s="8"/>
      <c r="C98" s="8"/>
      <c r="D98" s="8"/>
      <c r="E98" s="8"/>
      <c r="F98" s="8"/>
      <c r="G98" s="8"/>
      <c r="H98" s="8" t="str">
        <f t="shared" si="45"/>
        <v>2024-8</v>
      </c>
      <c r="I98" s="20">
        <f t="shared" si="46"/>
        <v>45535</v>
      </c>
      <c r="J98" s="8" t="str">
        <f t="shared" ref="J98:K98" si="60">J97</f>
        <v>SO1</v>
      </c>
      <c r="K98" s="8" t="str">
        <f t="shared" si="60"/>
        <v>Revenue</v>
      </c>
      <c r="L98" s="8">
        <f t="shared" si="48"/>
        <v>101.6393443</v>
      </c>
      <c r="M98" s="8">
        <f t="shared" ref="M98:N98" si="61">M97</f>
        <v>1</v>
      </c>
      <c r="N98" s="8">
        <f t="shared" si="61"/>
        <v>1</v>
      </c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ht="14.25" customHeight="1">
      <c r="A99" s="8"/>
      <c r="B99" s="8"/>
      <c r="C99" s="8"/>
      <c r="D99" s="8"/>
      <c r="E99" s="8"/>
      <c r="F99" s="8"/>
      <c r="G99" s="8"/>
      <c r="H99" s="8" t="str">
        <f t="shared" si="45"/>
        <v>2024-9</v>
      </c>
      <c r="I99" s="20">
        <f t="shared" si="46"/>
        <v>45565</v>
      </c>
      <c r="J99" s="8" t="str">
        <f t="shared" ref="J99:K99" si="62">J98</f>
        <v>SO1</v>
      </c>
      <c r="K99" s="8" t="str">
        <f t="shared" si="62"/>
        <v>Revenue</v>
      </c>
      <c r="L99" s="8">
        <f t="shared" si="48"/>
        <v>98.36065574</v>
      </c>
      <c r="M99" s="8">
        <f t="shared" ref="M99:N99" si="63">M98</f>
        <v>1</v>
      </c>
      <c r="N99" s="8">
        <f t="shared" si="63"/>
        <v>1</v>
      </c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ht="14.25" customHeight="1">
      <c r="A100" s="8"/>
      <c r="B100" s="8"/>
      <c r="C100" s="8"/>
      <c r="D100" s="8"/>
      <c r="E100" s="8"/>
      <c r="F100" s="8"/>
      <c r="G100" s="8"/>
      <c r="H100" s="8" t="str">
        <f t="shared" si="45"/>
        <v>2024-10</v>
      </c>
      <c r="I100" s="20">
        <f t="shared" si="46"/>
        <v>45596</v>
      </c>
      <c r="J100" s="8" t="str">
        <f t="shared" ref="J100:K100" si="64">J99</f>
        <v>SO1</v>
      </c>
      <c r="K100" s="8" t="str">
        <f t="shared" si="64"/>
        <v>Revenue</v>
      </c>
      <c r="L100" s="8">
        <f t="shared" si="48"/>
        <v>101.6393443</v>
      </c>
      <c r="M100" s="8">
        <f t="shared" ref="M100:N100" si="65">M99</f>
        <v>1</v>
      </c>
      <c r="N100" s="8">
        <f t="shared" si="65"/>
        <v>1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ht="14.25" customHeight="1">
      <c r="A101" s="8"/>
      <c r="B101" s="8"/>
      <c r="C101" s="8"/>
      <c r="D101" s="8"/>
      <c r="E101" s="8"/>
      <c r="F101" s="8"/>
      <c r="G101" s="8"/>
      <c r="H101" s="8" t="str">
        <f t="shared" si="45"/>
        <v>2024-11</v>
      </c>
      <c r="I101" s="20">
        <f t="shared" si="46"/>
        <v>45626</v>
      </c>
      <c r="J101" s="8" t="str">
        <f t="shared" ref="J101:K101" si="66">J100</f>
        <v>SO1</v>
      </c>
      <c r="K101" s="8" t="str">
        <f t="shared" si="66"/>
        <v>Revenue</v>
      </c>
      <c r="L101" s="8">
        <f t="shared" si="48"/>
        <v>98.36065574</v>
      </c>
      <c r="M101" s="8">
        <f t="shared" ref="M101:N101" si="67">M100</f>
        <v>1</v>
      </c>
      <c r="N101" s="8">
        <f t="shared" si="67"/>
        <v>1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ht="14.25" customHeight="1">
      <c r="A102" s="8"/>
      <c r="B102" s="8"/>
      <c r="C102" s="8"/>
      <c r="D102" s="8"/>
      <c r="E102" s="8"/>
      <c r="F102" s="8"/>
      <c r="G102" s="8"/>
      <c r="H102" s="8" t="str">
        <f t="shared" si="45"/>
        <v>2024-12</v>
      </c>
      <c r="I102" s="20">
        <f t="shared" si="46"/>
        <v>45657</v>
      </c>
      <c r="J102" s="8" t="str">
        <f t="shared" ref="J102:K102" si="68">J101</f>
        <v>SO1</v>
      </c>
      <c r="K102" s="8" t="str">
        <f t="shared" si="68"/>
        <v>Revenue</v>
      </c>
      <c r="L102" s="8">
        <f t="shared" si="48"/>
        <v>101.6393443</v>
      </c>
      <c r="M102" s="8">
        <f t="shared" ref="M102:N102" si="69">M101</f>
        <v>1</v>
      </c>
      <c r="N102" s="8">
        <f t="shared" si="69"/>
        <v>1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ht="14.25" customHeight="1">
      <c r="A103" s="8"/>
      <c r="B103" s="8"/>
      <c r="C103" s="8"/>
      <c r="D103" s="8"/>
      <c r="E103" s="8"/>
      <c r="F103" s="8"/>
      <c r="G103" s="8"/>
      <c r="H103" s="6"/>
      <c r="I103" s="8"/>
      <c r="J103" s="8"/>
      <c r="K103" s="8"/>
      <c r="L103" s="6">
        <f>SUM(L79:L102)</f>
        <v>0</v>
      </c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ht="14.25" customHeight="1">
      <c r="A104" s="8"/>
      <c r="B104" s="8"/>
      <c r="C104" s="8"/>
      <c r="D104" s="8"/>
      <c r="E104" s="8"/>
      <c r="F104" s="8"/>
      <c r="G104" s="8"/>
      <c r="H104" s="45" t="s">
        <v>230</v>
      </c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ht="14.25" customHeight="1">
      <c r="A105" s="8"/>
      <c r="B105" s="8"/>
      <c r="C105" s="8"/>
      <c r="D105" s="8"/>
      <c r="E105" s="8"/>
      <c r="F105" s="8"/>
      <c r="G105" s="8"/>
      <c r="H105" s="6" t="s">
        <v>165</v>
      </c>
      <c r="I105" s="6" t="s">
        <v>75</v>
      </c>
      <c r="J105" s="6" t="s">
        <v>76</v>
      </c>
      <c r="K105" s="6" t="s">
        <v>77</v>
      </c>
      <c r="L105" s="6" t="s">
        <v>78</v>
      </c>
      <c r="M105" s="6" t="s">
        <v>79</v>
      </c>
      <c r="N105" s="6" t="s">
        <v>3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ht="14.25" customHeight="1">
      <c r="A106" s="8"/>
      <c r="B106" s="8"/>
      <c r="C106" s="8"/>
      <c r="D106" s="8"/>
      <c r="E106" s="8"/>
      <c r="F106" s="8"/>
      <c r="G106" s="8"/>
      <c r="H106" s="8" t="str">
        <f t="shared" ref="H106:N106" si="70">H40</f>
        <v>2024-1</v>
      </c>
      <c r="I106" s="20">
        <f t="shared" si="70"/>
        <v>45322</v>
      </c>
      <c r="J106" s="8" t="str">
        <f t="shared" si="70"/>
        <v>SO1</v>
      </c>
      <c r="K106" s="8" t="str">
        <f t="shared" si="70"/>
        <v>Revenue</v>
      </c>
      <c r="L106" s="8">
        <f t="shared" si="70"/>
        <v>101.6393443</v>
      </c>
      <c r="M106" s="8">
        <f t="shared" si="70"/>
        <v>1</v>
      </c>
      <c r="N106" s="8">
        <f t="shared" si="70"/>
        <v>1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ht="14.25" customHeight="1">
      <c r="A107" s="8"/>
      <c r="B107" s="8"/>
      <c r="C107" s="8"/>
      <c r="D107" s="8"/>
      <c r="E107" s="8"/>
      <c r="F107" s="8"/>
      <c r="G107" s="8"/>
      <c r="H107" s="8" t="str">
        <f t="shared" ref="H107:N107" si="71">H41</f>
        <v>2024-2</v>
      </c>
      <c r="I107" s="20">
        <f t="shared" si="71"/>
        <v>45351</v>
      </c>
      <c r="J107" s="8" t="str">
        <f t="shared" si="71"/>
        <v>SO1</v>
      </c>
      <c r="K107" s="8" t="str">
        <f t="shared" si="71"/>
        <v>Revenue</v>
      </c>
      <c r="L107" s="8">
        <f t="shared" si="71"/>
        <v>95.08196721</v>
      </c>
      <c r="M107" s="8">
        <f t="shared" si="71"/>
        <v>1</v>
      </c>
      <c r="N107" s="8">
        <f t="shared" si="71"/>
        <v>1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ht="14.25" customHeight="1">
      <c r="A108" s="8"/>
      <c r="B108" s="8"/>
      <c r="C108" s="8"/>
      <c r="D108" s="8"/>
      <c r="E108" s="8"/>
      <c r="F108" s="8"/>
      <c r="G108" s="8"/>
      <c r="H108" s="8" t="str">
        <f t="shared" ref="H108:N108" si="72">H42</f>
        <v>2024-3</v>
      </c>
      <c r="I108" s="20">
        <f t="shared" si="72"/>
        <v>45382</v>
      </c>
      <c r="J108" s="8" t="str">
        <f t="shared" si="72"/>
        <v>SO1</v>
      </c>
      <c r="K108" s="8" t="str">
        <f t="shared" si="72"/>
        <v>Revenue</v>
      </c>
      <c r="L108" s="8">
        <f t="shared" si="72"/>
        <v>101.6393443</v>
      </c>
      <c r="M108" s="8">
        <f t="shared" si="72"/>
        <v>1</v>
      </c>
      <c r="N108" s="8">
        <f t="shared" si="72"/>
        <v>1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ht="14.25" customHeight="1">
      <c r="A109" s="8"/>
      <c r="B109" s="8"/>
      <c r="C109" s="8"/>
      <c r="D109" s="8"/>
      <c r="E109" s="8"/>
      <c r="F109" s="8"/>
      <c r="G109" s="8"/>
      <c r="H109" s="8" t="str">
        <f t="shared" ref="H109:I109" si="73">H79</f>
        <v>2024-4</v>
      </c>
      <c r="I109" s="20">
        <f t="shared" si="73"/>
        <v>45322</v>
      </c>
      <c r="J109" s="8" t="str">
        <f t="shared" ref="J109:K109" si="74">J43</f>
        <v>SO1</v>
      </c>
      <c r="K109" s="8" t="str">
        <f t="shared" si="74"/>
        <v>Revenue</v>
      </c>
      <c r="L109" s="8">
        <f t="shared" ref="L109:L111" si="78">L79+L91</f>
        <v>0</v>
      </c>
      <c r="M109" s="8">
        <f t="shared" ref="M109:N109" si="75">M108</f>
        <v>1</v>
      </c>
      <c r="N109" s="8">
        <f t="shared" si="75"/>
        <v>1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ht="14.25" customHeight="1">
      <c r="A110" s="8"/>
      <c r="B110" s="8"/>
      <c r="C110" s="8"/>
      <c r="D110" s="8"/>
      <c r="E110" s="8"/>
      <c r="F110" s="8"/>
      <c r="G110" s="8"/>
      <c r="H110" s="8" t="str">
        <f t="shared" ref="H110:I110" si="76">H80</f>
        <v>2024-4</v>
      </c>
      <c r="I110" s="20">
        <f t="shared" si="76"/>
        <v>45351</v>
      </c>
      <c r="J110" s="8" t="str">
        <f t="shared" ref="J110:K110" si="77">J44</f>
        <v>SO1</v>
      </c>
      <c r="K110" s="8" t="str">
        <f t="shared" si="77"/>
        <v>Revenue</v>
      </c>
      <c r="L110" s="8">
        <f t="shared" si="78"/>
        <v>0</v>
      </c>
      <c r="M110" s="8">
        <f t="shared" ref="M110:N110" si="79">M109</f>
        <v>1</v>
      </c>
      <c r="N110" s="8">
        <f t="shared" si="79"/>
        <v>1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ht="14.25" customHeight="1">
      <c r="A111" s="8"/>
      <c r="B111" s="8"/>
      <c r="C111" s="8"/>
      <c r="D111" s="8"/>
      <c r="E111" s="8"/>
      <c r="F111" s="8"/>
      <c r="G111" s="8"/>
      <c r="H111" s="8" t="str">
        <f t="shared" ref="H111:I111" si="80">H81</f>
        <v>2024-4</v>
      </c>
      <c r="I111" s="20">
        <f t="shared" si="80"/>
        <v>45382</v>
      </c>
      <c r="J111" s="8" t="str">
        <f t="shared" ref="J111:K111" si="81">J45</f>
        <v>SO1</v>
      </c>
      <c r="K111" s="8" t="str">
        <f t="shared" si="81"/>
        <v>Revenue</v>
      </c>
      <c r="L111" s="8">
        <f t="shared" si="78"/>
        <v>0</v>
      </c>
      <c r="M111" s="8">
        <f t="shared" ref="M111:N111" si="82">M110</f>
        <v>1</v>
      </c>
      <c r="N111" s="8">
        <f t="shared" si="82"/>
        <v>1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ht="14.25" customHeight="1">
      <c r="A112" s="8"/>
      <c r="B112" s="8"/>
      <c r="C112" s="8"/>
      <c r="D112" s="8"/>
      <c r="E112" s="8"/>
      <c r="F112" s="8"/>
      <c r="G112" s="8"/>
      <c r="H112" s="8" t="str">
        <f t="shared" ref="H112:I112" si="83">H82</f>
        <v>2024-4</v>
      </c>
      <c r="I112" s="20">
        <f t="shared" si="83"/>
        <v>45412</v>
      </c>
      <c r="J112" s="8" t="str">
        <f t="shared" ref="J112:K112" si="84">J46</f>
        <v>SO1</v>
      </c>
      <c r="K112" s="8" t="str">
        <f t="shared" si="84"/>
        <v>Revenue</v>
      </c>
      <c r="L112" s="8">
        <f t="shared" ref="L112:L120" si="88">L82+L94+L43</f>
        <v>98.36065574</v>
      </c>
      <c r="M112" s="8">
        <f t="shared" ref="M112:N112" si="85">M111</f>
        <v>1</v>
      </c>
      <c r="N112" s="8">
        <f t="shared" si="85"/>
        <v>1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ht="14.25" customHeight="1">
      <c r="A113" s="8"/>
      <c r="B113" s="8"/>
      <c r="C113" s="8"/>
      <c r="D113" s="8"/>
      <c r="E113" s="8"/>
      <c r="F113" s="8"/>
      <c r="G113" s="8"/>
      <c r="H113" s="8" t="str">
        <f t="shared" ref="H113:I113" si="86">H83</f>
        <v>2024-5</v>
      </c>
      <c r="I113" s="20">
        <f t="shared" si="86"/>
        <v>45443</v>
      </c>
      <c r="J113" s="8" t="str">
        <f t="shared" ref="J113:K113" si="87">J47</f>
        <v>SO1</v>
      </c>
      <c r="K113" s="8" t="str">
        <f t="shared" si="87"/>
        <v>Revenue</v>
      </c>
      <c r="L113" s="8">
        <f t="shared" si="88"/>
        <v>101.6393443</v>
      </c>
      <c r="M113" s="8">
        <f t="shared" ref="M113:N113" si="89">M112</f>
        <v>1</v>
      </c>
      <c r="N113" s="8">
        <f t="shared" si="89"/>
        <v>1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ht="14.25" customHeight="1">
      <c r="A114" s="8"/>
      <c r="B114" s="8"/>
      <c r="C114" s="8"/>
      <c r="D114" s="8"/>
      <c r="E114" s="8"/>
      <c r="F114" s="8"/>
      <c r="G114" s="8"/>
      <c r="H114" s="8" t="str">
        <f t="shared" ref="H114:I114" si="90">H84</f>
        <v>2024-6</v>
      </c>
      <c r="I114" s="20">
        <f t="shared" si="90"/>
        <v>45473</v>
      </c>
      <c r="J114" s="8" t="str">
        <f t="shared" ref="J114:K114" si="91">J48</f>
        <v>SO1</v>
      </c>
      <c r="K114" s="8" t="str">
        <f t="shared" si="91"/>
        <v>Revenue</v>
      </c>
      <c r="L114" s="8">
        <f t="shared" si="88"/>
        <v>98.36065574</v>
      </c>
      <c r="M114" s="8">
        <f t="shared" ref="M114:N114" si="92">M113</f>
        <v>1</v>
      </c>
      <c r="N114" s="8">
        <f t="shared" si="92"/>
        <v>1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ht="14.25" customHeight="1">
      <c r="A115" s="8"/>
      <c r="B115" s="8"/>
      <c r="C115" s="8"/>
      <c r="D115" s="8"/>
      <c r="E115" s="8"/>
      <c r="F115" s="8"/>
      <c r="G115" s="8"/>
      <c r="H115" s="8" t="str">
        <f t="shared" ref="H115:I115" si="93">H85</f>
        <v>2024-7</v>
      </c>
      <c r="I115" s="20">
        <f t="shared" si="93"/>
        <v>45504</v>
      </c>
      <c r="J115" s="8" t="str">
        <f t="shared" ref="J115:K115" si="94">J49</f>
        <v>SO1</v>
      </c>
      <c r="K115" s="8" t="str">
        <f t="shared" si="94"/>
        <v>Revenue</v>
      </c>
      <c r="L115" s="8">
        <f t="shared" si="88"/>
        <v>101.6393443</v>
      </c>
      <c r="M115" s="8">
        <f t="shared" ref="M115:N115" si="95">M114</f>
        <v>1</v>
      </c>
      <c r="N115" s="8">
        <f t="shared" si="95"/>
        <v>1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ht="14.25" customHeight="1">
      <c r="A116" s="8"/>
      <c r="B116" s="8"/>
      <c r="C116" s="8"/>
      <c r="D116" s="8"/>
      <c r="E116" s="8"/>
      <c r="F116" s="8"/>
      <c r="G116" s="8"/>
      <c r="H116" s="8" t="str">
        <f t="shared" ref="H116:I116" si="96">H86</f>
        <v>2024-8</v>
      </c>
      <c r="I116" s="20">
        <f t="shared" si="96"/>
        <v>45535</v>
      </c>
      <c r="J116" s="8" t="str">
        <f t="shared" ref="J116:K116" si="97">J50</f>
        <v>SO1</v>
      </c>
      <c r="K116" s="8" t="str">
        <f t="shared" si="97"/>
        <v>Revenue</v>
      </c>
      <c r="L116" s="8">
        <f t="shared" si="88"/>
        <v>101.6393443</v>
      </c>
      <c r="M116" s="8">
        <f t="shared" ref="M116:N116" si="98">M115</f>
        <v>1</v>
      </c>
      <c r="N116" s="8">
        <f t="shared" si="98"/>
        <v>1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ht="14.25" customHeight="1">
      <c r="A117" s="8"/>
      <c r="B117" s="8"/>
      <c r="C117" s="8"/>
      <c r="D117" s="8"/>
      <c r="E117" s="8"/>
      <c r="F117" s="8"/>
      <c r="G117" s="8"/>
      <c r="H117" s="8" t="str">
        <f t="shared" ref="H117:I117" si="99">H87</f>
        <v>2024-9</v>
      </c>
      <c r="I117" s="20">
        <f t="shared" si="99"/>
        <v>45565</v>
      </c>
      <c r="J117" s="8" t="str">
        <f t="shared" ref="J117:K117" si="100">J51</f>
        <v>SO1</v>
      </c>
      <c r="K117" s="8" t="str">
        <f t="shared" si="100"/>
        <v>Revenue</v>
      </c>
      <c r="L117" s="8">
        <f t="shared" si="88"/>
        <v>98.36065574</v>
      </c>
      <c r="M117" s="8">
        <f t="shared" ref="M117:N117" si="101">M116</f>
        <v>1</v>
      </c>
      <c r="N117" s="8">
        <f t="shared" si="101"/>
        <v>1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ht="14.25" customHeight="1">
      <c r="A118" s="8"/>
      <c r="B118" s="8"/>
      <c r="C118" s="8"/>
      <c r="D118" s="8"/>
      <c r="E118" s="8"/>
      <c r="F118" s="8"/>
      <c r="G118" s="8"/>
      <c r="H118" s="8" t="str">
        <f t="shared" ref="H118:I118" si="102">H88</f>
        <v>2024-10</v>
      </c>
      <c r="I118" s="20">
        <f t="shared" si="102"/>
        <v>45596</v>
      </c>
      <c r="J118" s="8" t="str">
        <f t="shared" ref="J118:K118" si="103">J117</f>
        <v>SO1</v>
      </c>
      <c r="K118" s="8" t="str">
        <f t="shared" si="103"/>
        <v>Revenue</v>
      </c>
      <c r="L118" s="8">
        <f t="shared" si="88"/>
        <v>101.6393443</v>
      </c>
      <c r="M118" s="8">
        <f t="shared" ref="M118:N118" si="104">M117</f>
        <v>1</v>
      </c>
      <c r="N118" s="8">
        <f t="shared" si="104"/>
        <v>1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ht="14.25" customHeight="1">
      <c r="A119" s="8"/>
      <c r="B119" s="8"/>
      <c r="C119" s="8"/>
      <c r="D119" s="8"/>
      <c r="E119" s="8"/>
      <c r="F119" s="8"/>
      <c r="G119" s="8"/>
      <c r="H119" s="8" t="str">
        <f t="shared" ref="H119:I119" si="105">H89</f>
        <v>2024-11</v>
      </c>
      <c r="I119" s="20">
        <f t="shared" si="105"/>
        <v>45626</v>
      </c>
      <c r="J119" s="8" t="str">
        <f t="shared" ref="J119:K119" si="106">J118</f>
        <v>SO1</v>
      </c>
      <c r="K119" s="8" t="str">
        <f t="shared" si="106"/>
        <v>Revenue</v>
      </c>
      <c r="L119" s="8">
        <f t="shared" si="88"/>
        <v>98.36065574</v>
      </c>
      <c r="M119" s="8">
        <f t="shared" ref="M119:N119" si="107">M118</f>
        <v>1</v>
      </c>
      <c r="N119" s="8">
        <f t="shared" si="107"/>
        <v>1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ht="14.25" customHeight="1">
      <c r="A120" s="8"/>
      <c r="B120" s="8"/>
      <c r="C120" s="8"/>
      <c r="D120" s="8"/>
      <c r="E120" s="8"/>
      <c r="F120" s="8"/>
      <c r="G120" s="8"/>
      <c r="H120" s="8" t="str">
        <f t="shared" ref="H120:I120" si="108">H90</f>
        <v>2024-12</v>
      </c>
      <c r="I120" s="20">
        <f t="shared" si="108"/>
        <v>45657</v>
      </c>
      <c r="J120" s="8" t="str">
        <f t="shared" ref="J120:K120" si="109">J119</f>
        <v>SO1</v>
      </c>
      <c r="K120" s="8" t="str">
        <f t="shared" si="109"/>
        <v>Revenue</v>
      </c>
      <c r="L120" s="8">
        <f t="shared" si="88"/>
        <v>101.6393443</v>
      </c>
      <c r="M120" s="8">
        <f t="shared" ref="M120:N120" si="110">M119</f>
        <v>1</v>
      </c>
      <c r="N120" s="8">
        <f t="shared" si="110"/>
        <v>1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20"/>
      <c r="J121" s="8"/>
      <c r="K121" s="8"/>
      <c r="L121" s="6">
        <f>SUM(L106:L120)</f>
        <v>1200</v>
      </c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ht="14.25" customHeight="1">
      <c r="A122" s="8"/>
      <c r="B122" s="8"/>
      <c r="C122" s="8"/>
      <c r="D122" s="8"/>
      <c r="E122" s="8"/>
      <c r="F122" s="8"/>
      <c r="G122" s="8"/>
      <c r="H122" s="45" t="s">
        <v>231</v>
      </c>
      <c r="I122" s="20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ht="14.25" customHeight="1">
      <c r="A123" s="8"/>
      <c r="B123" s="8"/>
      <c r="C123" s="8"/>
      <c r="D123" s="8"/>
      <c r="E123" s="8"/>
      <c r="F123" s="8"/>
      <c r="G123" s="8"/>
      <c r="H123" s="8" t="str">
        <f t="shared" ref="H123:H134" si="112">H40</f>
        <v>2024-1</v>
      </c>
      <c r="I123" s="20"/>
      <c r="J123" s="8" t="str">
        <f t="shared" ref="J123:K123" si="111">J106</f>
        <v>SO1</v>
      </c>
      <c r="K123" s="8" t="str">
        <f t="shared" si="111"/>
        <v>Revenue</v>
      </c>
      <c r="L123" s="8">
        <f t="shared" ref="L123:L134" si="114">SUMIF($H$106:$L$120,H123,$L$106:$L$120)</f>
        <v>101.6393443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ht="14.25" customHeight="1">
      <c r="A124" s="8"/>
      <c r="B124" s="8"/>
      <c r="C124" s="8"/>
      <c r="D124" s="8"/>
      <c r="E124" s="8"/>
      <c r="F124" s="8"/>
      <c r="G124" s="8"/>
      <c r="H124" s="8" t="str">
        <f t="shared" si="112"/>
        <v>2024-2</v>
      </c>
      <c r="I124" s="20"/>
      <c r="J124" s="8" t="str">
        <f t="shared" ref="J124:K124" si="113">J107</f>
        <v>SO1</v>
      </c>
      <c r="K124" s="8" t="str">
        <f t="shared" si="113"/>
        <v>Revenue</v>
      </c>
      <c r="L124" s="8">
        <f t="shared" si="114"/>
        <v>95.08196721</v>
      </c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ht="14.25" customHeight="1">
      <c r="A125" s="8"/>
      <c r="B125" s="8"/>
      <c r="C125" s="8"/>
      <c r="D125" s="8"/>
      <c r="E125" s="8"/>
      <c r="F125" s="8"/>
      <c r="G125" s="8"/>
      <c r="H125" s="8" t="str">
        <f t="shared" si="112"/>
        <v>2024-3</v>
      </c>
      <c r="I125" s="20"/>
      <c r="J125" s="8" t="str">
        <f t="shared" ref="J125:K125" si="115">J108</f>
        <v>SO1</v>
      </c>
      <c r="K125" s="8" t="str">
        <f t="shared" si="115"/>
        <v>Revenue</v>
      </c>
      <c r="L125" s="8">
        <f t="shared" si="114"/>
        <v>101.6393443</v>
      </c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ht="14.25" customHeight="1">
      <c r="A126" s="8"/>
      <c r="B126" s="8"/>
      <c r="C126" s="8"/>
      <c r="D126" s="8"/>
      <c r="E126" s="8"/>
      <c r="F126" s="8"/>
      <c r="G126" s="8"/>
      <c r="H126" s="8" t="str">
        <f t="shared" si="112"/>
        <v>2024-4</v>
      </c>
      <c r="I126" s="20"/>
      <c r="J126" s="8" t="str">
        <f t="shared" ref="J126:K126" si="116">J109</f>
        <v>SO1</v>
      </c>
      <c r="K126" s="8" t="str">
        <f t="shared" si="116"/>
        <v>Revenue</v>
      </c>
      <c r="L126" s="8">
        <f t="shared" si="114"/>
        <v>98.36065574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ht="14.25" customHeight="1">
      <c r="A127" s="8"/>
      <c r="B127" s="8"/>
      <c r="C127" s="8"/>
      <c r="D127" s="8"/>
      <c r="E127" s="8"/>
      <c r="F127" s="8"/>
      <c r="G127" s="8"/>
      <c r="H127" s="8" t="str">
        <f t="shared" si="112"/>
        <v>2024-5</v>
      </c>
      <c r="I127" s="20"/>
      <c r="J127" s="8" t="str">
        <f t="shared" ref="J127:K127" si="117">J110</f>
        <v>SO1</v>
      </c>
      <c r="K127" s="8" t="str">
        <f t="shared" si="117"/>
        <v>Revenue</v>
      </c>
      <c r="L127" s="8">
        <f t="shared" si="114"/>
        <v>101.6393443</v>
      </c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ht="14.25" customHeight="1">
      <c r="A128" s="8"/>
      <c r="B128" s="8"/>
      <c r="C128" s="8"/>
      <c r="D128" s="8"/>
      <c r="E128" s="8"/>
      <c r="F128" s="8"/>
      <c r="G128" s="8"/>
      <c r="H128" s="8" t="str">
        <f t="shared" si="112"/>
        <v>2024-6</v>
      </c>
      <c r="I128" s="8"/>
      <c r="J128" s="8" t="str">
        <f t="shared" ref="J128:K128" si="118">J111</f>
        <v>SO1</v>
      </c>
      <c r="K128" s="8" t="str">
        <f t="shared" si="118"/>
        <v>Revenue</v>
      </c>
      <c r="L128" s="8">
        <f t="shared" si="114"/>
        <v>98.36065574</v>
      </c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ht="14.25" customHeight="1">
      <c r="A129" s="8"/>
      <c r="B129" s="8"/>
      <c r="C129" s="8"/>
      <c r="D129" s="8"/>
      <c r="E129" s="8"/>
      <c r="F129" s="8"/>
      <c r="G129" s="8"/>
      <c r="H129" s="8" t="str">
        <f t="shared" si="112"/>
        <v>2024-7</v>
      </c>
      <c r="I129" s="8"/>
      <c r="J129" s="8" t="str">
        <f t="shared" ref="J129:K129" si="119">J112</f>
        <v>SO1</v>
      </c>
      <c r="K129" s="8" t="str">
        <f t="shared" si="119"/>
        <v>Revenue</v>
      </c>
      <c r="L129" s="8">
        <f t="shared" si="114"/>
        <v>101.6393443</v>
      </c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ht="14.25" customHeight="1">
      <c r="A130" s="8"/>
      <c r="B130" s="8"/>
      <c r="C130" s="8"/>
      <c r="D130" s="8"/>
      <c r="E130" s="8"/>
      <c r="F130" s="8"/>
      <c r="G130" s="8"/>
      <c r="H130" s="8" t="str">
        <f t="shared" si="112"/>
        <v>2024-8</v>
      </c>
      <c r="I130" s="8"/>
      <c r="J130" s="8" t="str">
        <f t="shared" ref="J130:K130" si="120">J113</f>
        <v>SO1</v>
      </c>
      <c r="K130" s="8" t="str">
        <f t="shared" si="120"/>
        <v>Revenue</v>
      </c>
      <c r="L130" s="8">
        <f t="shared" si="114"/>
        <v>101.6393443</v>
      </c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ht="14.25" customHeight="1">
      <c r="A131" s="8"/>
      <c r="B131" s="8"/>
      <c r="C131" s="8"/>
      <c r="D131" s="8"/>
      <c r="E131" s="8"/>
      <c r="F131" s="8"/>
      <c r="G131" s="8"/>
      <c r="H131" s="8" t="str">
        <f t="shared" si="112"/>
        <v>2024-9</v>
      </c>
      <c r="I131" s="8"/>
      <c r="J131" s="8" t="str">
        <f t="shared" ref="J131:K131" si="121">J114</f>
        <v>SO1</v>
      </c>
      <c r="K131" s="8" t="str">
        <f t="shared" si="121"/>
        <v>Revenue</v>
      </c>
      <c r="L131" s="8">
        <f t="shared" si="114"/>
        <v>98.36065574</v>
      </c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ht="14.25" customHeight="1">
      <c r="A132" s="8"/>
      <c r="B132" s="8"/>
      <c r="C132" s="8"/>
      <c r="D132" s="8"/>
      <c r="E132" s="8"/>
      <c r="F132" s="8"/>
      <c r="G132" s="8"/>
      <c r="H132" s="8" t="str">
        <f t="shared" si="112"/>
        <v>2024-10</v>
      </c>
      <c r="I132" s="8"/>
      <c r="J132" s="8" t="str">
        <f t="shared" ref="J132:K132" si="122">J115</f>
        <v>SO1</v>
      </c>
      <c r="K132" s="8" t="str">
        <f t="shared" si="122"/>
        <v>Revenue</v>
      </c>
      <c r="L132" s="8">
        <f t="shared" si="114"/>
        <v>101.6393443</v>
      </c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ht="14.25" customHeight="1">
      <c r="A133" s="8"/>
      <c r="B133" s="8"/>
      <c r="C133" s="8"/>
      <c r="D133" s="8"/>
      <c r="E133" s="8"/>
      <c r="F133" s="8"/>
      <c r="G133" s="8"/>
      <c r="H133" s="8" t="str">
        <f t="shared" si="112"/>
        <v>2024-11</v>
      </c>
      <c r="I133" s="8"/>
      <c r="J133" s="8" t="str">
        <f t="shared" ref="J133:K133" si="123">J116</f>
        <v>SO1</v>
      </c>
      <c r="K133" s="8" t="str">
        <f t="shared" si="123"/>
        <v>Revenue</v>
      </c>
      <c r="L133" s="8">
        <f t="shared" si="114"/>
        <v>98.36065574</v>
      </c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ht="14.25" customHeight="1">
      <c r="A134" s="8"/>
      <c r="B134" s="8"/>
      <c r="C134" s="8"/>
      <c r="D134" s="8"/>
      <c r="E134" s="8"/>
      <c r="F134" s="8"/>
      <c r="G134" s="8"/>
      <c r="H134" s="8" t="str">
        <f t="shared" si="112"/>
        <v>2024-12</v>
      </c>
      <c r="I134" s="8"/>
      <c r="J134" s="8" t="str">
        <f t="shared" ref="J134:K134" si="124">J117</f>
        <v>SO1</v>
      </c>
      <c r="K134" s="8" t="str">
        <f t="shared" si="124"/>
        <v>Revenue</v>
      </c>
      <c r="L134" s="8">
        <f t="shared" si="114"/>
        <v>101.6393443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6">
        <f>SUM(L123:L134)</f>
        <v>1200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ht="14.25" customHeight="1">
      <c r="A136" s="47" t="s">
        <v>239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ht="14.25" customHeight="1">
      <c r="A137" s="6" t="s">
        <v>167</v>
      </c>
      <c r="B137" s="6" t="s">
        <v>76</v>
      </c>
      <c r="C137" s="6" t="s">
        <v>77</v>
      </c>
      <c r="D137" s="6" t="s">
        <v>195</v>
      </c>
      <c r="E137" s="38" t="s">
        <v>196</v>
      </c>
      <c r="F137" s="38" t="s">
        <v>197</v>
      </c>
      <c r="G137" s="38" t="s">
        <v>198</v>
      </c>
      <c r="H137" s="38" t="s">
        <v>65</v>
      </c>
      <c r="I137" s="38" t="s">
        <v>66</v>
      </c>
      <c r="J137" s="38" t="s">
        <v>38</v>
      </c>
      <c r="K137" s="38" t="s">
        <v>199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ht="14.25" customHeight="1">
      <c r="A138" s="20" t="s">
        <v>244</v>
      </c>
      <c r="B138" s="8" t="str">
        <f>J132</f>
        <v>SO1</v>
      </c>
      <c r="C138" s="8" t="str">
        <f t="shared" ref="C138:C139" si="125">K123</f>
        <v>Revenue</v>
      </c>
      <c r="D138" s="8">
        <f>T40</f>
        <v>5000</v>
      </c>
      <c r="E138" s="8" t="str">
        <f t="shared" ref="E138:E139" si="126">B20</f>
        <v>Unbilled Receivable</v>
      </c>
      <c r="F138" s="8" t="str">
        <f>N5</f>
        <v>Balance Sheet</v>
      </c>
      <c r="G138" s="8" t="str">
        <f>M5</f>
        <v>Deferred Revenue</v>
      </c>
      <c r="H138" s="8"/>
      <c r="I138" s="22">
        <f>-(X40+X42)</f>
        <v>-196.7213115</v>
      </c>
      <c r="J138" s="8" t="s">
        <v>70</v>
      </c>
      <c r="K138" s="4">
        <v>1.0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ht="14.25" customHeight="1">
      <c r="A139" s="20" t="s">
        <v>244</v>
      </c>
      <c r="B139" s="8" t="str">
        <f>B138</f>
        <v>SO1</v>
      </c>
      <c r="C139" s="8" t="str">
        <f t="shared" si="125"/>
        <v>Revenue</v>
      </c>
      <c r="D139" s="8">
        <v>6000.0</v>
      </c>
      <c r="E139" s="8" t="str">
        <f t="shared" si="126"/>
        <v>Deferred Revenue</v>
      </c>
      <c r="F139" s="8" t="str">
        <f t="shared" ref="F139:G139" si="127">F138</f>
        <v>Balance Sheet</v>
      </c>
      <c r="G139" s="8" t="str">
        <f t="shared" si="127"/>
        <v>Deferred Revenue</v>
      </c>
      <c r="H139" s="22">
        <f>-I138</f>
        <v>196.7213115</v>
      </c>
      <c r="I139" s="8"/>
      <c r="J139" s="8" t="s">
        <v>71</v>
      </c>
      <c r="K139" s="4">
        <v>1.0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ht="14.25" customHeight="1">
      <c r="A141" s="20" t="s">
        <v>244</v>
      </c>
      <c r="B141" s="8" t="str">
        <f>B139</f>
        <v>SO1</v>
      </c>
      <c r="C141" s="20" t="str">
        <f>C142</f>
        <v>Revenue</v>
      </c>
      <c r="D141" s="8">
        <f t="shared" ref="D141:G141" si="128">D139</f>
        <v>6000</v>
      </c>
      <c r="E141" s="8" t="str">
        <f t="shared" si="128"/>
        <v>Deferred Revenue</v>
      </c>
      <c r="F141" s="8" t="str">
        <f t="shared" si="128"/>
        <v>Balance Sheet</v>
      </c>
      <c r="G141" s="8" t="str">
        <f t="shared" si="128"/>
        <v>Deferred Revenue</v>
      </c>
      <c r="H141" s="22">
        <f>L125</f>
        <v>101.6393443</v>
      </c>
      <c r="I141" s="8"/>
      <c r="J141" s="8" t="s">
        <v>71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ht="14.25" customHeight="1">
      <c r="A142" s="20" t="s">
        <v>244</v>
      </c>
      <c r="B142" s="8" t="str">
        <f t="shared" ref="B142:C142" si="129">B139</f>
        <v>SO1</v>
      </c>
      <c r="C142" s="20" t="str">
        <f t="shared" si="129"/>
        <v>Revenue</v>
      </c>
      <c r="D142" s="8">
        <f t="shared" ref="D142:E142" si="130">A16</f>
        <v>1000</v>
      </c>
      <c r="E142" s="8" t="str">
        <f t="shared" si="130"/>
        <v>Revenue</v>
      </c>
      <c r="F142" s="8" t="str">
        <f>N4</f>
        <v>Income Statement</v>
      </c>
      <c r="G142" s="8" t="str">
        <f>M4</f>
        <v>Revenue</v>
      </c>
      <c r="H142" s="22"/>
      <c r="I142" s="22">
        <f>-H141</f>
        <v>-101.6393443</v>
      </c>
      <c r="J142" s="8" t="s">
        <v>71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ht="14.25" customHeight="1">
      <c r="A144" s="20" t="s">
        <v>244</v>
      </c>
      <c r="B144" s="8" t="str">
        <f>B145</f>
        <v>SO1</v>
      </c>
      <c r="C144" s="8" t="str">
        <f>C60</f>
        <v>Billing</v>
      </c>
      <c r="D144" s="8">
        <f t="shared" ref="D144:E144" si="131">A19</f>
        <v>4000</v>
      </c>
      <c r="E144" s="8" t="str">
        <f t="shared" si="131"/>
        <v>Account Rec</v>
      </c>
      <c r="F144" s="8" t="str">
        <f>F141</f>
        <v>Balance Sheet</v>
      </c>
      <c r="G144" s="8" t="str">
        <f>M6</f>
        <v>A/R</v>
      </c>
      <c r="H144" s="22">
        <f>D60</f>
        <v>1200</v>
      </c>
      <c r="I144" s="8"/>
      <c r="J144" s="8" t="s">
        <v>71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ht="14.25" customHeight="1">
      <c r="A145" s="20" t="s">
        <v>244</v>
      </c>
      <c r="B145" s="8" t="str">
        <f>B142</f>
        <v>SO1</v>
      </c>
      <c r="C145" s="20" t="str">
        <f>C144</f>
        <v>Billing</v>
      </c>
      <c r="D145" s="8">
        <f t="shared" ref="D145:E145" si="132">A21</f>
        <v>6000</v>
      </c>
      <c r="E145" s="8" t="str">
        <f t="shared" si="132"/>
        <v>Deferred Revenue</v>
      </c>
      <c r="F145" s="8" t="str">
        <f>F144</f>
        <v>Balance Sheet</v>
      </c>
      <c r="G145" s="8" t="str">
        <f>M5</f>
        <v>Deferred Revenue</v>
      </c>
      <c r="H145" s="22"/>
      <c r="I145" s="22">
        <f>-H144</f>
        <v>-1200</v>
      </c>
      <c r="J145" s="8" t="s">
        <v>71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ht="14.25" customHeight="1">
      <c r="A149" s="6" t="s">
        <v>207</v>
      </c>
      <c r="B149" s="6" t="s">
        <v>11</v>
      </c>
      <c r="C149" s="6" t="str">
        <f>E138</f>
        <v>Unbilled Receivable</v>
      </c>
      <c r="D149" s="6" t="str">
        <f>E139</f>
        <v>Deferred Revenue</v>
      </c>
      <c r="E149" s="6" t="str">
        <f>E144</f>
        <v>Account Rec</v>
      </c>
      <c r="F149" s="6" t="s">
        <v>245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ht="14.25" customHeight="1">
      <c r="A150" s="8" t="s">
        <v>244</v>
      </c>
      <c r="B150" s="22">
        <f>I142+Y41+Y43</f>
        <v>-298.3606557</v>
      </c>
      <c r="C150" s="22">
        <f>I138+X40+X42</f>
        <v>0</v>
      </c>
      <c r="D150" s="22">
        <f>H139+H141+I145</f>
        <v>-901.6393443</v>
      </c>
      <c r="E150" s="22">
        <f>H144</f>
        <v>1200</v>
      </c>
      <c r="F150" s="22">
        <f>SUM(B150:E150)</f>
        <v>0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ht="14.25" customHeight="1">
      <c r="A154" s="8" t="s">
        <v>246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ht="14.25" customHeight="1">
      <c r="A156" s="6" t="s">
        <v>247</v>
      </c>
      <c r="B156" s="6" t="s">
        <v>248</v>
      </c>
      <c r="C156" s="6" t="s">
        <v>12</v>
      </c>
      <c r="D156" s="6" t="str">
        <f>B149</f>
        <v>Revenue</v>
      </c>
      <c r="E156" s="6" t="s">
        <v>249</v>
      </c>
      <c r="F156" s="6" t="s">
        <v>250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ht="14.25" customHeight="1">
      <c r="A157" s="8" t="s">
        <v>141</v>
      </c>
      <c r="B157" s="8">
        <v>0.0</v>
      </c>
      <c r="C157" s="8">
        <v>0.0</v>
      </c>
      <c r="D157" s="8">
        <f t="shared" ref="D157:D159" si="133">L123</f>
        <v>101.6393443</v>
      </c>
      <c r="E157" s="22">
        <f>X40</f>
        <v>101.6393443</v>
      </c>
      <c r="F157" s="8">
        <v>0.0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ht="14.25" customHeight="1">
      <c r="A158" s="8" t="s">
        <v>240</v>
      </c>
      <c r="B158" s="22">
        <f t="shared" ref="B158:B159" si="134">E157</f>
        <v>101.6393443</v>
      </c>
      <c r="C158" s="8">
        <v>0.0</v>
      </c>
      <c r="D158" s="8">
        <f t="shared" si="133"/>
        <v>95.08196721</v>
      </c>
      <c r="E158" s="22">
        <f>B158+D158</f>
        <v>196.7213115</v>
      </c>
      <c r="F158" s="8">
        <v>0.0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ht="14.25" customHeight="1">
      <c r="A159" s="8" t="s">
        <v>244</v>
      </c>
      <c r="B159" s="22">
        <f t="shared" si="134"/>
        <v>196.7213115</v>
      </c>
      <c r="C159" s="22">
        <f>H144</f>
        <v>1200</v>
      </c>
      <c r="D159" s="8">
        <f t="shared" si="133"/>
        <v>101.6393443</v>
      </c>
      <c r="E159" s="8">
        <v>0.0</v>
      </c>
      <c r="F159" s="22">
        <f>-D150</f>
        <v>901.6393443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6" t="s">
        <v>251</v>
      </c>
      <c r="B1" s="6" t="s">
        <v>75</v>
      </c>
      <c r="C1" s="6" t="s">
        <v>76</v>
      </c>
      <c r="D1" s="6" t="s">
        <v>77</v>
      </c>
      <c r="E1" s="6" t="s">
        <v>78</v>
      </c>
      <c r="F1" s="6" t="s">
        <v>79</v>
      </c>
      <c r="G1" s="6" t="s">
        <v>252</v>
      </c>
    </row>
    <row r="2" ht="14.25" customHeight="1">
      <c r="A2" s="7">
        <v>1.0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  <col customWidth="1" min="9" max="9" width="8.86"/>
    <col customWidth="1" min="10" max="26" width="8.71"/>
  </cols>
  <sheetData>
    <row r="1" ht="14.25" customHeight="1">
      <c r="B1" s="7">
        <v>1.0</v>
      </c>
      <c r="D1" s="7" t="s">
        <v>65</v>
      </c>
      <c r="E1" s="7" t="s">
        <v>66</v>
      </c>
      <c r="G1" s="6" t="s">
        <v>253</v>
      </c>
      <c r="H1" s="6" t="s">
        <v>146</v>
      </c>
      <c r="I1" s="6"/>
    </row>
    <row r="2" ht="14.25" customHeight="1">
      <c r="C2" s="7" t="s">
        <v>254</v>
      </c>
      <c r="D2" s="7">
        <v>100.0</v>
      </c>
      <c r="G2" s="7" t="s">
        <v>70</v>
      </c>
      <c r="H2" s="8" t="s">
        <v>70</v>
      </c>
      <c r="I2" s="8"/>
    </row>
    <row r="3" ht="14.25" customHeight="1">
      <c r="C3" s="7" t="s">
        <v>255</v>
      </c>
      <c r="E3" s="7">
        <v>-100.0</v>
      </c>
      <c r="G3" s="7" t="s">
        <v>11</v>
      </c>
      <c r="H3" s="8" t="s">
        <v>70</v>
      </c>
      <c r="I3" s="8"/>
    </row>
    <row r="4" ht="14.25" customHeight="1">
      <c r="I4" s="8"/>
    </row>
    <row r="5" ht="14.25" customHeight="1">
      <c r="B5" s="7">
        <v>2.0</v>
      </c>
      <c r="C5" s="8" t="str">
        <f>C2</f>
        <v>Def</v>
      </c>
      <c r="D5" s="8">
        <v>100.0</v>
      </c>
      <c r="E5" s="8"/>
      <c r="G5" s="8" t="s">
        <v>70</v>
      </c>
      <c r="H5" s="8" t="s">
        <v>70</v>
      </c>
      <c r="I5" s="8"/>
    </row>
    <row r="6" ht="14.25" customHeight="1">
      <c r="C6" s="8" t="s">
        <v>255</v>
      </c>
      <c r="D6" s="8"/>
      <c r="E6" s="8">
        <v>-100.0</v>
      </c>
      <c r="G6" s="8" t="s">
        <v>11</v>
      </c>
      <c r="H6" s="8" t="s">
        <v>70</v>
      </c>
      <c r="I6" s="8"/>
    </row>
    <row r="7" ht="14.25" customHeight="1">
      <c r="I7" s="8"/>
    </row>
    <row r="8" ht="14.25" customHeight="1">
      <c r="B8" s="7">
        <v>3.0</v>
      </c>
      <c r="C8" s="8" t="s">
        <v>255</v>
      </c>
      <c r="D8" s="8">
        <v>200.0</v>
      </c>
      <c r="E8" s="8"/>
      <c r="F8" s="8"/>
      <c r="G8" s="8" t="s">
        <v>11</v>
      </c>
      <c r="H8" s="7" t="s">
        <v>71</v>
      </c>
      <c r="I8" s="8"/>
    </row>
    <row r="9" ht="14.25" customHeight="1">
      <c r="C9" s="8" t="s">
        <v>254</v>
      </c>
      <c r="D9" s="8"/>
      <c r="E9" s="8">
        <v>-200.0</v>
      </c>
      <c r="F9" s="8"/>
      <c r="G9" s="8" t="s">
        <v>70</v>
      </c>
      <c r="H9" s="8" t="s">
        <v>71</v>
      </c>
      <c r="I9" s="8"/>
    </row>
    <row r="10" ht="14.25" customHeight="1">
      <c r="I10" s="8"/>
      <c r="J10" s="7" t="s">
        <v>256</v>
      </c>
      <c r="K10" s="7" t="s">
        <v>257</v>
      </c>
      <c r="L10" s="7" t="s">
        <v>258</v>
      </c>
      <c r="M10" s="7" t="s">
        <v>259</v>
      </c>
      <c r="N10" s="7" t="s">
        <v>260</v>
      </c>
      <c r="O10" s="7" t="s">
        <v>261</v>
      </c>
    </row>
    <row r="11" ht="14.25" customHeight="1">
      <c r="B11" s="7">
        <v>3.0</v>
      </c>
      <c r="C11" s="7" t="s">
        <v>254</v>
      </c>
      <c r="D11" s="7">
        <v>200.0</v>
      </c>
      <c r="G11" s="8" t="s">
        <v>262</v>
      </c>
      <c r="H11" s="8" t="s">
        <v>71</v>
      </c>
      <c r="I11" s="8"/>
      <c r="M11" s="7">
        <v>100.0</v>
      </c>
      <c r="O11" s="7">
        <v>100.0</v>
      </c>
    </row>
    <row r="12" ht="14.25" customHeight="1">
      <c r="C12" s="7" t="s">
        <v>255</v>
      </c>
      <c r="E12" s="7">
        <v>-200.0</v>
      </c>
      <c r="G12" s="8" t="str">
        <f>G8</f>
        <v>Revenue</v>
      </c>
      <c r="H12" s="8" t="s">
        <v>71</v>
      </c>
      <c r="I12" s="8"/>
      <c r="J12" s="7">
        <f t="shared" ref="J12:J13" si="1">O11</f>
        <v>100</v>
      </c>
      <c r="M12" s="7">
        <v>100.0</v>
      </c>
      <c r="O12" s="7">
        <f>J12+M12</f>
        <v>200</v>
      </c>
    </row>
    <row r="13" ht="14.25" customHeight="1">
      <c r="I13" s="8"/>
      <c r="J13" s="7">
        <f t="shared" si="1"/>
        <v>200</v>
      </c>
      <c r="L13" s="7">
        <v>1200.0</v>
      </c>
      <c r="M13" s="7">
        <v>100.0</v>
      </c>
      <c r="N13" s="7">
        <f>L13-J13-M13</f>
        <v>900</v>
      </c>
      <c r="O13" s="7">
        <v>0.0</v>
      </c>
    </row>
    <row r="14" ht="14.25" customHeight="1">
      <c r="B14" s="7">
        <v>3.0</v>
      </c>
      <c r="C14" s="7" t="s">
        <v>263</v>
      </c>
      <c r="D14" s="7">
        <v>1200.0</v>
      </c>
      <c r="G14" s="7" t="s">
        <v>264</v>
      </c>
      <c r="H14" s="8" t="s">
        <v>71</v>
      </c>
      <c r="I14" s="8"/>
      <c r="K14" s="7">
        <f t="shared" ref="K14:K22" si="2">N13</f>
        <v>900</v>
      </c>
      <c r="M14" s="8">
        <v>100.0</v>
      </c>
      <c r="N14" s="7">
        <f t="shared" ref="N14:N22" si="3">K14-M14</f>
        <v>800</v>
      </c>
    </row>
    <row r="15" ht="14.25" customHeight="1">
      <c r="C15" s="7" t="s">
        <v>265</v>
      </c>
      <c r="E15" s="7">
        <v>-1200.0</v>
      </c>
      <c r="G15" s="8" t="str">
        <f>G11</f>
        <v>Def Revenue</v>
      </c>
      <c r="H15" s="8" t="s">
        <v>71</v>
      </c>
      <c r="I15" s="8"/>
      <c r="K15" s="8">
        <f t="shared" si="2"/>
        <v>800</v>
      </c>
      <c r="L15" s="8"/>
      <c r="M15" s="8">
        <v>100.0</v>
      </c>
      <c r="N15" s="8">
        <f t="shared" si="3"/>
        <v>700</v>
      </c>
    </row>
    <row r="16" ht="14.25" customHeight="1">
      <c r="I16" s="8"/>
      <c r="K16" s="8">
        <f t="shared" si="2"/>
        <v>700</v>
      </c>
      <c r="L16" s="8"/>
      <c r="M16" s="8">
        <v>100.0</v>
      </c>
      <c r="N16" s="8">
        <f t="shared" si="3"/>
        <v>600</v>
      </c>
    </row>
    <row r="17" ht="14.25" customHeight="1">
      <c r="B17" s="7">
        <v>3.0</v>
      </c>
      <c r="C17" s="7" t="s">
        <v>254</v>
      </c>
      <c r="D17" s="7">
        <v>100.0</v>
      </c>
      <c r="G17" s="8" t="s">
        <v>262</v>
      </c>
      <c r="H17" s="8" t="s">
        <v>71</v>
      </c>
      <c r="I17" s="8"/>
      <c r="K17" s="8">
        <f t="shared" si="2"/>
        <v>600</v>
      </c>
      <c r="L17" s="8"/>
      <c r="M17" s="8">
        <v>100.0</v>
      </c>
      <c r="N17" s="8">
        <f t="shared" si="3"/>
        <v>500</v>
      </c>
    </row>
    <row r="18" ht="14.25" customHeight="1">
      <c r="C18" s="7" t="s">
        <v>255</v>
      </c>
      <c r="E18" s="7">
        <v>-100.0</v>
      </c>
      <c r="G18" s="8" t="str">
        <f>G12</f>
        <v>Revenue</v>
      </c>
      <c r="H18" s="8" t="s">
        <v>71</v>
      </c>
      <c r="I18" s="8"/>
      <c r="K18" s="8">
        <f t="shared" si="2"/>
        <v>500</v>
      </c>
      <c r="L18" s="8"/>
      <c r="M18" s="8">
        <v>100.0</v>
      </c>
      <c r="N18" s="8">
        <f t="shared" si="3"/>
        <v>400</v>
      </c>
    </row>
    <row r="19" ht="14.25" customHeight="1">
      <c r="I19" s="8"/>
      <c r="K19" s="8">
        <f t="shared" si="2"/>
        <v>400</v>
      </c>
      <c r="L19" s="8"/>
      <c r="M19" s="8">
        <v>100.0</v>
      </c>
      <c r="N19" s="8">
        <f t="shared" si="3"/>
        <v>300</v>
      </c>
    </row>
    <row r="20" ht="14.25" customHeight="1">
      <c r="I20" s="8"/>
      <c r="K20" s="8">
        <f t="shared" si="2"/>
        <v>300</v>
      </c>
      <c r="L20" s="8"/>
      <c r="M20" s="8">
        <v>100.0</v>
      </c>
      <c r="N20" s="8">
        <f t="shared" si="3"/>
        <v>200</v>
      </c>
    </row>
    <row r="21" ht="14.25" customHeight="1">
      <c r="C21" s="7" t="s">
        <v>70</v>
      </c>
      <c r="D21" s="7" t="s">
        <v>11</v>
      </c>
      <c r="E21" s="7" t="s">
        <v>264</v>
      </c>
      <c r="F21" s="7" t="s">
        <v>262</v>
      </c>
      <c r="I21" s="8"/>
      <c r="K21" s="8">
        <f t="shared" si="2"/>
        <v>200</v>
      </c>
      <c r="L21" s="8"/>
      <c r="M21" s="8">
        <v>100.0</v>
      </c>
      <c r="N21" s="8">
        <f t="shared" si="3"/>
        <v>100</v>
      </c>
    </row>
    <row r="22" ht="14.25" customHeight="1">
      <c r="B22" s="7">
        <v>1.0</v>
      </c>
      <c r="C22" s="7">
        <f>D2</f>
        <v>100</v>
      </c>
      <c r="D22" s="7">
        <f>E3</f>
        <v>-100</v>
      </c>
      <c r="E22" s="7">
        <v>0.0</v>
      </c>
      <c r="F22" s="7">
        <v>0.0</v>
      </c>
      <c r="I22" s="8"/>
      <c r="K22" s="8">
        <f t="shared" si="2"/>
        <v>100</v>
      </c>
      <c r="L22" s="8"/>
      <c r="M22" s="8">
        <v>100.0</v>
      </c>
      <c r="N22" s="8">
        <f t="shared" si="3"/>
        <v>0</v>
      </c>
    </row>
    <row r="23" ht="14.25" customHeight="1">
      <c r="B23" s="7">
        <v>2.0</v>
      </c>
      <c r="C23" s="7">
        <f>D5</f>
        <v>100</v>
      </c>
      <c r="D23" s="7">
        <f>E6</f>
        <v>-100</v>
      </c>
      <c r="E23" s="7">
        <v>0.0</v>
      </c>
      <c r="F23" s="7">
        <v>0.0</v>
      </c>
      <c r="G23" s="8"/>
      <c r="I23" s="8"/>
    </row>
    <row r="24" ht="14.25" customHeight="1">
      <c r="B24" s="7">
        <v>3.0</v>
      </c>
      <c r="C24" s="7">
        <f>E9</f>
        <v>-200</v>
      </c>
      <c r="D24" s="7">
        <f>D8+E12+E18</f>
        <v>-100</v>
      </c>
      <c r="E24" s="7">
        <f>D14</f>
        <v>1200</v>
      </c>
      <c r="F24" s="7">
        <f>D11+E15+D17</f>
        <v>-900</v>
      </c>
      <c r="G24" s="8"/>
      <c r="I24" s="8"/>
    </row>
    <row r="25" ht="14.25" customHeight="1">
      <c r="C25" s="7">
        <f t="shared" ref="C25:F25" si="4">SUM(C22:C24)</f>
        <v>0</v>
      </c>
      <c r="D25" s="7">
        <f t="shared" si="4"/>
        <v>-300</v>
      </c>
      <c r="E25" s="8">
        <f t="shared" si="4"/>
        <v>1200</v>
      </c>
      <c r="F25" s="8">
        <f t="shared" si="4"/>
        <v>-900</v>
      </c>
      <c r="I25" s="8"/>
    </row>
    <row r="26" ht="14.25" customHeight="1">
      <c r="I26" s="8"/>
    </row>
    <row r="27" ht="14.25" customHeight="1">
      <c r="I27" s="8"/>
    </row>
    <row r="28" ht="14.25" customHeight="1">
      <c r="I28" s="8"/>
    </row>
    <row r="29" ht="14.25" customHeight="1">
      <c r="I29" s="8"/>
    </row>
    <row r="30" ht="14.25" customHeight="1">
      <c r="I30" s="8"/>
    </row>
    <row r="31" ht="14.25" customHeight="1">
      <c r="I31" s="8"/>
    </row>
    <row r="32" ht="14.25" customHeight="1">
      <c r="I32" s="8"/>
    </row>
    <row r="33" ht="14.25" customHeight="1">
      <c r="I33" s="8"/>
    </row>
    <row r="34" ht="14.25" customHeight="1">
      <c r="I34" s="8"/>
    </row>
    <row r="35" ht="14.25" customHeight="1">
      <c r="I35" s="8"/>
    </row>
    <row r="36" ht="14.25" customHeight="1">
      <c r="I36" s="8"/>
    </row>
    <row r="37" ht="14.25" customHeight="1">
      <c r="I37" s="8"/>
    </row>
    <row r="38" ht="14.25" customHeight="1">
      <c r="I38" s="8"/>
    </row>
    <row r="39" ht="14.25" customHeight="1">
      <c r="I39" s="8"/>
    </row>
    <row r="40" ht="14.25" customHeight="1">
      <c r="I40" s="8"/>
    </row>
    <row r="41" ht="14.25" customHeight="1">
      <c r="I41" s="8"/>
    </row>
    <row r="42" ht="14.25" customHeight="1">
      <c r="I42" s="8"/>
    </row>
    <row r="43" ht="14.25" customHeight="1">
      <c r="I43" s="8"/>
    </row>
    <row r="44" ht="14.25" customHeight="1">
      <c r="I44" s="8"/>
    </row>
    <row r="45" ht="14.25" customHeight="1">
      <c r="I45" s="8"/>
    </row>
    <row r="46" ht="14.25" customHeight="1">
      <c r="I46" s="8"/>
    </row>
    <row r="47" ht="14.25" customHeight="1">
      <c r="I47" s="8"/>
    </row>
    <row r="48" ht="14.25" customHeight="1">
      <c r="I48" s="8"/>
    </row>
    <row r="49" ht="14.25" customHeight="1">
      <c r="I49" s="8"/>
    </row>
    <row r="50" ht="14.25" customHeight="1">
      <c r="I50" s="8"/>
    </row>
    <row r="51" ht="14.25" customHeight="1">
      <c r="I51" s="8"/>
    </row>
    <row r="52" ht="14.25" customHeight="1">
      <c r="I52" s="8"/>
    </row>
    <row r="53" ht="14.25" customHeight="1">
      <c r="I53" s="8"/>
    </row>
    <row r="54" ht="14.25" customHeight="1">
      <c r="I54" s="8"/>
    </row>
    <row r="55" ht="14.25" customHeight="1">
      <c r="I55" s="8"/>
    </row>
    <row r="56" ht="14.25" customHeight="1">
      <c r="I56" s="8"/>
    </row>
    <row r="57" ht="14.25" customHeight="1">
      <c r="I57" s="8"/>
    </row>
    <row r="58" ht="14.25" customHeight="1">
      <c r="I58" s="8"/>
    </row>
    <row r="59" ht="14.25" customHeight="1">
      <c r="I59" s="8"/>
    </row>
    <row r="60" ht="14.25" customHeight="1">
      <c r="I60" s="8"/>
    </row>
    <row r="61" ht="14.25" customHeight="1">
      <c r="I61" s="8"/>
    </row>
    <row r="62" ht="14.25" customHeight="1">
      <c r="I62" s="8"/>
    </row>
    <row r="63" ht="14.25" customHeight="1">
      <c r="I63" s="8"/>
    </row>
    <row r="64" ht="14.25" customHeight="1">
      <c r="I64" s="8"/>
    </row>
    <row r="65" ht="14.25" customHeight="1">
      <c r="I65" s="8"/>
    </row>
    <row r="66" ht="14.25" customHeight="1">
      <c r="I66" s="8"/>
    </row>
    <row r="67" ht="14.25" customHeight="1">
      <c r="I67" s="8"/>
    </row>
    <row r="68" ht="14.25" customHeight="1">
      <c r="I68" s="8"/>
    </row>
    <row r="69" ht="14.25" customHeight="1">
      <c r="I69" s="8"/>
    </row>
    <row r="70" ht="14.25" customHeight="1">
      <c r="I70" s="8"/>
    </row>
    <row r="71" ht="14.25" customHeight="1">
      <c r="I71" s="8"/>
    </row>
    <row r="72" ht="14.25" customHeight="1">
      <c r="I72" s="8"/>
    </row>
    <row r="73" ht="14.25" customHeight="1">
      <c r="I73" s="8"/>
    </row>
    <row r="74" ht="14.25" customHeight="1">
      <c r="I74" s="8"/>
    </row>
    <row r="75" ht="14.25" customHeight="1">
      <c r="I75" s="8"/>
    </row>
    <row r="76" ht="14.25" customHeight="1">
      <c r="I76" s="8"/>
    </row>
    <row r="77" ht="14.25" customHeight="1">
      <c r="I77" s="8"/>
    </row>
    <row r="78" ht="14.25" customHeight="1">
      <c r="I78" s="8"/>
    </row>
    <row r="79" ht="14.25" customHeight="1">
      <c r="I79" s="8"/>
    </row>
    <row r="80" ht="14.25" customHeight="1">
      <c r="I80" s="8"/>
    </row>
    <row r="81" ht="14.25" customHeight="1">
      <c r="I81" s="8"/>
    </row>
    <row r="82" ht="14.25" customHeight="1">
      <c r="I82" s="8"/>
    </row>
    <row r="83" ht="14.25" customHeight="1">
      <c r="I83" s="8"/>
    </row>
    <row r="84" ht="14.25" customHeight="1">
      <c r="I84" s="8"/>
    </row>
    <row r="85" ht="14.25" customHeight="1">
      <c r="I85" s="8"/>
    </row>
    <row r="86" ht="14.25" customHeight="1">
      <c r="I86" s="8"/>
    </row>
    <row r="87" ht="14.25" customHeight="1">
      <c r="I87" s="8"/>
    </row>
    <row r="88" ht="14.25" customHeight="1">
      <c r="I88" s="8"/>
    </row>
    <row r="89" ht="14.25" customHeight="1">
      <c r="I89" s="8"/>
    </row>
    <row r="90" ht="14.25" customHeight="1">
      <c r="I90" s="8"/>
    </row>
    <row r="91" ht="14.25" customHeight="1">
      <c r="I91" s="8"/>
    </row>
    <row r="92" ht="14.25" customHeight="1">
      <c r="I92" s="8"/>
    </row>
    <row r="93" ht="14.25" customHeight="1">
      <c r="I93" s="8"/>
    </row>
    <row r="94" ht="14.25" customHeight="1">
      <c r="I94" s="8"/>
    </row>
    <row r="95" ht="14.25" customHeight="1">
      <c r="I95" s="8"/>
    </row>
    <row r="96" ht="14.25" customHeight="1">
      <c r="I96" s="8"/>
    </row>
    <row r="97" ht="14.25" customHeight="1">
      <c r="I97" s="8"/>
    </row>
    <row r="98" ht="14.25" customHeight="1">
      <c r="I98" s="8"/>
    </row>
    <row r="99" ht="14.25" customHeight="1">
      <c r="I99" s="8"/>
    </row>
    <row r="100" ht="14.25" customHeight="1">
      <c r="I100" s="8"/>
    </row>
    <row r="101" ht="14.25" customHeight="1">
      <c r="I101" s="8"/>
    </row>
    <row r="102" ht="14.25" customHeight="1">
      <c r="I102" s="8"/>
    </row>
    <row r="103" ht="14.25" customHeight="1">
      <c r="I103" s="8"/>
    </row>
    <row r="104" ht="14.25" customHeight="1">
      <c r="I104" s="8"/>
    </row>
    <row r="105" ht="14.25" customHeight="1">
      <c r="I105" s="8"/>
    </row>
    <row r="106" ht="14.25" customHeight="1">
      <c r="I106" s="8"/>
    </row>
    <row r="107" ht="14.25" customHeight="1">
      <c r="I107" s="8"/>
    </row>
    <row r="108" ht="14.25" customHeight="1">
      <c r="I108" s="8"/>
    </row>
    <row r="109" ht="14.25" customHeight="1">
      <c r="I109" s="8"/>
    </row>
    <row r="110" ht="14.25" customHeight="1">
      <c r="I110" s="8"/>
    </row>
    <row r="111" ht="14.25" customHeight="1">
      <c r="I111" s="8"/>
    </row>
    <row r="112" ht="14.25" customHeight="1">
      <c r="I112" s="8"/>
    </row>
    <row r="113" ht="14.25" customHeight="1">
      <c r="I113" s="8"/>
    </row>
    <row r="114" ht="14.25" customHeight="1">
      <c r="I114" s="8"/>
    </row>
    <row r="115" ht="14.25" customHeight="1">
      <c r="I115" s="8"/>
    </row>
    <row r="116" ht="14.25" customHeight="1">
      <c r="I116" s="8"/>
    </row>
    <row r="117" ht="14.25" customHeight="1">
      <c r="I117" s="8"/>
    </row>
    <row r="118" ht="14.25" customHeight="1">
      <c r="I118" s="8"/>
    </row>
    <row r="119" ht="14.25" customHeight="1">
      <c r="I119" s="8"/>
    </row>
    <row r="120" ht="14.25" customHeight="1">
      <c r="I120" s="8"/>
    </row>
    <row r="121" ht="14.25" customHeight="1">
      <c r="I121" s="8"/>
    </row>
    <row r="122" ht="14.25" customHeight="1">
      <c r="I122" s="8"/>
    </row>
    <row r="123" ht="14.25" customHeight="1">
      <c r="I123" s="8"/>
    </row>
    <row r="124" ht="14.25" customHeight="1">
      <c r="I124" s="8"/>
    </row>
    <row r="125" ht="14.25" customHeight="1">
      <c r="I125" s="8"/>
    </row>
    <row r="126" ht="14.25" customHeight="1">
      <c r="I126" s="8"/>
    </row>
    <row r="127" ht="14.25" customHeight="1">
      <c r="I127" s="8"/>
    </row>
    <row r="128" ht="14.25" customHeight="1">
      <c r="I128" s="8"/>
    </row>
    <row r="129" ht="14.25" customHeight="1">
      <c r="I129" s="8"/>
    </row>
    <row r="130" ht="14.25" customHeight="1">
      <c r="I130" s="8"/>
    </row>
    <row r="131" ht="14.25" customHeight="1">
      <c r="I131" s="8"/>
    </row>
    <row r="132" ht="14.25" customHeight="1">
      <c r="I132" s="8"/>
    </row>
    <row r="133" ht="14.25" customHeight="1">
      <c r="I133" s="8"/>
    </row>
    <row r="134" ht="14.25" customHeight="1">
      <c r="I134" s="8"/>
    </row>
    <row r="135" ht="14.25" customHeight="1">
      <c r="I135" s="8"/>
    </row>
    <row r="136" ht="14.25" customHeight="1">
      <c r="I136" s="8"/>
    </row>
    <row r="137" ht="14.25" customHeight="1">
      <c r="I137" s="8"/>
    </row>
    <row r="138" ht="14.25" customHeight="1">
      <c r="I138" s="8"/>
    </row>
    <row r="139" ht="14.25" customHeight="1">
      <c r="I139" s="8"/>
    </row>
    <row r="140" ht="14.25" customHeight="1">
      <c r="I140" s="8"/>
    </row>
    <row r="141" ht="14.25" customHeight="1">
      <c r="I141" s="8"/>
    </row>
    <row r="142" ht="14.25" customHeight="1">
      <c r="I142" s="8"/>
    </row>
    <row r="143" ht="14.25" customHeight="1">
      <c r="I143" s="8"/>
    </row>
    <row r="144" ht="14.25" customHeight="1">
      <c r="I144" s="8"/>
    </row>
    <row r="145" ht="14.25" customHeight="1">
      <c r="I145" s="8"/>
    </row>
    <row r="146" ht="14.25" customHeight="1">
      <c r="I146" s="8"/>
    </row>
    <row r="147" ht="14.25" customHeight="1">
      <c r="I147" s="8"/>
    </row>
    <row r="148" ht="14.25" customHeight="1">
      <c r="I148" s="8"/>
    </row>
    <row r="149" ht="14.25" customHeight="1">
      <c r="I149" s="8"/>
    </row>
    <row r="150" ht="14.25" customHeight="1">
      <c r="I150" s="8"/>
    </row>
    <row r="151" ht="14.25" customHeight="1">
      <c r="I151" s="8"/>
    </row>
    <row r="152" ht="14.25" customHeight="1">
      <c r="I152" s="8"/>
    </row>
    <row r="153" ht="14.25" customHeight="1">
      <c r="I153" s="8"/>
    </row>
    <row r="154" ht="14.25" customHeight="1">
      <c r="I154" s="8"/>
    </row>
    <row r="155" ht="14.25" customHeight="1">
      <c r="I155" s="8"/>
    </row>
    <row r="156" ht="14.25" customHeight="1">
      <c r="I156" s="8"/>
    </row>
    <row r="157" ht="14.25" customHeight="1">
      <c r="I157" s="8"/>
    </row>
    <row r="158" ht="14.25" customHeight="1">
      <c r="I158" s="8"/>
    </row>
    <row r="159" ht="14.25" customHeight="1">
      <c r="I159" s="8"/>
    </row>
    <row r="160" ht="14.25" customHeight="1">
      <c r="I160" s="8"/>
    </row>
    <row r="161" ht="14.25" customHeight="1">
      <c r="I161" s="8"/>
    </row>
    <row r="162" ht="14.25" customHeight="1">
      <c r="I162" s="8"/>
    </row>
    <row r="163" ht="14.25" customHeight="1">
      <c r="I163" s="8"/>
    </row>
    <row r="164" ht="14.25" customHeight="1">
      <c r="I164" s="8"/>
    </row>
    <row r="165" ht="14.25" customHeight="1">
      <c r="I165" s="8"/>
    </row>
    <row r="166" ht="14.25" customHeight="1">
      <c r="I166" s="8"/>
    </row>
    <row r="167" ht="14.25" customHeight="1">
      <c r="I167" s="8"/>
    </row>
    <row r="168" ht="14.25" customHeight="1">
      <c r="I168" s="8"/>
    </row>
    <row r="169" ht="14.25" customHeight="1">
      <c r="I169" s="8"/>
    </row>
    <row r="170" ht="14.25" customHeight="1">
      <c r="I170" s="8"/>
    </row>
    <row r="171" ht="14.25" customHeight="1">
      <c r="I171" s="8"/>
    </row>
    <row r="172" ht="14.25" customHeight="1">
      <c r="I172" s="8"/>
    </row>
    <row r="173" ht="14.25" customHeight="1">
      <c r="I173" s="8"/>
    </row>
    <row r="174" ht="14.25" customHeight="1">
      <c r="I174" s="8"/>
    </row>
    <row r="175" ht="14.25" customHeight="1">
      <c r="I175" s="8"/>
    </row>
    <row r="176" ht="14.25" customHeight="1">
      <c r="I176" s="8"/>
    </row>
    <row r="177" ht="14.25" customHeight="1">
      <c r="I177" s="8"/>
    </row>
    <row r="178" ht="14.25" customHeight="1">
      <c r="I178" s="8"/>
    </row>
    <row r="179" ht="14.25" customHeight="1">
      <c r="I179" s="8"/>
    </row>
    <row r="180" ht="14.25" customHeight="1">
      <c r="I180" s="8"/>
    </row>
    <row r="181" ht="14.25" customHeight="1">
      <c r="I181" s="8"/>
    </row>
    <row r="182" ht="14.25" customHeight="1">
      <c r="I182" s="8"/>
    </row>
    <row r="183" ht="14.25" customHeight="1">
      <c r="I183" s="8"/>
    </row>
    <row r="184" ht="14.25" customHeight="1">
      <c r="I184" s="8"/>
    </row>
    <row r="185" ht="14.25" customHeight="1">
      <c r="I185" s="8"/>
    </row>
    <row r="186" ht="14.25" customHeight="1">
      <c r="I186" s="8"/>
    </row>
    <row r="187" ht="14.25" customHeight="1">
      <c r="I187" s="8"/>
    </row>
    <row r="188" ht="14.25" customHeight="1">
      <c r="I188" s="8"/>
    </row>
    <row r="189" ht="14.25" customHeight="1">
      <c r="I189" s="8"/>
    </row>
    <row r="190" ht="14.25" customHeight="1">
      <c r="I190" s="8"/>
    </row>
    <row r="191" ht="14.25" customHeight="1">
      <c r="I191" s="8"/>
    </row>
    <row r="192" ht="14.25" customHeight="1">
      <c r="I192" s="8"/>
    </row>
    <row r="193" ht="14.25" customHeight="1">
      <c r="I193" s="8"/>
    </row>
    <row r="194" ht="14.25" customHeight="1">
      <c r="I194" s="8"/>
    </row>
    <row r="195" ht="14.25" customHeight="1">
      <c r="I195" s="8"/>
    </row>
    <row r="196" ht="14.25" customHeight="1">
      <c r="I196" s="8"/>
    </row>
    <row r="197" ht="14.25" customHeight="1">
      <c r="I197" s="8"/>
    </row>
    <row r="198" ht="14.25" customHeight="1">
      <c r="I198" s="8"/>
    </row>
    <row r="199" ht="14.25" customHeight="1">
      <c r="I199" s="8"/>
    </row>
    <row r="200" ht="14.25" customHeight="1">
      <c r="I200" s="8"/>
    </row>
    <row r="201" ht="14.25" customHeight="1">
      <c r="I201" s="8"/>
    </row>
    <row r="202" ht="14.25" customHeight="1">
      <c r="I202" s="8"/>
    </row>
    <row r="203" ht="14.25" customHeight="1">
      <c r="I203" s="8"/>
    </row>
    <row r="204" ht="14.25" customHeight="1">
      <c r="I204" s="8"/>
    </row>
    <row r="205" ht="14.25" customHeight="1">
      <c r="I205" s="8"/>
    </row>
    <row r="206" ht="14.25" customHeight="1">
      <c r="I206" s="8"/>
    </row>
    <row r="207" ht="14.25" customHeight="1">
      <c r="I207" s="8"/>
    </row>
    <row r="208" ht="14.25" customHeight="1">
      <c r="I208" s="8"/>
    </row>
    <row r="209" ht="14.25" customHeight="1">
      <c r="I209" s="8"/>
    </row>
    <row r="210" ht="14.25" customHeight="1">
      <c r="I210" s="8"/>
    </row>
    <row r="211" ht="14.25" customHeight="1">
      <c r="I211" s="8"/>
    </row>
    <row r="212" ht="14.25" customHeight="1">
      <c r="I212" s="8"/>
    </row>
    <row r="213" ht="14.25" customHeight="1">
      <c r="I213" s="8"/>
    </row>
    <row r="214" ht="14.25" customHeight="1">
      <c r="I214" s="8"/>
    </row>
    <row r="215" ht="14.25" customHeight="1">
      <c r="I215" s="8"/>
    </row>
    <row r="216" ht="14.25" customHeight="1">
      <c r="I216" s="8"/>
    </row>
    <row r="217" ht="14.25" customHeight="1">
      <c r="I217" s="8"/>
    </row>
    <row r="218" ht="14.25" customHeight="1">
      <c r="I218" s="8"/>
    </row>
    <row r="219" ht="14.25" customHeight="1">
      <c r="I219" s="8"/>
    </row>
    <row r="220" ht="14.25" customHeight="1">
      <c r="I220" s="8"/>
    </row>
    <row r="221" ht="14.25" customHeight="1">
      <c r="I221" s="8"/>
    </row>
    <row r="222" ht="14.25" customHeight="1">
      <c r="I222" s="8"/>
    </row>
    <row r="223" ht="14.25" customHeight="1">
      <c r="I223" s="8"/>
    </row>
    <row r="224" ht="14.25" customHeight="1">
      <c r="I224" s="8"/>
    </row>
    <row r="225" ht="14.25" customHeight="1">
      <c r="I225" s="8"/>
    </row>
    <row r="226" ht="14.25" customHeight="1">
      <c r="I226" s="8"/>
    </row>
    <row r="227" ht="14.25" customHeight="1">
      <c r="I227" s="8"/>
    </row>
    <row r="228" ht="14.25" customHeight="1">
      <c r="I228" s="8"/>
    </row>
    <row r="229" ht="14.25" customHeight="1">
      <c r="I229" s="8"/>
    </row>
    <row r="230" ht="14.25" customHeight="1">
      <c r="I230" s="8"/>
    </row>
    <row r="231" ht="14.25" customHeight="1">
      <c r="I231" s="8"/>
    </row>
    <row r="232" ht="14.25" customHeight="1">
      <c r="I232" s="8"/>
    </row>
    <row r="233" ht="14.25" customHeight="1">
      <c r="I233" s="8"/>
    </row>
    <row r="234" ht="14.25" customHeight="1">
      <c r="I234" s="8"/>
    </row>
    <row r="235" ht="14.25" customHeight="1">
      <c r="I235" s="8"/>
    </row>
    <row r="236" ht="14.25" customHeight="1">
      <c r="I236" s="8"/>
    </row>
    <row r="237" ht="14.25" customHeight="1">
      <c r="I237" s="8"/>
    </row>
    <row r="238" ht="14.25" customHeight="1">
      <c r="I238" s="8"/>
    </row>
    <row r="239" ht="14.25" customHeight="1">
      <c r="I239" s="8"/>
    </row>
    <row r="240" ht="14.25" customHeight="1">
      <c r="I240" s="8"/>
    </row>
    <row r="241" ht="14.25" customHeight="1">
      <c r="I241" s="8"/>
    </row>
    <row r="242" ht="14.25" customHeight="1">
      <c r="I242" s="8"/>
    </row>
    <row r="243" ht="14.25" customHeight="1">
      <c r="I243" s="8"/>
    </row>
    <row r="244" ht="14.25" customHeight="1">
      <c r="I244" s="8"/>
    </row>
    <row r="245" ht="14.25" customHeight="1">
      <c r="I245" s="8"/>
    </row>
    <row r="246" ht="14.25" customHeight="1">
      <c r="I246" s="8"/>
    </row>
    <row r="247" ht="14.25" customHeight="1">
      <c r="I247" s="8"/>
    </row>
    <row r="248" ht="14.25" customHeight="1">
      <c r="I248" s="8"/>
    </row>
    <row r="249" ht="14.25" customHeight="1">
      <c r="I249" s="8"/>
    </row>
    <row r="250" ht="14.25" customHeight="1">
      <c r="I250" s="8"/>
    </row>
    <row r="251" ht="14.25" customHeight="1">
      <c r="I251" s="8"/>
    </row>
    <row r="252" ht="14.25" customHeight="1">
      <c r="I252" s="8"/>
    </row>
    <row r="253" ht="14.25" customHeight="1">
      <c r="I253" s="8"/>
    </row>
    <row r="254" ht="14.25" customHeight="1">
      <c r="I254" s="8"/>
    </row>
    <row r="255" ht="14.25" customHeight="1">
      <c r="I255" s="8"/>
    </row>
    <row r="256" ht="14.25" customHeight="1">
      <c r="I256" s="8"/>
    </row>
    <row r="257" ht="14.25" customHeight="1">
      <c r="I257" s="8"/>
    </row>
    <row r="258" ht="14.25" customHeight="1">
      <c r="I258" s="8"/>
    </row>
    <row r="259" ht="14.25" customHeight="1">
      <c r="I259" s="8"/>
    </row>
    <row r="260" ht="14.25" customHeight="1">
      <c r="I260" s="8"/>
    </row>
    <row r="261" ht="14.25" customHeight="1">
      <c r="I261" s="8"/>
    </row>
    <row r="262" ht="14.25" customHeight="1">
      <c r="I262" s="8"/>
    </row>
    <row r="263" ht="14.25" customHeight="1">
      <c r="I263" s="8"/>
    </row>
    <row r="264" ht="14.25" customHeight="1">
      <c r="I264" s="8"/>
    </row>
    <row r="265" ht="14.25" customHeight="1">
      <c r="I265" s="8"/>
    </row>
    <row r="266" ht="14.25" customHeight="1">
      <c r="I266" s="8"/>
    </row>
    <row r="267" ht="14.25" customHeight="1">
      <c r="I267" s="8"/>
    </row>
    <row r="268" ht="14.25" customHeight="1">
      <c r="I268" s="8"/>
    </row>
    <row r="269" ht="14.25" customHeight="1">
      <c r="I269" s="8"/>
    </row>
    <row r="270" ht="14.25" customHeight="1">
      <c r="I270" s="8"/>
    </row>
    <row r="271" ht="14.25" customHeight="1">
      <c r="I271" s="8"/>
    </row>
    <row r="272" ht="14.25" customHeight="1">
      <c r="I272" s="8"/>
    </row>
    <row r="273" ht="14.25" customHeight="1">
      <c r="I273" s="8"/>
    </row>
    <row r="274" ht="14.25" customHeight="1">
      <c r="I274" s="8"/>
    </row>
    <row r="275" ht="14.25" customHeight="1">
      <c r="I275" s="8"/>
    </row>
    <row r="276" ht="14.25" customHeight="1">
      <c r="I276" s="8"/>
    </row>
    <row r="277" ht="14.25" customHeight="1">
      <c r="I277" s="8"/>
    </row>
    <row r="278" ht="14.25" customHeight="1">
      <c r="I278" s="8"/>
    </row>
    <row r="279" ht="14.25" customHeight="1">
      <c r="I279" s="8"/>
    </row>
    <row r="280" ht="14.25" customHeight="1">
      <c r="I280" s="8"/>
    </row>
    <row r="281" ht="14.25" customHeight="1">
      <c r="I281" s="8"/>
    </row>
    <row r="282" ht="14.25" customHeight="1">
      <c r="I282" s="8"/>
    </row>
    <row r="283" ht="14.25" customHeight="1">
      <c r="I283" s="8"/>
    </row>
    <row r="284" ht="14.25" customHeight="1">
      <c r="I284" s="8"/>
    </row>
    <row r="285" ht="14.25" customHeight="1">
      <c r="I285" s="8"/>
    </row>
    <row r="286" ht="14.25" customHeight="1">
      <c r="I286" s="8"/>
    </row>
    <row r="287" ht="14.25" customHeight="1">
      <c r="I287" s="8"/>
    </row>
    <row r="288" ht="14.25" customHeight="1">
      <c r="I288" s="8"/>
    </row>
    <row r="289" ht="14.25" customHeight="1">
      <c r="I289" s="8"/>
    </row>
    <row r="290" ht="14.25" customHeight="1">
      <c r="I290" s="8"/>
    </row>
    <row r="291" ht="14.25" customHeight="1">
      <c r="I291" s="8"/>
    </row>
    <row r="292" ht="14.25" customHeight="1">
      <c r="I292" s="8"/>
    </row>
    <row r="293" ht="14.25" customHeight="1">
      <c r="I293" s="8"/>
    </row>
    <row r="294" ht="14.25" customHeight="1">
      <c r="I294" s="8"/>
    </row>
    <row r="295" ht="14.25" customHeight="1">
      <c r="I295" s="8"/>
    </row>
    <row r="296" ht="14.25" customHeight="1">
      <c r="I296" s="8"/>
    </row>
    <row r="297" ht="14.25" customHeight="1">
      <c r="I297" s="8"/>
    </row>
    <row r="298" ht="14.25" customHeight="1">
      <c r="I298" s="8"/>
    </row>
    <row r="299" ht="14.25" customHeight="1">
      <c r="I299" s="8"/>
    </row>
    <row r="300" ht="14.25" customHeight="1">
      <c r="I300" s="8"/>
    </row>
    <row r="301" ht="14.25" customHeight="1">
      <c r="I301" s="8"/>
    </row>
    <row r="302" ht="14.25" customHeight="1">
      <c r="I302" s="8"/>
    </row>
    <row r="303" ht="14.25" customHeight="1">
      <c r="I303" s="8"/>
    </row>
    <row r="304" ht="14.25" customHeight="1">
      <c r="I304" s="8"/>
    </row>
    <row r="305" ht="14.25" customHeight="1">
      <c r="I305" s="8"/>
    </row>
    <row r="306" ht="14.25" customHeight="1">
      <c r="I306" s="8"/>
    </row>
    <row r="307" ht="14.25" customHeight="1">
      <c r="I307" s="8"/>
    </row>
    <row r="308" ht="14.25" customHeight="1">
      <c r="I308" s="8"/>
    </row>
    <row r="309" ht="14.25" customHeight="1">
      <c r="I309" s="8"/>
    </row>
    <row r="310" ht="14.25" customHeight="1">
      <c r="I310" s="8"/>
    </row>
    <row r="311" ht="14.25" customHeight="1">
      <c r="I311" s="8"/>
    </row>
    <row r="312" ht="14.25" customHeight="1">
      <c r="I312" s="8"/>
    </row>
    <row r="313" ht="14.25" customHeight="1">
      <c r="I313" s="8"/>
    </row>
    <row r="314" ht="14.25" customHeight="1">
      <c r="I314" s="8"/>
    </row>
    <row r="315" ht="14.25" customHeight="1">
      <c r="I315" s="8"/>
    </row>
    <row r="316" ht="14.25" customHeight="1">
      <c r="I316" s="8"/>
    </row>
    <row r="317" ht="14.25" customHeight="1">
      <c r="I317" s="8"/>
    </row>
    <row r="318" ht="14.25" customHeight="1">
      <c r="I318" s="8"/>
    </row>
    <row r="319" ht="14.25" customHeight="1">
      <c r="I319" s="8"/>
    </row>
    <row r="320" ht="14.25" customHeight="1">
      <c r="I320" s="8"/>
    </row>
    <row r="321" ht="14.25" customHeight="1">
      <c r="I321" s="8"/>
    </row>
    <row r="322" ht="14.25" customHeight="1">
      <c r="I322" s="8"/>
    </row>
    <row r="323" ht="14.25" customHeight="1">
      <c r="I323" s="8"/>
    </row>
    <row r="324" ht="14.25" customHeight="1">
      <c r="I324" s="8"/>
    </row>
    <row r="325" ht="14.25" customHeight="1">
      <c r="I325" s="8"/>
    </row>
    <row r="326" ht="14.25" customHeight="1">
      <c r="I326" s="8"/>
    </row>
    <row r="327" ht="14.25" customHeight="1">
      <c r="I327" s="8"/>
    </row>
    <row r="328" ht="14.25" customHeight="1">
      <c r="I328" s="8"/>
    </row>
    <row r="329" ht="14.25" customHeight="1">
      <c r="I329" s="8"/>
    </row>
    <row r="330" ht="14.25" customHeight="1">
      <c r="I330" s="8"/>
    </row>
    <row r="331" ht="14.25" customHeight="1">
      <c r="I331" s="8"/>
    </row>
    <row r="332" ht="14.25" customHeight="1">
      <c r="I332" s="8"/>
    </row>
    <row r="333" ht="14.25" customHeight="1">
      <c r="I333" s="8"/>
    </row>
    <row r="334" ht="14.25" customHeight="1">
      <c r="I334" s="8"/>
    </row>
    <row r="335" ht="14.25" customHeight="1">
      <c r="I335" s="8"/>
    </row>
    <row r="336" ht="14.25" customHeight="1">
      <c r="I336" s="8"/>
    </row>
    <row r="337" ht="14.25" customHeight="1">
      <c r="I337" s="8"/>
    </row>
    <row r="338" ht="14.25" customHeight="1">
      <c r="I338" s="8"/>
    </row>
    <row r="339" ht="14.25" customHeight="1">
      <c r="I339" s="8"/>
    </row>
    <row r="340" ht="14.25" customHeight="1">
      <c r="I340" s="8"/>
    </row>
    <row r="341" ht="14.25" customHeight="1">
      <c r="I341" s="8"/>
    </row>
    <row r="342" ht="14.25" customHeight="1">
      <c r="I342" s="8"/>
    </row>
    <row r="343" ht="14.25" customHeight="1">
      <c r="I343" s="8"/>
    </row>
    <row r="344" ht="14.25" customHeight="1">
      <c r="I344" s="8"/>
    </row>
    <row r="345" ht="14.25" customHeight="1">
      <c r="I345" s="8"/>
    </row>
    <row r="346" ht="14.25" customHeight="1">
      <c r="I346" s="8"/>
    </row>
    <row r="347" ht="14.25" customHeight="1">
      <c r="I347" s="8"/>
    </row>
    <row r="348" ht="14.25" customHeight="1">
      <c r="I348" s="8"/>
    </row>
    <row r="349" ht="14.25" customHeight="1">
      <c r="I349" s="8"/>
    </row>
    <row r="350" ht="14.25" customHeight="1">
      <c r="I350" s="8"/>
    </row>
    <row r="351" ht="14.25" customHeight="1">
      <c r="I351" s="8"/>
    </row>
    <row r="352" ht="14.25" customHeight="1">
      <c r="I352" s="8"/>
    </row>
    <row r="353" ht="14.25" customHeight="1">
      <c r="I353" s="8"/>
    </row>
    <row r="354" ht="14.25" customHeight="1">
      <c r="I354" s="8"/>
    </row>
    <row r="355" ht="14.25" customHeight="1">
      <c r="I355" s="8"/>
    </row>
    <row r="356" ht="14.25" customHeight="1">
      <c r="I356" s="8"/>
    </row>
    <row r="357" ht="14.25" customHeight="1">
      <c r="I357" s="8"/>
    </row>
    <row r="358" ht="14.25" customHeight="1">
      <c r="I358" s="8"/>
    </row>
    <row r="359" ht="14.25" customHeight="1">
      <c r="I359" s="8"/>
    </row>
    <row r="360" ht="14.25" customHeight="1">
      <c r="I360" s="8"/>
    </row>
    <row r="361" ht="14.25" customHeight="1">
      <c r="I361" s="8"/>
    </row>
    <row r="362" ht="14.25" customHeight="1">
      <c r="I362" s="8"/>
    </row>
    <row r="363" ht="14.25" customHeight="1">
      <c r="I363" s="8"/>
    </row>
    <row r="364" ht="14.25" customHeight="1">
      <c r="I364" s="8"/>
    </row>
    <row r="365" ht="14.25" customHeight="1">
      <c r="I365" s="8"/>
    </row>
    <row r="366" ht="14.25" customHeight="1">
      <c r="I366" s="8"/>
    </row>
    <row r="367" ht="14.25" customHeight="1">
      <c r="I367" s="8"/>
    </row>
    <row r="368" ht="14.25" customHeight="1">
      <c r="I368" s="8"/>
    </row>
    <row r="369" ht="14.25" customHeight="1">
      <c r="I369" s="8"/>
    </row>
    <row r="370" ht="14.25" customHeight="1">
      <c r="I370" s="8"/>
    </row>
    <row r="371" ht="14.25" customHeight="1">
      <c r="I371" s="8"/>
    </row>
    <row r="372" ht="14.25" customHeight="1">
      <c r="I372" s="8"/>
    </row>
    <row r="373" ht="14.25" customHeight="1">
      <c r="I373" s="8"/>
    </row>
    <row r="374" ht="14.25" customHeight="1">
      <c r="I374" s="8"/>
    </row>
    <row r="375" ht="14.25" customHeight="1">
      <c r="I375" s="8"/>
    </row>
    <row r="376" ht="14.25" customHeight="1">
      <c r="I376" s="8"/>
    </row>
    <row r="377" ht="14.25" customHeight="1">
      <c r="I377" s="8"/>
    </row>
    <row r="378" ht="14.25" customHeight="1">
      <c r="I378" s="8"/>
    </row>
    <row r="379" ht="14.25" customHeight="1">
      <c r="I379" s="8"/>
    </row>
    <row r="380" ht="14.25" customHeight="1">
      <c r="I380" s="8"/>
    </row>
    <row r="381" ht="14.25" customHeight="1">
      <c r="I381" s="8"/>
    </row>
    <row r="382" ht="14.25" customHeight="1">
      <c r="I382" s="8"/>
    </row>
    <row r="383" ht="14.25" customHeight="1">
      <c r="I383" s="8"/>
    </row>
    <row r="384" ht="14.25" customHeight="1">
      <c r="I384" s="8"/>
    </row>
    <row r="385" ht="14.25" customHeight="1">
      <c r="I385" s="8"/>
    </row>
    <row r="386" ht="14.25" customHeight="1">
      <c r="I386" s="8"/>
    </row>
    <row r="387" ht="14.25" customHeight="1">
      <c r="I387" s="8"/>
    </row>
    <row r="388" ht="14.25" customHeight="1">
      <c r="I388" s="8"/>
    </row>
    <row r="389" ht="14.25" customHeight="1">
      <c r="I389" s="8"/>
    </row>
    <row r="390" ht="14.25" customHeight="1">
      <c r="I390" s="8"/>
    </row>
    <row r="391" ht="14.25" customHeight="1">
      <c r="I391" s="8"/>
    </row>
    <row r="392" ht="14.25" customHeight="1">
      <c r="I392" s="8"/>
    </row>
    <row r="393" ht="14.25" customHeight="1">
      <c r="I393" s="8"/>
    </row>
    <row r="394" ht="14.25" customHeight="1">
      <c r="I394" s="8"/>
    </row>
    <row r="395" ht="14.25" customHeight="1">
      <c r="I395" s="8"/>
    </row>
    <row r="396" ht="14.25" customHeight="1">
      <c r="I396" s="8"/>
    </row>
    <row r="397" ht="14.25" customHeight="1">
      <c r="I397" s="8"/>
    </row>
    <row r="398" ht="14.25" customHeight="1">
      <c r="I398" s="8"/>
    </row>
    <row r="399" ht="14.25" customHeight="1">
      <c r="I399" s="8"/>
    </row>
    <row r="400" ht="14.25" customHeight="1">
      <c r="I400" s="8"/>
    </row>
    <row r="401" ht="14.25" customHeight="1">
      <c r="I401" s="8"/>
    </row>
    <row r="402" ht="14.25" customHeight="1">
      <c r="I402" s="8"/>
    </row>
    <row r="403" ht="14.25" customHeight="1">
      <c r="I403" s="8"/>
    </row>
    <row r="404" ht="14.25" customHeight="1">
      <c r="I404" s="8"/>
    </row>
    <row r="405" ht="14.25" customHeight="1">
      <c r="I405" s="8"/>
    </row>
    <row r="406" ht="14.25" customHeight="1">
      <c r="I406" s="8"/>
    </row>
    <row r="407" ht="14.25" customHeight="1">
      <c r="I407" s="8"/>
    </row>
    <row r="408" ht="14.25" customHeight="1">
      <c r="I408" s="8"/>
    </row>
    <row r="409" ht="14.25" customHeight="1">
      <c r="I409" s="8"/>
    </row>
    <row r="410" ht="14.25" customHeight="1">
      <c r="I410" s="8"/>
    </row>
    <row r="411" ht="14.25" customHeight="1">
      <c r="I411" s="8"/>
    </row>
    <row r="412" ht="14.25" customHeight="1">
      <c r="I412" s="8"/>
    </row>
    <row r="413" ht="14.25" customHeight="1">
      <c r="I413" s="8"/>
    </row>
    <row r="414" ht="14.25" customHeight="1">
      <c r="I414" s="8"/>
    </row>
    <row r="415" ht="14.25" customHeight="1">
      <c r="I415" s="8"/>
    </row>
    <row r="416" ht="14.25" customHeight="1">
      <c r="I416" s="8"/>
    </row>
    <row r="417" ht="14.25" customHeight="1">
      <c r="I417" s="8"/>
    </row>
    <row r="418" ht="14.25" customHeight="1">
      <c r="I418" s="8"/>
    </row>
    <row r="419" ht="14.25" customHeight="1">
      <c r="I419" s="8"/>
    </row>
    <row r="420" ht="14.25" customHeight="1">
      <c r="I420" s="8"/>
    </row>
    <row r="421" ht="14.25" customHeight="1">
      <c r="I421" s="8"/>
    </row>
    <row r="422" ht="14.25" customHeight="1">
      <c r="I422" s="8"/>
    </row>
    <row r="423" ht="14.25" customHeight="1">
      <c r="I423" s="8"/>
    </row>
    <row r="424" ht="14.25" customHeight="1">
      <c r="I424" s="8"/>
    </row>
    <row r="425" ht="14.25" customHeight="1">
      <c r="I425" s="8"/>
    </row>
    <row r="426" ht="14.25" customHeight="1">
      <c r="I426" s="8"/>
    </row>
    <row r="427" ht="14.25" customHeight="1">
      <c r="I427" s="8"/>
    </row>
    <row r="428" ht="14.25" customHeight="1">
      <c r="I428" s="8"/>
    </row>
    <row r="429" ht="14.25" customHeight="1">
      <c r="I429" s="8"/>
    </row>
    <row r="430" ht="14.25" customHeight="1">
      <c r="I430" s="8"/>
    </row>
    <row r="431" ht="14.25" customHeight="1">
      <c r="I431" s="8"/>
    </row>
    <row r="432" ht="14.25" customHeight="1">
      <c r="I432" s="8"/>
    </row>
    <row r="433" ht="14.25" customHeight="1">
      <c r="I433" s="8"/>
    </row>
    <row r="434" ht="14.25" customHeight="1">
      <c r="I434" s="8"/>
    </row>
    <row r="435" ht="14.25" customHeight="1">
      <c r="I435" s="8"/>
    </row>
    <row r="436" ht="14.25" customHeight="1">
      <c r="I436" s="8"/>
    </row>
    <row r="437" ht="14.25" customHeight="1">
      <c r="I437" s="8"/>
    </row>
    <row r="438" ht="14.25" customHeight="1">
      <c r="I438" s="8"/>
    </row>
    <row r="439" ht="14.25" customHeight="1">
      <c r="I439" s="8"/>
    </row>
    <row r="440" ht="14.25" customHeight="1">
      <c r="I440" s="8"/>
    </row>
    <row r="441" ht="14.25" customHeight="1">
      <c r="I441" s="8"/>
    </row>
    <row r="442" ht="14.25" customHeight="1">
      <c r="I442" s="8"/>
    </row>
    <row r="443" ht="14.25" customHeight="1">
      <c r="I443" s="8"/>
    </row>
    <row r="444" ht="14.25" customHeight="1">
      <c r="I444" s="8"/>
    </row>
    <row r="445" ht="14.25" customHeight="1">
      <c r="I445" s="8"/>
    </row>
    <row r="446" ht="14.25" customHeight="1">
      <c r="I446" s="8"/>
    </row>
    <row r="447" ht="14.25" customHeight="1">
      <c r="I447" s="8"/>
    </row>
    <row r="448" ht="14.25" customHeight="1">
      <c r="I448" s="8"/>
    </row>
    <row r="449" ht="14.25" customHeight="1">
      <c r="I449" s="8"/>
    </row>
    <row r="450" ht="14.25" customHeight="1">
      <c r="I450" s="8"/>
    </row>
    <row r="451" ht="14.25" customHeight="1">
      <c r="I451" s="8"/>
    </row>
    <row r="452" ht="14.25" customHeight="1">
      <c r="I452" s="8"/>
    </row>
    <row r="453" ht="14.25" customHeight="1">
      <c r="I453" s="8"/>
    </row>
    <row r="454" ht="14.25" customHeight="1">
      <c r="I454" s="8"/>
    </row>
    <row r="455" ht="14.25" customHeight="1">
      <c r="I455" s="8"/>
    </row>
    <row r="456" ht="14.25" customHeight="1">
      <c r="I456" s="8"/>
    </row>
    <row r="457" ht="14.25" customHeight="1">
      <c r="I457" s="8"/>
    </row>
    <row r="458" ht="14.25" customHeight="1">
      <c r="I458" s="8"/>
    </row>
    <row r="459" ht="14.25" customHeight="1">
      <c r="I459" s="8"/>
    </row>
    <row r="460" ht="14.25" customHeight="1">
      <c r="I460" s="8"/>
    </row>
    <row r="461" ht="14.25" customHeight="1">
      <c r="I461" s="8"/>
    </row>
    <row r="462" ht="14.25" customHeight="1">
      <c r="I462" s="8"/>
    </row>
    <row r="463" ht="14.25" customHeight="1">
      <c r="I463" s="8"/>
    </row>
    <row r="464" ht="14.25" customHeight="1">
      <c r="I464" s="8"/>
    </row>
    <row r="465" ht="14.25" customHeight="1">
      <c r="I465" s="8"/>
    </row>
    <row r="466" ht="14.25" customHeight="1">
      <c r="I466" s="8"/>
    </row>
    <row r="467" ht="14.25" customHeight="1">
      <c r="I467" s="8"/>
    </row>
    <row r="468" ht="14.25" customHeight="1">
      <c r="I468" s="8"/>
    </row>
    <row r="469" ht="14.25" customHeight="1">
      <c r="I469" s="8"/>
    </row>
    <row r="470" ht="14.25" customHeight="1">
      <c r="I470" s="8"/>
    </row>
    <row r="471" ht="14.25" customHeight="1">
      <c r="I471" s="8"/>
    </row>
    <row r="472" ht="14.25" customHeight="1">
      <c r="I472" s="8"/>
    </row>
    <row r="473" ht="14.25" customHeight="1">
      <c r="I473" s="8"/>
    </row>
    <row r="474" ht="14.25" customHeight="1">
      <c r="I474" s="8"/>
    </row>
    <row r="475" ht="14.25" customHeight="1">
      <c r="I475" s="8"/>
    </row>
    <row r="476" ht="14.25" customHeight="1">
      <c r="I476" s="8"/>
    </row>
    <row r="477" ht="14.25" customHeight="1">
      <c r="I477" s="8"/>
    </row>
    <row r="478" ht="14.25" customHeight="1">
      <c r="I478" s="8"/>
    </row>
    <row r="479" ht="14.25" customHeight="1">
      <c r="I479" s="8"/>
    </row>
    <row r="480" ht="14.25" customHeight="1">
      <c r="I480" s="8"/>
    </row>
    <row r="481" ht="14.25" customHeight="1">
      <c r="I481" s="8"/>
    </row>
    <row r="482" ht="14.25" customHeight="1">
      <c r="I482" s="8"/>
    </row>
    <row r="483" ht="14.25" customHeight="1">
      <c r="I483" s="8"/>
    </row>
    <row r="484" ht="14.25" customHeight="1">
      <c r="I484" s="8"/>
    </row>
    <row r="485" ht="14.25" customHeight="1">
      <c r="I485" s="8"/>
    </row>
    <row r="486" ht="14.25" customHeight="1">
      <c r="I486" s="8"/>
    </row>
    <row r="487" ht="14.25" customHeight="1">
      <c r="I487" s="8"/>
    </row>
    <row r="488" ht="14.25" customHeight="1">
      <c r="I488" s="8"/>
    </row>
    <row r="489" ht="14.25" customHeight="1">
      <c r="I489" s="8"/>
    </row>
    <row r="490" ht="14.25" customHeight="1">
      <c r="I490" s="8"/>
    </row>
    <row r="491" ht="14.25" customHeight="1">
      <c r="I491" s="8"/>
    </row>
    <row r="492" ht="14.25" customHeight="1">
      <c r="I492" s="8"/>
    </row>
    <row r="493" ht="14.25" customHeight="1">
      <c r="I493" s="8"/>
    </row>
    <row r="494" ht="14.25" customHeight="1">
      <c r="I494" s="8"/>
    </row>
    <row r="495" ht="14.25" customHeight="1">
      <c r="I495" s="8"/>
    </row>
    <row r="496" ht="14.25" customHeight="1">
      <c r="I496" s="8"/>
    </row>
    <row r="497" ht="14.25" customHeight="1">
      <c r="I497" s="8"/>
    </row>
    <row r="498" ht="14.25" customHeight="1">
      <c r="I498" s="8"/>
    </row>
    <row r="499" ht="14.25" customHeight="1">
      <c r="I499" s="8"/>
    </row>
    <row r="500" ht="14.25" customHeight="1">
      <c r="I500" s="8"/>
    </row>
    <row r="501" ht="14.25" customHeight="1">
      <c r="I501" s="8"/>
    </row>
    <row r="502" ht="14.25" customHeight="1">
      <c r="I502" s="8"/>
    </row>
    <row r="503" ht="14.25" customHeight="1">
      <c r="I503" s="8"/>
    </row>
    <row r="504" ht="14.25" customHeight="1">
      <c r="I504" s="8"/>
    </row>
    <row r="505" ht="14.25" customHeight="1">
      <c r="I505" s="8"/>
    </row>
    <row r="506" ht="14.25" customHeight="1">
      <c r="I506" s="8"/>
    </row>
    <row r="507" ht="14.25" customHeight="1">
      <c r="I507" s="8"/>
    </row>
    <row r="508" ht="14.25" customHeight="1">
      <c r="I508" s="8"/>
    </row>
    <row r="509" ht="14.25" customHeight="1">
      <c r="I509" s="8"/>
    </row>
    <row r="510" ht="14.25" customHeight="1">
      <c r="I510" s="8"/>
    </row>
    <row r="511" ht="14.25" customHeight="1">
      <c r="I511" s="8"/>
    </row>
    <row r="512" ht="14.25" customHeight="1">
      <c r="I512" s="8"/>
    </row>
    <row r="513" ht="14.25" customHeight="1">
      <c r="I513" s="8"/>
    </row>
    <row r="514" ht="14.25" customHeight="1">
      <c r="I514" s="8"/>
    </row>
    <row r="515" ht="14.25" customHeight="1">
      <c r="I515" s="8"/>
    </row>
    <row r="516" ht="14.25" customHeight="1">
      <c r="I516" s="8"/>
    </row>
    <row r="517" ht="14.25" customHeight="1">
      <c r="I517" s="8"/>
    </row>
    <row r="518" ht="14.25" customHeight="1">
      <c r="I518" s="8"/>
    </row>
    <row r="519" ht="14.25" customHeight="1">
      <c r="I519" s="8"/>
    </row>
    <row r="520" ht="14.25" customHeight="1">
      <c r="I520" s="8"/>
    </row>
    <row r="521" ht="14.25" customHeight="1">
      <c r="I521" s="8"/>
    </row>
    <row r="522" ht="14.25" customHeight="1">
      <c r="I522" s="8"/>
    </row>
    <row r="523" ht="14.25" customHeight="1">
      <c r="I523" s="8"/>
    </row>
    <row r="524" ht="14.25" customHeight="1">
      <c r="I524" s="8"/>
    </row>
    <row r="525" ht="14.25" customHeight="1">
      <c r="I525" s="8"/>
    </row>
    <row r="526" ht="14.25" customHeight="1">
      <c r="I526" s="8"/>
    </row>
    <row r="527" ht="14.25" customHeight="1">
      <c r="I527" s="8"/>
    </row>
    <row r="528" ht="14.25" customHeight="1">
      <c r="I528" s="8"/>
    </row>
    <row r="529" ht="14.25" customHeight="1">
      <c r="I529" s="8"/>
    </row>
    <row r="530" ht="14.25" customHeight="1">
      <c r="I530" s="8"/>
    </row>
    <row r="531" ht="14.25" customHeight="1">
      <c r="I531" s="8"/>
    </row>
    <row r="532" ht="14.25" customHeight="1">
      <c r="I532" s="8"/>
    </row>
    <row r="533" ht="14.25" customHeight="1">
      <c r="I533" s="8"/>
    </row>
    <row r="534" ht="14.25" customHeight="1">
      <c r="I534" s="8"/>
    </row>
    <row r="535" ht="14.25" customHeight="1">
      <c r="I535" s="8"/>
    </row>
    <row r="536" ht="14.25" customHeight="1">
      <c r="I536" s="8"/>
    </row>
    <row r="537" ht="14.25" customHeight="1">
      <c r="I537" s="8"/>
    </row>
    <row r="538" ht="14.25" customHeight="1">
      <c r="I538" s="8"/>
    </row>
    <row r="539" ht="14.25" customHeight="1">
      <c r="I539" s="8"/>
    </row>
    <row r="540" ht="14.25" customHeight="1">
      <c r="I540" s="8"/>
    </row>
    <row r="541" ht="14.25" customHeight="1">
      <c r="I541" s="8"/>
    </row>
    <row r="542" ht="14.25" customHeight="1">
      <c r="I542" s="8"/>
    </row>
    <row r="543" ht="14.25" customHeight="1">
      <c r="I543" s="8"/>
    </row>
    <row r="544" ht="14.25" customHeight="1">
      <c r="I544" s="8"/>
    </row>
    <row r="545" ht="14.25" customHeight="1">
      <c r="I545" s="8"/>
    </row>
    <row r="546" ht="14.25" customHeight="1">
      <c r="I546" s="8"/>
    </row>
    <row r="547" ht="14.25" customHeight="1">
      <c r="I547" s="8"/>
    </row>
    <row r="548" ht="14.25" customHeight="1">
      <c r="I548" s="8"/>
    </row>
    <row r="549" ht="14.25" customHeight="1">
      <c r="I549" s="8"/>
    </row>
    <row r="550" ht="14.25" customHeight="1">
      <c r="I550" s="8"/>
    </row>
    <row r="551" ht="14.25" customHeight="1">
      <c r="I551" s="8"/>
    </row>
    <row r="552" ht="14.25" customHeight="1">
      <c r="I552" s="8"/>
    </row>
    <row r="553" ht="14.25" customHeight="1">
      <c r="I553" s="8"/>
    </row>
    <row r="554" ht="14.25" customHeight="1">
      <c r="I554" s="8"/>
    </row>
    <row r="555" ht="14.25" customHeight="1">
      <c r="I555" s="8"/>
    </row>
    <row r="556" ht="14.25" customHeight="1">
      <c r="I556" s="8"/>
    </row>
    <row r="557" ht="14.25" customHeight="1">
      <c r="I557" s="8"/>
    </row>
    <row r="558" ht="14.25" customHeight="1">
      <c r="I558" s="8"/>
    </row>
    <row r="559" ht="14.25" customHeight="1">
      <c r="I559" s="8"/>
    </row>
    <row r="560" ht="14.25" customHeight="1">
      <c r="I560" s="8"/>
    </row>
    <row r="561" ht="14.25" customHeight="1">
      <c r="I561" s="8"/>
    </row>
    <row r="562" ht="14.25" customHeight="1">
      <c r="I562" s="8"/>
    </row>
    <row r="563" ht="14.25" customHeight="1">
      <c r="I563" s="8"/>
    </row>
    <row r="564" ht="14.25" customHeight="1">
      <c r="I564" s="8"/>
    </row>
    <row r="565" ht="14.25" customHeight="1">
      <c r="I565" s="8"/>
    </row>
    <row r="566" ht="14.25" customHeight="1">
      <c r="I566" s="8"/>
    </row>
    <row r="567" ht="14.25" customHeight="1">
      <c r="I567" s="8"/>
    </row>
    <row r="568" ht="14.25" customHeight="1">
      <c r="I568" s="8"/>
    </row>
    <row r="569" ht="14.25" customHeight="1">
      <c r="I569" s="8"/>
    </row>
    <row r="570" ht="14.25" customHeight="1">
      <c r="I570" s="8"/>
    </row>
    <row r="571" ht="14.25" customHeight="1">
      <c r="I571" s="8"/>
    </row>
    <row r="572" ht="14.25" customHeight="1">
      <c r="I572" s="8"/>
    </row>
    <row r="573" ht="14.25" customHeight="1">
      <c r="I573" s="8"/>
    </row>
    <row r="574" ht="14.25" customHeight="1">
      <c r="I574" s="8"/>
    </row>
    <row r="575" ht="14.25" customHeight="1">
      <c r="I575" s="8"/>
    </row>
    <row r="576" ht="14.25" customHeight="1">
      <c r="I576" s="8"/>
    </row>
    <row r="577" ht="14.25" customHeight="1">
      <c r="I577" s="8"/>
    </row>
    <row r="578" ht="14.25" customHeight="1">
      <c r="I578" s="8"/>
    </row>
    <row r="579" ht="14.25" customHeight="1">
      <c r="I579" s="8"/>
    </row>
    <row r="580" ht="14.25" customHeight="1">
      <c r="I580" s="8"/>
    </row>
    <row r="581" ht="14.25" customHeight="1">
      <c r="I581" s="8"/>
    </row>
    <row r="582" ht="14.25" customHeight="1">
      <c r="I582" s="8"/>
    </row>
    <row r="583" ht="14.25" customHeight="1">
      <c r="I583" s="8"/>
    </row>
    <row r="584" ht="14.25" customHeight="1">
      <c r="I584" s="8"/>
    </row>
    <row r="585" ht="14.25" customHeight="1">
      <c r="I585" s="8"/>
    </row>
    <row r="586" ht="14.25" customHeight="1">
      <c r="I586" s="8"/>
    </row>
    <row r="587" ht="14.25" customHeight="1">
      <c r="I587" s="8"/>
    </row>
    <row r="588" ht="14.25" customHeight="1">
      <c r="I588" s="8"/>
    </row>
    <row r="589" ht="14.25" customHeight="1">
      <c r="I589" s="8"/>
    </row>
    <row r="590" ht="14.25" customHeight="1">
      <c r="I590" s="8"/>
    </row>
    <row r="591" ht="14.25" customHeight="1">
      <c r="I591" s="8"/>
    </row>
    <row r="592" ht="14.25" customHeight="1">
      <c r="I592" s="8"/>
    </row>
    <row r="593" ht="14.25" customHeight="1">
      <c r="I593" s="8"/>
    </row>
    <row r="594" ht="14.25" customHeight="1">
      <c r="I594" s="8"/>
    </row>
    <row r="595" ht="14.25" customHeight="1">
      <c r="I595" s="8"/>
    </row>
    <row r="596" ht="14.25" customHeight="1">
      <c r="I596" s="8"/>
    </row>
    <row r="597" ht="14.25" customHeight="1">
      <c r="I597" s="8"/>
    </row>
    <row r="598" ht="14.25" customHeight="1">
      <c r="I598" s="8"/>
    </row>
    <row r="599" ht="14.25" customHeight="1">
      <c r="I599" s="8"/>
    </row>
    <row r="600" ht="14.25" customHeight="1">
      <c r="I600" s="8"/>
    </row>
    <row r="601" ht="14.25" customHeight="1">
      <c r="I601" s="8"/>
    </row>
    <row r="602" ht="14.25" customHeight="1">
      <c r="I602" s="8"/>
    </row>
    <row r="603" ht="14.25" customHeight="1">
      <c r="I603" s="8"/>
    </row>
    <row r="604" ht="14.25" customHeight="1">
      <c r="I604" s="8"/>
    </row>
    <row r="605" ht="14.25" customHeight="1">
      <c r="I605" s="8"/>
    </row>
    <row r="606" ht="14.25" customHeight="1">
      <c r="I606" s="8"/>
    </row>
    <row r="607" ht="14.25" customHeight="1">
      <c r="I607" s="8"/>
    </row>
    <row r="608" ht="14.25" customHeight="1">
      <c r="I608" s="8"/>
    </row>
    <row r="609" ht="14.25" customHeight="1">
      <c r="I609" s="8"/>
    </row>
    <row r="610" ht="14.25" customHeight="1">
      <c r="I610" s="8"/>
    </row>
    <row r="611" ht="14.25" customHeight="1">
      <c r="I611" s="8"/>
    </row>
    <row r="612" ht="14.25" customHeight="1">
      <c r="I612" s="8"/>
    </row>
    <row r="613" ht="14.25" customHeight="1">
      <c r="I613" s="8"/>
    </row>
    <row r="614" ht="14.25" customHeight="1">
      <c r="I614" s="8"/>
    </row>
    <row r="615" ht="14.25" customHeight="1">
      <c r="I615" s="8"/>
    </row>
    <row r="616" ht="14.25" customHeight="1">
      <c r="I616" s="8"/>
    </row>
    <row r="617" ht="14.25" customHeight="1">
      <c r="I617" s="8"/>
    </row>
    <row r="618" ht="14.25" customHeight="1">
      <c r="I618" s="8"/>
    </row>
    <row r="619" ht="14.25" customHeight="1">
      <c r="I619" s="8"/>
    </row>
    <row r="620" ht="14.25" customHeight="1">
      <c r="I620" s="8"/>
    </row>
    <row r="621" ht="14.25" customHeight="1">
      <c r="I621" s="8"/>
    </row>
    <row r="622" ht="14.25" customHeight="1">
      <c r="I622" s="8"/>
    </row>
    <row r="623" ht="14.25" customHeight="1">
      <c r="I623" s="8"/>
    </row>
    <row r="624" ht="14.25" customHeight="1">
      <c r="I624" s="8"/>
    </row>
    <row r="625" ht="14.25" customHeight="1">
      <c r="I625" s="8"/>
    </row>
    <row r="626" ht="14.25" customHeight="1">
      <c r="I626" s="8"/>
    </row>
    <row r="627" ht="14.25" customHeight="1">
      <c r="I627" s="8"/>
    </row>
    <row r="628" ht="14.25" customHeight="1">
      <c r="I628" s="8"/>
    </row>
    <row r="629" ht="14.25" customHeight="1">
      <c r="I629" s="8"/>
    </row>
    <row r="630" ht="14.25" customHeight="1">
      <c r="I630" s="8"/>
    </row>
    <row r="631" ht="14.25" customHeight="1">
      <c r="I631" s="8"/>
    </row>
    <row r="632" ht="14.25" customHeight="1">
      <c r="I632" s="8"/>
    </row>
    <row r="633" ht="14.25" customHeight="1">
      <c r="I633" s="8"/>
    </row>
    <row r="634" ht="14.25" customHeight="1">
      <c r="I634" s="8"/>
    </row>
    <row r="635" ht="14.25" customHeight="1">
      <c r="I635" s="8"/>
    </row>
    <row r="636" ht="14.25" customHeight="1">
      <c r="I636" s="8"/>
    </row>
    <row r="637" ht="14.25" customHeight="1">
      <c r="I637" s="8"/>
    </row>
    <row r="638" ht="14.25" customHeight="1">
      <c r="I638" s="8"/>
    </row>
    <row r="639" ht="14.25" customHeight="1">
      <c r="I639" s="8"/>
    </row>
    <row r="640" ht="14.25" customHeight="1">
      <c r="I640" s="8"/>
    </row>
    <row r="641" ht="14.25" customHeight="1">
      <c r="I641" s="8"/>
    </row>
    <row r="642" ht="14.25" customHeight="1">
      <c r="I642" s="8"/>
    </row>
    <row r="643" ht="14.25" customHeight="1">
      <c r="I643" s="8"/>
    </row>
    <row r="644" ht="14.25" customHeight="1">
      <c r="I644" s="8"/>
    </row>
    <row r="645" ht="14.25" customHeight="1">
      <c r="I645" s="8"/>
    </row>
    <row r="646" ht="14.25" customHeight="1">
      <c r="I646" s="8"/>
    </row>
    <row r="647" ht="14.25" customHeight="1">
      <c r="I647" s="8"/>
    </row>
    <row r="648" ht="14.25" customHeight="1">
      <c r="I648" s="8"/>
    </row>
    <row r="649" ht="14.25" customHeight="1">
      <c r="I649" s="8"/>
    </row>
    <row r="650" ht="14.25" customHeight="1">
      <c r="I650" s="8"/>
    </row>
    <row r="651" ht="14.25" customHeight="1">
      <c r="I651" s="8"/>
    </row>
    <row r="652" ht="14.25" customHeight="1">
      <c r="I652" s="8"/>
    </row>
    <row r="653" ht="14.25" customHeight="1">
      <c r="I653" s="8"/>
    </row>
    <row r="654" ht="14.25" customHeight="1">
      <c r="I654" s="8"/>
    </row>
    <row r="655" ht="14.25" customHeight="1">
      <c r="I655" s="8"/>
    </row>
    <row r="656" ht="14.25" customHeight="1">
      <c r="I656" s="8"/>
    </row>
    <row r="657" ht="14.25" customHeight="1">
      <c r="I657" s="8"/>
    </row>
    <row r="658" ht="14.25" customHeight="1">
      <c r="I658" s="8"/>
    </row>
    <row r="659" ht="14.25" customHeight="1">
      <c r="I659" s="8"/>
    </row>
    <row r="660" ht="14.25" customHeight="1">
      <c r="I660" s="8"/>
    </row>
    <row r="661" ht="14.25" customHeight="1">
      <c r="I661" s="8"/>
    </row>
    <row r="662" ht="14.25" customHeight="1">
      <c r="I662" s="8"/>
    </row>
    <row r="663" ht="14.25" customHeight="1">
      <c r="I663" s="8"/>
    </row>
    <row r="664" ht="14.25" customHeight="1">
      <c r="I664" s="8"/>
    </row>
    <row r="665" ht="14.25" customHeight="1">
      <c r="I665" s="8"/>
    </row>
    <row r="666" ht="14.25" customHeight="1">
      <c r="I666" s="8"/>
    </row>
    <row r="667" ht="14.25" customHeight="1">
      <c r="I667" s="8"/>
    </row>
    <row r="668" ht="14.25" customHeight="1">
      <c r="I668" s="8"/>
    </row>
    <row r="669" ht="14.25" customHeight="1">
      <c r="I669" s="8"/>
    </row>
    <row r="670" ht="14.25" customHeight="1">
      <c r="I670" s="8"/>
    </row>
    <row r="671" ht="14.25" customHeight="1">
      <c r="I671" s="8"/>
    </row>
    <row r="672" ht="14.25" customHeight="1">
      <c r="I672" s="8"/>
    </row>
    <row r="673" ht="14.25" customHeight="1">
      <c r="I673" s="8"/>
    </row>
    <row r="674" ht="14.25" customHeight="1">
      <c r="I674" s="8"/>
    </row>
    <row r="675" ht="14.25" customHeight="1">
      <c r="I675" s="8"/>
    </row>
    <row r="676" ht="14.25" customHeight="1">
      <c r="I676" s="8"/>
    </row>
    <row r="677" ht="14.25" customHeight="1">
      <c r="I677" s="8"/>
    </row>
    <row r="678" ht="14.25" customHeight="1">
      <c r="I678" s="8"/>
    </row>
    <row r="679" ht="14.25" customHeight="1">
      <c r="I679" s="8"/>
    </row>
    <row r="680" ht="14.25" customHeight="1">
      <c r="I680" s="8"/>
    </row>
    <row r="681" ht="14.25" customHeight="1">
      <c r="I681" s="8"/>
    </row>
    <row r="682" ht="14.25" customHeight="1">
      <c r="I682" s="8"/>
    </row>
    <row r="683" ht="14.25" customHeight="1">
      <c r="I683" s="8"/>
    </row>
    <row r="684" ht="14.25" customHeight="1">
      <c r="I684" s="8"/>
    </row>
    <row r="685" ht="14.25" customHeight="1">
      <c r="I685" s="8"/>
    </row>
    <row r="686" ht="14.25" customHeight="1">
      <c r="I686" s="8"/>
    </row>
    <row r="687" ht="14.25" customHeight="1">
      <c r="I687" s="8"/>
    </row>
    <row r="688" ht="14.25" customHeight="1">
      <c r="I688" s="8"/>
    </row>
    <row r="689" ht="14.25" customHeight="1">
      <c r="I689" s="8"/>
    </row>
    <row r="690" ht="14.25" customHeight="1">
      <c r="I690" s="8"/>
    </row>
    <row r="691" ht="14.25" customHeight="1">
      <c r="I691" s="8"/>
    </row>
    <row r="692" ht="14.25" customHeight="1">
      <c r="I692" s="8"/>
    </row>
    <row r="693" ht="14.25" customHeight="1">
      <c r="I693" s="8"/>
    </row>
    <row r="694" ht="14.25" customHeight="1">
      <c r="I694" s="8"/>
    </row>
    <row r="695" ht="14.25" customHeight="1">
      <c r="I695" s="8"/>
    </row>
    <row r="696" ht="14.25" customHeight="1">
      <c r="I696" s="8"/>
    </row>
    <row r="697" ht="14.25" customHeight="1">
      <c r="I697" s="8"/>
    </row>
    <row r="698" ht="14.25" customHeight="1">
      <c r="I698" s="8"/>
    </row>
    <row r="699" ht="14.25" customHeight="1">
      <c r="I699" s="8"/>
    </row>
    <row r="700" ht="14.25" customHeight="1">
      <c r="I700" s="8"/>
    </row>
    <row r="701" ht="14.25" customHeight="1">
      <c r="I701" s="8"/>
    </row>
    <row r="702" ht="14.25" customHeight="1">
      <c r="I702" s="8"/>
    </row>
    <row r="703" ht="14.25" customHeight="1">
      <c r="I703" s="8"/>
    </row>
    <row r="704" ht="14.25" customHeight="1">
      <c r="I704" s="8"/>
    </row>
    <row r="705" ht="14.25" customHeight="1">
      <c r="I705" s="8"/>
    </row>
    <row r="706" ht="14.25" customHeight="1">
      <c r="I706" s="8"/>
    </row>
    <row r="707" ht="14.25" customHeight="1">
      <c r="I707" s="8"/>
    </row>
    <row r="708" ht="14.25" customHeight="1">
      <c r="I708" s="8"/>
    </row>
    <row r="709" ht="14.25" customHeight="1">
      <c r="I709" s="8"/>
    </row>
    <row r="710" ht="14.25" customHeight="1">
      <c r="I710" s="8"/>
    </row>
    <row r="711" ht="14.25" customHeight="1">
      <c r="I711" s="8"/>
    </row>
    <row r="712" ht="14.25" customHeight="1">
      <c r="I712" s="8"/>
    </row>
    <row r="713" ht="14.25" customHeight="1">
      <c r="I713" s="8"/>
    </row>
    <row r="714" ht="14.25" customHeight="1">
      <c r="I714" s="8"/>
    </row>
    <row r="715" ht="14.25" customHeight="1">
      <c r="I715" s="8"/>
    </row>
    <row r="716" ht="14.25" customHeight="1">
      <c r="I716" s="8"/>
    </row>
    <row r="717" ht="14.25" customHeight="1">
      <c r="I717" s="8"/>
    </row>
    <row r="718" ht="14.25" customHeight="1">
      <c r="I718" s="8"/>
    </row>
    <row r="719" ht="14.25" customHeight="1">
      <c r="I719" s="8"/>
    </row>
    <row r="720" ht="14.25" customHeight="1">
      <c r="I720" s="8"/>
    </row>
    <row r="721" ht="14.25" customHeight="1">
      <c r="I721" s="8"/>
    </row>
    <row r="722" ht="14.25" customHeight="1">
      <c r="I722" s="8"/>
    </row>
    <row r="723" ht="14.25" customHeight="1">
      <c r="I723" s="8"/>
    </row>
    <row r="724" ht="14.25" customHeight="1">
      <c r="I724" s="8"/>
    </row>
    <row r="725" ht="14.25" customHeight="1">
      <c r="I725" s="8"/>
    </row>
    <row r="726" ht="14.25" customHeight="1">
      <c r="I726" s="8"/>
    </row>
    <row r="727" ht="14.25" customHeight="1">
      <c r="I727" s="8"/>
    </row>
    <row r="728" ht="14.25" customHeight="1">
      <c r="I728" s="8"/>
    </row>
    <row r="729" ht="14.25" customHeight="1">
      <c r="I729" s="8"/>
    </row>
    <row r="730" ht="14.25" customHeight="1">
      <c r="I730" s="8"/>
    </row>
    <row r="731" ht="14.25" customHeight="1">
      <c r="I731" s="8"/>
    </row>
    <row r="732" ht="14.25" customHeight="1">
      <c r="I732" s="8"/>
    </row>
    <row r="733" ht="14.25" customHeight="1">
      <c r="I733" s="8"/>
    </row>
    <row r="734" ht="14.25" customHeight="1">
      <c r="I734" s="8"/>
    </row>
    <row r="735" ht="14.25" customHeight="1">
      <c r="I735" s="8"/>
    </row>
    <row r="736" ht="14.25" customHeight="1">
      <c r="I736" s="8"/>
    </row>
    <row r="737" ht="14.25" customHeight="1">
      <c r="I737" s="8"/>
    </row>
    <row r="738" ht="14.25" customHeight="1">
      <c r="I738" s="8"/>
    </row>
    <row r="739" ht="14.25" customHeight="1">
      <c r="I739" s="8"/>
    </row>
    <row r="740" ht="14.25" customHeight="1">
      <c r="I740" s="8"/>
    </row>
    <row r="741" ht="14.25" customHeight="1">
      <c r="I741" s="8"/>
    </row>
    <row r="742" ht="14.25" customHeight="1">
      <c r="I742" s="8"/>
    </row>
    <row r="743" ht="14.25" customHeight="1">
      <c r="I743" s="8"/>
    </row>
    <row r="744" ht="14.25" customHeight="1">
      <c r="I744" s="8"/>
    </row>
    <row r="745" ht="14.25" customHeight="1">
      <c r="I745" s="8"/>
    </row>
    <row r="746" ht="14.25" customHeight="1">
      <c r="I746" s="8"/>
    </row>
    <row r="747" ht="14.25" customHeight="1">
      <c r="I747" s="8"/>
    </row>
    <row r="748" ht="14.25" customHeight="1">
      <c r="I748" s="8"/>
    </row>
    <row r="749" ht="14.25" customHeight="1">
      <c r="I749" s="8"/>
    </row>
    <row r="750" ht="14.25" customHeight="1">
      <c r="I750" s="8"/>
    </row>
    <row r="751" ht="14.25" customHeight="1">
      <c r="I751" s="8"/>
    </row>
    <row r="752" ht="14.25" customHeight="1">
      <c r="I752" s="8"/>
    </row>
    <row r="753" ht="14.25" customHeight="1">
      <c r="I753" s="8"/>
    </row>
    <row r="754" ht="14.25" customHeight="1">
      <c r="I754" s="8"/>
    </row>
    <row r="755" ht="14.25" customHeight="1">
      <c r="I755" s="8"/>
    </row>
    <row r="756" ht="14.25" customHeight="1">
      <c r="I756" s="8"/>
    </row>
    <row r="757" ht="14.25" customHeight="1">
      <c r="I757" s="8"/>
    </row>
    <row r="758" ht="14.25" customHeight="1">
      <c r="I758" s="8"/>
    </row>
    <row r="759" ht="14.25" customHeight="1">
      <c r="I759" s="8"/>
    </row>
    <row r="760" ht="14.25" customHeight="1">
      <c r="I760" s="8"/>
    </row>
    <row r="761" ht="14.25" customHeight="1">
      <c r="I761" s="8"/>
    </row>
    <row r="762" ht="14.25" customHeight="1">
      <c r="I762" s="8"/>
    </row>
    <row r="763" ht="14.25" customHeight="1">
      <c r="I763" s="8"/>
    </row>
    <row r="764" ht="14.25" customHeight="1">
      <c r="I764" s="8"/>
    </row>
    <row r="765" ht="14.25" customHeight="1">
      <c r="I765" s="8"/>
    </row>
    <row r="766" ht="14.25" customHeight="1">
      <c r="I766" s="8"/>
    </row>
    <row r="767" ht="14.25" customHeight="1">
      <c r="I767" s="8"/>
    </row>
    <row r="768" ht="14.25" customHeight="1">
      <c r="I768" s="8"/>
    </row>
    <row r="769" ht="14.25" customHeight="1">
      <c r="I769" s="8"/>
    </row>
    <row r="770" ht="14.25" customHeight="1">
      <c r="I770" s="8"/>
    </row>
    <row r="771" ht="14.25" customHeight="1">
      <c r="I771" s="8"/>
    </row>
    <row r="772" ht="14.25" customHeight="1">
      <c r="I772" s="8"/>
    </row>
    <row r="773" ht="14.25" customHeight="1">
      <c r="I773" s="8"/>
    </row>
    <row r="774" ht="14.25" customHeight="1">
      <c r="I774" s="8"/>
    </row>
    <row r="775" ht="14.25" customHeight="1">
      <c r="I775" s="8"/>
    </row>
    <row r="776" ht="14.25" customHeight="1">
      <c r="I776" s="8"/>
    </row>
    <row r="777" ht="14.25" customHeight="1">
      <c r="I777" s="8"/>
    </row>
    <row r="778" ht="14.25" customHeight="1">
      <c r="I778" s="8"/>
    </row>
    <row r="779" ht="14.25" customHeight="1">
      <c r="I779" s="8"/>
    </row>
    <row r="780" ht="14.25" customHeight="1">
      <c r="I780" s="8"/>
    </row>
    <row r="781" ht="14.25" customHeight="1">
      <c r="I781" s="8"/>
    </row>
    <row r="782" ht="14.25" customHeight="1">
      <c r="I782" s="8"/>
    </row>
    <row r="783" ht="14.25" customHeight="1">
      <c r="I783" s="8"/>
    </row>
    <row r="784" ht="14.25" customHeight="1">
      <c r="I784" s="8"/>
    </row>
    <row r="785" ht="14.25" customHeight="1">
      <c r="I785" s="8"/>
    </row>
    <row r="786" ht="14.25" customHeight="1">
      <c r="I786" s="8"/>
    </row>
    <row r="787" ht="14.25" customHeight="1">
      <c r="I787" s="8"/>
    </row>
    <row r="788" ht="14.25" customHeight="1">
      <c r="I788" s="8"/>
    </row>
    <row r="789" ht="14.25" customHeight="1">
      <c r="I789" s="8"/>
    </row>
    <row r="790" ht="14.25" customHeight="1">
      <c r="I790" s="8"/>
    </row>
    <row r="791" ht="14.25" customHeight="1">
      <c r="I791" s="8"/>
    </row>
    <row r="792" ht="14.25" customHeight="1">
      <c r="I792" s="8"/>
    </row>
    <row r="793" ht="14.25" customHeight="1">
      <c r="I793" s="8"/>
    </row>
    <row r="794" ht="14.25" customHeight="1">
      <c r="I794" s="8"/>
    </row>
    <row r="795" ht="14.25" customHeight="1">
      <c r="I795" s="8"/>
    </row>
    <row r="796" ht="14.25" customHeight="1">
      <c r="I796" s="8"/>
    </row>
    <row r="797" ht="14.25" customHeight="1">
      <c r="I797" s="8"/>
    </row>
    <row r="798" ht="14.25" customHeight="1">
      <c r="I798" s="8"/>
    </row>
    <row r="799" ht="14.25" customHeight="1">
      <c r="I799" s="8"/>
    </row>
    <row r="800" ht="14.25" customHeight="1">
      <c r="I800" s="8"/>
    </row>
    <row r="801" ht="14.25" customHeight="1">
      <c r="I801" s="8"/>
    </row>
    <row r="802" ht="14.25" customHeight="1">
      <c r="I802" s="8"/>
    </row>
    <row r="803" ht="14.25" customHeight="1">
      <c r="I803" s="8"/>
    </row>
    <row r="804" ht="14.25" customHeight="1">
      <c r="I804" s="8"/>
    </row>
    <row r="805" ht="14.25" customHeight="1">
      <c r="I805" s="8"/>
    </row>
    <row r="806" ht="14.25" customHeight="1">
      <c r="I806" s="8"/>
    </row>
    <row r="807" ht="14.25" customHeight="1">
      <c r="I807" s="8"/>
    </row>
    <row r="808" ht="14.25" customHeight="1">
      <c r="I808" s="8"/>
    </row>
    <row r="809" ht="14.25" customHeight="1">
      <c r="I809" s="8"/>
    </row>
    <row r="810" ht="14.25" customHeight="1">
      <c r="I810" s="8"/>
    </row>
    <row r="811" ht="14.25" customHeight="1">
      <c r="I811" s="8"/>
    </row>
    <row r="812" ht="14.25" customHeight="1">
      <c r="I812" s="8"/>
    </row>
    <row r="813" ht="14.25" customHeight="1">
      <c r="I813" s="8"/>
    </row>
    <row r="814" ht="14.25" customHeight="1">
      <c r="I814" s="8"/>
    </row>
    <row r="815" ht="14.25" customHeight="1">
      <c r="I815" s="8"/>
    </row>
    <row r="816" ht="14.25" customHeight="1">
      <c r="I816" s="8"/>
    </row>
    <row r="817" ht="14.25" customHeight="1">
      <c r="I817" s="8"/>
    </row>
    <row r="818" ht="14.25" customHeight="1">
      <c r="I818" s="8"/>
    </row>
    <row r="819" ht="14.25" customHeight="1">
      <c r="I819" s="8"/>
    </row>
    <row r="820" ht="14.25" customHeight="1">
      <c r="I820" s="8"/>
    </row>
    <row r="821" ht="14.25" customHeight="1">
      <c r="I821" s="8"/>
    </row>
    <row r="822" ht="14.25" customHeight="1">
      <c r="I822" s="8"/>
    </row>
    <row r="823" ht="14.25" customHeight="1">
      <c r="I823" s="8"/>
    </row>
    <row r="824" ht="14.25" customHeight="1">
      <c r="I824" s="8"/>
    </row>
    <row r="825" ht="14.25" customHeight="1">
      <c r="I825" s="8"/>
    </row>
    <row r="826" ht="14.25" customHeight="1">
      <c r="I826" s="8"/>
    </row>
    <row r="827" ht="14.25" customHeight="1">
      <c r="I827" s="8"/>
    </row>
    <row r="828" ht="14.25" customHeight="1">
      <c r="I828" s="8"/>
    </row>
    <row r="829" ht="14.25" customHeight="1">
      <c r="I829" s="8"/>
    </row>
    <row r="830" ht="14.25" customHeight="1">
      <c r="I830" s="8"/>
    </row>
    <row r="831" ht="14.25" customHeight="1">
      <c r="I831" s="8"/>
    </row>
    <row r="832" ht="14.25" customHeight="1">
      <c r="I832" s="8"/>
    </row>
    <row r="833" ht="14.25" customHeight="1">
      <c r="I833" s="8"/>
    </row>
    <row r="834" ht="14.25" customHeight="1">
      <c r="I834" s="8"/>
    </row>
    <row r="835" ht="14.25" customHeight="1">
      <c r="I835" s="8"/>
    </row>
    <row r="836" ht="14.25" customHeight="1">
      <c r="I836" s="8"/>
    </row>
    <row r="837" ht="14.25" customHeight="1">
      <c r="I837" s="8"/>
    </row>
    <row r="838" ht="14.25" customHeight="1">
      <c r="I838" s="8"/>
    </row>
    <row r="839" ht="14.25" customHeight="1">
      <c r="I839" s="8"/>
    </row>
    <row r="840" ht="14.25" customHeight="1">
      <c r="I840" s="8"/>
    </row>
    <row r="841" ht="14.25" customHeight="1">
      <c r="I841" s="8"/>
    </row>
    <row r="842" ht="14.25" customHeight="1">
      <c r="I842" s="8"/>
    </row>
    <row r="843" ht="14.25" customHeight="1">
      <c r="I843" s="8"/>
    </row>
    <row r="844" ht="14.25" customHeight="1">
      <c r="I844" s="8"/>
    </row>
    <row r="845" ht="14.25" customHeight="1">
      <c r="I845" s="8"/>
    </row>
    <row r="846" ht="14.25" customHeight="1">
      <c r="I846" s="8"/>
    </row>
    <row r="847" ht="14.25" customHeight="1">
      <c r="I847" s="8"/>
    </row>
    <row r="848" ht="14.25" customHeight="1">
      <c r="I848" s="8"/>
    </row>
    <row r="849" ht="14.25" customHeight="1">
      <c r="I849" s="8"/>
    </row>
    <row r="850" ht="14.25" customHeight="1">
      <c r="I850" s="8"/>
    </row>
    <row r="851" ht="14.25" customHeight="1">
      <c r="I851" s="8"/>
    </row>
    <row r="852" ht="14.25" customHeight="1">
      <c r="I852" s="8"/>
    </row>
    <row r="853" ht="14.25" customHeight="1">
      <c r="I853" s="8"/>
    </row>
    <row r="854" ht="14.25" customHeight="1">
      <c r="I854" s="8"/>
    </row>
    <row r="855" ht="14.25" customHeight="1">
      <c r="I855" s="8"/>
    </row>
    <row r="856" ht="14.25" customHeight="1">
      <c r="I856" s="8"/>
    </row>
    <row r="857" ht="14.25" customHeight="1">
      <c r="I857" s="8"/>
    </row>
    <row r="858" ht="14.25" customHeight="1">
      <c r="I858" s="8"/>
    </row>
    <row r="859" ht="14.25" customHeight="1">
      <c r="I859" s="8"/>
    </row>
    <row r="860" ht="14.25" customHeight="1">
      <c r="I860" s="8"/>
    </row>
    <row r="861" ht="14.25" customHeight="1">
      <c r="I861" s="8"/>
    </row>
    <row r="862" ht="14.25" customHeight="1">
      <c r="I862" s="8"/>
    </row>
    <row r="863" ht="14.25" customHeight="1">
      <c r="I863" s="8"/>
    </row>
    <row r="864" ht="14.25" customHeight="1">
      <c r="I864" s="8"/>
    </row>
    <row r="865" ht="14.25" customHeight="1">
      <c r="I865" s="8"/>
    </row>
    <row r="866" ht="14.25" customHeight="1">
      <c r="I866" s="8"/>
    </row>
    <row r="867" ht="14.25" customHeight="1">
      <c r="I867" s="8"/>
    </row>
    <row r="868" ht="14.25" customHeight="1">
      <c r="I868" s="8"/>
    </row>
    <row r="869" ht="14.25" customHeight="1">
      <c r="I869" s="8"/>
    </row>
    <row r="870" ht="14.25" customHeight="1">
      <c r="I870" s="8"/>
    </row>
    <row r="871" ht="14.25" customHeight="1">
      <c r="I871" s="8"/>
    </row>
    <row r="872" ht="14.25" customHeight="1">
      <c r="I872" s="8"/>
    </row>
    <row r="873" ht="14.25" customHeight="1">
      <c r="I873" s="8"/>
    </row>
    <row r="874" ht="14.25" customHeight="1">
      <c r="I874" s="8"/>
    </row>
    <row r="875" ht="14.25" customHeight="1">
      <c r="I875" s="8"/>
    </row>
    <row r="876" ht="14.25" customHeight="1">
      <c r="I876" s="8"/>
    </row>
    <row r="877" ht="14.25" customHeight="1">
      <c r="I877" s="8"/>
    </row>
    <row r="878" ht="14.25" customHeight="1">
      <c r="I878" s="8"/>
    </row>
    <row r="879" ht="14.25" customHeight="1">
      <c r="I879" s="8"/>
    </row>
    <row r="880" ht="14.25" customHeight="1">
      <c r="I880" s="8"/>
    </row>
    <row r="881" ht="14.25" customHeight="1">
      <c r="I881" s="8"/>
    </row>
    <row r="882" ht="14.25" customHeight="1">
      <c r="I882" s="8"/>
    </row>
    <row r="883" ht="14.25" customHeight="1">
      <c r="I883" s="8"/>
    </row>
    <row r="884" ht="14.25" customHeight="1">
      <c r="I884" s="8"/>
    </row>
    <row r="885" ht="14.25" customHeight="1">
      <c r="I885" s="8"/>
    </row>
    <row r="886" ht="14.25" customHeight="1">
      <c r="I886" s="8"/>
    </row>
    <row r="887" ht="14.25" customHeight="1">
      <c r="I887" s="8"/>
    </row>
    <row r="888" ht="14.25" customHeight="1">
      <c r="I888" s="8"/>
    </row>
    <row r="889" ht="14.25" customHeight="1">
      <c r="I889" s="8"/>
    </row>
    <row r="890" ht="14.25" customHeight="1">
      <c r="I890" s="8"/>
    </row>
    <row r="891" ht="14.25" customHeight="1">
      <c r="I891" s="8"/>
    </row>
    <row r="892" ht="14.25" customHeight="1">
      <c r="I892" s="8"/>
    </row>
    <row r="893" ht="14.25" customHeight="1">
      <c r="I893" s="8"/>
    </row>
    <row r="894" ht="14.25" customHeight="1">
      <c r="I894" s="8"/>
    </row>
    <row r="895" ht="14.25" customHeight="1">
      <c r="I895" s="8"/>
    </row>
    <row r="896" ht="14.25" customHeight="1">
      <c r="I896" s="8"/>
    </row>
    <row r="897" ht="14.25" customHeight="1">
      <c r="I897" s="8"/>
    </row>
    <row r="898" ht="14.25" customHeight="1">
      <c r="I898" s="8"/>
    </row>
    <row r="899" ht="14.25" customHeight="1">
      <c r="I899" s="8"/>
    </row>
    <row r="900" ht="14.25" customHeight="1">
      <c r="I900" s="8"/>
    </row>
    <row r="901" ht="14.25" customHeight="1">
      <c r="I901" s="8"/>
    </row>
    <row r="902" ht="14.25" customHeight="1">
      <c r="I902" s="8"/>
    </row>
    <row r="903" ht="14.25" customHeight="1">
      <c r="I903" s="8"/>
    </row>
    <row r="904" ht="14.25" customHeight="1">
      <c r="I904" s="8"/>
    </row>
    <row r="905" ht="14.25" customHeight="1">
      <c r="I905" s="8"/>
    </row>
    <row r="906" ht="14.25" customHeight="1">
      <c r="I906" s="8"/>
    </row>
    <row r="907" ht="14.25" customHeight="1">
      <c r="I907" s="8"/>
    </row>
    <row r="908" ht="14.25" customHeight="1">
      <c r="I908" s="8"/>
    </row>
    <row r="909" ht="14.25" customHeight="1">
      <c r="I909" s="8"/>
    </row>
    <row r="910" ht="14.25" customHeight="1">
      <c r="I910" s="8"/>
    </row>
    <row r="911" ht="14.25" customHeight="1">
      <c r="I911" s="8"/>
    </row>
    <row r="912" ht="14.25" customHeight="1">
      <c r="I912" s="8"/>
    </row>
    <row r="913" ht="14.25" customHeight="1">
      <c r="I913" s="8"/>
    </row>
    <row r="914" ht="14.25" customHeight="1">
      <c r="I914" s="8"/>
    </row>
    <row r="915" ht="14.25" customHeight="1">
      <c r="I915" s="8"/>
    </row>
    <row r="916" ht="14.25" customHeight="1">
      <c r="I916" s="8"/>
    </row>
    <row r="917" ht="14.25" customHeight="1">
      <c r="I917" s="8"/>
    </row>
    <row r="918" ht="14.25" customHeight="1">
      <c r="I918" s="8"/>
    </row>
    <row r="919" ht="14.25" customHeight="1">
      <c r="I919" s="8"/>
    </row>
    <row r="920" ht="14.25" customHeight="1">
      <c r="I920" s="8"/>
    </row>
    <row r="921" ht="14.25" customHeight="1">
      <c r="I921" s="8"/>
    </row>
    <row r="922" ht="14.25" customHeight="1">
      <c r="I922" s="8"/>
    </row>
    <row r="923" ht="14.25" customHeight="1">
      <c r="I923" s="8"/>
    </row>
    <row r="924" ht="14.25" customHeight="1">
      <c r="I924" s="8"/>
    </row>
    <row r="925" ht="14.25" customHeight="1">
      <c r="I925" s="8"/>
    </row>
    <row r="926" ht="14.25" customHeight="1">
      <c r="I926" s="8"/>
    </row>
    <row r="927" ht="14.25" customHeight="1">
      <c r="I927" s="8"/>
    </row>
    <row r="928" ht="14.25" customHeight="1">
      <c r="I928" s="8"/>
    </row>
    <row r="929" ht="14.25" customHeight="1">
      <c r="I929" s="8"/>
    </row>
    <row r="930" ht="14.25" customHeight="1">
      <c r="I930" s="8"/>
    </row>
    <row r="931" ht="14.25" customHeight="1">
      <c r="I931" s="8"/>
    </row>
    <row r="932" ht="14.25" customHeight="1">
      <c r="I932" s="8"/>
    </row>
    <row r="933" ht="14.25" customHeight="1">
      <c r="I933" s="8"/>
    </row>
    <row r="934" ht="14.25" customHeight="1">
      <c r="I934" s="8"/>
    </row>
    <row r="935" ht="14.25" customHeight="1">
      <c r="I935" s="8"/>
    </row>
    <row r="936" ht="14.25" customHeight="1">
      <c r="I936" s="8"/>
    </row>
    <row r="937" ht="14.25" customHeight="1">
      <c r="I937" s="8"/>
    </row>
    <row r="938" ht="14.25" customHeight="1">
      <c r="I938" s="8"/>
    </row>
    <row r="939" ht="14.25" customHeight="1">
      <c r="I939" s="8"/>
    </row>
    <row r="940" ht="14.25" customHeight="1">
      <c r="I940" s="8"/>
    </row>
    <row r="941" ht="14.25" customHeight="1">
      <c r="I941" s="8"/>
    </row>
    <row r="942" ht="14.25" customHeight="1">
      <c r="I942" s="8"/>
    </row>
    <row r="943" ht="14.25" customHeight="1">
      <c r="I943" s="8"/>
    </row>
    <row r="944" ht="14.25" customHeight="1">
      <c r="I944" s="8"/>
    </row>
    <row r="945" ht="14.25" customHeight="1">
      <c r="I945" s="8"/>
    </row>
    <row r="946" ht="14.25" customHeight="1">
      <c r="I946" s="8"/>
    </row>
    <row r="947" ht="14.25" customHeight="1">
      <c r="I947" s="8"/>
    </row>
    <row r="948" ht="14.25" customHeight="1">
      <c r="I948" s="8"/>
    </row>
    <row r="949" ht="14.25" customHeight="1">
      <c r="I949" s="8"/>
    </row>
    <row r="950" ht="14.25" customHeight="1">
      <c r="I950" s="8"/>
    </row>
    <row r="951" ht="14.25" customHeight="1">
      <c r="I951" s="8"/>
    </row>
    <row r="952" ht="14.25" customHeight="1">
      <c r="I952" s="8"/>
    </row>
    <row r="953" ht="14.25" customHeight="1">
      <c r="I953" s="8"/>
    </row>
    <row r="954" ht="14.25" customHeight="1">
      <c r="I954" s="8"/>
    </row>
    <row r="955" ht="14.25" customHeight="1">
      <c r="I955" s="8"/>
    </row>
    <row r="956" ht="14.25" customHeight="1">
      <c r="I956" s="8"/>
    </row>
    <row r="957" ht="14.25" customHeight="1">
      <c r="I957" s="8"/>
    </row>
    <row r="958" ht="14.25" customHeight="1">
      <c r="I958" s="8"/>
    </row>
    <row r="959" ht="14.25" customHeight="1">
      <c r="I959" s="8"/>
    </row>
    <row r="960" ht="14.25" customHeight="1">
      <c r="I960" s="8"/>
    </row>
    <row r="961" ht="14.25" customHeight="1">
      <c r="I961" s="8"/>
    </row>
    <row r="962" ht="14.25" customHeight="1">
      <c r="I962" s="8"/>
    </row>
    <row r="963" ht="14.25" customHeight="1">
      <c r="I963" s="8"/>
    </row>
    <row r="964" ht="14.25" customHeight="1">
      <c r="I964" s="8"/>
    </row>
    <row r="965" ht="14.25" customHeight="1">
      <c r="I965" s="8"/>
    </row>
    <row r="966" ht="14.25" customHeight="1">
      <c r="I966" s="8"/>
    </row>
    <row r="967" ht="14.25" customHeight="1">
      <c r="I967" s="8"/>
    </row>
    <row r="968" ht="14.25" customHeight="1">
      <c r="I968" s="8"/>
    </row>
    <row r="969" ht="14.25" customHeight="1">
      <c r="I969" s="8"/>
    </row>
    <row r="970" ht="14.25" customHeight="1">
      <c r="I970" s="8"/>
    </row>
    <row r="971" ht="14.25" customHeight="1">
      <c r="I971" s="8"/>
    </row>
    <row r="972" ht="14.25" customHeight="1">
      <c r="I972" s="8"/>
    </row>
    <row r="973" ht="14.25" customHeight="1">
      <c r="I973" s="8"/>
    </row>
    <row r="974" ht="14.25" customHeight="1">
      <c r="I974" s="8"/>
    </row>
    <row r="975" ht="14.25" customHeight="1">
      <c r="I975" s="8"/>
    </row>
    <row r="976" ht="14.25" customHeight="1">
      <c r="I976" s="8"/>
    </row>
    <row r="977" ht="14.25" customHeight="1">
      <c r="I977" s="8"/>
    </row>
    <row r="978" ht="14.25" customHeight="1">
      <c r="I978" s="8"/>
    </row>
    <row r="979" ht="14.25" customHeight="1">
      <c r="I979" s="8"/>
    </row>
    <row r="980" ht="14.25" customHeight="1">
      <c r="I980" s="8"/>
    </row>
    <row r="981" ht="14.25" customHeight="1">
      <c r="I981" s="8"/>
    </row>
    <row r="982" ht="14.25" customHeight="1">
      <c r="I982" s="8"/>
    </row>
    <row r="983" ht="14.25" customHeight="1">
      <c r="I983" s="8"/>
    </row>
    <row r="984" ht="14.25" customHeight="1">
      <c r="I984" s="8"/>
    </row>
    <row r="985" ht="14.25" customHeight="1">
      <c r="I985" s="8"/>
    </row>
    <row r="986" ht="14.25" customHeight="1">
      <c r="I986" s="8"/>
    </row>
    <row r="987" ht="14.25" customHeight="1">
      <c r="I987" s="8"/>
    </row>
    <row r="988" ht="14.25" customHeight="1">
      <c r="I988" s="8"/>
    </row>
    <row r="989" ht="14.25" customHeight="1">
      <c r="I989" s="8"/>
    </row>
    <row r="990" ht="14.25" customHeight="1">
      <c r="I990" s="8"/>
    </row>
    <row r="991" ht="14.25" customHeight="1">
      <c r="I991" s="8"/>
    </row>
    <row r="992" ht="14.25" customHeight="1">
      <c r="I992" s="8"/>
    </row>
    <row r="993" ht="14.25" customHeight="1">
      <c r="I993" s="8"/>
    </row>
    <row r="994" ht="14.25" customHeight="1">
      <c r="I994" s="8"/>
    </row>
    <row r="995" ht="14.25" customHeight="1">
      <c r="I995" s="8"/>
    </row>
    <row r="996" ht="14.25" customHeight="1">
      <c r="I996" s="8"/>
    </row>
    <row r="997" ht="14.25" customHeight="1">
      <c r="I997" s="8"/>
    </row>
    <row r="998" ht="14.25" customHeight="1">
      <c r="I998" s="8"/>
    </row>
    <row r="999" ht="14.25" customHeight="1">
      <c r="I999" s="8"/>
    </row>
    <row r="1000" ht="14.25" customHeight="1">
      <c r="I1000" s="8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2024-02-24T05:30:44Z</dcterms:created>
  <dc:creator>Rafay Ahmed</dc:creator>
</cp:coreProperties>
</file>