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rahmed\Downloads\"/>
    </mc:Choice>
  </mc:AlternateContent>
  <xr:revisionPtr revIDLastSave="0" documentId="13_ncr:1_{3CF4284A-80E6-42D8-9FD9-6D3BA7A89567}" xr6:coauthVersionLast="47" xr6:coauthVersionMax="47" xr10:uidLastSave="{00000000-0000-0000-0000-000000000000}"/>
  <bookViews>
    <workbookView xWindow="-120" yWindow="-120" windowWidth="29040" windowHeight="17640" tabRatio="500" activeTab="1" xr2:uid="{00000000-000D-0000-FFFF-FFFF00000000}"/>
  </bookViews>
  <sheets>
    <sheet name="Test" sheetId="1" r:id="rId1"/>
    <sheet name="O_Attribute" sheetId="2" r:id="rId2"/>
    <sheet name="O_Instrument" sheetId="3" r:id="rId3"/>
    <sheet name="O_Metric" sheetId="4" r:id="rId4"/>
    <sheet name="O_TransactionActivity" sheetId="5" r:id="rId5"/>
    <sheet name="O_InstrumentAttribute" sheetId="6" r:id="rId6"/>
    <sheet name="Calc" sheetId="7" r:id="rId7"/>
  </sheets>
  <externalReferences>
    <externalReference r:id="rId8"/>
  </externalReferences>
  <definedNames>
    <definedName name="_xlnm._FilterDatabase" localSheetId="1" hidden="1">O_Attribute!$A$2:$G$46</definedName>
    <definedName name="_xlnm._FilterDatabase" localSheetId="2" hidden="1">O_Instrument!$A$2:$F$21</definedName>
    <definedName name="_xlnm._FilterDatabase" localSheetId="4" hidden="1">O_TransactionActivity!$A$2:$K$27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9" i="2" l="1"/>
  <c r="G9" i="2" s="1"/>
  <c r="F11" i="2"/>
  <c r="G11" i="2" s="1"/>
  <c r="F7" i="2"/>
  <c r="G7" i="2" s="1"/>
  <c r="F5" i="2"/>
  <c r="G5" i="2" s="1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6" i="2"/>
  <c r="F25" i="5"/>
  <c r="F7" i="5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D96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109" i="7"/>
  <c r="D90" i="7"/>
  <c r="D89" i="7"/>
  <c r="D88" i="7"/>
  <c r="D87" i="7"/>
  <c r="D86" i="7"/>
  <c r="D85" i="7"/>
  <c r="D84" i="7"/>
  <c r="D83" i="7"/>
  <c r="D82" i="7"/>
  <c r="D81" i="7"/>
  <c r="D80" i="7"/>
  <c r="D79" i="7"/>
  <c r="D91" i="7" s="1"/>
  <c r="D78" i="7"/>
  <c r="D40" i="7"/>
  <c r="D22" i="7"/>
  <c r="C73" i="7"/>
  <c r="C74" i="7" s="1"/>
  <c r="A73" i="7"/>
  <c r="B72" i="7"/>
  <c r="D72" i="7" s="1"/>
  <c r="D41" i="7"/>
  <c r="D52" i="7"/>
  <c r="D51" i="7"/>
  <c r="D50" i="7"/>
  <c r="D49" i="7"/>
  <c r="D48" i="7"/>
  <c r="D47" i="7"/>
  <c r="D46" i="7"/>
  <c r="D45" i="7"/>
  <c r="D44" i="7"/>
  <c r="D43" i="7"/>
  <c r="D42" i="7"/>
  <c r="D34" i="7"/>
  <c r="D33" i="7"/>
  <c r="D32" i="7"/>
  <c r="D31" i="7"/>
  <c r="D30" i="7"/>
  <c r="D29" i="7"/>
  <c r="D28" i="7"/>
  <c r="D27" i="7"/>
  <c r="D26" i="7"/>
  <c r="D25" i="7"/>
  <c r="D24" i="7"/>
  <c r="D23" i="7"/>
  <c r="C17" i="7"/>
  <c r="C18" i="7" s="1"/>
  <c r="A17" i="7"/>
  <c r="B17" i="7" s="1"/>
  <c r="D17" i="7" s="1"/>
  <c r="B16" i="7"/>
  <c r="D16" i="7" s="1"/>
  <c r="B15" i="7"/>
  <c r="D15" i="7" s="1"/>
  <c r="B14" i="7"/>
  <c r="D14" i="7" s="1"/>
  <c r="B13" i="7"/>
  <c r="D13" i="7" s="1"/>
  <c r="F10" i="2" l="1"/>
  <c r="G10" i="2" s="1"/>
  <c r="F8" i="2"/>
  <c r="G8" i="2" s="1"/>
  <c r="D53" i="7"/>
  <c r="D35" i="7"/>
  <c r="B73" i="7"/>
  <c r="D73" i="7" s="1"/>
  <c r="B69" i="7"/>
  <c r="D69" i="7" s="1"/>
  <c r="B70" i="7"/>
  <c r="D70" i="7" s="1"/>
  <c r="B71" i="7"/>
  <c r="D71" i="7" s="1"/>
  <c r="D18" i="7"/>
  <c r="E13" i="7" s="1"/>
  <c r="D74" i="7" l="1"/>
  <c r="E72" i="7" s="1"/>
  <c r="F72" i="7" s="1"/>
  <c r="E69" i="7"/>
  <c r="F69" i="7" s="1"/>
  <c r="E73" i="7"/>
  <c r="F73" i="7" s="1"/>
  <c r="E17" i="7"/>
  <c r="F17" i="7" s="1"/>
  <c r="E16" i="7"/>
  <c r="F16" i="7" s="1"/>
  <c r="E15" i="7"/>
  <c r="F15" i="7" s="1"/>
  <c r="F5" i="5" s="1"/>
  <c r="E14" i="7"/>
  <c r="F14" i="7" s="1"/>
  <c r="F13" i="7"/>
  <c r="F20" i="5" l="1"/>
  <c r="C52" i="7"/>
  <c r="C51" i="7"/>
  <c r="C50" i="7"/>
  <c r="C45" i="7"/>
  <c r="C41" i="7"/>
  <c r="C49" i="7"/>
  <c r="C48" i="7"/>
  <c r="C47" i="7"/>
  <c r="C46" i="7"/>
  <c r="C44" i="7"/>
  <c r="C43" i="7"/>
  <c r="C42" i="7"/>
  <c r="F12" i="5" s="1"/>
  <c r="C40" i="7"/>
  <c r="C33" i="7"/>
  <c r="C32" i="7"/>
  <c r="C31" i="7"/>
  <c r="C30" i="7"/>
  <c r="C27" i="7"/>
  <c r="C29" i="7"/>
  <c r="C28" i="7"/>
  <c r="C26" i="7"/>
  <c r="C34" i="7"/>
  <c r="C25" i="7"/>
  <c r="C23" i="7"/>
  <c r="F9" i="5" s="1"/>
  <c r="C24" i="7"/>
  <c r="F11" i="5" s="1"/>
  <c r="C22" i="7"/>
  <c r="F27" i="5"/>
  <c r="E70" i="7"/>
  <c r="F70" i="7" s="1"/>
  <c r="E71" i="7"/>
  <c r="F71" i="7" s="1"/>
  <c r="F19" i="5" s="1"/>
  <c r="F10" i="5"/>
  <c r="F18" i="7"/>
  <c r="E18" i="7"/>
  <c r="F24" i="5" l="1"/>
  <c r="F17" i="5"/>
  <c r="F23" i="5"/>
  <c r="F16" i="5"/>
  <c r="F21" i="5"/>
  <c r="F74" i="7"/>
  <c r="C84" i="7"/>
  <c r="C82" i="7"/>
  <c r="F26" i="5" s="1"/>
  <c r="C81" i="7"/>
  <c r="C80" i="7"/>
  <c r="C88" i="7"/>
  <c r="C87" i="7"/>
  <c r="C86" i="7"/>
  <c r="C85" i="7"/>
  <c r="C79" i="7"/>
  <c r="C90" i="7"/>
  <c r="C78" i="7"/>
  <c r="C89" i="7"/>
  <c r="C83" i="7"/>
  <c r="E74" i="7"/>
  <c r="F4" i="5"/>
  <c r="C35" i="7"/>
  <c r="F6" i="5"/>
  <c r="C53" i="7"/>
  <c r="C109" i="7"/>
  <c r="F22" i="5" l="1"/>
  <c r="F3" i="5"/>
  <c r="F15" i="5"/>
  <c r="C91" i="7"/>
  <c r="F18" i="5"/>
  <c r="F4" i="2" l="1"/>
  <c r="G4" i="2" s="1"/>
  <c r="F3" i="2"/>
  <c r="G3" i="2" s="1"/>
  <c r="F14" i="5"/>
  <c r="F13" i="5"/>
  <c r="F8" i="5"/>
</calcChain>
</file>

<file path=xl/sharedStrings.xml><?xml version="1.0" encoding="utf-8"?>
<sst xmlns="http://schemas.openxmlformats.org/spreadsheetml/2006/main" count="495" uniqueCount="113">
  <si>
    <t>Steps</t>
  </si>
  <si>
    <t>Type</t>
  </si>
  <si>
    <t>Input</t>
  </si>
  <si>
    <t>LOAD_REF_DATA</t>
  </si>
  <si>
    <t>FILE_UPLOAD</t>
  </si>
  <si>
    <t>ReferenceData/Revenue_RefData.xlsx</t>
  </si>
  <si>
    <t>MODEL_UPLOAD</t>
  </si>
  <si>
    <t>Model/Revenue_Model.xlsx</t>
  </si>
  <si>
    <t>MODEL_CONFIGURATION</t>
  </si>
  <si>
    <t>CONFIGURATION</t>
  </si>
  <si>
    <t>ACTIVITY_UPLOAD</t>
  </si>
  <si>
    <t>TestRevenue/ActivityData_Jan22.xlsx</t>
  </si>
  <si>
    <t>MODEL_EXECUTION</t>
  </si>
  <si>
    <t>EXECUTION</t>
  </si>
  <si>
    <t>TestRevenue/ActivityData_Feb22.xlsx</t>
  </si>
  <si>
    <t>TestRevenue/ActivityData_Apr22.xlsx</t>
  </si>
  <si>
    <t>TestRevenue/ActivityData_May22.xlsx</t>
  </si>
  <si>
    <t>AttributeLevelLtd</t>
  </si>
  <si>
    <t>{"instrumentId": "SO1"}</t>
  </si>
  <si>
    <t>postingDate ASC</t>
  </si>
  <si>
    <t>attributeId ASC</t>
  </si>
  <si>
    <t>metricName ASC</t>
  </si>
  <si>
    <t>instrumentId</t>
  </si>
  <si>
    <t>balance.activity</t>
  </si>
  <si>
    <t>balance.beginningBalance</t>
  </si>
  <si>
    <t>balance.endingBalance</t>
  </si>
  <si>
    <t>DEFERRED REVENUE</t>
  </si>
  <si>
    <t>SO1</t>
  </si>
  <si>
    <t>UNBILLED</t>
  </si>
  <si>
    <t>REVENUE</t>
  </si>
  <si>
    <t>BILLING</t>
  </si>
  <si>
    <t>InstrumentLevelLtd</t>
  </si>
  <si>
    <t>MetricLevelLtd</t>
  </si>
  <si>
    <t>{}</t>
  </si>
  <si>
    <t>TransactionActivity</t>
  </si>
  <si>
    <t>transactionName ASC</t>
  </si>
  <si>
    <t>source ASC</t>
  </si>
  <si>
    <t>amount</t>
  </si>
  <si>
    <t>originalPeriodId</t>
  </si>
  <si>
    <t>instrumentAttributeVersionId</t>
  </si>
  <si>
    <t>accountingPeriod.periodId</t>
  </si>
  <si>
    <t>effectiveDate</t>
  </si>
  <si>
    <t>isReplayable</t>
  </si>
  <si>
    <t>UNBILLED CHARGE</t>
  </si>
  <si>
    <t>MODEL</t>
  </si>
  <si>
    <t>NEW BILLING</t>
  </si>
  <si>
    <t>ETL</t>
  </si>
  <si>
    <t>REVERSAL</t>
  </si>
  <si>
    <t>InstrumentAttribute</t>
  </si>
  <si>
    <t>versionId ASC</t>
  </si>
  <si>
    <t>batchId</t>
  </si>
  <si>
    <t>endDate</t>
  </si>
  <si>
    <t>periodId</t>
  </si>
  <si>
    <t>previousVersionId</t>
  </si>
  <si>
    <t>source</t>
  </si>
  <si>
    <t>attributes.CURRENCY</t>
  </si>
  <si>
    <t>attributes.SALE_PRICE</t>
  </si>
  <si>
    <t>attributes.ORDER_DATE</t>
  </si>
  <si>
    <t>attributes.ITEM_ENDDATE</t>
  </si>
  <si>
    <t>attributes.QUANTITY</t>
  </si>
  <si>
    <t>attributes.EXTENDED_SALEPRICE</t>
  </si>
  <si>
    <t>attributes.ITEM_ID</t>
  </si>
  <si>
    <t>attributes.ITEM_STARTDATE</t>
  </si>
  <si>
    <t>attributes.PRODUCT_ID</t>
  </si>
  <si>
    <t>attributes.PRODUCT_NAME</t>
  </si>
  <si>
    <t>2022-01-15T00:00:00.000Z</t>
  </si>
  <si>
    <t>USD</t>
  </si>
  <si>
    <t>2022-01-14T18:30:00.000Z</t>
  </si>
  <si>
    <t>INVOICE</t>
  </si>
  <si>
    <t>IDHJ-EGNY</t>
  </si>
  <si>
    <t>DISCOUNT</t>
  </si>
  <si>
    <t>2023-01-14T18:30:00.000Z</t>
  </si>
  <si>
    <t>FFFF-AAAA</t>
  </si>
  <si>
    <t>SAAS BASIC SUBSCRIPTION</t>
  </si>
  <si>
    <t>FFFF-BBBB</t>
  </si>
  <si>
    <t>SAAS IMPLEMENTATION</t>
  </si>
  <si>
    <t>FFFF-CCC</t>
  </si>
  <si>
    <t>SAAS PREMIUM SUBSCRIPTION</t>
  </si>
  <si>
    <t>PRODUCT CATALOG</t>
  </si>
  <si>
    <t>ProductId</t>
  </si>
  <si>
    <t>ProductName</t>
  </si>
  <si>
    <t>Standalone Sellig Price Rule</t>
  </si>
  <si>
    <t>Revenue Recognition Method</t>
  </si>
  <si>
    <t>Amount</t>
  </si>
  <si>
    <t>Discount</t>
  </si>
  <si>
    <t>AMOUNT</t>
  </si>
  <si>
    <t>POINT_IN_TIME</t>
  </si>
  <si>
    <t>SaaS Basic Subscription</t>
  </si>
  <si>
    <t>USE SALES PRICE</t>
  </si>
  <si>
    <t>RATABLE</t>
  </si>
  <si>
    <t>SaaS Implementation</t>
  </si>
  <si>
    <t>SaaS Training</t>
  </si>
  <si>
    <t>SaaS Premium Subscription</t>
  </si>
  <si>
    <t>Invoice</t>
  </si>
  <si>
    <t>REVENUE ALLOCATION</t>
  </si>
  <si>
    <t>Sale Price</t>
  </si>
  <si>
    <t>SSP</t>
  </si>
  <si>
    <t>Ratio</t>
  </si>
  <si>
    <t>Allocation</t>
  </si>
  <si>
    <t>Total</t>
  </si>
  <si>
    <t>StartDate</t>
  </si>
  <si>
    <t>EndDate</t>
  </si>
  <si>
    <t>Date</t>
  </si>
  <si>
    <t>Revenue</t>
  </si>
  <si>
    <t>Days</t>
  </si>
  <si>
    <t>Correction 4/30/2022</t>
  </si>
  <si>
    <t>Billings</t>
  </si>
  <si>
    <t>TransactionName</t>
  </si>
  <si>
    <t>AttributeId</t>
  </si>
  <si>
    <t>PostingDate</t>
  </si>
  <si>
    <t>TransactionDate</t>
  </si>
  <si>
    <t>InstrumentId</t>
  </si>
  <si>
    <t>New Billing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</si>
</sst>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6" formatCode="#,##0.0000_);[Red]\(#,##0.0000\)"/>
    <numFmt numFmtId="168" formatCode="0.0000"/>
  </numFmts>
  <fonts count="6" x14ac:knownFonts="1">
    <font>
      <sz val="10"/>
      <name val="Arial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Arial"/>
      <family val="2"/>
      <scheme val="minor"/>
    </font>
    <font>
      <b/>
      <sz val="16"/>
      <color theme="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FFF00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0" xfId="0" applyAlignment="1" applyProtection="1"/>
    <xf numFmtId="164" fontId="0" fillId="0" borderId="0" xfId="0" applyNumberFormat="1" applyAlignment="1" applyProtection="1"/>
    <xf numFmtId="0" fontId="0" fillId="0" borderId="0" xfId="0" applyFont="1" applyAlignment="1" applyProtection="1">
      <alignment wrapText="1"/>
    </xf>
    <xf numFmtId="0" fontId="1" fillId="0" borderId="0" xfId="0" applyFont="1" applyAlignment="1" applyProtection="1"/>
    <xf numFmtId="0" fontId="0" fillId="0" borderId="5" xfId="0" applyBorder="1"/>
    <xf numFmtId="40" fontId="0" fillId="0" borderId="5" xfId="0" applyNumberFormat="1" applyBorder="1"/>
    <xf numFmtId="0" fontId="2" fillId="2" borderId="5" xfId="0" applyFont="1" applyFill="1" applyBorder="1"/>
    <xf numFmtId="40" fontId="0" fillId="2" borderId="5" xfId="0" applyNumberFormat="1" applyFill="1" applyBorder="1"/>
    <xf numFmtId="0" fontId="3" fillId="3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2" fillId="3" borderId="4" xfId="0" applyFont="1" applyFill="1" applyBorder="1"/>
    <xf numFmtId="0" fontId="3" fillId="3" borderId="5" xfId="1" applyFont="1" applyFill="1" applyBorder="1" applyAlignment="1">
      <alignment horizontal="center"/>
    </xf>
    <xf numFmtId="14" fontId="1" fillId="0" borderId="5" xfId="1" applyNumberFormat="1" applyBorder="1"/>
    <xf numFmtId="0" fontId="4" fillId="0" borderId="5" xfId="0" applyFont="1" applyBorder="1"/>
    <xf numFmtId="14" fontId="0" fillId="0" borderId="5" xfId="0" applyNumberFormat="1" applyBorder="1"/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" fontId="1" fillId="0" borderId="5" xfId="1" applyNumberFormat="1" applyBorder="1"/>
    <xf numFmtId="0" fontId="1" fillId="0" borderId="5" xfId="1" applyBorder="1"/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4" borderId="5" xfId="1" applyFont="1" applyFill="1" applyBorder="1"/>
    <xf numFmtId="0" fontId="5" fillId="3" borderId="5" xfId="1" applyFont="1" applyFill="1" applyBorder="1"/>
    <xf numFmtId="166" fontId="0" fillId="0" borderId="0" xfId="0" applyNumberFormat="1" applyAlignment="1" applyProtection="1"/>
    <xf numFmtId="166" fontId="0" fillId="0" borderId="5" xfId="0" applyNumberFormat="1" applyBorder="1"/>
    <xf numFmtId="168" fontId="0" fillId="0" borderId="5" xfId="0" applyNumberFormat="1" applyBorder="1"/>
    <xf numFmtId="0" fontId="4" fillId="5" borderId="5" xfId="0" applyFont="1" applyFill="1" applyBorder="1"/>
  </cellXfs>
  <cellStyles count="2">
    <cellStyle name="Normal" xfId="0" builtinId="0"/>
    <cellStyle name="Normal 2" xfId="1" xr:uid="{D5DD19C8-807C-455F-9066-64D39AFAA2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ahmed/OneDrive%20-%20SS&amp;C%20Technologies,%20Inc/Desktop/ReqAndTestPlans/SBOModel/Revenue/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ExecutionDate"/>
      <sheetName val="i_Transaction"/>
      <sheetName val="i_InstrumentAttribute"/>
      <sheetName val="i_Metric"/>
      <sheetName val="ProductCatalog_Allocation_Calc"/>
      <sheetName val="RevRec_Calc"/>
      <sheetName val="Scenario"/>
      <sheetName val="o_Transa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zoomScale="120" zoomScaleNormal="120" workbookViewId="0">
      <selection activeCell="B32" sqref="B32"/>
    </sheetView>
  </sheetViews>
  <sheetFormatPr defaultColWidth="11.5703125" defaultRowHeight="12.75" customHeight="1" x14ac:dyDescent="0.2"/>
  <cols>
    <col min="1" max="1" width="24.7109375" style="1" customWidth="1"/>
    <col min="2" max="2" width="20.140625" style="1" customWidth="1"/>
    <col min="3" max="3" width="34.5703125" style="1" customWidth="1"/>
  </cols>
  <sheetData>
    <row r="1" spans="1:3" ht="12.75" customHeight="1" x14ac:dyDescent="0.2">
      <c r="A1" s="1" t="s">
        <v>0</v>
      </c>
      <c r="B1" s="1" t="s">
        <v>1</v>
      </c>
      <c r="C1" s="1" t="s">
        <v>2</v>
      </c>
    </row>
    <row r="2" spans="1:3" ht="12.75" customHeight="1" x14ac:dyDescent="0.2">
      <c r="A2" s="1" t="s">
        <v>3</v>
      </c>
      <c r="B2" s="1" t="s">
        <v>4</v>
      </c>
      <c r="C2" s="1" t="s">
        <v>5</v>
      </c>
    </row>
    <row r="3" spans="1:3" ht="12.75" customHeight="1" x14ac:dyDescent="0.2">
      <c r="A3" s="1" t="s">
        <v>6</v>
      </c>
      <c r="B3" s="1" t="s">
        <v>4</v>
      </c>
      <c r="C3" s="1" t="s">
        <v>7</v>
      </c>
    </row>
    <row r="4" spans="1:3" ht="12.75" customHeight="1" x14ac:dyDescent="0.2">
      <c r="A4" s="1" t="s">
        <v>8</v>
      </c>
      <c r="B4" s="1" t="s">
        <v>9</v>
      </c>
    </row>
    <row r="5" spans="1:3" ht="12.75" customHeight="1" x14ac:dyDescent="0.2">
      <c r="A5" s="1" t="s">
        <v>10</v>
      </c>
      <c r="B5" s="1" t="s">
        <v>4</v>
      </c>
      <c r="C5" s="1" t="s">
        <v>11</v>
      </c>
    </row>
    <row r="6" spans="1:3" ht="12.75" customHeight="1" x14ac:dyDescent="0.2">
      <c r="A6" s="1" t="s">
        <v>12</v>
      </c>
      <c r="B6" s="1" t="s">
        <v>13</v>
      </c>
      <c r="C6" s="2">
        <v>44592</v>
      </c>
    </row>
    <row r="7" spans="1:3" ht="12.75" customHeight="1" x14ac:dyDescent="0.2">
      <c r="A7" s="1" t="s">
        <v>10</v>
      </c>
      <c r="B7" s="1" t="s">
        <v>4</v>
      </c>
      <c r="C7" s="1" t="s">
        <v>14</v>
      </c>
    </row>
    <row r="8" spans="1:3" ht="12.75" customHeight="1" x14ac:dyDescent="0.2">
      <c r="A8" s="1" t="s">
        <v>12</v>
      </c>
      <c r="B8" s="1" t="s">
        <v>13</v>
      </c>
      <c r="C8" s="2">
        <v>44620</v>
      </c>
    </row>
    <row r="9" spans="1:3" ht="12.75" customHeight="1" x14ac:dyDescent="0.2">
      <c r="A9" s="1" t="s">
        <v>12</v>
      </c>
      <c r="B9" s="1" t="s">
        <v>13</v>
      </c>
      <c r="C9" s="2">
        <v>44651</v>
      </c>
    </row>
    <row r="10" spans="1:3" ht="12.75" customHeight="1" x14ac:dyDescent="0.2">
      <c r="A10" s="1" t="s">
        <v>10</v>
      </c>
      <c r="B10" s="1" t="s">
        <v>4</v>
      </c>
      <c r="C10" s="1" t="s">
        <v>15</v>
      </c>
    </row>
    <row r="11" spans="1:3" ht="12.75" customHeight="1" x14ac:dyDescent="0.2">
      <c r="A11" s="1" t="s">
        <v>12</v>
      </c>
      <c r="B11" s="1" t="s">
        <v>13</v>
      </c>
      <c r="C11" s="2">
        <v>44681</v>
      </c>
    </row>
    <row r="12" spans="1:3" ht="12.75" customHeight="1" x14ac:dyDescent="0.2">
      <c r="A12" s="1" t="s">
        <v>10</v>
      </c>
      <c r="B12" s="1" t="s">
        <v>4</v>
      </c>
      <c r="C12" s="1" t="s">
        <v>16</v>
      </c>
    </row>
    <row r="13" spans="1:3" ht="12.75" customHeight="1" x14ac:dyDescent="0.2">
      <c r="A13" s="1" t="s">
        <v>12</v>
      </c>
      <c r="B13" s="1" t="s">
        <v>13</v>
      </c>
      <c r="C13" s="2">
        <v>44712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tabSelected="1" zoomScale="120" zoomScaleNormal="120" workbookViewId="0">
      <selection activeCell="E32" sqref="E32"/>
    </sheetView>
  </sheetViews>
  <sheetFormatPr defaultColWidth="11.5703125" defaultRowHeight="12.75" customHeight="1" x14ac:dyDescent="0.2"/>
  <cols>
    <col min="1" max="1" width="21.7109375" style="1" customWidth="1"/>
    <col min="2" max="2" width="26.140625" style="1" customWidth="1"/>
    <col min="3" max="3" width="21" customWidth="1"/>
    <col min="4" max="4" width="17.42578125" customWidth="1"/>
    <col min="5" max="5" width="21" customWidth="1"/>
    <col min="6" max="6" width="23.5703125" customWidth="1"/>
    <col min="7" max="7" width="21" customWidth="1"/>
  </cols>
  <sheetData>
    <row r="1" spans="1:7" ht="15" x14ac:dyDescent="0.25">
      <c r="A1" s="3" t="s">
        <v>17</v>
      </c>
      <c r="B1" s="4" t="s">
        <v>18</v>
      </c>
    </row>
    <row r="2" spans="1:7" ht="12.75" customHeight="1" x14ac:dyDescent="0.2">
      <c r="A2" t="s">
        <v>19</v>
      </c>
      <c r="B2" t="s">
        <v>20</v>
      </c>
      <c r="C2" t="s">
        <v>21</v>
      </c>
      <c r="D2" t="s">
        <v>22</v>
      </c>
      <c r="E2" t="s">
        <v>24</v>
      </c>
      <c r="F2" t="s">
        <v>23</v>
      </c>
      <c r="G2" t="s">
        <v>25</v>
      </c>
    </row>
    <row r="3" spans="1:7" ht="12.75" customHeight="1" x14ac:dyDescent="0.2">
      <c r="A3">
        <v>20220131</v>
      </c>
      <c r="B3">
        <v>0</v>
      </c>
      <c r="C3" t="s">
        <v>26</v>
      </c>
      <c r="D3" t="s">
        <v>27</v>
      </c>
      <c r="E3">
        <v>0</v>
      </c>
      <c r="F3">
        <f>O_TransactionActivity!F3</f>
        <v>342.81800000000004</v>
      </c>
      <c r="G3">
        <f>E3+F3</f>
        <v>342.81800000000004</v>
      </c>
    </row>
    <row r="4" spans="1:7" ht="12.75" customHeight="1" x14ac:dyDescent="0.2">
      <c r="A4">
        <v>20220131</v>
      </c>
      <c r="B4">
        <v>0</v>
      </c>
      <c r="C4" t="s">
        <v>28</v>
      </c>
      <c r="D4" t="s">
        <v>27</v>
      </c>
      <c r="E4">
        <v>0</v>
      </c>
      <c r="F4">
        <f>O_TransactionActivity!F3</f>
        <v>342.81800000000004</v>
      </c>
      <c r="G4">
        <f t="shared" ref="G4:G46" si="0">E4+F4</f>
        <v>342.81800000000004</v>
      </c>
    </row>
    <row r="5" spans="1:7" ht="12.75" customHeight="1" x14ac:dyDescent="0.2">
      <c r="A5">
        <v>20220131</v>
      </c>
      <c r="B5">
        <v>2</v>
      </c>
      <c r="C5" t="s">
        <v>26</v>
      </c>
      <c r="D5" t="s">
        <v>27</v>
      </c>
      <c r="E5">
        <v>0</v>
      </c>
      <c r="F5">
        <f>O_TransactionActivity!F4</f>
        <v>-47.593000000000004</v>
      </c>
      <c r="G5">
        <f t="shared" si="0"/>
        <v>-47.593000000000004</v>
      </c>
    </row>
    <row r="6" spans="1:7" ht="12.75" customHeight="1" x14ac:dyDescent="0.2">
      <c r="A6">
        <v>20220131</v>
      </c>
      <c r="B6">
        <v>2</v>
      </c>
      <c r="C6" t="s">
        <v>29</v>
      </c>
      <c r="D6" t="s">
        <v>27</v>
      </c>
      <c r="E6">
        <v>0</v>
      </c>
      <c r="F6">
        <v>-47.593000000000004</v>
      </c>
      <c r="G6">
        <f t="shared" si="0"/>
        <v>-47.593000000000004</v>
      </c>
    </row>
    <row r="7" spans="1:7" ht="12.75" customHeight="1" x14ac:dyDescent="0.2">
      <c r="A7">
        <v>20220131</v>
      </c>
      <c r="B7">
        <v>3</v>
      </c>
      <c r="C7" t="s">
        <v>26</v>
      </c>
      <c r="D7" t="s">
        <v>27</v>
      </c>
      <c r="E7">
        <v>0</v>
      </c>
      <c r="F7">
        <f>O_TransactionActivity!F5</f>
        <v>-271.42860000000002</v>
      </c>
      <c r="G7">
        <f t="shared" si="0"/>
        <v>-271.42860000000002</v>
      </c>
    </row>
    <row r="8" spans="1:7" ht="12.75" customHeight="1" x14ac:dyDescent="0.2">
      <c r="A8">
        <v>20220131</v>
      </c>
      <c r="B8">
        <v>3</v>
      </c>
      <c r="C8" t="s">
        <v>29</v>
      </c>
      <c r="D8" t="s">
        <v>27</v>
      </c>
      <c r="E8">
        <v>0</v>
      </c>
      <c r="F8">
        <f>F7</f>
        <v>-271.42860000000002</v>
      </c>
      <c r="G8">
        <f t="shared" si="0"/>
        <v>-271.42860000000002</v>
      </c>
    </row>
    <row r="9" spans="1:7" ht="12.75" customHeight="1" x14ac:dyDescent="0.2">
      <c r="A9">
        <v>20220131</v>
      </c>
      <c r="B9">
        <v>4</v>
      </c>
      <c r="C9" t="s">
        <v>26</v>
      </c>
      <c r="D9" t="s">
        <v>27</v>
      </c>
      <c r="E9">
        <v>0</v>
      </c>
      <c r="F9">
        <f>O_TransactionActivity!F6</f>
        <v>-23.796500000000002</v>
      </c>
      <c r="G9">
        <f t="shared" si="0"/>
        <v>-23.796500000000002</v>
      </c>
    </row>
    <row r="10" spans="1:7" ht="12.75" customHeight="1" x14ac:dyDescent="0.2">
      <c r="A10">
        <v>20220131</v>
      </c>
      <c r="B10">
        <v>4</v>
      </c>
      <c r="C10" t="s">
        <v>29</v>
      </c>
      <c r="D10" t="s">
        <v>27</v>
      </c>
      <c r="E10">
        <v>0</v>
      </c>
      <c r="F10">
        <f>F9</f>
        <v>-23.796500000000002</v>
      </c>
      <c r="G10">
        <f t="shared" si="0"/>
        <v>-23.796500000000002</v>
      </c>
    </row>
    <row r="11" spans="1:7" ht="12.75" customHeight="1" x14ac:dyDescent="0.2">
      <c r="A11">
        <v>20220228</v>
      </c>
      <c r="B11">
        <v>0</v>
      </c>
      <c r="C11" t="s">
        <v>30</v>
      </c>
      <c r="D11" t="s">
        <v>27</v>
      </c>
      <c r="E11">
        <v>0</v>
      </c>
      <c r="F11">
        <f>O_TransactionActivity!F7</f>
        <v>1900</v>
      </c>
      <c r="G11">
        <f t="shared" si="0"/>
        <v>1900</v>
      </c>
    </row>
    <row r="12" spans="1:7" ht="12.75" customHeight="1" x14ac:dyDescent="0.2">
      <c r="A12">
        <v>20220228</v>
      </c>
      <c r="B12">
        <v>0</v>
      </c>
      <c r="C12" t="s">
        <v>26</v>
      </c>
      <c r="D12" t="s">
        <v>27</v>
      </c>
      <c r="E12">
        <v>342.81799999999998</v>
      </c>
      <c r="F12">
        <v>1557.182</v>
      </c>
      <c r="G12">
        <f t="shared" si="0"/>
        <v>1900</v>
      </c>
    </row>
    <row r="13" spans="1:7" ht="12.75" customHeight="1" x14ac:dyDescent="0.2">
      <c r="A13">
        <v>20220228</v>
      </c>
      <c r="B13">
        <v>0</v>
      </c>
      <c r="C13" t="s">
        <v>28</v>
      </c>
      <c r="D13" t="s">
        <v>27</v>
      </c>
      <c r="E13">
        <v>342.81799999999998</v>
      </c>
      <c r="F13">
        <v>-342.81799999999998</v>
      </c>
      <c r="G13">
        <f t="shared" si="0"/>
        <v>0</v>
      </c>
    </row>
    <row r="14" spans="1:7" ht="12.75" customHeight="1" x14ac:dyDescent="0.2">
      <c r="A14">
        <v>20220228</v>
      </c>
      <c r="B14">
        <v>2</v>
      </c>
      <c r="C14" t="s">
        <v>26</v>
      </c>
      <c r="D14" t="s">
        <v>27</v>
      </c>
      <c r="E14">
        <v>-47.593000000000004</v>
      </c>
      <c r="F14">
        <v>-83.287599999999998</v>
      </c>
      <c r="G14">
        <f t="shared" si="0"/>
        <v>-130.88060000000002</v>
      </c>
    </row>
    <row r="15" spans="1:7" ht="12.75" customHeight="1" x14ac:dyDescent="0.2">
      <c r="A15">
        <v>20220228</v>
      </c>
      <c r="B15">
        <v>2</v>
      </c>
      <c r="C15" t="s">
        <v>29</v>
      </c>
      <c r="D15" t="s">
        <v>27</v>
      </c>
      <c r="E15">
        <v>-47.593000000000004</v>
      </c>
      <c r="F15">
        <v>-83.287599999999998</v>
      </c>
      <c r="G15">
        <f t="shared" si="0"/>
        <v>-130.88060000000002</v>
      </c>
    </row>
    <row r="16" spans="1:7" ht="12.75" customHeight="1" x14ac:dyDescent="0.2">
      <c r="A16">
        <v>20220228</v>
      </c>
      <c r="B16">
        <v>3</v>
      </c>
      <c r="C16" t="s">
        <v>26</v>
      </c>
      <c r="D16" t="s">
        <v>27</v>
      </c>
      <c r="E16">
        <v>-271.42860000000002</v>
      </c>
      <c r="F16">
        <v>0</v>
      </c>
      <c r="G16">
        <f t="shared" si="0"/>
        <v>-271.42860000000002</v>
      </c>
    </row>
    <row r="17" spans="1:7" ht="12.75" customHeight="1" x14ac:dyDescent="0.2">
      <c r="A17">
        <v>20220228</v>
      </c>
      <c r="B17">
        <v>3</v>
      </c>
      <c r="C17" t="s">
        <v>29</v>
      </c>
      <c r="D17" t="s">
        <v>27</v>
      </c>
      <c r="E17">
        <v>-271.42860000000002</v>
      </c>
      <c r="F17">
        <v>0</v>
      </c>
      <c r="G17">
        <f t="shared" si="0"/>
        <v>-271.42860000000002</v>
      </c>
    </row>
    <row r="18" spans="1:7" ht="12.75" customHeight="1" x14ac:dyDescent="0.2">
      <c r="A18">
        <v>20220228</v>
      </c>
      <c r="B18">
        <v>4</v>
      </c>
      <c r="C18" t="s">
        <v>26</v>
      </c>
      <c r="D18" t="s">
        <v>27</v>
      </c>
      <c r="E18">
        <v>-23.796500000000002</v>
      </c>
      <c r="F18">
        <v>-41.643799999999999</v>
      </c>
      <c r="G18">
        <f t="shared" si="0"/>
        <v>-65.440300000000008</v>
      </c>
    </row>
    <row r="19" spans="1:7" ht="12.75" customHeight="1" x14ac:dyDescent="0.2">
      <c r="A19">
        <v>20220228</v>
      </c>
      <c r="B19">
        <v>4</v>
      </c>
      <c r="C19" t="s">
        <v>29</v>
      </c>
      <c r="D19" t="s">
        <v>27</v>
      </c>
      <c r="E19">
        <v>-23.796500000000002</v>
      </c>
      <c r="F19">
        <v>-41.643799999999999</v>
      </c>
      <c r="G19">
        <f t="shared" si="0"/>
        <v>-65.440300000000008</v>
      </c>
    </row>
    <row r="20" spans="1:7" ht="12.75" customHeight="1" x14ac:dyDescent="0.2">
      <c r="A20">
        <v>20220331</v>
      </c>
      <c r="B20">
        <v>0</v>
      </c>
      <c r="C20" t="s">
        <v>30</v>
      </c>
      <c r="D20" t="s">
        <v>27</v>
      </c>
      <c r="E20">
        <v>1900</v>
      </c>
      <c r="F20">
        <v>0</v>
      </c>
      <c r="G20">
        <f t="shared" si="0"/>
        <v>1900</v>
      </c>
    </row>
    <row r="21" spans="1:7" ht="12.75" customHeight="1" x14ac:dyDescent="0.2">
      <c r="A21">
        <v>20220331</v>
      </c>
      <c r="B21">
        <v>0</v>
      </c>
      <c r="C21" t="s">
        <v>26</v>
      </c>
      <c r="D21" t="s">
        <v>27</v>
      </c>
      <c r="E21">
        <v>1900</v>
      </c>
      <c r="F21">
        <v>0</v>
      </c>
      <c r="G21">
        <f t="shared" si="0"/>
        <v>1900</v>
      </c>
    </row>
    <row r="22" spans="1:7" ht="12.75" customHeight="1" x14ac:dyDescent="0.2">
      <c r="A22">
        <v>20220331</v>
      </c>
      <c r="B22">
        <v>0</v>
      </c>
      <c r="C22" t="s">
        <v>28</v>
      </c>
      <c r="D22" t="s">
        <v>27</v>
      </c>
      <c r="E22">
        <v>0</v>
      </c>
      <c r="F22">
        <v>0</v>
      </c>
      <c r="G22">
        <f t="shared" si="0"/>
        <v>0</v>
      </c>
    </row>
    <row r="23" spans="1:7" ht="12.75" customHeight="1" x14ac:dyDescent="0.2">
      <c r="A23">
        <v>20220331</v>
      </c>
      <c r="B23">
        <v>2</v>
      </c>
      <c r="C23" t="s">
        <v>26</v>
      </c>
      <c r="D23" t="s">
        <v>27</v>
      </c>
      <c r="E23">
        <v>-130.88059999999999</v>
      </c>
      <c r="F23">
        <v>-92.211399999999998</v>
      </c>
      <c r="G23">
        <f t="shared" si="0"/>
        <v>-223.09199999999998</v>
      </c>
    </row>
    <row r="24" spans="1:7" ht="12.75" customHeight="1" x14ac:dyDescent="0.2">
      <c r="A24">
        <v>20220331</v>
      </c>
      <c r="B24">
        <v>2</v>
      </c>
      <c r="C24" t="s">
        <v>29</v>
      </c>
      <c r="D24" t="s">
        <v>27</v>
      </c>
      <c r="E24">
        <v>-130.88059999999999</v>
      </c>
      <c r="F24">
        <v>-92.211399999999998</v>
      </c>
      <c r="G24">
        <f t="shared" si="0"/>
        <v>-223.09199999999998</v>
      </c>
    </row>
    <row r="25" spans="1:7" ht="12.75" customHeight="1" x14ac:dyDescent="0.2">
      <c r="A25">
        <v>20220331</v>
      </c>
      <c r="B25">
        <v>3</v>
      </c>
      <c r="C25" t="s">
        <v>26</v>
      </c>
      <c r="D25" t="s">
        <v>27</v>
      </c>
      <c r="E25">
        <v>-271.42860000000002</v>
      </c>
      <c r="F25">
        <v>0</v>
      </c>
      <c r="G25">
        <f t="shared" si="0"/>
        <v>-271.42860000000002</v>
      </c>
    </row>
    <row r="26" spans="1:7" ht="12.75" customHeight="1" x14ac:dyDescent="0.2">
      <c r="A26">
        <v>20220331</v>
      </c>
      <c r="B26">
        <v>3</v>
      </c>
      <c r="C26" t="s">
        <v>29</v>
      </c>
      <c r="D26" t="s">
        <v>27</v>
      </c>
      <c r="E26">
        <v>-271.42860000000002</v>
      </c>
      <c r="F26">
        <v>0</v>
      </c>
      <c r="G26">
        <f t="shared" si="0"/>
        <v>-271.42860000000002</v>
      </c>
    </row>
    <row r="27" spans="1:7" ht="12.75" customHeight="1" x14ac:dyDescent="0.2">
      <c r="A27">
        <v>20220331</v>
      </c>
      <c r="B27">
        <v>4</v>
      </c>
      <c r="C27" t="s">
        <v>26</v>
      </c>
      <c r="D27" t="s">
        <v>27</v>
      </c>
      <c r="E27">
        <v>-65.440299999999993</v>
      </c>
      <c r="F27">
        <v>-46.105699999999999</v>
      </c>
      <c r="G27">
        <f t="shared" si="0"/>
        <v>-111.54599999999999</v>
      </c>
    </row>
    <row r="28" spans="1:7" ht="12.75" customHeight="1" x14ac:dyDescent="0.2">
      <c r="A28">
        <v>20220331</v>
      </c>
      <c r="B28">
        <v>4</v>
      </c>
      <c r="C28" t="s">
        <v>29</v>
      </c>
      <c r="D28" t="s">
        <v>27</v>
      </c>
      <c r="E28">
        <v>-65.440299999999993</v>
      </c>
      <c r="F28">
        <v>-46.105699999999999</v>
      </c>
      <c r="G28">
        <f t="shared" si="0"/>
        <v>-111.54599999999999</v>
      </c>
    </row>
    <row r="29" spans="1:7" ht="12.75" customHeight="1" x14ac:dyDescent="0.2">
      <c r="A29">
        <v>20220430</v>
      </c>
      <c r="B29">
        <v>0</v>
      </c>
      <c r="C29" t="s">
        <v>30</v>
      </c>
      <c r="D29" t="s">
        <v>27</v>
      </c>
      <c r="E29">
        <v>1900</v>
      </c>
      <c r="F29">
        <v>0</v>
      </c>
      <c r="G29">
        <f t="shared" si="0"/>
        <v>1900</v>
      </c>
    </row>
    <row r="30" spans="1:7" ht="12.75" customHeight="1" x14ac:dyDescent="0.2">
      <c r="A30">
        <v>20220430</v>
      </c>
      <c r="B30">
        <v>0</v>
      </c>
      <c r="C30" t="s">
        <v>26</v>
      </c>
      <c r="D30" t="s">
        <v>27</v>
      </c>
      <c r="E30">
        <v>1900</v>
      </c>
      <c r="F30">
        <v>0</v>
      </c>
      <c r="G30">
        <f t="shared" si="0"/>
        <v>1900</v>
      </c>
    </row>
    <row r="31" spans="1:7" ht="12.75" customHeight="1" x14ac:dyDescent="0.2">
      <c r="A31">
        <v>20220430</v>
      </c>
      <c r="B31">
        <v>0</v>
      </c>
      <c r="C31" t="s">
        <v>28</v>
      </c>
      <c r="D31" t="s">
        <v>27</v>
      </c>
      <c r="E31">
        <v>0</v>
      </c>
      <c r="F31">
        <v>0</v>
      </c>
      <c r="G31">
        <f t="shared" si="0"/>
        <v>0</v>
      </c>
    </row>
    <row r="32" spans="1:7" ht="12.75" customHeight="1" x14ac:dyDescent="0.2">
      <c r="A32">
        <v>20220430</v>
      </c>
      <c r="B32">
        <v>2</v>
      </c>
      <c r="C32" t="s">
        <v>26</v>
      </c>
      <c r="D32" t="s">
        <v>27</v>
      </c>
      <c r="E32">
        <v>-223.09200000000001</v>
      </c>
      <c r="F32">
        <v>-96.542699999999996</v>
      </c>
      <c r="G32">
        <f t="shared" si="0"/>
        <v>-319.63470000000001</v>
      </c>
    </row>
    <row r="33" spans="1:7" ht="12.75" customHeight="1" x14ac:dyDescent="0.2">
      <c r="A33">
        <v>20220430</v>
      </c>
      <c r="B33">
        <v>2</v>
      </c>
      <c r="C33" t="s">
        <v>29</v>
      </c>
      <c r="D33" t="s">
        <v>27</v>
      </c>
      <c r="E33">
        <v>-223.09200000000001</v>
      </c>
      <c r="F33">
        <v>-96.542699999999996</v>
      </c>
      <c r="G33">
        <f t="shared" si="0"/>
        <v>-319.63470000000001</v>
      </c>
    </row>
    <row r="34" spans="1:7" ht="12.75" customHeight="1" x14ac:dyDescent="0.2">
      <c r="A34">
        <v>20220430</v>
      </c>
      <c r="B34">
        <v>3</v>
      </c>
      <c r="C34" t="s">
        <v>26</v>
      </c>
      <c r="D34" t="s">
        <v>27</v>
      </c>
      <c r="E34">
        <v>-271.42860000000002</v>
      </c>
      <c r="F34">
        <v>-6.3491999999999997</v>
      </c>
      <c r="G34">
        <f t="shared" si="0"/>
        <v>-277.77780000000001</v>
      </c>
    </row>
    <row r="35" spans="1:7" ht="12.75" customHeight="1" x14ac:dyDescent="0.2">
      <c r="A35">
        <v>20220430</v>
      </c>
      <c r="B35">
        <v>3</v>
      </c>
      <c r="C35" t="s">
        <v>29</v>
      </c>
      <c r="D35" t="s">
        <v>27</v>
      </c>
      <c r="E35">
        <v>-271.42860000000002</v>
      </c>
      <c r="F35">
        <v>-6.3491999999999997</v>
      </c>
      <c r="G35">
        <f t="shared" si="0"/>
        <v>-277.77780000000001</v>
      </c>
    </row>
    <row r="36" spans="1:7" ht="12.75" customHeight="1" x14ac:dyDescent="0.2">
      <c r="A36">
        <v>20220430</v>
      </c>
      <c r="B36">
        <v>4</v>
      </c>
      <c r="C36" t="s">
        <v>26</v>
      </c>
      <c r="D36" t="s">
        <v>27</v>
      </c>
      <c r="E36">
        <v>-111.54600000000001</v>
      </c>
      <c r="F36">
        <v>-208.08869999999999</v>
      </c>
      <c r="G36">
        <f t="shared" si="0"/>
        <v>-319.63470000000001</v>
      </c>
    </row>
    <row r="37" spans="1:7" ht="12.75" customHeight="1" x14ac:dyDescent="0.2">
      <c r="A37">
        <v>20220430</v>
      </c>
      <c r="B37">
        <v>4</v>
      </c>
      <c r="C37" t="s">
        <v>29</v>
      </c>
      <c r="D37" t="s">
        <v>27</v>
      </c>
      <c r="E37">
        <v>-111.54600000000001</v>
      </c>
      <c r="F37">
        <v>-208.08869999999999</v>
      </c>
      <c r="G37">
        <f t="shared" si="0"/>
        <v>-319.63470000000001</v>
      </c>
    </row>
    <row r="38" spans="1:7" ht="12.75" customHeight="1" x14ac:dyDescent="0.2">
      <c r="A38">
        <v>20220531</v>
      </c>
      <c r="B38">
        <v>0</v>
      </c>
      <c r="C38" t="s">
        <v>30</v>
      </c>
      <c r="D38" t="s">
        <v>27</v>
      </c>
      <c r="E38">
        <v>1900</v>
      </c>
      <c r="F38">
        <v>600</v>
      </c>
      <c r="G38">
        <f t="shared" si="0"/>
        <v>2500</v>
      </c>
    </row>
    <row r="39" spans="1:7" ht="12.75" customHeight="1" x14ac:dyDescent="0.2">
      <c r="A39">
        <v>20220531</v>
      </c>
      <c r="B39">
        <v>0</v>
      </c>
      <c r="C39" t="s">
        <v>26</v>
      </c>
      <c r="D39" t="s">
        <v>27</v>
      </c>
      <c r="E39">
        <v>1900</v>
      </c>
      <c r="F39">
        <v>600</v>
      </c>
      <c r="G39">
        <f t="shared" si="0"/>
        <v>2500</v>
      </c>
    </row>
    <row r="40" spans="1:7" ht="12.75" customHeight="1" x14ac:dyDescent="0.2">
      <c r="A40">
        <v>20220531</v>
      </c>
      <c r="B40">
        <v>0</v>
      </c>
      <c r="C40" t="s">
        <v>28</v>
      </c>
      <c r="D40" t="s">
        <v>27</v>
      </c>
      <c r="E40">
        <v>0</v>
      </c>
      <c r="F40">
        <v>0</v>
      </c>
      <c r="G40">
        <f t="shared" si="0"/>
        <v>0</v>
      </c>
    </row>
    <row r="41" spans="1:7" ht="12.75" customHeight="1" x14ac:dyDescent="0.2">
      <c r="A41">
        <v>20220531</v>
      </c>
      <c r="B41">
        <v>2</v>
      </c>
      <c r="C41" t="s">
        <v>26</v>
      </c>
      <c r="D41" t="s">
        <v>27</v>
      </c>
      <c r="E41">
        <v>-319.63470000000001</v>
      </c>
      <c r="F41">
        <v>-94.368300000000005</v>
      </c>
      <c r="G41">
        <f t="shared" si="0"/>
        <v>-414.00300000000004</v>
      </c>
    </row>
    <row r="42" spans="1:7" ht="12.75" customHeight="1" x14ac:dyDescent="0.2">
      <c r="A42">
        <v>20220531</v>
      </c>
      <c r="B42">
        <v>2</v>
      </c>
      <c r="C42" t="s">
        <v>29</v>
      </c>
      <c r="D42" t="s">
        <v>27</v>
      </c>
      <c r="E42">
        <v>-319.63470000000001</v>
      </c>
      <c r="F42">
        <v>-94.368300000000005</v>
      </c>
      <c r="G42">
        <f t="shared" si="0"/>
        <v>-414.00300000000004</v>
      </c>
    </row>
    <row r="43" spans="1:7" ht="12.75" customHeight="1" x14ac:dyDescent="0.2">
      <c r="A43">
        <v>20220531</v>
      </c>
      <c r="B43">
        <v>3</v>
      </c>
      <c r="C43" t="s">
        <v>26</v>
      </c>
      <c r="D43" t="s">
        <v>27</v>
      </c>
      <c r="E43">
        <v>-277.77780000000001</v>
      </c>
      <c r="F43">
        <v>0</v>
      </c>
      <c r="G43">
        <f t="shared" si="0"/>
        <v>-277.77780000000001</v>
      </c>
    </row>
    <row r="44" spans="1:7" ht="12.75" customHeight="1" x14ac:dyDescent="0.2">
      <c r="A44">
        <v>20220531</v>
      </c>
      <c r="B44">
        <v>3</v>
      </c>
      <c r="C44" t="s">
        <v>29</v>
      </c>
      <c r="D44" t="s">
        <v>27</v>
      </c>
      <c r="E44">
        <v>-277.77780000000001</v>
      </c>
      <c r="F44">
        <v>0</v>
      </c>
      <c r="G44">
        <f t="shared" si="0"/>
        <v>-277.77780000000001</v>
      </c>
    </row>
    <row r="45" spans="1:7" ht="12.75" customHeight="1" x14ac:dyDescent="0.2">
      <c r="A45">
        <v>20220531</v>
      </c>
      <c r="B45">
        <v>4</v>
      </c>
      <c r="C45" t="s">
        <v>26</v>
      </c>
      <c r="D45" t="s">
        <v>27</v>
      </c>
      <c r="E45">
        <v>-319.63470000000001</v>
      </c>
      <c r="F45">
        <v>-94.368300000000005</v>
      </c>
      <c r="G45">
        <f t="shared" si="0"/>
        <v>-414.00300000000004</v>
      </c>
    </row>
    <row r="46" spans="1:7" ht="12.75" customHeight="1" x14ac:dyDescent="0.2">
      <c r="A46">
        <v>20220531</v>
      </c>
      <c r="B46">
        <v>4</v>
      </c>
      <c r="C46" t="s">
        <v>29</v>
      </c>
      <c r="D46" t="s">
        <v>27</v>
      </c>
      <c r="E46">
        <v>-319.63470000000001</v>
      </c>
      <c r="F46">
        <v>-94.368300000000005</v>
      </c>
      <c r="G46">
        <f t="shared" si="0"/>
        <v>-414.00300000000004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ignoredErrors>
    <ignoredError sqref="F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zoomScale="120" zoomScaleNormal="120" workbookViewId="0">
      <selection activeCell="B32" sqref="B32"/>
    </sheetView>
  </sheetViews>
  <sheetFormatPr defaultColWidth="11.5703125" defaultRowHeight="12.75" customHeight="1" x14ac:dyDescent="0.2"/>
  <cols>
    <col min="1" max="1" width="21.7109375" style="1" customWidth="1"/>
    <col min="2" max="2" width="46.5703125" style="1" customWidth="1"/>
    <col min="3" max="3" width="21.7109375" style="1" customWidth="1"/>
    <col min="4" max="4" width="11.42578125" style="1" customWidth="1"/>
    <col min="5" max="6" width="23.5703125" style="1" customWidth="1"/>
  </cols>
  <sheetData>
    <row r="1" spans="1:6" ht="15" x14ac:dyDescent="0.25">
      <c r="A1" s="3" t="s">
        <v>31</v>
      </c>
      <c r="B1" s="4" t="s">
        <v>18</v>
      </c>
    </row>
    <row r="2" spans="1:6" x14ac:dyDescent="0.2">
      <c r="A2" t="s">
        <v>19</v>
      </c>
      <c r="B2" t="s">
        <v>21</v>
      </c>
      <c r="C2" t="s">
        <v>22</v>
      </c>
      <c r="D2" t="s">
        <v>24</v>
      </c>
      <c r="E2" t="s">
        <v>23</v>
      </c>
      <c r="F2" t="s">
        <v>25</v>
      </c>
    </row>
    <row r="3" spans="1:6" x14ac:dyDescent="0.2">
      <c r="A3">
        <v>20220131</v>
      </c>
      <c r="B3" t="s">
        <v>26</v>
      </c>
      <c r="C3" t="s">
        <v>27</v>
      </c>
      <c r="D3">
        <v>0</v>
      </c>
      <c r="E3">
        <v>-1E-4</v>
      </c>
      <c r="F3">
        <v>-1E-4</v>
      </c>
    </row>
    <row r="4" spans="1:6" x14ac:dyDescent="0.2">
      <c r="A4">
        <v>20220131</v>
      </c>
      <c r="B4" t="s">
        <v>29</v>
      </c>
      <c r="C4" t="s">
        <v>27</v>
      </c>
      <c r="D4">
        <v>0</v>
      </c>
      <c r="E4">
        <v>-347.2799</v>
      </c>
      <c r="F4">
        <v>-347.2799</v>
      </c>
    </row>
    <row r="5" spans="1:6" x14ac:dyDescent="0.2">
      <c r="A5">
        <v>20220131</v>
      </c>
      <c r="B5" t="s">
        <v>28</v>
      </c>
      <c r="C5" t="s">
        <v>27</v>
      </c>
      <c r="D5">
        <v>0</v>
      </c>
      <c r="E5">
        <v>347.27980000000002</v>
      </c>
      <c r="F5">
        <v>347.27980000000002</v>
      </c>
    </row>
    <row r="6" spans="1:6" x14ac:dyDescent="0.2">
      <c r="A6">
        <v>20220228</v>
      </c>
      <c r="B6" t="s">
        <v>30</v>
      </c>
      <c r="C6" t="s">
        <v>27</v>
      </c>
      <c r="D6">
        <v>0</v>
      </c>
      <c r="E6">
        <v>1900</v>
      </c>
      <c r="F6">
        <v>1900</v>
      </c>
    </row>
    <row r="7" spans="1:6" ht="12.75" customHeight="1" x14ac:dyDescent="0.2">
      <c r="A7">
        <v>20220228</v>
      </c>
      <c r="B7" t="s">
        <v>26</v>
      </c>
      <c r="C7" t="s">
        <v>27</v>
      </c>
      <c r="D7">
        <v>-1E-4</v>
      </c>
      <c r="E7">
        <v>1432.2506000000001</v>
      </c>
      <c r="F7">
        <v>1432.2505000000001</v>
      </c>
    </row>
    <row r="8" spans="1:6" ht="12.75" customHeight="1" x14ac:dyDescent="0.2">
      <c r="A8">
        <v>20220228</v>
      </c>
      <c r="B8" t="s">
        <v>29</v>
      </c>
      <c r="C8" t="s">
        <v>27</v>
      </c>
      <c r="D8">
        <v>-347.2799</v>
      </c>
      <c r="E8">
        <v>-120.4696</v>
      </c>
      <c r="F8">
        <v>-467.74950000000001</v>
      </c>
    </row>
    <row r="9" spans="1:6" ht="12.75" customHeight="1" x14ac:dyDescent="0.2">
      <c r="A9">
        <v>20220228</v>
      </c>
      <c r="B9" t="s">
        <v>28</v>
      </c>
      <c r="C9" t="s">
        <v>27</v>
      </c>
      <c r="D9">
        <v>347.27980000000002</v>
      </c>
      <c r="E9">
        <v>-347.27980000000002</v>
      </c>
      <c r="F9">
        <v>0</v>
      </c>
    </row>
    <row r="10" spans="1:6" ht="12.75" customHeight="1" x14ac:dyDescent="0.2">
      <c r="A10">
        <v>20220331</v>
      </c>
      <c r="B10" t="s">
        <v>30</v>
      </c>
      <c r="C10" t="s">
        <v>27</v>
      </c>
      <c r="D10">
        <v>1900</v>
      </c>
      <c r="E10">
        <v>0</v>
      </c>
      <c r="F10">
        <v>1900</v>
      </c>
    </row>
    <row r="11" spans="1:6" ht="12.75" customHeight="1" x14ac:dyDescent="0.2">
      <c r="A11">
        <v>20220331</v>
      </c>
      <c r="B11" t="s">
        <v>26</v>
      </c>
      <c r="C11" t="s">
        <v>27</v>
      </c>
      <c r="D11">
        <v>1432.2505000000001</v>
      </c>
      <c r="E11">
        <v>-138.31710000000001</v>
      </c>
      <c r="F11">
        <v>1293.9333999999999</v>
      </c>
    </row>
    <row r="12" spans="1:6" ht="12.75" customHeight="1" x14ac:dyDescent="0.2">
      <c r="A12">
        <v>20220331</v>
      </c>
      <c r="B12" t="s">
        <v>29</v>
      </c>
      <c r="C12" t="s">
        <v>27</v>
      </c>
      <c r="D12">
        <v>-467.74950000000001</v>
      </c>
      <c r="E12">
        <v>-138.31710000000001</v>
      </c>
      <c r="F12">
        <v>-606.06659999999999</v>
      </c>
    </row>
    <row r="13" spans="1:6" ht="12.75" customHeight="1" x14ac:dyDescent="0.2">
      <c r="A13">
        <v>20220331</v>
      </c>
      <c r="B13" t="s">
        <v>28</v>
      </c>
      <c r="C13" t="s">
        <v>27</v>
      </c>
      <c r="D13">
        <v>0</v>
      </c>
      <c r="E13">
        <v>0</v>
      </c>
      <c r="F13">
        <v>0</v>
      </c>
    </row>
    <row r="14" spans="1:6" ht="12.75" customHeight="1" x14ac:dyDescent="0.2">
      <c r="A14">
        <v>20220430</v>
      </c>
      <c r="B14" t="s">
        <v>30</v>
      </c>
      <c r="C14" t="s">
        <v>27</v>
      </c>
      <c r="D14">
        <v>1900</v>
      </c>
      <c r="E14">
        <v>0</v>
      </c>
      <c r="F14">
        <v>1900</v>
      </c>
    </row>
    <row r="15" spans="1:6" ht="12.75" customHeight="1" x14ac:dyDescent="0.2">
      <c r="A15">
        <v>20220430</v>
      </c>
      <c r="B15" t="s">
        <v>26</v>
      </c>
      <c r="C15" t="s">
        <v>27</v>
      </c>
      <c r="D15">
        <v>1293.9333999999999</v>
      </c>
      <c r="E15">
        <v>-310.98059999999998</v>
      </c>
      <c r="F15">
        <v>982.95280000000002</v>
      </c>
    </row>
    <row r="16" spans="1:6" ht="12.75" customHeight="1" x14ac:dyDescent="0.2">
      <c r="A16">
        <v>20220430</v>
      </c>
      <c r="B16" t="s">
        <v>29</v>
      </c>
      <c r="C16" t="s">
        <v>27</v>
      </c>
      <c r="D16">
        <v>-606.06659999999999</v>
      </c>
      <c r="E16">
        <v>-310.98059999999998</v>
      </c>
      <c r="F16">
        <v>-917.04719999999998</v>
      </c>
    </row>
    <row r="17" spans="1:6" ht="12.75" customHeight="1" x14ac:dyDescent="0.2">
      <c r="A17">
        <v>20220430</v>
      </c>
      <c r="B17" t="s">
        <v>28</v>
      </c>
      <c r="C17" t="s">
        <v>27</v>
      </c>
      <c r="D17">
        <v>0</v>
      </c>
      <c r="E17">
        <v>0</v>
      </c>
      <c r="F17">
        <v>0</v>
      </c>
    </row>
    <row r="18" spans="1:6" ht="12.75" customHeight="1" x14ac:dyDescent="0.2">
      <c r="A18">
        <v>20220531</v>
      </c>
      <c r="B18" t="s">
        <v>30</v>
      </c>
      <c r="C18" t="s">
        <v>27</v>
      </c>
      <c r="D18">
        <v>1900</v>
      </c>
      <c r="E18">
        <v>600</v>
      </c>
      <c r="F18">
        <v>2500</v>
      </c>
    </row>
    <row r="19" spans="1:6" ht="12.75" customHeight="1" x14ac:dyDescent="0.2">
      <c r="A19">
        <v>20220531</v>
      </c>
      <c r="B19" t="s">
        <v>26</v>
      </c>
      <c r="C19" t="s">
        <v>27</v>
      </c>
      <c r="D19">
        <v>982.95280000000002</v>
      </c>
      <c r="E19">
        <v>411.26339999999999</v>
      </c>
      <c r="F19">
        <v>1394.2162000000001</v>
      </c>
    </row>
    <row r="20" spans="1:6" ht="12.75" customHeight="1" x14ac:dyDescent="0.2">
      <c r="A20">
        <v>20220531</v>
      </c>
      <c r="B20" t="s">
        <v>29</v>
      </c>
      <c r="C20" t="s">
        <v>27</v>
      </c>
      <c r="D20">
        <v>-917.04719999999998</v>
      </c>
      <c r="E20">
        <v>-188.73660000000001</v>
      </c>
      <c r="F20">
        <v>-1105.7837999999999</v>
      </c>
    </row>
    <row r="21" spans="1:6" ht="12.75" customHeight="1" x14ac:dyDescent="0.2">
      <c r="A21">
        <v>20220531</v>
      </c>
      <c r="B21" t="s">
        <v>28</v>
      </c>
      <c r="C21" t="s">
        <v>27</v>
      </c>
      <c r="D21">
        <v>0</v>
      </c>
      <c r="E21">
        <v>0</v>
      </c>
      <c r="F21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zoomScale="120" zoomScaleNormal="120" workbookViewId="0">
      <selection activeCell="D5" sqref="D5"/>
    </sheetView>
  </sheetViews>
  <sheetFormatPr defaultColWidth="11.5703125" defaultRowHeight="12.75" customHeight="1" x14ac:dyDescent="0.2"/>
  <cols>
    <col min="1" max="1" width="21.7109375" style="1" customWidth="1"/>
    <col min="2" max="2" width="46.5703125" style="1" customWidth="1"/>
    <col min="3" max="3" width="23.5703125" style="1" customWidth="1"/>
    <col min="4" max="5" width="24.85546875" style="1" customWidth="1"/>
    <col min="6" max="6" width="23.5703125" style="1" customWidth="1"/>
    <col min="7" max="7" width="21" style="1" customWidth="1"/>
  </cols>
  <sheetData>
    <row r="1" spans="1:6" ht="15" x14ac:dyDescent="0.25">
      <c r="A1" s="3" t="s">
        <v>32</v>
      </c>
      <c r="B1" s="4" t="s">
        <v>33</v>
      </c>
    </row>
    <row r="2" spans="1:6" x14ac:dyDescent="0.2">
      <c r="A2" t="s">
        <v>19</v>
      </c>
      <c r="B2" t="s">
        <v>21</v>
      </c>
      <c r="C2" t="s">
        <v>24</v>
      </c>
      <c r="D2" t="s">
        <v>23</v>
      </c>
      <c r="E2" t="s">
        <v>25</v>
      </c>
      <c r="F2"/>
    </row>
    <row r="3" spans="1:6" x14ac:dyDescent="0.2">
      <c r="A3">
        <v>20220131</v>
      </c>
      <c r="B3" t="s">
        <v>26</v>
      </c>
      <c r="C3">
        <v>0</v>
      </c>
      <c r="D3">
        <v>-1E-4</v>
      </c>
      <c r="E3">
        <v>-1E-4</v>
      </c>
      <c r="F3"/>
    </row>
    <row r="4" spans="1:6" x14ac:dyDescent="0.2">
      <c r="A4">
        <v>20220131</v>
      </c>
      <c r="B4" t="s">
        <v>29</v>
      </c>
      <c r="C4">
        <v>0</v>
      </c>
      <c r="D4">
        <v>-347.2799</v>
      </c>
      <c r="E4">
        <v>-347.2799</v>
      </c>
      <c r="F4"/>
    </row>
    <row r="5" spans="1:6" x14ac:dyDescent="0.2">
      <c r="A5">
        <v>20220131</v>
      </c>
      <c r="B5" t="s">
        <v>28</v>
      </c>
      <c r="C5">
        <v>0</v>
      </c>
      <c r="D5">
        <v>347.27980000000002</v>
      </c>
      <c r="E5">
        <v>347.27980000000002</v>
      </c>
      <c r="F5"/>
    </row>
    <row r="6" spans="1:6" x14ac:dyDescent="0.2">
      <c r="A6">
        <v>20220228</v>
      </c>
      <c r="B6" t="s">
        <v>30</v>
      </c>
      <c r="C6">
        <v>0</v>
      </c>
      <c r="D6">
        <v>1900</v>
      </c>
      <c r="E6">
        <v>1900</v>
      </c>
      <c r="F6"/>
    </row>
    <row r="7" spans="1:6" ht="12.75" customHeight="1" x14ac:dyDescent="0.2">
      <c r="A7">
        <v>20220228</v>
      </c>
      <c r="B7" t="s">
        <v>26</v>
      </c>
      <c r="C7">
        <v>-1E-4</v>
      </c>
      <c r="D7">
        <v>1432.2506000000001</v>
      </c>
      <c r="E7">
        <v>1432.2505000000001</v>
      </c>
      <c r="F7"/>
    </row>
    <row r="8" spans="1:6" ht="12.75" customHeight="1" x14ac:dyDescent="0.2">
      <c r="A8">
        <v>20220228</v>
      </c>
      <c r="B8" t="s">
        <v>29</v>
      </c>
      <c r="C8">
        <v>-347.2799</v>
      </c>
      <c r="D8">
        <v>-120.4696</v>
      </c>
      <c r="E8">
        <v>-467.74950000000001</v>
      </c>
      <c r="F8"/>
    </row>
    <row r="9" spans="1:6" ht="12.75" customHeight="1" x14ac:dyDescent="0.2">
      <c r="A9">
        <v>20220228</v>
      </c>
      <c r="B9" t="s">
        <v>28</v>
      </c>
      <c r="C9">
        <v>347.27980000000002</v>
      </c>
      <c r="D9">
        <v>-347.27980000000002</v>
      </c>
      <c r="E9">
        <v>0</v>
      </c>
      <c r="F9"/>
    </row>
    <row r="10" spans="1:6" ht="12.75" customHeight="1" x14ac:dyDescent="0.2">
      <c r="A10">
        <v>20220331</v>
      </c>
      <c r="B10" t="s">
        <v>30</v>
      </c>
      <c r="C10">
        <v>1900</v>
      </c>
      <c r="D10">
        <v>0</v>
      </c>
      <c r="E10">
        <v>1900</v>
      </c>
      <c r="F10"/>
    </row>
    <row r="11" spans="1:6" ht="12.75" customHeight="1" x14ac:dyDescent="0.2">
      <c r="A11">
        <v>20220331</v>
      </c>
      <c r="B11" t="s">
        <v>26</v>
      </c>
      <c r="C11">
        <v>1432.2505000000001</v>
      </c>
      <c r="D11">
        <v>-138.31710000000001</v>
      </c>
      <c r="E11">
        <v>1293.9333999999999</v>
      </c>
      <c r="F11"/>
    </row>
    <row r="12" spans="1:6" ht="12.75" customHeight="1" x14ac:dyDescent="0.2">
      <c r="A12">
        <v>20220331</v>
      </c>
      <c r="B12" t="s">
        <v>29</v>
      </c>
      <c r="C12">
        <v>-467.74950000000001</v>
      </c>
      <c r="D12">
        <v>-138.31710000000001</v>
      </c>
      <c r="E12">
        <v>-606.06659999999999</v>
      </c>
      <c r="F12"/>
    </row>
    <row r="13" spans="1:6" ht="12.75" customHeight="1" x14ac:dyDescent="0.2">
      <c r="A13">
        <v>20220331</v>
      </c>
      <c r="B13" t="s">
        <v>28</v>
      </c>
      <c r="C13">
        <v>0</v>
      </c>
      <c r="D13">
        <v>0</v>
      </c>
      <c r="E13">
        <v>0</v>
      </c>
      <c r="F13"/>
    </row>
    <row r="14" spans="1:6" ht="12.75" customHeight="1" x14ac:dyDescent="0.2">
      <c r="A14">
        <v>20220430</v>
      </c>
      <c r="B14" t="s">
        <v>30</v>
      </c>
      <c r="C14">
        <v>1900</v>
      </c>
      <c r="D14">
        <v>0</v>
      </c>
      <c r="E14">
        <v>1900</v>
      </c>
      <c r="F14"/>
    </row>
    <row r="15" spans="1:6" ht="12.75" customHeight="1" x14ac:dyDescent="0.2">
      <c r="A15">
        <v>20220430</v>
      </c>
      <c r="B15" t="s">
        <v>26</v>
      </c>
      <c r="C15">
        <v>1293.9333999999999</v>
      </c>
      <c r="D15">
        <v>-310.98059999999998</v>
      </c>
      <c r="E15">
        <v>982.95280000000002</v>
      </c>
      <c r="F15"/>
    </row>
    <row r="16" spans="1:6" ht="12.75" customHeight="1" x14ac:dyDescent="0.2">
      <c r="A16">
        <v>20220430</v>
      </c>
      <c r="B16" t="s">
        <v>29</v>
      </c>
      <c r="C16">
        <v>-606.06659999999999</v>
      </c>
      <c r="D16">
        <v>-310.98059999999998</v>
      </c>
      <c r="E16">
        <v>-917.04719999999998</v>
      </c>
      <c r="F16"/>
    </row>
    <row r="17" spans="1:6" ht="12.75" customHeight="1" x14ac:dyDescent="0.2">
      <c r="A17">
        <v>20220430</v>
      </c>
      <c r="B17" t="s">
        <v>28</v>
      </c>
      <c r="C17">
        <v>0</v>
      </c>
      <c r="D17">
        <v>0</v>
      </c>
      <c r="E17">
        <v>0</v>
      </c>
      <c r="F17"/>
    </row>
    <row r="18" spans="1:6" ht="12.75" customHeight="1" x14ac:dyDescent="0.2">
      <c r="A18">
        <v>20220531</v>
      </c>
      <c r="B18" t="s">
        <v>30</v>
      </c>
      <c r="C18">
        <v>1900</v>
      </c>
      <c r="D18">
        <v>600</v>
      </c>
      <c r="E18">
        <v>2500</v>
      </c>
      <c r="F18"/>
    </row>
    <row r="19" spans="1:6" ht="12.75" customHeight="1" x14ac:dyDescent="0.2">
      <c r="A19">
        <v>20220531</v>
      </c>
      <c r="B19" t="s">
        <v>26</v>
      </c>
      <c r="C19">
        <v>982.95280000000002</v>
      </c>
      <c r="D19">
        <v>411.26339999999999</v>
      </c>
      <c r="E19">
        <v>1394.2162000000001</v>
      </c>
      <c r="F19"/>
    </row>
    <row r="20" spans="1:6" ht="12.75" customHeight="1" x14ac:dyDescent="0.2">
      <c r="A20">
        <v>20220531</v>
      </c>
      <c r="B20" t="s">
        <v>29</v>
      </c>
      <c r="C20">
        <v>-917.04719999999998</v>
      </c>
      <c r="D20">
        <v>-188.73660000000001</v>
      </c>
      <c r="E20">
        <v>-1105.7837999999999</v>
      </c>
      <c r="F20"/>
    </row>
    <row r="21" spans="1:6" ht="12.75" customHeight="1" x14ac:dyDescent="0.2">
      <c r="A21">
        <v>20220531</v>
      </c>
      <c r="B21" t="s">
        <v>28</v>
      </c>
      <c r="C21">
        <v>0</v>
      </c>
      <c r="D21">
        <v>0</v>
      </c>
      <c r="E21">
        <v>0</v>
      </c>
      <c r="F2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9"/>
  <sheetViews>
    <sheetView zoomScale="120" zoomScaleNormal="120" workbookViewId="0">
      <selection activeCell="A8" sqref="A8"/>
    </sheetView>
  </sheetViews>
  <sheetFormatPr defaultColWidth="11.5703125" defaultRowHeight="12.75" customHeight="1" x14ac:dyDescent="0.2"/>
  <cols>
    <col min="1" max="5" width="21.7109375" customWidth="1"/>
    <col min="6" max="6" width="21.7109375" style="1" customWidth="1"/>
    <col min="7" max="7" width="23.140625" customWidth="1"/>
    <col min="8" max="8" width="24.7109375" customWidth="1"/>
    <col min="9" max="9" width="23.140625" customWidth="1"/>
  </cols>
  <sheetData>
    <row r="1" spans="1:11" ht="15" x14ac:dyDescent="0.25">
      <c r="A1" s="3" t="s">
        <v>34</v>
      </c>
      <c r="B1" s="4" t="s">
        <v>18</v>
      </c>
      <c r="F1" s="4"/>
    </row>
    <row r="2" spans="1:11" x14ac:dyDescent="0.2">
      <c r="A2" s="31" t="s">
        <v>19</v>
      </c>
      <c r="B2" s="31" t="s">
        <v>20</v>
      </c>
      <c r="C2" s="31" t="s">
        <v>35</v>
      </c>
      <c r="D2" s="31" t="s">
        <v>36</v>
      </c>
      <c r="E2" s="31" t="s">
        <v>22</v>
      </c>
      <c r="F2" s="31" t="s">
        <v>37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</row>
    <row r="3" spans="1:11" x14ac:dyDescent="0.2">
      <c r="A3" s="5">
        <v>20220131</v>
      </c>
      <c r="B3" s="5">
        <v>0</v>
      </c>
      <c r="C3" s="5" t="s">
        <v>43</v>
      </c>
      <c r="D3" s="5" t="s">
        <v>44</v>
      </c>
      <c r="E3" s="5" t="s">
        <v>27</v>
      </c>
      <c r="F3" s="29">
        <f>-(SUM(F4:F6)+0.0001)</f>
        <v>342.81800000000004</v>
      </c>
      <c r="G3" s="5">
        <v>202201</v>
      </c>
      <c r="H3" s="5">
        <v>1</v>
      </c>
      <c r="I3" s="5">
        <v>202201</v>
      </c>
      <c r="J3" s="5">
        <v>20220131</v>
      </c>
      <c r="K3" s="5">
        <v>1</v>
      </c>
    </row>
    <row r="4" spans="1:11" x14ac:dyDescent="0.2">
      <c r="A4" s="5">
        <v>20220131</v>
      </c>
      <c r="B4" s="5">
        <v>2</v>
      </c>
      <c r="C4" s="5" t="s">
        <v>29</v>
      </c>
      <c r="D4" s="5" t="s">
        <v>44</v>
      </c>
      <c r="E4" s="5" t="s">
        <v>27</v>
      </c>
      <c r="F4" s="29">
        <f>Calc!C22</f>
        <v>-47.593000000000004</v>
      </c>
      <c r="G4" s="5">
        <v>202201</v>
      </c>
      <c r="H4" s="5">
        <v>3</v>
      </c>
      <c r="I4" s="5">
        <v>202201</v>
      </c>
      <c r="J4" s="5">
        <v>20220131</v>
      </c>
      <c r="K4" s="5">
        <v>1</v>
      </c>
    </row>
    <row r="5" spans="1:11" x14ac:dyDescent="0.2">
      <c r="A5" s="5">
        <v>20220131</v>
      </c>
      <c r="B5" s="5">
        <v>3</v>
      </c>
      <c r="C5" s="5" t="s">
        <v>29</v>
      </c>
      <c r="D5" s="5" t="s">
        <v>44</v>
      </c>
      <c r="E5" s="5" t="s">
        <v>27</v>
      </c>
      <c r="F5" s="29">
        <f>-ROUND(Calc!F15,4)</f>
        <v>-271.42860000000002</v>
      </c>
      <c r="G5" s="5">
        <v>202201</v>
      </c>
      <c r="H5" s="5">
        <v>4</v>
      </c>
      <c r="I5" s="5">
        <v>202201</v>
      </c>
      <c r="J5" s="5">
        <v>20220131</v>
      </c>
      <c r="K5" s="5">
        <v>1</v>
      </c>
    </row>
    <row r="6" spans="1:11" x14ac:dyDescent="0.2">
      <c r="A6" s="5">
        <v>20220131</v>
      </c>
      <c r="B6" s="5">
        <v>4</v>
      </c>
      <c r="C6" s="5" t="s">
        <v>29</v>
      </c>
      <c r="D6" s="5" t="s">
        <v>44</v>
      </c>
      <c r="E6" s="5" t="s">
        <v>27</v>
      </c>
      <c r="F6" s="29">
        <f>Calc!C40</f>
        <v>-23.796500000000002</v>
      </c>
      <c r="G6" s="5">
        <v>202201</v>
      </c>
      <c r="H6" s="5">
        <v>5</v>
      </c>
      <c r="I6" s="5">
        <v>202201</v>
      </c>
      <c r="J6" s="5">
        <v>20220131</v>
      </c>
      <c r="K6" s="5">
        <v>1</v>
      </c>
    </row>
    <row r="7" spans="1:11" x14ac:dyDescent="0.2">
      <c r="A7" s="5">
        <v>20220228</v>
      </c>
      <c r="B7" s="5">
        <v>0</v>
      </c>
      <c r="C7" s="5" t="s">
        <v>45</v>
      </c>
      <c r="D7" s="5" t="s">
        <v>46</v>
      </c>
      <c r="E7" s="5" t="s">
        <v>27</v>
      </c>
      <c r="F7" s="29">
        <f>Calc!R3</f>
        <v>1900</v>
      </c>
      <c r="G7" s="5">
        <v>202202</v>
      </c>
      <c r="H7" s="5">
        <v>1</v>
      </c>
      <c r="I7" s="5">
        <v>202202</v>
      </c>
      <c r="J7" s="5">
        <v>20220228</v>
      </c>
      <c r="K7" s="5">
        <v>0</v>
      </c>
    </row>
    <row r="8" spans="1:11" x14ac:dyDescent="0.2">
      <c r="A8" s="5">
        <v>20220228</v>
      </c>
      <c r="B8" s="5">
        <v>0</v>
      </c>
      <c r="C8" s="5" t="s">
        <v>43</v>
      </c>
      <c r="D8" s="5" t="s">
        <v>44</v>
      </c>
      <c r="E8" s="5" t="s">
        <v>27</v>
      </c>
      <c r="F8" s="29">
        <f>-F3</f>
        <v>-342.81800000000004</v>
      </c>
      <c r="G8" s="5">
        <v>202202</v>
      </c>
      <c r="H8" s="5">
        <v>1</v>
      </c>
      <c r="I8" s="5">
        <v>202202</v>
      </c>
      <c r="J8" s="5">
        <v>20220228</v>
      </c>
      <c r="K8" s="5">
        <v>1</v>
      </c>
    </row>
    <row r="9" spans="1:11" x14ac:dyDescent="0.2">
      <c r="A9" s="5">
        <v>20220228</v>
      </c>
      <c r="B9" s="5">
        <v>2</v>
      </c>
      <c r="C9" s="5" t="s">
        <v>29</v>
      </c>
      <c r="D9" s="5" t="s">
        <v>44</v>
      </c>
      <c r="E9" s="5" t="s">
        <v>27</v>
      </c>
      <c r="F9" s="29">
        <f>Calc!C23+0.0001</f>
        <v>-83.287599999999998</v>
      </c>
      <c r="G9" s="5">
        <v>202202</v>
      </c>
      <c r="H9" s="5">
        <v>3</v>
      </c>
      <c r="I9" s="5">
        <v>202202</v>
      </c>
      <c r="J9" s="5">
        <v>20220228</v>
      </c>
      <c r="K9" s="5">
        <v>1</v>
      </c>
    </row>
    <row r="10" spans="1:11" x14ac:dyDescent="0.2">
      <c r="A10" s="5">
        <v>20220228</v>
      </c>
      <c r="B10" s="5">
        <v>4</v>
      </c>
      <c r="C10" s="5" t="s">
        <v>29</v>
      </c>
      <c r="D10" s="5" t="s">
        <v>44</v>
      </c>
      <c r="E10" s="5" t="s">
        <v>27</v>
      </c>
      <c r="F10" s="29">
        <f>Calc!C41</f>
        <v>-41.643799999999999</v>
      </c>
      <c r="G10" s="5">
        <v>202202</v>
      </c>
      <c r="H10" s="5">
        <v>5</v>
      </c>
      <c r="I10" s="5">
        <v>202202</v>
      </c>
      <c r="J10" s="5">
        <v>20220228</v>
      </c>
      <c r="K10" s="5">
        <v>1</v>
      </c>
    </row>
    <row r="11" spans="1:11" x14ac:dyDescent="0.2">
      <c r="A11" s="5">
        <v>20220331</v>
      </c>
      <c r="B11" s="5">
        <v>2</v>
      </c>
      <c r="C11" s="5" t="s">
        <v>29</v>
      </c>
      <c r="D11" s="5" t="s">
        <v>44</v>
      </c>
      <c r="E11" s="5" t="s">
        <v>27</v>
      </c>
      <c r="F11" s="29">
        <f>Calc!C24</f>
        <v>-92.211399999999998</v>
      </c>
      <c r="G11" s="5">
        <v>202203</v>
      </c>
      <c r="H11" s="5">
        <v>3</v>
      </c>
      <c r="I11" s="5">
        <v>202203</v>
      </c>
      <c r="J11" s="5">
        <v>20220331</v>
      </c>
      <c r="K11" s="5">
        <v>1</v>
      </c>
    </row>
    <row r="12" spans="1:11" x14ac:dyDescent="0.2">
      <c r="A12" s="5">
        <v>20220331</v>
      </c>
      <c r="B12" s="5">
        <v>4</v>
      </c>
      <c r="C12" s="5" t="s">
        <v>29</v>
      </c>
      <c r="D12" s="5" t="s">
        <v>44</v>
      </c>
      <c r="E12" s="5" t="s">
        <v>27</v>
      </c>
      <c r="F12" s="29">
        <f>Calc!C42</f>
        <v>-46.105699999999999</v>
      </c>
      <c r="G12" s="5">
        <v>202203</v>
      </c>
      <c r="H12" s="5">
        <v>5</v>
      </c>
      <c r="I12" s="5">
        <v>202203</v>
      </c>
      <c r="J12" s="5">
        <v>20220331</v>
      </c>
      <c r="K12" s="5">
        <v>1</v>
      </c>
    </row>
    <row r="13" spans="1:11" x14ac:dyDescent="0.2">
      <c r="A13" s="5">
        <v>20220430</v>
      </c>
      <c r="B13" s="5">
        <v>0</v>
      </c>
      <c r="C13" s="5" t="s">
        <v>43</v>
      </c>
      <c r="D13" s="5" t="s">
        <v>47</v>
      </c>
      <c r="E13" s="5" t="s">
        <v>27</v>
      </c>
      <c r="F13" s="29">
        <f>F3</f>
        <v>342.81800000000004</v>
      </c>
      <c r="G13" s="5">
        <v>202202</v>
      </c>
      <c r="H13" s="5">
        <v>1</v>
      </c>
      <c r="I13" s="5">
        <v>202202</v>
      </c>
      <c r="J13" s="5">
        <v>20220228</v>
      </c>
      <c r="K13" s="5">
        <v>1</v>
      </c>
    </row>
    <row r="14" spans="1:11" x14ac:dyDescent="0.2">
      <c r="A14" s="5">
        <v>20220430</v>
      </c>
      <c r="B14" s="5">
        <v>0</v>
      </c>
      <c r="C14" s="5" t="s">
        <v>43</v>
      </c>
      <c r="D14" s="5" t="s">
        <v>47</v>
      </c>
      <c r="E14" s="5" t="s">
        <v>27</v>
      </c>
      <c r="F14" s="29">
        <f>-F3</f>
        <v>-342.81800000000004</v>
      </c>
      <c r="G14" s="5">
        <v>202201</v>
      </c>
      <c r="H14" s="5">
        <v>1</v>
      </c>
      <c r="I14" s="5">
        <v>202201</v>
      </c>
      <c r="J14" s="5">
        <v>20220131</v>
      </c>
      <c r="K14" s="5">
        <v>1</v>
      </c>
    </row>
    <row r="15" spans="1:11" x14ac:dyDescent="0.2">
      <c r="A15" s="5">
        <v>20220430</v>
      </c>
      <c r="B15" s="5">
        <v>2</v>
      </c>
      <c r="C15" s="5" t="s">
        <v>29</v>
      </c>
      <c r="D15" s="5" t="s">
        <v>44</v>
      </c>
      <c r="E15" s="5" t="s">
        <v>27</v>
      </c>
      <c r="F15" s="29">
        <f>SUM(Calc!C78:C81)-0.0001</f>
        <v>-319.63470000000001</v>
      </c>
      <c r="G15" s="5">
        <v>202204</v>
      </c>
      <c r="H15" s="5">
        <v>8</v>
      </c>
      <c r="I15" s="5">
        <v>202204</v>
      </c>
      <c r="J15" s="5">
        <v>20220430</v>
      </c>
      <c r="K15" s="5">
        <v>1</v>
      </c>
    </row>
    <row r="16" spans="1:11" x14ac:dyDescent="0.2">
      <c r="A16" s="5">
        <v>20220430</v>
      </c>
      <c r="B16" s="5">
        <v>2</v>
      </c>
      <c r="C16" s="5" t="s">
        <v>29</v>
      </c>
      <c r="D16" s="5" t="s">
        <v>47</v>
      </c>
      <c r="E16" s="5" t="s">
        <v>27</v>
      </c>
      <c r="F16" s="29">
        <f>-F9</f>
        <v>83.287599999999998</v>
      </c>
      <c r="G16" s="5">
        <v>202202</v>
      </c>
      <c r="H16" s="5">
        <v>3</v>
      </c>
      <c r="I16" s="5">
        <v>202202</v>
      </c>
      <c r="J16" s="5">
        <v>20220228</v>
      </c>
      <c r="K16" s="5">
        <v>1</v>
      </c>
    </row>
    <row r="17" spans="1:11" x14ac:dyDescent="0.2">
      <c r="A17" s="5">
        <v>20220430</v>
      </c>
      <c r="B17" s="5">
        <v>2</v>
      </c>
      <c r="C17" s="5" t="s">
        <v>29</v>
      </c>
      <c r="D17" s="5" t="s">
        <v>47</v>
      </c>
      <c r="E17" s="5" t="s">
        <v>27</v>
      </c>
      <c r="F17" s="29">
        <f>-F11</f>
        <v>92.211399999999998</v>
      </c>
      <c r="G17" s="5">
        <v>202203</v>
      </c>
      <c r="H17" s="5">
        <v>3</v>
      </c>
      <c r="I17" s="5">
        <v>202203</v>
      </c>
      <c r="J17" s="5">
        <v>20220331</v>
      </c>
      <c r="K17" s="5">
        <v>1</v>
      </c>
    </row>
    <row r="18" spans="1:11" x14ac:dyDescent="0.2">
      <c r="A18" s="5">
        <v>20220430</v>
      </c>
      <c r="B18" s="5">
        <v>2</v>
      </c>
      <c r="C18" s="5" t="s">
        <v>29</v>
      </c>
      <c r="D18" s="5" t="s">
        <v>47</v>
      </c>
      <c r="E18" s="5" t="s">
        <v>27</v>
      </c>
      <c r="F18" s="29">
        <f>-F4</f>
        <v>47.593000000000004</v>
      </c>
      <c r="G18" s="5">
        <v>202201</v>
      </c>
      <c r="H18" s="5">
        <v>3</v>
      </c>
      <c r="I18" s="5">
        <v>202201</v>
      </c>
      <c r="J18" s="5">
        <v>20220131</v>
      </c>
      <c r="K18" s="5">
        <v>1</v>
      </c>
    </row>
    <row r="19" spans="1:11" x14ac:dyDescent="0.2">
      <c r="A19" s="5">
        <v>20220430</v>
      </c>
      <c r="B19" s="5">
        <v>3</v>
      </c>
      <c r="C19" s="5" t="s">
        <v>29</v>
      </c>
      <c r="D19" s="5" t="s">
        <v>44</v>
      </c>
      <c r="E19" s="5" t="s">
        <v>27</v>
      </c>
      <c r="F19" s="29">
        <f>-Calc!F71</f>
        <v>-277.77777777777777</v>
      </c>
      <c r="G19" s="5">
        <v>202204</v>
      </c>
      <c r="H19" s="5">
        <v>9</v>
      </c>
      <c r="I19" s="5">
        <v>202204</v>
      </c>
      <c r="J19" s="5">
        <v>20220430</v>
      </c>
      <c r="K19" s="5">
        <v>1</v>
      </c>
    </row>
    <row r="20" spans="1:11" x14ac:dyDescent="0.2">
      <c r="A20" s="5">
        <v>20220430</v>
      </c>
      <c r="B20" s="5">
        <v>3</v>
      </c>
      <c r="C20" s="5" t="s">
        <v>29</v>
      </c>
      <c r="D20" s="5" t="s">
        <v>47</v>
      </c>
      <c r="E20" s="5" t="s">
        <v>27</v>
      </c>
      <c r="F20" s="29">
        <f>-F5</f>
        <v>271.42860000000002</v>
      </c>
      <c r="G20" s="5">
        <v>202201</v>
      </c>
      <c r="H20" s="5">
        <v>4</v>
      </c>
      <c r="I20" s="5">
        <v>202201</v>
      </c>
      <c r="J20" s="5">
        <v>20220131</v>
      </c>
      <c r="K20" s="5">
        <v>1</v>
      </c>
    </row>
    <row r="21" spans="1:11" x14ac:dyDescent="0.2">
      <c r="A21" s="5">
        <v>20220430</v>
      </c>
      <c r="B21" s="5">
        <v>4</v>
      </c>
      <c r="C21" s="5" t="s">
        <v>29</v>
      </c>
      <c r="D21" s="5" t="s">
        <v>44</v>
      </c>
      <c r="E21" s="5" t="s">
        <v>27</v>
      </c>
      <c r="F21" s="29">
        <f>SUM(Calc!C96:C99)-0.0001</f>
        <v>-319.63470000000001</v>
      </c>
      <c r="G21" s="5">
        <v>202204</v>
      </c>
      <c r="H21" s="5">
        <v>10</v>
      </c>
      <c r="I21" s="5">
        <v>202204</v>
      </c>
      <c r="J21" s="5">
        <v>20220430</v>
      </c>
      <c r="K21" s="5">
        <v>1</v>
      </c>
    </row>
    <row r="22" spans="1:11" x14ac:dyDescent="0.2">
      <c r="A22" s="5">
        <v>20220430</v>
      </c>
      <c r="B22" s="5">
        <v>4</v>
      </c>
      <c r="C22" s="5" t="s">
        <v>29</v>
      </c>
      <c r="D22" s="5" t="s">
        <v>47</v>
      </c>
      <c r="E22" s="5" t="s">
        <v>27</v>
      </c>
      <c r="F22" s="29">
        <f>-F6</f>
        <v>23.796500000000002</v>
      </c>
      <c r="G22" s="5">
        <v>202201</v>
      </c>
      <c r="H22" s="5">
        <v>5</v>
      </c>
      <c r="I22" s="5">
        <v>202201</v>
      </c>
      <c r="J22" s="5">
        <v>20220131</v>
      </c>
      <c r="K22" s="5">
        <v>1</v>
      </c>
    </row>
    <row r="23" spans="1:11" x14ac:dyDescent="0.2">
      <c r="A23" s="5">
        <v>20220430</v>
      </c>
      <c r="B23" s="5">
        <v>4</v>
      </c>
      <c r="C23" s="5" t="s">
        <v>29</v>
      </c>
      <c r="D23" s="5" t="s">
        <v>47</v>
      </c>
      <c r="E23" s="5" t="s">
        <v>27</v>
      </c>
      <c r="F23" s="29">
        <f>-F12</f>
        <v>46.105699999999999</v>
      </c>
      <c r="G23" s="5">
        <v>202203</v>
      </c>
      <c r="H23" s="5">
        <v>5</v>
      </c>
      <c r="I23" s="5">
        <v>202203</v>
      </c>
      <c r="J23" s="5">
        <v>20220331</v>
      </c>
      <c r="K23" s="5">
        <v>1</v>
      </c>
    </row>
    <row r="24" spans="1:11" x14ac:dyDescent="0.2">
      <c r="A24" s="5">
        <v>20220430</v>
      </c>
      <c r="B24" s="5">
        <v>4</v>
      </c>
      <c r="C24" s="5" t="s">
        <v>29</v>
      </c>
      <c r="D24" s="5" t="s">
        <v>47</v>
      </c>
      <c r="E24" s="5" t="s">
        <v>27</v>
      </c>
      <c r="F24" s="29">
        <f>-F10</f>
        <v>41.643799999999999</v>
      </c>
      <c r="G24" s="5">
        <v>202202</v>
      </c>
      <c r="H24" s="5">
        <v>5</v>
      </c>
      <c r="I24" s="5">
        <v>202202</v>
      </c>
      <c r="J24" s="5">
        <v>20220228</v>
      </c>
      <c r="K24" s="5">
        <v>1</v>
      </c>
    </row>
    <row r="25" spans="1:11" x14ac:dyDescent="0.2">
      <c r="A25" s="5">
        <v>20220531</v>
      </c>
      <c r="B25" s="5">
        <v>0</v>
      </c>
      <c r="C25" s="5" t="s">
        <v>45</v>
      </c>
      <c r="D25" s="5" t="s">
        <v>46</v>
      </c>
      <c r="E25" s="5" t="s">
        <v>27</v>
      </c>
      <c r="F25" s="30">
        <f>Calc!R4</f>
        <v>600</v>
      </c>
      <c r="G25" s="5">
        <v>202205</v>
      </c>
      <c r="H25" s="5">
        <v>6</v>
      </c>
      <c r="I25" s="5">
        <v>202205</v>
      </c>
      <c r="J25" s="5">
        <v>20220531</v>
      </c>
      <c r="K25" s="5">
        <v>0</v>
      </c>
    </row>
    <row r="26" spans="1:11" x14ac:dyDescent="0.2">
      <c r="A26" s="5">
        <v>20220531</v>
      </c>
      <c r="B26" s="5">
        <v>2</v>
      </c>
      <c r="C26" s="5" t="s">
        <v>29</v>
      </c>
      <c r="D26" s="5" t="s">
        <v>44</v>
      </c>
      <c r="E26" s="5" t="s">
        <v>27</v>
      </c>
      <c r="F26" s="29">
        <f>Calc!C82</f>
        <v>-94.368300000000005</v>
      </c>
      <c r="G26" s="5">
        <v>202205</v>
      </c>
      <c r="H26" s="5">
        <v>8</v>
      </c>
      <c r="I26" s="5">
        <v>202205</v>
      </c>
      <c r="J26" s="5">
        <v>20220531</v>
      </c>
      <c r="K26" s="5">
        <v>1</v>
      </c>
    </row>
    <row r="27" spans="1:11" x14ac:dyDescent="0.2">
      <c r="A27" s="5">
        <v>20220531</v>
      </c>
      <c r="B27" s="5">
        <v>4</v>
      </c>
      <c r="C27" s="5" t="s">
        <v>29</v>
      </c>
      <c r="D27" s="5" t="s">
        <v>44</v>
      </c>
      <c r="E27" s="5" t="s">
        <v>27</v>
      </c>
      <c r="F27" s="29">
        <f>Calc!C98</f>
        <v>-94.368300000000005</v>
      </c>
      <c r="G27" s="5">
        <v>202205</v>
      </c>
      <c r="H27" s="5">
        <v>10</v>
      </c>
      <c r="I27" s="5">
        <v>202205</v>
      </c>
      <c r="J27" s="5">
        <v>20220531</v>
      </c>
      <c r="K27" s="5">
        <v>1</v>
      </c>
    </row>
    <row r="29" spans="1:11" ht="12.75" customHeight="1" x14ac:dyDescent="0.2">
      <c r="F29" s="28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2"/>
  <sheetViews>
    <sheetView zoomScale="120" zoomScaleNormal="120" workbookViewId="0">
      <selection activeCell="D3" sqref="D3"/>
    </sheetView>
  </sheetViews>
  <sheetFormatPr defaultColWidth="11.5703125" defaultRowHeight="12.75" customHeight="1" x14ac:dyDescent="0.2"/>
  <cols>
    <col min="1" max="1" width="21.7109375" style="1" customWidth="1"/>
    <col min="2" max="2" width="21.85546875" style="1" customWidth="1"/>
    <col min="3" max="3" width="21.7109375" style="1" customWidth="1"/>
    <col min="4" max="4" width="24.140625" style="1" customWidth="1"/>
    <col min="6" max="6" width="24.7109375" customWidth="1"/>
    <col min="7" max="7" width="23.140625" customWidth="1"/>
    <col min="9" max="9" width="16.42578125" customWidth="1"/>
    <col min="10" max="10" width="7" customWidth="1"/>
    <col min="11" max="11" width="20.42578125" customWidth="1"/>
    <col min="12" max="12" width="21.140625" customWidth="1"/>
    <col min="13" max="14" width="24.140625" customWidth="1"/>
    <col min="15" max="15" width="19" customWidth="1"/>
    <col min="16" max="16" width="31.5703125" customWidth="1"/>
    <col min="17" max="17" width="16.7109375" customWidth="1"/>
    <col min="18" max="18" width="26.28515625" customWidth="1"/>
    <col min="19" max="19" width="21.7109375" customWidth="1"/>
    <col min="20" max="20" width="30.42578125" customWidth="1"/>
  </cols>
  <sheetData>
    <row r="1" spans="1:20" ht="15" x14ac:dyDescent="0.25">
      <c r="A1" s="3" t="s">
        <v>48</v>
      </c>
      <c r="B1" s="4" t="s">
        <v>18</v>
      </c>
      <c r="C1" s="4"/>
    </row>
    <row r="2" spans="1:20" x14ac:dyDescent="0.2">
      <c r="A2" t="s">
        <v>19</v>
      </c>
      <c r="B2" t="s">
        <v>20</v>
      </c>
      <c r="C2" t="s">
        <v>49</v>
      </c>
      <c r="D2" t="s">
        <v>41</v>
      </c>
      <c r="E2" t="s">
        <v>22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</row>
    <row r="3" spans="1:20" x14ac:dyDescent="0.2">
      <c r="A3">
        <v>20220131</v>
      </c>
      <c r="B3">
        <v>0</v>
      </c>
      <c r="C3">
        <v>1</v>
      </c>
      <c r="D3" t="s">
        <v>65</v>
      </c>
      <c r="E3" t="s">
        <v>27</v>
      </c>
      <c r="F3">
        <v>1</v>
      </c>
      <c r="G3" t="s">
        <v>65</v>
      </c>
      <c r="H3">
        <v>202201</v>
      </c>
      <c r="I3">
        <v>0</v>
      </c>
      <c r="J3" t="s">
        <v>46</v>
      </c>
      <c r="K3" t="s">
        <v>66</v>
      </c>
      <c r="M3" t="s">
        <v>67</v>
      </c>
      <c r="Q3" t="s">
        <v>68</v>
      </c>
      <c r="S3">
        <v>0</v>
      </c>
      <c r="T3" t="s">
        <v>68</v>
      </c>
    </row>
    <row r="4" spans="1:20" x14ac:dyDescent="0.2">
      <c r="A4">
        <v>20220131</v>
      </c>
      <c r="B4">
        <v>1</v>
      </c>
      <c r="C4">
        <v>2</v>
      </c>
      <c r="D4" t="s">
        <v>65</v>
      </c>
      <c r="E4" t="s">
        <v>27</v>
      </c>
      <c r="F4">
        <v>1</v>
      </c>
      <c r="G4" t="s">
        <v>65</v>
      </c>
      <c r="H4">
        <v>202201</v>
      </c>
      <c r="I4">
        <v>0</v>
      </c>
      <c r="J4" t="s">
        <v>46</v>
      </c>
      <c r="K4" t="s">
        <v>66</v>
      </c>
      <c r="L4">
        <v>-200</v>
      </c>
      <c r="M4" t="s">
        <v>67</v>
      </c>
      <c r="N4" t="s">
        <v>67</v>
      </c>
      <c r="O4">
        <v>1</v>
      </c>
      <c r="P4">
        <v>-200</v>
      </c>
      <c r="Q4" t="s">
        <v>69</v>
      </c>
      <c r="R4" t="s">
        <v>67</v>
      </c>
      <c r="S4">
        <v>1</v>
      </c>
      <c r="T4" t="s">
        <v>70</v>
      </c>
    </row>
    <row r="5" spans="1:20" x14ac:dyDescent="0.2">
      <c r="A5">
        <v>20220131</v>
      </c>
      <c r="B5">
        <v>2</v>
      </c>
      <c r="C5">
        <v>3</v>
      </c>
      <c r="D5" t="s">
        <v>65</v>
      </c>
      <c r="E5" t="s">
        <v>27</v>
      </c>
      <c r="F5">
        <v>1</v>
      </c>
      <c r="G5" t="s">
        <v>65</v>
      </c>
      <c r="H5">
        <v>202201</v>
      </c>
      <c r="I5">
        <v>0</v>
      </c>
      <c r="J5" t="s">
        <v>46</v>
      </c>
      <c r="K5" t="s">
        <v>66</v>
      </c>
      <c r="L5">
        <v>100</v>
      </c>
      <c r="M5" t="s">
        <v>67</v>
      </c>
      <c r="N5" t="s">
        <v>71</v>
      </c>
      <c r="O5">
        <v>12</v>
      </c>
      <c r="P5">
        <v>1200</v>
      </c>
      <c r="Q5" t="s">
        <v>72</v>
      </c>
      <c r="R5" t="s">
        <v>67</v>
      </c>
      <c r="S5">
        <v>2</v>
      </c>
      <c r="T5" t="s">
        <v>73</v>
      </c>
    </row>
    <row r="6" spans="1:20" x14ac:dyDescent="0.2">
      <c r="A6">
        <v>20220131</v>
      </c>
      <c r="B6">
        <v>3</v>
      </c>
      <c r="C6">
        <v>4</v>
      </c>
      <c r="D6" t="s">
        <v>65</v>
      </c>
      <c r="E6" t="s">
        <v>27</v>
      </c>
      <c r="F6">
        <v>1</v>
      </c>
      <c r="G6" t="s">
        <v>65</v>
      </c>
      <c r="H6">
        <v>202201</v>
      </c>
      <c r="I6">
        <v>0</v>
      </c>
      <c r="J6" t="s">
        <v>46</v>
      </c>
      <c r="K6" t="s">
        <v>66</v>
      </c>
      <c r="L6">
        <v>300</v>
      </c>
      <c r="M6" t="s">
        <v>67</v>
      </c>
      <c r="N6" t="s">
        <v>67</v>
      </c>
      <c r="O6">
        <v>1</v>
      </c>
      <c r="P6">
        <v>300</v>
      </c>
      <c r="Q6" t="s">
        <v>74</v>
      </c>
      <c r="R6" t="s">
        <v>67</v>
      </c>
      <c r="S6">
        <v>3</v>
      </c>
      <c r="T6" t="s">
        <v>75</v>
      </c>
    </row>
    <row r="7" spans="1:20" x14ac:dyDescent="0.2">
      <c r="A7">
        <v>20220131</v>
      </c>
      <c r="B7">
        <v>4</v>
      </c>
      <c r="C7">
        <v>5</v>
      </c>
      <c r="D7" t="s">
        <v>65</v>
      </c>
      <c r="E7" t="s">
        <v>27</v>
      </c>
      <c r="F7">
        <v>1</v>
      </c>
      <c r="G7" t="s">
        <v>65</v>
      </c>
      <c r="H7">
        <v>202201</v>
      </c>
      <c r="I7">
        <v>0</v>
      </c>
      <c r="J7" t="s">
        <v>46</v>
      </c>
      <c r="K7" t="s">
        <v>66</v>
      </c>
      <c r="L7">
        <v>50</v>
      </c>
      <c r="M7" t="s">
        <v>67</v>
      </c>
      <c r="N7" t="s">
        <v>71</v>
      </c>
      <c r="O7">
        <v>12</v>
      </c>
      <c r="P7">
        <v>600</v>
      </c>
      <c r="Q7" t="s">
        <v>76</v>
      </c>
      <c r="R7" t="s">
        <v>67</v>
      </c>
      <c r="S7">
        <v>5</v>
      </c>
      <c r="T7" t="s">
        <v>77</v>
      </c>
    </row>
    <row r="8" spans="1:20" x14ac:dyDescent="0.2">
      <c r="A8">
        <v>20220430</v>
      </c>
      <c r="B8">
        <v>0</v>
      </c>
      <c r="C8">
        <v>6</v>
      </c>
      <c r="D8" t="s">
        <v>65</v>
      </c>
      <c r="E8" t="s">
        <v>27</v>
      </c>
      <c r="F8">
        <v>3</v>
      </c>
      <c r="H8">
        <v>202201</v>
      </c>
      <c r="I8">
        <v>1</v>
      </c>
      <c r="J8" t="s">
        <v>46</v>
      </c>
      <c r="K8" t="s">
        <v>66</v>
      </c>
      <c r="M8" t="s">
        <v>67</v>
      </c>
      <c r="Q8" t="s">
        <v>68</v>
      </c>
      <c r="S8">
        <v>0</v>
      </c>
      <c r="T8" t="s">
        <v>68</v>
      </c>
    </row>
    <row r="9" spans="1:20" x14ac:dyDescent="0.2">
      <c r="A9">
        <v>20220430</v>
      </c>
      <c r="B9">
        <v>1</v>
      </c>
      <c r="C9">
        <v>7</v>
      </c>
      <c r="D9" t="s">
        <v>65</v>
      </c>
      <c r="E9" t="s">
        <v>27</v>
      </c>
      <c r="F9">
        <v>3</v>
      </c>
      <c r="H9">
        <v>202201</v>
      </c>
      <c r="I9">
        <v>2</v>
      </c>
      <c r="J9" t="s">
        <v>46</v>
      </c>
      <c r="K9" t="s">
        <v>66</v>
      </c>
      <c r="L9">
        <v>-200</v>
      </c>
      <c r="M9" t="s">
        <v>67</v>
      </c>
      <c r="N9" t="s">
        <v>67</v>
      </c>
      <c r="O9">
        <v>1</v>
      </c>
      <c r="P9">
        <v>-200</v>
      </c>
      <c r="Q9" t="s">
        <v>69</v>
      </c>
      <c r="R9" t="s">
        <v>67</v>
      </c>
      <c r="S9">
        <v>1</v>
      </c>
      <c r="T9" t="s">
        <v>70</v>
      </c>
    </row>
    <row r="10" spans="1:20" x14ac:dyDescent="0.2">
      <c r="A10">
        <v>20220430</v>
      </c>
      <c r="B10">
        <v>2</v>
      </c>
      <c r="C10">
        <v>8</v>
      </c>
      <c r="D10" t="s">
        <v>65</v>
      </c>
      <c r="E10" t="s">
        <v>27</v>
      </c>
      <c r="F10">
        <v>3</v>
      </c>
      <c r="H10">
        <v>202201</v>
      </c>
      <c r="I10">
        <v>3</v>
      </c>
      <c r="J10" t="s">
        <v>46</v>
      </c>
      <c r="K10" t="s">
        <v>66</v>
      </c>
      <c r="L10">
        <v>100</v>
      </c>
      <c r="M10" t="s">
        <v>67</v>
      </c>
      <c r="N10" t="s">
        <v>71</v>
      </c>
      <c r="O10">
        <v>12</v>
      </c>
      <c r="P10">
        <v>1200</v>
      </c>
      <c r="Q10" t="s">
        <v>72</v>
      </c>
      <c r="R10" t="s">
        <v>67</v>
      </c>
      <c r="S10">
        <v>2</v>
      </c>
      <c r="T10" t="s">
        <v>73</v>
      </c>
    </row>
    <row r="11" spans="1:20" x14ac:dyDescent="0.2">
      <c r="A11">
        <v>20220430</v>
      </c>
      <c r="B11">
        <v>3</v>
      </c>
      <c r="C11">
        <v>9</v>
      </c>
      <c r="D11" t="s">
        <v>65</v>
      </c>
      <c r="E11" t="s">
        <v>27</v>
      </c>
      <c r="F11">
        <v>3</v>
      </c>
      <c r="H11">
        <v>202201</v>
      </c>
      <c r="I11">
        <v>4</v>
      </c>
      <c r="J11" t="s">
        <v>46</v>
      </c>
      <c r="K11" t="s">
        <v>66</v>
      </c>
      <c r="L11">
        <v>300</v>
      </c>
      <c r="M11" t="s">
        <v>67</v>
      </c>
      <c r="N11" t="s">
        <v>67</v>
      </c>
      <c r="O11">
        <v>1</v>
      </c>
      <c r="P11">
        <v>300</v>
      </c>
      <c r="Q11" t="s">
        <v>74</v>
      </c>
      <c r="R11" t="s">
        <v>67</v>
      </c>
      <c r="S11">
        <v>3</v>
      </c>
      <c r="T11" t="s">
        <v>75</v>
      </c>
    </row>
    <row r="12" spans="1:20" x14ac:dyDescent="0.2">
      <c r="A12">
        <v>20220430</v>
      </c>
      <c r="B12">
        <v>4</v>
      </c>
      <c r="C12">
        <v>10</v>
      </c>
      <c r="D12" t="s">
        <v>65</v>
      </c>
      <c r="E12" t="s">
        <v>27</v>
      </c>
      <c r="F12">
        <v>3</v>
      </c>
      <c r="H12">
        <v>202201</v>
      </c>
      <c r="I12">
        <v>5</v>
      </c>
      <c r="J12" t="s">
        <v>46</v>
      </c>
      <c r="K12" t="s">
        <v>66</v>
      </c>
      <c r="L12">
        <v>50</v>
      </c>
      <c r="M12" t="s">
        <v>67</v>
      </c>
      <c r="N12" t="s">
        <v>71</v>
      </c>
      <c r="O12">
        <v>24</v>
      </c>
      <c r="P12">
        <v>1200</v>
      </c>
      <c r="Q12" t="s">
        <v>76</v>
      </c>
      <c r="R12" t="s">
        <v>67</v>
      </c>
      <c r="S12">
        <v>5</v>
      </c>
      <c r="T12" t="s">
        <v>77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FED8-0BAB-4235-BD42-FA62A0B19B3F}">
  <dimension ref="A1:R109"/>
  <sheetViews>
    <sheetView topLeftCell="A9" workbookViewId="0">
      <selection activeCell="F37" sqref="F37"/>
    </sheetView>
  </sheetViews>
  <sheetFormatPr defaultRowHeight="12.75" x14ac:dyDescent="0.2"/>
  <cols>
    <col min="1" max="1" width="10.85546875" bestFit="1" customWidth="1"/>
    <col min="2" max="2" width="24.85546875" bestFit="1" customWidth="1"/>
    <col min="3" max="3" width="30.5703125" bestFit="1" customWidth="1"/>
    <col min="4" max="4" width="32.140625" bestFit="1" customWidth="1"/>
    <col min="5" max="5" width="8.5703125" bestFit="1" customWidth="1"/>
    <col min="6" max="6" width="10.85546875" bestFit="1" customWidth="1"/>
    <col min="7" max="8" width="9.7109375" bestFit="1" customWidth="1"/>
    <col min="13" max="13" width="16.5703125" bestFit="1" customWidth="1"/>
    <col min="14" max="14" width="10.85546875" bestFit="1" customWidth="1"/>
    <col min="15" max="15" width="11.7109375" bestFit="1" customWidth="1"/>
    <col min="16" max="16" width="15.42578125" bestFit="1" customWidth="1"/>
    <col min="17" max="17" width="12.5703125" bestFit="1" customWidth="1"/>
    <col min="18" max="18" width="8.140625" bestFit="1" customWidth="1"/>
  </cols>
  <sheetData>
    <row r="1" spans="1:18" ht="21.75" thickBot="1" x14ac:dyDescent="0.4">
      <c r="A1" s="9" t="s">
        <v>78</v>
      </c>
      <c r="B1" s="10"/>
      <c r="C1" s="10"/>
      <c r="D1" s="10"/>
      <c r="E1" s="11"/>
    </row>
    <row r="2" spans="1:18" ht="15" x14ac:dyDescent="0.25">
      <c r="A2" s="12" t="s">
        <v>79</v>
      </c>
      <c r="B2" s="12" t="s">
        <v>80</v>
      </c>
      <c r="C2" s="12" t="s">
        <v>81</v>
      </c>
      <c r="D2" s="12" t="s">
        <v>82</v>
      </c>
      <c r="E2" s="12" t="s">
        <v>83</v>
      </c>
      <c r="L2" s="23" t="s">
        <v>106</v>
      </c>
      <c r="M2" s="26" t="s">
        <v>107</v>
      </c>
      <c r="N2" s="27" t="s">
        <v>108</v>
      </c>
      <c r="O2" s="27" t="s">
        <v>109</v>
      </c>
      <c r="P2" s="27" t="s">
        <v>110</v>
      </c>
      <c r="Q2" s="27" t="s">
        <v>111</v>
      </c>
      <c r="R2" s="27" t="s">
        <v>83</v>
      </c>
    </row>
    <row r="3" spans="1:18" ht="15" x14ac:dyDescent="0.25">
      <c r="A3" s="5">
        <v>1</v>
      </c>
      <c r="B3" s="5" t="s">
        <v>84</v>
      </c>
      <c r="C3" s="5" t="s">
        <v>85</v>
      </c>
      <c r="D3" s="5" t="s">
        <v>86</v>
      </c>
      <c r="E3" s="5">
        <v>0</v>
      </c>
      <c r="L3" s="24"/>
      <c r="M3" s="5" t="s">
        <v>112</v>
      </c>
      <c r="N3" s="21">
        <v>0</v>
      </c>
      <c r="O3" s="14">
        <v>44620</v>
      </c>
      <c r="P3" s="14">
        <v>44620</v>
      </c>
      <c r="Q3" s="22" t="s">
        <v>27</v>
      </c>
      <c r="R3" s="22">
        <v>1900</v>
      </c>
    </row>
    <row r="4" spans="1:18" ht="15.75" thickBot="1" x14ac:dyDescent="0.3">
      <c r="A4" s="5">
        <v>2</v>
      </c>
      <c r="B4" s="5" t="s">
        <v>87</v>
      </c>
      <c r="C4" s="5" t="s">
        <v>88</v>
      </c>
      <c r="D4" s="5" t="s">
        <v>89</v>
      </c>
      <c r="E4" s="5"/>
      <c r="L4" s="25"/>
      <c r="M4" s="5" t="s">
        <v>112</v>
      </c>
      <c r="N4" s="21">
        <v>0</v>
      </c>
      <c r="O4" s="14">
        <v>44712</v>
      </c>
      <c r="P4" s="14">
        <v>44712</v>
      </c>
      <c r="Q4" s="22" t="s">
        <v>27</v>
      </c>
      <c r="R4" s="22">
        <v>600</v>
      </c>
    </row>
    <row r="5" spans="1:18" x14ac:dyDescent="0.2">
      <c r="A5" s="5">
        <v>3</v>
      </c>
      <c r="B5" s="5" t="s">
        <v>90</v>
      </c>
      <c r="C5" s="5" t="s">
        <v>88</v>
      </c>
      <c r="D5" s="5" t="s">
        <v>86</v>
      </c>
      <c r="E5" s="5"/>
    </row>
    <row r="6" spans="1:18" x14ac:dyDescent="0.2">
      <c r="A6" s="5">
        <v>4</v>
      </c>
      <c r="B6" s="5" t="s">
        <v>91</v>
      </c>
      <c r="C6" s="5" t="s">
        <v>88</v>
      </c>
      <c r="D6" s="5" t="s">
        <v>86</v>
      </c>
      <c r="E6" s="5"/>
    </row>
    <row r="7" spans="1:18" x14ac:dyDescent="0.2">
      <c r="A7" s="5">
        <v>5</v>
      </c>
      <c r="B7" s="5" t="s">
        <v>92</v>
      </c>
      <c r="C7" s="5" t="s">
        <v>88</v>
      </c>
      <c r="D7" s="5" t="s">
        <v>89</v>
      </c>
      <c r="E7" s="5"/>
    </row>
    <row r="8" spans="1:18" x14ac:dyDescent="0.2">
      <c r="A8" s="5">
        <v>0</v>
      </c>
      <c r="B8" s="5" t="s">
        <v>93</v>
      </c>
      <c r="C8" s="5"/>
      <c r="D8" s="5"/>
      <c r="E8" s="5"/>
    </row>
    <row r="11" spans="1:18" ht="21" x14ac:dyDescent="0.35">
      <c r="A11" s="13" t="s">
        <v>94</v>
      </c>
      <c r="B11" s="13"/>
      <c r="C11" s="13"/>
      <c r="D11" s="13"/>
      <c r="E11" s="13"/>
      <c r="F11" s="13"/>
      <c r="G11" s="13"/>
      <c r="H11" s="13"/>
    </row>
    <row r="12" spans="1:18" ht="15" x14ac:dyDescent="0.25">
      <c r="A12" s="12" t="s">
        <v>79</v>
      </c>
      <c r="B12" s="12" t="s">
        <v>80</v>
      </c>
      <c r="C12" s="12" t="s">
        <v>95</v>
      </c>
      <c r="D12" s="12" t="s">
        <v>96</v>
      </c>
      <c r="E12" s="12" t="s">
        <v>97</v>
      </c>
      <c r="F12" s="12" t="s">
        <v>98</v>
      </c>
      <c r="G12" s="12" t="s">
        <v>100</v>
      </c>
      <c r="H12" s="12" t="s">
        <v>101</v>
      </c>
    </row>
    <row r="13" spans="1:18" ht="15" x14ac:dyDescent="0.25">
      <c r="A13" s="5">
        <v>1</v>
      </c>
      <c r="B13" s="5" t="str">
        <f>IFERROR(VLOOKUP(A13,A3:$B$7,2,FALSE),"")</f>
        <v>Discount</v>
      </c>
      <c r="C13" s="6">
        <v>-200</v>
      </c>
      <c r="D13" s="6">
        <f>IFERROR(IF(VLOOKUP(B13,$B$3:$C$7,2,FALSE)="USE SALES PRICE",C13,VLOOKUP(B13,$B$3:$E$7,4,FALSE)),"")</f>
        <v>0</v>
      </c>
      <c r="E13" s="6">
        <f>IFERROR(D13/$D$18,"")</f>
        <v>0</v>
      </c>
      <c r="F13" s="6">
        <f>IFERROR(E13*$C$18,"")</f>
        <v>0</v>
      </c>
      <c r="G13" s="14">
        <v>44576</v>
      </c>
      <c r="H13" s="14">
        <v>44576</v>
      </c>
    </row>
    <row r="14" spans="1:18" ht="15" x14ac:dyDescent="0.25">
      <c r="A14" s="5">
        <v>2</v>
      </c>
      <c r="B14" s="5" t="str">
        <f>IFERROR(VLOOKUP(A14,A4:$B$7,2,FALSE),"")</f>
        <v>SaaS Basic Subscription</v>
      </c>
      <c r="C14" s="6">
        <v>1200</v>
      </c>
      <c r="D14" s="6">
        <f t="shared" ref="D14:D17" si="0">IFERROR(IF(VLOOKUP(B14,$B$3:$C$7,2,FALSE)="USE SALES PRICE",C14,VLOOKUP(B14,$B$3:$E$7,4,FALSE)),"")</f>
        <v>1200</v>
      </c>
      <c r="E14" s="6">
        <f t="shared" ref="E14:E17" si="1">IFERROR(D14/$D$18,"")</f>
        <v>0.5714285714285714</v>
      </c>
      <c r="F14" s="6">
        <f t="shared" ref="F14:F17" si="2">IFERROR(E14*$C$18,"")</f>
        <v>1085.7142857142856</v>
      </c>
      <c r="G14" s="14">
        <v>44576</v>
      </c>
      <c r="H14" s="14">
        <v>44941</v>
      </c>
    </row>
    <row r="15" spans="1:18" ht="15" x14ac:dyDescent="0.25">
      <c r="A15" s="5">
        <v>3</v>
      </c>
      <c r="B15" s="5" t="str">
        <f>IFERROR(VLOOKUP(A15,A5:$B$7,2,FALSE),"")</f>
        <v>SaaS Implementation</v>
      </c>
      <c r="C15" s="6">
        <v>300</v>
      </c>
      <c r="D15" s="6">
        <f t="shared" si="0"/>
        <v>300</v>
      </c>
      <c r="E15" s="6">
        <f t="shared" si="1"/>
        <v>0.14285714285714285</v>
      </c>
      <c r="F15" s="6">
        <f t="shared" si="2"/>
        <v>271.42857142857139</v>
      </c>
      <c r="G15" s="14">
        <v>44576</v>
      </c>
      <c r="H15" s="14">
        <v>44576</v>
      </c>
    </row>
    <row r="16" spans="1:18" ht="15" x14ac:dyDescent="0.25">
      <c r="A16" s="5">
        <v>5</v>
      </c>
      <c r="B16" s="5" t="str">
        <f>IFERROR(VLOOKUP(A16,A6:$B$7,2,FALSE),"")</f>
        <v>SaaS Premium Subscription</v>
      </c>
      <c r="C16" s="6">
        <v>600</v>
      </c>
      <c r="D16" s="6">
        <f t="shared" si="0"/>
        <v>600</v>
      </c>
      <c r="E16" s="6">
        <f t="shared" si="1"/>
        <v>0.2857142857142857</v>
      </c>
      <c r="F16" s="6">
        <f t="shared" si="2"/>
        <v>542.85714285714278</v>
      </c>
      <c r="G16" s="14">
        <v>44576</v>
      </c>
      <c r="H16" s="14">
        <v>44941</v>
      </c>
    </row>
    <row r="17" spans="1:8" x14ac:dyDescent="0.2">
      <c r="A17" s="5" t="str">
        <f>IF([1]i_InstrumentAttribute!H7="","",[1]i_InstrumentAttribute!H7)</f>
        <v/>
      </c>
      <c r="B17" s="5" t="str">
        <f>IFERROR(VLOOKUP(A17,A7:$B$7,2,FALSE),"")</f>
        <v/>
      </c>
      <c r="C17" s="6" t="str">
        <f>IF([1]i_InstrumentAttribute!I7="","",[1]i_InstrumentAttribute!J7*[1]i_InstrumentAttribute!I7)</f>
        <v/>
      </c>
      <c r="D17" s="6" t="str">
        <f t="shared" si="0"/>
        <v/>
      </c>
      <c r="E17" s="6" t="str">
        <f t="shared" si="1"/>
        <v/>
      </c>
      <c r="F17" s="6" t="str">
        <f t="shared" si="2"/>
        <v/>
      </c>
      <c r="G17" s="5"/>
      <c r="H17" s="5"/>
    </row>
    <row r="18" spans="1:8" ht="15" x14ac:dyDescent="0.25">
      <c r="A18" s="7" t="s">
        <v>99</v>
      </c>
      <c r="B18" s="7"/>
      <c r="C18" s="8">
        <f>SUM(C13:C17)</f>
        <v>1900</v>
      </c>
      <c r="D18" s="8">
        <f>SUM(D13:D17)</f>
        <v>2100</v>
      </c>
      <c r="E18" s="8">
        <f>SUM(E13:E17)</f>
        <v>0.99999999999999989</v>
      </c>
      <c r="F18" s="8">
        <f>SUM(F13:F17)</f>
        <v>1899.9999999999995</v>
      </c>
      <c r="G18" s="5"/>
      <c r="H18" s="5"/>
    </row>
    <row r="20" spans="1:8" x14ac:dyDescent="0.2">
      <c r="B20" s="17" t="s">
        <v>87</v>
      </c>
      <c r="C20" s="17"/>
      <c r="D20" s="17"/>
    </row>
    <row r="21" spans="1:8" x14ac:dyDescent="0.2">
      <c r="B21" s="15" t="s">
        <v>102</v>
      </c>
      <c r="C21" s="15" t="s">
        <v>103</v>
      </c>
      <c r="D21" s="15" t="s">
        <v>104</v>
      </c>
    </row>
    <row r="22" spans="1:8" x14ac:dyDescent="0.2">
      <c r="B22" s="16">
        <v>44592</v>
      </c>
      <c r="C22" s="5">
        <f>-ROUND($F$14/$D$35*D22,4)</f>
        <v>-47.593000000000004</v>
      </c>
      <c r="D22" s="5">
        <f>B22-G14</f>
        <v>16</v>
      </c>
    </row>
    <row r="23" spans="1:8" x14ac:dyDescent="0.2">
      <c r="B23" s="16">
        <v>44620</v>
      </c>
      <c r="C23" s="5">
        <f>-ROUND($F$14/$D$35*D23,4)</f>
        <v>-83.287700000000001</v>
      </c>
      <c r="D23" s="5">
        <f>B23-B22</f>
        <v>28</v>
      </c>
    </row>
    <row r="24" spans="1:8" x14ac:dyDescent="0.2">
      <c r="B24" s="16">
        <v>44651</v>
      </c>
      <c r="C24" s="5">
        <f>-ROUND($F$14/$D$35*D24,4)</f>
        <v>-92.211399999999998</v>
      </c>
      <c r="D24" s="5">
        <f>B24-B23</f>
        <v>31</v>
      </c>
    </row>
    <row r="25" spans="1:8" x14ac:dyDescent="0.2">
      <c r="B25" s="16">
        <v>44681</v>
      </c>
      <c r="C25" s="5">
        <f>-ROUND($F$14/$D$35*D25,4)</f>
        <v>-89.236800000000002</v>
      </c>
      <c r="D25" s="5">
        <f>B25-B24</f>
        <v>30</v>
      </c>
    </row>
    <row r="26" spans="1:8" x14ac:dyDescent="0.2">
      <c r="B26" s="16">
        <v>44712</v>
      </c>
      <c r="C26" s="5">
        <f>-ROUND($F$14/$D$35*D26,4)</f>
        <v>-92.211399999999998</v>
      </c>
      <c r="D26" s="5">
        <f>B26-B25</f>
        <v>31</v>
      </c>
    </row>
    <row r="27" spans="1:8" x14ac:dyDescent="0.2">
      <c r="B27" s="16">
        <v>44742</v>
      </c>
      <c r="C27" s="5">
        <f>-ROUND($F$14/$D$35*D27,4)</f>
        <v>-89.236800000000002</v>
      </c>
      <c r="D27" s="5">
        <f>B27-B26</f>
        <v>30</v>
      </c>
    </row>
    <row r="28" spans="1:8" x14ac:dyDescent="0.2">
      <c r="B28" s="16">
        <v>44773</v>
      </c>
      <c r="C28" s="5">
        <f>-ROUND($F$14/$D$35*D28,4)</f>
        <v>-92.211399999999998</v>
      </c>
      <c r="D28" s="5">
        <f>B28-B27</f>
        <v>31</v>
      </c>
    </row>
    <row r="29" spans="1:8" x14ac:dyDescent="0.2">
      <c r="B29" s="16">
        <v>44804</v>
      </c>
      <c r="C29" s="5">
        <f>-ROUND($F$14/$D$35*D29,4)</f>
        <v>-92.211399999999998</v>
      </c>
      <c r="D29" s="5">
        <f>B29-B28</f>
        <v>31</v>
      </c>
    </row>
    <row r="30" spans="1:8" x14ac:dyDescent="0.2">
      <c r="B30" s="16">
        <v>44834</v>
      </c>
      <c r="C30" s="5">
        <f>-ROUND($F$14/$D$35*D30,4)</f>
        <v>-89.236800000000002</v>
      </c>
      <c r="D30" s="5">
        <f>B30-B29</f>
        <v>30</v>
      </c>
    </row>
    <row r="31" spans="1:8" x14ac:dyDescent="0.2">
      <c r="B31" s="16">
        <v>44865</v>
      </c>
      <c r="C31" s="5">
        <f>-ROUND($F$14/$D$35*D31,4)</f>
        <v>-92.211399999999998</v>
      </c>
      <c r="D31" s="5">
        <f>B31-B30</f>
        <v>31</v>
      </c>
    </row>
    <row r="32" spans="1:8" x14ac:dyDescent="0.2">
      <c r="B32" s="16">
        <v>44895</v>
      </c>
      <c r="C32" s="5">
        <f>-ROUND($F$14/$D$35*D32,4)</f>
        <v>-89.236800000000002</v>
      </c>
      <c r="D32" s="5">
        <f>B32-B31</f>
        <v>30</v>
      </c>
    </row>
    <row r="33" spans="2:4" x14ac:dyDescent="0.2">
      <c r="B33" s="16">
        <v>44926</v>
      </c>
      <c r="C33" s="5">
        <f>-ROUND($F$14/$D$35*D33,4)</f>
        <v>-92.211399999999998</v>
      </c>
      <c r="D33" s="5">
        <f>B33-B32</f>
        <v>31</v>
      </c>
    </row>
    <row r="34" spans="2:4" x14ac:dyDescent="0.2">
      <c r="B34" s="16">
        <v>44941</v>
      </c>
      <c r="C34" s="5">
        <f>-ROUND($F$14/$D$35*D34,4)</f>
        <v>-44.618400000000001</v>
      </c>
      <c r="D34" s="5">
        <f>B34-B33</f>
        <v>15</v>
      </c>
    </row>
    <row r="35" spans="2:4" x14ac:dyDescent="0.2">
      <c r="B35" s="5"/>
      <c r="C35" s="5">
        <f>SUM(C22:C34)</f>
        <v>-1085.7147000000002</v>
      </c>
      <c r="D35" s="5">
        <f>SUM(D22:D34)</f>
        <v>365</v>
      </c>
    </row>
    <row r="38" spans="2:4" x14ac:dyDescent="0.2">
      <c r="B38" s="17" t="s">
        <v>92</v>
      </c>
      <c r="C38" s="17"/>
      <c r="D38" s="17"/>
    </row>
    <row r="39" spans="2:4" x14ac:dyDescent="0.2">
      <c r="B39" s="15" t="s">
        <v>102</v>
      </c>
      <c r="C39" s="15" t="s">
        <v>103</v>
      </c>
      <c r="D39" s="15" t="s">
        <v>104</v>
      </c>
    </row>
    <row r="40" spans="2:4" x14ac:dyDescent="0.2">
      <c r="B40" s="16">
        <v>44592</v>
      </c>
      <c r="C40" s="5">
        <f>-ROUND($F$16/$D$53*D40,4)</f>
        <v>-23.796500000000002</v>
      </c>
      <c r="D40" s="5">
        <f>B40-G16</f>
        <v>16</v>
      </c>
    </row>
    <row r="41" spans="2:4" x14ac:dyDescent="0.2">
      <c r="B41" s="16">
        <v>44620</v>
      </c>
      <c r="C41" s="5">
        <f t="shared" ref="C41:C52" si="3">-ROUND($F$16/$D$53*D41,4)</f>
        <v>-41.643799999999999</v>
      </c>
      <c r="D41" s="5">
        <f>B41-B40</f>
        <v>28</v>
      </c>
    </row>
    <row r="42" spans="2:4" x14ac:dyDescent="0.2">
      <c r="B42" s="16">
        <v>44651</v>
      </c>
      <c r="C42" s="5">
        <f t="shared" si="3"/>
        <v>-46.105699999999999</v>
      </c>
      <c r="D42" s="5">
        <f>B42-B41</f>
        <v>31</v>
      </c>
    </row>
    <row r="43" spans="2:4" x14ac:dyDescent="0.2">
      <c r="B43" s="16">
        <v>44681</v>
      </c>
      <c r="C43" s="5">
        <f t="shared" si="3"/>
        <v>-44.618400000000001</v>
      </c>
      <c r="D43" s="5">
        <f>B43-B42</f>
        <v>30</v>
      </c>
    </row>
    <row r="44" spans="2:4" x14ac:dyDescent="0.2">
      <c r="B44" s="16">
        <v>44712</v>
      </c>
      <c r="C44" s="5">
        <f t="shared" si="3"/>
        <v>-46.105699999999999</v>
      </c>
      <c r="D44" s="5">
        <f>B44-B43</f>
        <v>31</v>
      </c>
    </row>
    <row r="45" spans="2:4" x14ac:dyDescent="0.2">
      <c r="B45" s="16">
        <v>44742</v>
      </c>
      <c r="C45" s="5">
        <f t="shared" si="3"/>
        <v>-44.618400000000001</v>
      </c>
      <c r="D45" s="5">
        <f>B45-B44</f>
        <v>30</v>
      </c>
    </row>
    <row r="46" spans="2:4" x14ac:dyDescent="0.2">
      <c r="B46" s="16">
        <v>44773</v>
      </c>
      <c r="C46" s="5">
        <f t="shared" si="3"/>
        <v>-46.105699999999999</v>
      </c>
      <c r="D46" s="5">
        <f>B46-B45</f>
        <v>31</v>
      </c>
    </row>
    <row r="47" spans="2:4" x14ac:dyDescent="0.2">
      <c r="B47" s="16">
        <v>44804</v>
      </c>
      <c r="C47" s="5">
        <f t="shared" si="3"/>
        <v>-46.105699999999999</v>
      </c>
      <c r="D47" s="5">
        <f>B47-B46</f>
        <v>31</v>
      </c>
    </row>
    <row r="48" spans="2:4" x14ac:dyDescent="0.2">
      <c r="B48" s="16">
        <v>44834</v>
      </c>
      <c r="C48" s="5">
        <f t="shared" si="3"/>
        <v>-44.618400000000001</v>
      </c>
      <c r="D48" s="5">
        <f>B48-B47</f>
        <v>30</v>
      </c>
    </row>
    <row r="49" spans="1:16" x14ac:dyDescent="0.2">
      <c r="B49" s="16">
        <v>44865</v>
      </c>
      <c r="C49" s="5">
        <f t="shared" si="3"/>
        <v>-46.105699999999999</v>
      </c>
      <c r="D49" s="5">
        <f>B49-B48</f>
        <v>31</v>
      </c>
    </row>
    <row r="50" spans="1:16" x14ac:dyDescent="0.2">
      <c r="B50" s="16">
        <v>44895</v>
      </c>
      <c r="C50" s="5">
        <f t="shared" si="3"/>
        <v>-44.618400000000001</v>
      </c>
      <c r="D50" s="5">
        <f>B50-B49</f>
        <v>30</v>
      </c>
    </row>
    <row r="51" spans="1:16" x14ac:dyDescent="0.2">
      <c r="B51" s="16">
        <v>44926</v>
      </c>
      <c r="C51" s="5">
        <f t="shared" si="3"/>
        <v>-46.105699999999999</v>
      </c>
      <c r="D51" s="5">
        <f>B51-B50</f>
        <v>31</v>
      </c>
    </row>
    <row r="52" spans="1:16" x14ac:dyDescent="0.2">
      <c r="B52" s="16">
        <v>44941</v>
      </c>
      <c r="C52" s="5">
        <f t="shared" si="3"/>
        <v>-22.309200000000001</v>
      </c>
      <c r="D52" s="5">
        <f>B52-B51</f>
        <v>15</v>
      </c>
    </row>
    <row r="53" spans="1:16" x14ac:dyDescent="0.2">
      <c r="B53" s="5"/>
      <c r="C53" s="5">
        <f>SUM(C40:C52)</f>
        <v>-542.85730000000012</v>
      </c>
      <c r="D53" s="5">
        <f>SUM(D40:D52)</f>
        <v>365</v>
      </c>
    </row>
    <row r="54" spans="1:16" ht="13.5" thickBot="1" x14ac:dyDescent="0.25"/>
    <row r="55" spans="1:16" ht="13.5" thickBot="1" x14ac:dyDescent="0.25">
      <c r="A55" s="18" t="s">
        <v>105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20"/>
    </row>
    <row r="56" spans="1:16" ht="13.5" thickBot="1" x14ac:dyDescent="0.25"/>
    <row r="57" spans="1:16" ht="21.75" thickBot="1" x14ac:dyDescent="0.4">
      <c r="A57" s="9" t="s">
        <v>78</v>
      </c>
      <c r="B57" s="10"/>
      <c r="C57" s="10"/>
      <c r="D57" s="10"/>
      <c r="E57" s="11"/>
    </row>
    <row r="58" spans="1:16" ht="15" x14ac:dyDescent="0.25">
      <c r="A58" s="12" t="s">
        <v>79</v>
      </c>
      <c r="B58" s="12" t="s">
        <v>80</v>
      </c>
      <c r="C58" s="12" t="s">
        <v>81</v>
      </c>
      <c r="D58" s="12" t="s">
        <v>82</v>
      </c>
      <c r="E58" s="12" t="s">
        <v>83</v>
      </c>
    </row>
    <row r="59" spans="1:16" x14ac:dyDescent="0.2">
      <c r="A59" s="5">
        <v>1</v>
      </c>
      <c r="B59" s="5" t="s">
        <v>84</v>
      </c>
      <c r="C59" s="5" t="s">
        <v>85</v>
      </c>
      <c r="D59" s="5" t="s">
        <v>86</v>
      </c>
      <c r="E59" s="5">
        <v>0</v>
      </c>
    </row>
    <row r="60" spans="1:16" x14ac:dyDescent="0.2">
      <c r="A60" s="5">
        <v>2</v>
      </c>
      <c r="B60" s="5" t="s">
        <v>87</v>
      </c>
      <c r="C60" s="5" t="s">
        <v>88</v>
      </c>
      <c r="D60" s="5" t="s">
        <v>89</v>
      </c>
      <c r="E60" s="5"/>
    </row>
    <row r="61" spans="1:16" x14ac:dyDescent="0.2">
      <c r="A61" s="5">
        <v>3</v>
      </c>
      <c r="B61" s="5" t="s">
        <v>90</v>
      </c>
      <c r="C61" s="5" t="s">
        <v>88</v>
      </c>
      <c r="D61" s="5" t="s">
        <v>86</v>
      </c>
      <c r="E61" s="5"/>
    </row>
    <row r="62" spans="1:16" x14ac:dyDescent="0.2">
      <c r="A62" s="5">
        <v>4</v>
      </c>
      <c r="B62" s="5" t="s">
        <v>91</v>
      </c>
      <c r="C62" s="5" t="s">
        <v>88</v>
      </c>
      <c r="D62" s="5" t="s">
        <v>86</v>
      </c>
      <c r="E62" s="5"/>
    </row>
    <row r="63" spans="1:16" x14ac:dyDescent="0.2">
      <c r="A63" s="5">
        <v>5</v>
      </c>
      <c r="B63" s="5" t="s">
        <v>92</v>
      </c>
      <c r="C63" s="5" t="s">
        <v>88</v>
      </c>
      <c r="D63" s="5" t="s">
        <v>89</v>
      </c>
      <c r="E63" s="5"/>
    </row>
    <row r="64" spans="1:16" x14ac:dyDescent="0.2">
      <c r="A64" s="5">
        <v>0</v>
      </c>
      <c r="B64" s="5" t="s">
        <v>93</v>
      </c>
      <c r="C64" s="5"/>
      <c r="D64" s="5"/>
      <c r="E64" s="5"/>
    </row>
    <row r="67" spans="1:8" ht="21" x14ac:dyDescent="0.35">
      <c r="A67" s="13" t="s">
        <v>94</v>
      </c>
      <c r="B67" s="13"/>
      <c r="C67" s="13"/>
      <c r="D67" s="13"/>
      <c r="E67" s="13"/>
      <c r="F67" s="13"/>
      <c r="G67" s="13"/>
      <c r="H67" s="13"/>
    </row>
    <row r="68" spans="1:8" ht="15" x14ac:dyDescent="0.25">
      <c r="A68" s="12" t="s">
        <v>79</v>
      </c>
      <c r="B68" s="12" t="s">
        <v>80</v>
      </c>
      <c r="C68" s="12" t="s">
        <v>95</v>
      </c>
      <c r="D68" s="12" t="s">
        <v>96</v>
      </c>
      <c r="E68" s="12" t="s">
        <v>97</v>
      </c>
      <c r="F68" s="12" t="s">
        <v>98</v>
      </c>
      <c r="G68" s="12" t="s">
        <v>100</v>
      </c>
      <c r="H68" s="12" t="s">
        <v>101</v>
      </c>
    </row>
    <row r="69" spans="1:8" ht="15" x14ac:dyDescent="0.25">
      <c r="A69" s="5">
        <v>1</v>
      </c>
      <c r="B69" s="5" t="str">
        <f>IFERROR(VLOOKUP(A69,A$7:$B59,2,FALSE),"")</f>
        <v>Discount</v>
      </c>
      <c r="C69" s="6">
        <v>-200</v>
      </c>
      <c r="D69" s="6">
        <f>IFERROR(IF(VLOOKUP(B69,$B$3:$C$7,2,FALSE)="USE SALES PRICE",C69,VLOOKUP(B69,$B$3:$E$7,4,FALSE)),"")</f>
        <v>0</v>
      </c>
      <c r="E69" s="6">
        <f>IFERROR(D69/$D$18,"")</f>
        <v>0</v>
      </c>
      <c r="F69" s="6">
        <f>IFERROR(E69*$C$18,"")</f>
        <v>0</v>
      </c>
      <c r="G69" s="14">
        <v>44576</v>
      </c>
      <c r="H69" s="14">
        <v>44576</v>
      </c>
    </row>
    <row r="70" spans="1:8" ht="15" x14ac:dyDescent="0.25">
      <c r="A70" s="5">
        <v>2</v>
      </c>
      <c r="B70" s="5" t="str">
        <f>IFERROR(VLOOKUP(A70,A$7:$B60,2,FALSE),"")</f>
        <v>SaaS Basic Subscription</v>
      </c>
      <c r="C70" s="6">
        <v>1200</v>
      </c>
      <c r="D70" s="6">
        <f t="shared" ref="D70:D73" si="4">IFERROR(IF(VLOOKUP(B70,$B$3:$C$7,2,FALSE)="USE SALES PRICE",C70,VLOOKUP(B70,$B$3:$E$7,4,FALSE)),"")</f>
        <v>1200</v>
      </c>
      <c r="E70" s="6">
        <f>IFERROR(D70/$D$74,"")</f>
        <v>0.44444444444444442</v>
      </c>
      <c r="F70" s="6">
        <f>IFERROR(E70*$C$74,"")</f>
        <v>1111.1111111111111</v>
      </c>
      <c r="G70" s="14">
        <v>44576</v>
      </c>
      <c r="H70" s="14">
        <v>44941</v>
      </c>
    </row>
    <row r="71" spans="1:8" ht="15" x14ac:dyDescent="0.25">
      <c r="A71" s="5">
        <v>3</v>
      </c>
      <c r="B71" s="5" t="str">
        <f>IFERROR(VLOOKUP(A71,A$7:$B61,2,FALSE),"")</f>
        <v>SaaS Implementation</v>
      </c>
      <c r="C71" s="6">
        <v>300</v>
      </c>
      <c r="D71" s="6">
        <f t="shared" si="4"/>
        <v>300</v>
      </c>
      <c r="E71" s="6">
        <f t="shared" ref="E71:E72" si="5">IFERROR(D71/$D$74,"")</f>
        <v>0.1111111111111111</v>
      </c>
      <c r="F71" s="6">
        <f t="shared" ref="F71:F72" si="6">IFERROR(E71*$C$74,"")</f>
        <v>277.77777777777777</v>
      </c>
      <c r="G71" s="14">
        <v>44576</v>
      </c>
      <c r="H71" s="14">
        <v>44576</v>
      </c>
    </row>
    <row r="72" spans="1:8" ht="15" x14ac:dyDescent="0.25">
      <c r="A72" s="5">
        <v>5</v>
      </c>
      <c r="B72" s="5" t="str">
        <f>IFERROR(VLOOKUP(A72,A$7:$B62,2,FALSE),"")</f>
        <v>SaaS Premium Subscription</v>
      </c>
      <c r="C72" s="6">
        <v>1200</v>
      </c>
      <c r="D72" s="6">
        <f t="shared" si="4"/>
        <v>1200</v>
      </c>
      <c r="E72" s="6">
        <f t="shared" si="5"/>
        <v>0.44444444444444442</v>
      </c>
      <c r="F72" s="6">
        <f t="shared" si="6"/>
        <v>1111.1111111111111</v>
      </c>
      <c r="G72" s="14">
        <v>44576</v>
      </c>
      <c r="H72" s="14">
        <v>44941</v>
      </c>
    </row>
    <row r="73" spans="1:8" x14ac:dyDescent="0.2">
      <c r="A73" s="5" t="str">
        <f>IF([1]i_InstrumentAttribute!H64="","",[1]i_InstrumentAttribute!H64)</f>
        <v/>
      </c>
      <c r="B73" s="5" t="str">
        <f>IFERROR(VLOOKUP(A73,A$7:$B63,2,FALSE),"")</f>
        <v/>
      </c>
      <c r="C73" s="6" t="str">
        <f>IF([1]i_InstrumentAttribute!I64="","",[1]i_InstrumentAttribute!J64*[1]i_InstrumentAttribute!I64)</f>
        <v/>
      </c>
      <c r="D73" s="6" t="str">
        <f t="shared" si="4"/>
        <v/>
      </c>
      <c r="E73" s="6" t="str">
        <f t="shared" ref="E73" si="7">IFERROR(D73/$D$18,"")</f>
        <v/>
      </c>
      <c r="F73" s="6" t="str">
        <f t="shared" ref="F73" si="8">IFERROR(E73*$C$18,"")</f>
        <v/>
      </c>
      <c r="G73" s="5"/>
      <c r="H73" s="5"/>
    </row>
    <row r="74" spans="1:8" ht="15" x14ac:dyDescent="0.25">
      <c r="A74" s="7" t="s">
        <v>99</v>
      </c>
      <c r="B74" s="7"/>
      <c r="C74" s="8">
        <f>SUM(C69:C73)</f>
        <v>2500</v>
      </c>
      <c r="D74" s="8">
        <f>SUM(D69:D73)</f>
        <v>2700</v>
      </c>
      <c r="E74" s="8">
        <f>SUM(E69:E73)</f>
        <v>1</v>
      </c>
      <c r="F74" s="8">
        <f>SUM(F69:F73)</f>
        <v>2500</v>
      </c>
      <c r="G74" s="5"/>
      <c r="H74" s="5"/>
    </row>
    <row r="76" spans="1:8" x14ac:dyDescent="0.2">
      <c r="B76" s="17" t="s">
        <v>87</v>
      </c>
      <c r="C76" s="17"/>
      <c r="D76" s="17"/>
    </row>
    <row r="77" spans="1:8" x14ac:dyDescent="0.2">
      <c r="B77" s="15" t="s">
        <v>102</v>
      </c>
      <c r="C77" s="15" t="s">
        <v>103</v>
      </c>
      <c r="D77" s="15" t="s">
        <v>104</v>
      </c>
    </row>
    <row r="78" spans="1:8" x14ac:dyDescent="0.2">
      <c r="B78" s="16">
        <v>44592</v>
      </c>
      <c r="C78" s="5">
        <f>-ROUND($F$70/$D$91*D78,4)</f>
        <v>-48.706200000000003</v>
      </c>
      <c r="D78" s="5">
        <f>B78-G70</f>
        <v>16</v>
      </c>
    </row>
    <row r="79" spans="1:8" x14ac:dyDescent="0.2">
      <c r="B79" s="16">
        <v>44620</v>
      </c>
      <c r="C79" s="5">
        <f>-ROUND($F$70/$D$91*D79,4)</f>
        <v>-85.235900000000001</v>
      </c>
      <c r="D79" s="5">
        <f>B79-B78</f>
        <v>28</v>
      </c>
    </row>
    <row r="80" spans="1:8" x14ac:dyDescent="0.2">
      <c r="B80" s="16">
        <v>44651</v>
      </c>
      <c r="C80" s="5">
        <f>-ROUND($F$70/$D$91*D80,4)</f>
        <v>-94.368300000000005</v>
      </c>
      <c r="D80" s="5">
        <f>B80-B79</f>
        <v>31</v>
      </c>
    </row>
    <row r="81" spans="2:4" x14ac:dyDescent="0.2">
      <c r="B81" s="16">
        <v>44681</v>
      </c>
      <c r="C81" s="5">
        <f>-ROUND($F$70/$D$91*D81,4)</f>
        <v>-91.324200000000005</v>
      </c>
      <c r="D81" s="5">
        <f>B81-B80</f>
        <v>30</v>
      </c>
    </row>
    <row r="82" spans="2:4" x14ac:dyDescent="0.2">
      <c r="B82" s="16">
        <v>44712</v>
      </c>
      <c r="C82" s="5">
        <f>-ROUND($F$70/$D$91*D82,4)</f>
        <v>-94.368300000000005</v>
      </c>
      <c r="D82" s="5">
        <f>B82-B81</f>
        <v>31</v>
      </c>
    </row>
    <row r="83" spans="2:4" x14ac:dyDescent="0.2">
      <c r="B83" s="16">
        <v>44742</v>
      </c>
      <c r="C83" s="5">
        <f>-ROUND($F$70/$D$91*D83,4)</f>
        <v>-91.324200000000005</v>
      </c>
      <c r="D83" s="5">
        <f>B83-B82</f>
        <v>30</v>
      </c>
    </row>
    <row r="84" spans="2:4" x14ac:dyDescent="0.2">
      <c r="B84" s="16">
        <v>44773</v>
      </c>
      <c r="C84" s="5">
        <f>-ROUND($F$70/$D$91*D84,4)</f>
        <v>-94.368300000000005</v>
      </c>
      <c r="D84" s="5">
        <f>B84-B83</f>
        <v>31</v>
      </c>
    </row>
    <row r="85" spans="2:4" x14ac:dyDescent="0.2">
      <c r="B85" s="16">
        <v>44804</v>
      </c>
      <c r="C85" s="5">
        <f>-ROUND($F$70/$D$91*D85,4)</f>
        <v>-94.368300000000005</v>
      </c>
      <c r="D85" s="5">
        <f>B85-B84</f>
        <v>31</v>
      </c>
    </row>
    <row r="86" spans="2:4" x14ac:dyDescent="0.2">
      <c r="B86" s="16">
        <v>44834</v>
      </c>
      <c r="C86" s="5">
        <f>-ROUND($F$70/$D$91*D86,4)</f>
        <v>-91.324200000000005</v>
      </c>
      <c r="D86" s="5">
        <f>B86-B85</f>
        <v>30</v>
      </c>
    </row>
    <row r="87" spans="2:4" x14ac:dyDescent="0.2">
      <c r="B87" s="16">
        <v>44865</v>
      </c>
      <c r="C87" s="5">
        <f>-ROUND($F$70/$D$91*D87,4)</f>
        <v>-94.368300000000005</v>
      </c>
      <c r="D87" s="5">
        <f>B87-B86</f>
        <v>31</v>
      </c>
    </row>
    <row r="88" spans="2:4" x14ac:dyDescent="0.2">
      <c r="B88" s="16">
        <v>44895</v>
      </c>
      <c r="C88" s="5">
        <f>-ROUND($F$70/$D$91*D88,4)</f>
        <v>-91.324200000000005</v>
      </c>
      <c r="D88" s="5">
        <f>B88-B87</f>
        <v>30</v>
      </c>
    </row>
    <row r="89" spans="2:4" x14ac:dyDescent="0.2">
      <c r="B89" s="16">
        <v>44926</v>
      </c>
      <c r="C89" s="5">
        <f>-ROUND($F$70/$D$91*D89,4)</f>
        <v>-94.368300000000005</v>
      </c>
      <c r="D89" s="5">
        <f>B89-B88</f>
        <v>31</v>
      </c>
    </row>
    <row r="90" spans="2:4" x14ac:dyDescent="0.2">
      <c r="B90" s="16">
        <v>44941</v>
      </c>
      <c r="C90" s="5">
        <f>-ROUND($F$70/$D$91*D90,4)</f>
        <v>-45.662100000000002</v>
      </c>
      <c r="D90" s="5">
        <f>B90-B89</f>
        <v>15</v>
      </c>
    </row>
    <row r="91" spans="2:4" x14ac:dyDescent="0.2">
      <c r="B91" s="5"/>
      <c r="C91" s="5">
        <f>SUM(C78:C90)</f>
        <v>-1111.1108000000002</v>
      </c>
      <c r="D91" s="5">
        <f>SUM(D78:D90)</f>
        <v>365</v>
      </c>
    </row>
    <row r="94" spans="2:4" x14ac:dyDescent="0.2">
      <c r="B94" s="17" t="s">
        <v>92</v>
      </c>
      <c r="C94" s="17"/>
      <c r="D94" s="17"/>
    </row>
    <row r="95" spans="2:4" x14ac:dyDescent="0.2">
      <c r="B95" s="15" t="s">
        <v>102</v>
      </c>
      <c r="C95" s="15" t="s">
        <v>103</v>
      </c>
      <c r="D95" s="15" t="s">
        <v>104</v>
      </c>
    </row>
    <row r="96" spans="2:4" x14ac:dyDescent="0.2">
      <c r="B96" s="16">
        <v>44592</v>
      </c>
      <c r="C96" s="5">
        <f>-ROUND($F$72/$D$109*D96,4)</f>
        <v>-48.706200000000003</v>
      </c>
      <c r="D96" s="5">
        <f>B96-G72</f>
        <v>16</v>
      </c>
    </row>
    <row r="97" spans="2:4" x14ac:dyDescent="0.2">
      <c r="B97" s="16">
        <v>44620</v>
      </c>
      <c r="C97" s="5">
        <f t="shared" ref="C97:C108" si="9">-ROUND($F$72/$D$109*D97,4)</f>
        <v>-85.235900000000001</v>
      </c>
      <c r="D97" s="5">
        <f>B97-B96</f>
        <v>28</v>
      </c>
    </row>
    <row r="98" spans="2:4" x14ac:dyDescent="0.2">
      <c r="B98" s="16">
        <v>44651</v>
      </c>
      <c r="C98" s="5">
        <f t="shared" si="9"/>
        <v>-94.368300000000005</v>
      </c>
      <c r="D98" s="5">
        <f>B98-B97</f>
        <v>31</v>
      </c>
    </row>
    <row r="99" spans="2:4" x14ac:dyDescent="0.2">
      <c r="B99" s="16">
        <v>44681</v>
      </c>
      <c r="C99" s="5">
        <f t="shared" si="9"/>
        <v>-91.324200000000005</v>
      </c>
      <c r="D99" s="5">
        <f>B99-B98</f>
        <v>30</v>
      </c>
    </row>
    <row r="100" spans="2:4" x14ac:dyDescent="0.2">
      <c r="B100" s="16">
        <v>44712</v>
      </c>
      <c r="C100" s="5">
        <f t="shared" si="9"/>
        <v>-94.368300000000005</v>
      </c>
      <c r="D100" s="5">
        <f>B100-B99</f>
        <v>31</v>
      </c>
    </row>
    <row r="101" spans="2:4" x14ac:dyDescent="0.2">
      <c r="B101" s="16">
        <v>44742</v>
      </c>
      <c r="C101" s="5">
        <f t="shared" si="9"/>
        <v>-91.324200000000005</v>
      </c>
      <c r="D101" s="5">
        <f>B101-B100</f>
        <v>30</v>
      </c>
    </row>
    <row r="102" spans="2:4" x14ac:dyDescent="0.2">
      <c r="B102" s="16">
        <v>44773</v>
      </c>
      <c r="C102" s="5">
        <f t="shared" si="9"/>
        <v>-94.368300000000005</v>
      </c>
      <c r="D102" s="5">
        <f>B102-B101</f>
        <v>31</v>
      </c>
    </row>
    <row r="103" spans="2:4" x14ac:dyDescent="0.2">
      <c r="B103" s="16">
        <v>44804</v>
      </c>
      <c r="C103" s="5">
        <f t="shared" si="9"/>
        <v>-94.368300000000005</v>
      </c>
      <c r="D103" s="5">
        <f>B103-B102</f>
        <v>31</v>
      </c>
    </row>
    <row r="104" spans="2:4" x14ac:dyDescent="0.2">
      <c r="B104" s="16">
        <v>44834</v>
      </c>
      <c r="C104" s="5">
        <f t="shared" si="9"/>
        <v>-91.324200000000005</v>
      </c>
      <c r="D104" s="5">
        <f>B104-B103</f>
        <v>30</v>
      </c>
    </row>
    <row r="105" spans="2:4" x14ac:dyDescent="0.2">
      <c r="B105" s="16">
        <v>44865</v>
      </c>
      <c r="C105" s="5">
        <f t="shared" si="9"/>
        <v>-94.368300000000005</v>
      </c>
      <c r="D105" s="5">
        <f>B105-B104</f>
        <v>31</v>
      </c>
    </row>
    <row r="106" spans="2:4" x14ac:dyDescent="0.2">
      <c r="B106" s="16">
        <v>44895</v>
      </c>
      <c r="C106" s="5">
        <f t="shared" si="9"/>
        <v>-91.324200000000005</v>
      </c>
      <c r="D106" s="5">
        <f>B106-B105</f>
        <v>30</v>
      </c>
    </row>
    <row r="107" spans="2:4" x14ac:dyDescent="0.2">
      <c r="B107" s="16">
        <v>44926</v>
      </c>
      <c r="C107" s="5">
        <f t="shared" si="9"/>
        <v>-94.368300000000005</v>
      </c>
      <c r="D107" s="5">
        <f>B107-B106</f>
        <v>31</v>
      </c>
    </row>
    <row r="108" spans="2:4" x14ac:dyDescent="0.2">
      <c r="B108" s="16">
        <v>44941</v>
      </c>
      <c r="C108" s="5">
        <f t="shared" si="9"/>
        <v>-45.662100000000002</v>
      </c>
      <c r="D108" s="5">
        <f>B108-B107</f>
        <v>15</v>
      </c>
    </row>
    <row r="109" spans="2:4" x14ac:dyDescent="0.2">
      <c r="B109" s="5"/>
      <c r="C109" s="5">
        <f>SUM(C96:C108)</f>
        <v>-1111.1108000000002</v>
      </c>
      <c r="D109" s="5">
        <f>SUM(D96:D108)</f>
        <v>365</v>
      </c>
    </row>
  </sheetData>
  <mergeCells count="12">
    <mergeCell ref="L2:L4"/>
    <mergeCell ref="A57:E57"/>
    <mergeCell ref="A67:H67"/>
    <mergeCell ref="A74:B74"/>
    <mergeCell ref="B76:D76"/>
    <mergeCell ref="B94:D94"/>
    <mergeCell ref="A55:P55"/>
    <mergeCell ref="A1:E1"/>
    <mergeCell ref="A18:B18"/>
    <mergeCell ref="A11:H11"/>
    <mergeCell ref="B20:D20"/>
    <mergeCell ref="B38:D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</vt:lpstr>
      <vt:lpstr>O_Attribute</vt:lpstr>
      <vt:lpstr>O_Instrument</vt:lpstr>
      <vt:lpstr>O_Metric</vt:lpstr>
      <vt:lpstr>O_TransactionActivity</vt:lpstr>
      <vt:lpstr>O_InstrumentAttribute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Rafay Ahmed</cp:lastModifiedBy>
  <cp:revision>107</cp:revision>
  <dcterms:created xsi:type="dcterms:W3CDTF">2025-06-10T09:23:35Z</dcterms:created>
  <dcterms:modified xsi:type="dcterms:W3CDTF">2025-07-01T06:45:10Z</dcterms:modified>
  <dc:language>en-US</dc:language>
</cp:coreProperties>
</file>