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"/>
    </mc:Choice>
  </mc:AlternateContent>
  <xr:revisionPtr revIDLastSave="0" documentId="13_ncr:1_{4A321C53-8BF8-4E82-B71B-DED82272FFEB}" xr6:coauthVersionLast="47" xr6:coauthVersionMax="47" xr10:uidLastSave="{00000000-0000-0000-0000-000000000000}"/>
  <bookViews>
    <workbookView xWindow="-120" yWindow="-120" windowWidth="29040" windowHeight="17640" xr2:uid="{10D072D9-2670-47E7-BF4D-BAC7A16F04F7}"/>
  </bookViews>
  <sheets>
    <sheet name="Scenario" sheetId="1" r:id="rId1"/>
    <sheet name="Transactions_final" sheetId="2" r:id="rId2"/>
    <sheet name="Balances_Final" sheetId="3" r:id="rId3"/>
    <sheet name="InstrumentAttribute_Final" sheetId="4" r:id="rId4"/>
  </sheets>
  <definedNames>
    <definedName name="_xlnm._FilterDatabase" localSheetId="0" hidden="1">Scenario!$A$143:$O$165</definedName>
    <definedName name="_xlnm._FilterDatabase" localSheetId="1" hidden="1">Transactions_final!$A$2:$G$83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0" i="1" l="1"/>
  <c r="O309" i="1"/>
  <c r="O308" i="1"/>
  <c r="N310" i="1"/>
  <c r="N309" i="1"/>
  <c r="N308" i="1"/>
  <c r="M310" i="1"/>
  <c r="M309" i="1"/>
  <c r="M308" i="1"/>
  <c r="M307" i="1"/>
  <c r="M306" i="1"/>
  <c r="M305" i="1"/>
  <c r="E304" i="1"/>
  <c r="E303" i="1"/>
  <c r="E302" i="1"/>
  <c r="G322" i="1"/>
  <c r="C320" i="1"/>
  <c r="R306" i="1"/>
  <c r="Q306" i="1"/>
  <c r="T305" i="1"/>
  <c r="T306" i="1" s="1"/>
  <c r="R305" i="1"/>
  <c r="Q305" i="1"/>
  <c r="J296" i="1"/>
  <c r="G296" i="1"/>
  <c r="J295" i="1"/>
  <c r="J294" i="1"/>
  <c r="C294" i="1"/>
  <c r="J293" i="1"/>
  <c r="J292" i="1"/>
  <c r="J291" i="1"/>
  <c r="J290" i="1"/>
  <c r="J289" i="1"/>
  <c r="R280" i="1"/>
  <c r="Q280" i="1"/>
  <c r="T279" i="1"/>
  <c r="T280" i="1" s="1"/>
  <c r="R279" i="1"/>
  <c r="Q279" i="1"/>
  <c r="G216" i="1" l="1"/>
  <c r="G11" i="4"/>
  <c r="C9" i="4"/>
  <c r="G271" i="1"/>
  <c r="C214" i="1"/>
  <c r="C269" i="1"/>
  <c r="T188" i="1"/>
  <c r="T189" i="1" s="1"/>
  <c r="G239" i="1"/>
  <c r="G238" i="1"/>
  <c r="G237" i="1"/>
  <c r="G236" i="1"/>
  <c r="G235" i="1"/>
  <c r="G234" i="1"/>
  <c r="G233" i="1"/>
  <c r="C239" i="1"/>
  <c r="C257" i="1" s="1"/>
  <c r="C238" i="1"/>
  <c r="C256" i="1" s="1"/>
  <c r="C237" i="1"/>
  <c r="C255" i="1" s="1"/>
  <c r="C236" i="1"/>
  <c r="C254" i="1" s="1"/>
  <c r="C235" i="1"/>
  <c r="C253" i="1" s="1"/>
  <c r="C234" i="1"/>
  <c r="C252" i="1" s="1"/>
  <c r="B239" i="1"/>
  <c r="B257" i="1" s="1"/>
  <c r="B238" i="1"/>
  <c r="B256" i="1" s="1"/>
  <c r="B237" i="1"/>
  <c r="B255" i="1" s="1"/>
  <c r="B236" i="1"/>
  <c r="B254" i="1" s="1"/>
  <c r="B235" i="1"/>
  <c r="B253" i="1" s="1"/>
  <c r="B234" i="1"/>
  <c r="B252" i="1" s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D205" i="1"/>
  <c r="D239" i="1" s="1"/>
  <c r="D257" i="1" s="1"/>
  <c r="D204" i="1"/>
  <c r="D238" i="1" s="1"/>
  <c r="D256" i="1" s="1"/>
  <c r="D203" i="1"/>
  <c r="D237" i="1" s="1"/>
  <c r="D255" i="1" s="1"/>
  <c r="F199" i="1"/>
  <c r="F233" i="1" s="1"/>
  <c r="F251" i="1" s="1"/>
  <c r="F198" i="1"/>
  <c r="F232" i="1" s="1"/>
  <c r="F250" i="1" s="1"/>
  <c r="F197" i="1"/>
  <c r="F231" i="1" s="1"/>
  <c r="F249" i="1" s="1"/>
  <c r="F196" i="1"/>
  <c r="F230" i="1" s="1"/>
  <c r="F248" i="1" s="1"/>
  <c r="D199" i="1"/>
  <c r="D233" i="1" s="1"/>
  <c r="D251" i="1" s="1"/>
  <c r="C199" i="1"/>
  <c r="C233" i="1" s="1"/>
  <c r="C251" i="1" s="1"/>
  <c r="D198" i="1"/>
  <c r="D232" i="1" s="1"/>
  <c r="D250" i="1" s="1"/>
  <c r="C198" i="1"/>
  <c r="C232" i="1" s="1"/>
  <c r="C250" i="1" s="1"/>
  <c r="D197" i="1"/>
  <c r="D231" i="1" s="1"/>
  <c r="D249" i="1" s="1"/>
  <c r="C197" i="1"/>
  <c r="C231" i="1" s="1"/>
  <c r="C249" i="1" s="1"/>
  <c r="D196" i="1"/>
  <c r="D230" i="1" s="1"/>
  <c r="D248" i="1" s="1"/>
  <c r="C196" i="1"/>
  <c r="C230" i="1" s="1"/>
  <c r="C248" i="1" s="1"/>
  <c r="B199" i="1"/>
  <c r="B233" i="1" s="1"/>
  <c r="B251" i="1" s="1"/>
  <c r="B198" i="1"/>
  <c r="B232" i="1" s="1"/>
  <c r="B250" i="1" s="1"/>
  <c r="B197" i="1"/>
  <c r="B231" i="1" s="1"/>
  <c r="B249" i="1" s="1"/>
  <c r="B196" i="1"/>
  <c r="B230" i="1" s="1"/>
  <c r="B248" i="1" s="1"/>
  <c r="F195" i="1"/>
  <c r="F229" i="1" s="1"/>
  <c r="F247" i="1" s="1"/>
  <c r="F194" i="1"/>
  <c r="F228" i="1" s="1"/>
  <c r="F246" i="1" s="1"/>
  <c r="F193" i="1"/>
  <c r="F227" i="1" s="1"/>
  <c r="F245" i="1" s="1"/>
  <c r="F192" i="1"/>
  <c r="F226" i="1" s="1"/>
  <c r="F244" i="1" s="1"/>
  <c r="F191" i="1"/>
  <c r="F225" i="1" s="1"/>
  <c r="F243" i="1" s="1"/>
  <c r="D195" i="1"/>
  <c r="D229" i="1" s="1"/>
  <c r="D247" i="1" s="1"/>
  <c r="C195" i="1"/>
  <c r="C229" i="1" s="1"/>
  <c r="C247" i="1" s="1"/>
  <c r="D194" i="1"/>
  <c r="D228" i="1" s="1"/>
  <c r="D246" i="1" s="1"/>
  <c r="C194" i="1"/>
  <c r="C228" i="1" s="1"/>
  <c r="C246" i="1" s="1"/>
  <c r="D193" i="1"/>
  <c r="D227" i="1" s="1"/>
  <c r="D245" i="1" s="1"/>
  <c r="C193" i="1"/>
  <c r="C227" i="1" s="1"/>
  <c r="C245" i="1" s="1"/>
  <c r="D192" i="1"/>
  <c r="D226" i="1" s="1"/>
  <c r="D244" i="1" s="1"/>
  <c r="C192" i="1"/>
  <c r="C226" i="1" s="1"/>
  <c r="C244" i="1" s="1"/>
  <c r="D191" i="1"/>
  <c r="D225" i="1" s="1"/>
  <c r="D243" i="1" s="1"/>
  <c r="C191" i="1"/>
  <c r="C225" i="1" s="1"/>
  <c r="C243" i="1" s="1"/>
  <c r="B195" i="1"/>
  <c r="B229" i="1" s="1"/>
  <c r="B247" i="1" s="1"/>
  <c r="B194" i="1"/>
  <c r="B228" i="1" s="1"/>
  <c r="B246" i="1" s="1"/>
  <c r="B193" i="1"/>
  <c r="B227" i="1" s="1"/>
  <c r="B245" i="1" s="1"/>
  <c r="B192" i="1"/>
  <c r="B226" i="1" s="1"/>
  <c r="B244" i="1" s="1"/>
  <c r="B191" i="1"/>
  <c r="B225" i="1" s="1"/>
  <c r="B243" i="1" s="1"/>
  <c r="F190" i="1"/>
  <c r="F224" i="1" s="1"/>
  <c r="F242" i="1" s="1"/>
  <c r="F189" i="1"/>
  <c r="F223" i="1" s="1"/>
  <c r="F241" i="1" s="1"/>
  <c r="F188" i="1"/>
  <c r="D190" i="1"/>
  <c r="D224" i="1" s="1"/>
  <c r="D242" i="1" s="1"/>
  <c r="C190" i="1"/>
  <c r="C224" i="1" s="1"/>
  <c r="C242" i="1" s="1"/>
  <c r="D189" i="1"/>
  <c r="D223" i="1" s="1"/>
  <c r="D241" i="1" s="1"/>
  <c r="C189" i="1"/>
  <c r="C223" i="1" s="1"/>
  <c r="C241" i="1" s="1"/>
  <c r="D188" i="1"/>
  <c r="D222" i="1" s="1"/>
  <c r="D240" i="1" s="1"/>
  <c r="C188" i="1"/>
  <c r="C222" i="1" s="1"/>
  <c r="C240" i="1" s="1"/>
  <c r="B190" i="1"/>
  <c r="B224" i="1" s="1"/>
  <c r="B242" i="1" s="1"/>
  <c r="B189" i="1"/>
  <c r="B223" i="1" s="1"/>
  <c r="B241" i="1" s="1"/>
  <c r="B188" i="1"/>
  <c r="B222" i="1" s="1"/>
  <c r="B240" i="1" s="1"/>
  <c r="J216" i="1"/>
  <c r="E242" i="1" s="1"/>
  <c r="G232" i="1"/>
  <c r="G231" i="1"/>
  <c r="G230" i="1"/>
  <c r="G229" i="1"/>
  <c r="G228" i="1"/>
  <c r="G227" i="1"/>
  <c r="G226" i="1"/>
  <c r="G225" i="1"/>
  <c r="G224" i="1"/>
  <c r="G223" i="1"/>
  <c r="G222" i="1"/>
  <c r="R226" i="1"/>
  <c r="Q226" i="1"/>
  <c r="R225" i="1"/>
  <c r="Q225" i="1"/>
  <c r="J215" i="1"/>
  <c r="E246" i="1" s="1"/>
  <c r="J214" i="1"/>
  <c r="J213" i="1"/>
  <c r="J212" i="1"/>
  <c r="E240" i="1" s="1"/>
  <c r="J211" i="1"/>
  <c r="J210" i="1"/>
  <c r="J209" i="1"/>
  <c r="R189" i="1"/>
  <c r="Q189" i="1"/>
  <c r="R188" i="1"/>
  <c r="Q188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F147" i="1"/>
  <c r="F202" i="1" s="1"/>
  <c r="F236" i="1" s="1"/>
  <c r="F254" i="1" s="1"/>
  <c r="E147" i="1"/>
  <c r="E202" i="1" s="1"/>
  <c r="E236" i="1" s="1"/>
  <c r="E254" i="1" s="1"/>
  <c r="D147" i="1"/>
  <c r="D202" i="1" s="1"/>
  <c r="D236" i="1" s="1"/>
  <c r="D254" i="1" s="1"/>
  <c r="C147" i="1"/>
  <c r="B147" i="1"/>
  <c r="A147" i="1"/>
  <c r="G146" i="1"/>
  <c r="F146" i="1"/>
  <c r="F201" i="1" s="1"/>
  <c r="F235" i="1" s="1"/>
  <c r="F253" i="1" s="1"/>
  <c r="E146" i="1"/>
  <c r="E201" i="1" s="1"/>
  <c r="E235" i="1" s="1"/>
  <c r="E253" i="1" s="1"/>
  <c r="D146" i="1"/>
  <c r="D201" i="1" s="1"/>
  <c r="D235" i="1" s="1"/>
  <c r="D253" i="1" s="1"/>
  <c r="C146" i="1"/>
  <c r="B146" i="1"/>
  <c r="A146" i="1"/>
  <c r="G145" i="1"/>
  <c r="F145" i="1"/>
  <c r="F200" i="1" s="1"/>
  <c r="F234" i="1" s="1"/>
  <c r="F252" i="1" s="1"/>
  <c r="E145" i="1"/>
  <c r="E200" i="1" s="1"/>
  <c r="E234" i="1" s="1"/>
  <c r="E252" i="1" s="1"/>
  <c r="D145" i="1"/>
  <c r="D200" i="1" s="1"/>
  <c r="D234" i="1" s="1"/>
  <c r="D252" i="1" s="1"/>
  <c r="C145" i="1"/>
  <c r="K145" i="1" s="1"/>
  <c r="K146" i="1" s="1"/>
  <c r="K147" i="1" s="1"/>
  <c r="K148" i="1" s="1"/>
  <c r="K149" i="1" s="1"/>
  <c r="B145" i="1"/>
  <c r="A145" i="1"/>
  <c r="G144" i="1"/>
  <c r="F144" i="1"/>
  <c r="E144" i="1"/>
  <c r="D144" i="1"/>
  <c r="C144" i="1"/>
  <c r="K144" i="1" s="1"/>
  <c r="T144" i="1" s="1"/>
  <c r="T145" i="1" s="1"/>
  <c r="B144" i="1"/>
  <c r="A144" i="1"/>
  <c r="J138" i="1"/>
  <c r="F168" i="1"/>
  <c r="F205" i="1" s="1"/>
  <c r="F239" i="1" s="1"/>
  <c r="F257" i="1" s="1"/>
  <c r="F260" i="1" s="1"/>
  <c r="F127" i="1"/>
  <c r="F156" i="1" s="1"/>
  <c r="F164" i="1" s="1"/>
  <c r="F167" i="1" s="1"/>
  <c r="F204" i="1" s="1"/>
  <c r="F238" i="1" s="1"/>
  <c r="F256" i="1" s="1"/>
  <c r="F259" i="1" s="1"/>
  <c r="F126" i="1"/>
  <c r="F155" i="1" s="1"/>
  <c r="F125" i="1"/>
  <c r="F154" i="1" s="1"/>
  <c r="F163" i="1" s="1"/>
  <c r="F166" i="1" s="1"/>
  <c r="F203" i="1" s="1"/>
  <c r="F237" i="1" s="1"/>
  <c r="F255" i="1" s="1"/>
  <c r="F258" i="1" s="1"/>
  <c r="F124" i="1"/>
  <c r="F153" i="1" s="1"/>
  <c r="F162" i="1" s="1"/>
  <c r="D127" i="1"/>
  <c r="D156" i="1" s="1"/>
  <c r="D126" i="1"/>
  <c r="D155" i="1" s="1"/>
  <c r="D125" i="1"/>
  <c r="D154" i="1" s="1"/>
  <c r="D124" i="1"/>
  <c r="D153" i="1" s="1"/>
  <c r="B127" i="1"/>
  <c r="B156" i="1" s="1"/>
  <c r="B126" i="1"/>
  <c r="B155" i="1" s="1"/>
  <c r="B125" i="1"/>
  <c r="B154" i="1" s="1"/>
  <c r="B124" i="1"/>
  <c r="B153" i="1" s="1"/>
  <c r="F123" i="1"/>
  <c r="F152" i="1" s="1"/>
  <c r="F161" i="1" s="1"/>
  <c r="F122" i="1"/>
  <c r="F151" i="1" s="1"/>
  <c r="F160" i="1" s="1"/>
  <c r="F121" i="1"/>
  <c r="F150" i="1" s="1"/>
  <c r="F159" i="1" s="1"/>
  <c r="F120" i="1"/>
  <c r="F149" i="1" s="1"/>
  <c r="F158" i="1" s="1"/>
  <c r="F119" i="1"/>
  <c r="F148" i="1" s="1"/>
  <c r="F157" i="1" s="1"/>
  <c r="D123" i="1"/>
  <c r="D152" i="1" s="1"/>
  <c r="D122" i="1"/>
  <c r="D151" i="1" s="1"/>
  <c r="D121" i="1"/>
  <c r="D150" i="1" s="1"/>
  <c r="D120" i="1"/>
  <c r="D149" i="1" s="1"/>
  <c r="D119" i="1"/>
  <c r="D148" i="1" s="1"/>
  <c r="B123" i="1"/>
  <c r="B152" i="1" s="1"/>
  <c r="B122" i="1"/>
  <c r="B151" i="1" s="1"/>
  <c r="B121" i="1"/>
  <c r="B150" i="1" s="1"/>
  <c r="B120" i="1"/>
  <c r="B149" i="1" s="1"/>
  <c r="B119" i="1"/>
  <c r="B148" i="1" s="1"/>
  <c r="A119" i="1"/>
  <c r="A120" i="1" s="1"/>
  <c r="A121" i="1" s="1"/>
  <c r="A122" i="1" s="1"/>
  <c r="A123" i="1" s="1"/>
  <c r="A124" i="1" s="1"/>
  <c r="A125" i="1" s="1"/>
  <c r="A126" i="1" s="1"/>
  <c r="A127" i="1" s="1"/>
  <c r="R145" i="1"/>
  <c r="Q145" i="1"/>
  <c r="R144" i="1"/>
  <c r="Q144" i="1"/>
  <c r="J137" i="1"/>
  <c r="J136" i="1"/>
  <c r="J135" i="1"/>
  <c r="J134" i="1"/>
  <c r="J133" i="1"/>
  <c r="J132" i="1"/>
  <c r="R116" i="1"/>
  <c r="Q116" i="1"/>
  <c r="K116" i="1"/>
  <c r="K117" i="1" s="1"/>
  <c r="K118" i="1" s="1"/>
  <c r="K119" i="1" s="1"/>
  <c r="K120" i="1" s="1"/>
  <c r="R115" i="1"/>
  <c r="Q115" i="1"/>
  <c r="K115" i="1"/>
  <c r="T115" i="1" s="1"/>
  <c r="T116" i="1" s="1"/>
  <c r="E93" i="1"/>
  <c r="N76" i="1"/>
  <c r="N74" i="1"/>
  <c r="N72" i="1"/>
  <c r="N92" i="1" s="1"/>
  <c r="N93" i="1"/>
  <c r="R92" i="1"/>
  <c r="Q92" i="1"/>
  <c r="K92" i="1"/>
  <c r="K93" i="1" s="1"/>
  <c r="K94" i="1" s="1"/>
  <c r="K95" i="1" s="1"/>
  <c r="K96" i="1" s="1"/>
  <c r="E92" i="1"/>
  <c r="R91" i="1"/>
  <c r="Q91" i="1"/>
  <c r="K91" i="1"/>
  <c r="T91" i="1" s="1"/>
  <c r="T92" i="1" s="1"/>
  <c r="E91" i="1"/>
  <c r="E124" i="1" s="1"/>
  <c r="E153" i="1" s="1"/>
  <c r="E162" i="1" s="1"/>
  <c r="J85" i="1"/>
  <c r="J84" i="1"/>
  <c r="J83" i="1"/>
  <c r="J82" i="1"/>
  <c r="J81" i="1"/>
  <c r="J80" i="1"/>
  <c r="R72" i="1"/>
  <c r="Q72" i="1"/>
  <c r="K72" i="1"/>
  <c r="K73" i="1" s="1"/>
  <c r="K74" i="1" s="1"/>
  <c r="K75" i="1" s="1"/>
  <c r="K76" i="1" s="1"/>
  <c r="R71" i="1"/>
  <c r="Q71" i="1"/>
  <c r="K71" i="1"/>
  <c r="T71" i="1" s="1"/>
  <c r="T72" i="1" s="1"/>
  <c r="N59" i="1"/>
  <c r="E59" i="1"/>
  <c r="E120" i="1" s="1"/>
  <c r="E149" i="1" s="1"/>
  <c r="E158" i="1" s="1"/>
  <c r="K59" i="1"/>
  <c r="K60" i="1" s="1"/>
  <c r="K61" i="1" s="1"/>
  <c r="K62" i="1" s="1"/>
  <c r="K63" i="1" s="1"/>
  <c r="K58" i="1"/>
  <c r="T58" i="1" s="1"/>
  <c r="T59" i="1" s="1"/>
  <c r="E58" i="1"/>
  <c r="E119" i="1" s="1"/>
  <c r="E148" i="1" s="1"/>
  <c r="E157" i="1" s="1"/>
  <c r="N40" i="1"/>
  <c r="N60" i="1" s="1"/>
  <c r="J52" i="1"/>
  <c r="J51" i="1"/>
  <c r="J50" i="1"/>
  <c r="V39" i="1"/>
  <c r="Q59" i="1"/>
  <c r="R59" i="1"/>
  <c r="R58" i="1"/>
  <c r="Q58" i="1"/>
  <c r="J49" i="1"/>
  <c r="J48" i="1"/>
  <c r="J47" i="1"/>
  <c r="Q39" i="1"/>
  <c r="K39" i="1"/>
  <c r="K40" i="1" s="1"/>
  <c r="K41" i="1" s="1"/>
  <c r="K42" i="1" s="1"/>
  <c r="K43" i="1" s="1"/>
  <c r="R39" i="1"/>
  <c r="R38" i="1"/>
  <c r="Q38" i="1"/>
  <c r="N38" i="1"/>
  <c r="N58" i="1" s="1"/>
  <c r="K38" i="1"/>
  <c r="T38" i="1" s="1"/>
  <c r="T39" i="1" s="1"/>
  <c r="J18" i="1"/>
  <c r="E29" i="1" s="1"/>
  <c r="N29" i="1" s="1"/>
  <c r="O29" i="1" s="1"/>
  <c r="M43" i="1" s="1"/>
  <c r="O43" i="1" s="1"/>
  <c r="J17" i="1"/>
  <c r="E28" i="1" s="1"/>
  <c r="N28" i="1" s="1"/>
  <c r="O28" i="1" s="1"/>
  <c r="M42" i="1" s="1"/>
  <c r="O42" i="1" s="1"/>
  <c r="J16" i="1"/>
  <c r="E27" i="1" s="1"/>
  <c r="N27" i="1" s="1"/>
  <c r="H29" i="1"/>
  <c r="H28" i="1"/>
  <c r="H27" i="1"/>
  <c r="N26" i="1"/>
  <c r="O26" i="1" s="1"/>
  <c r="M40" i="1" s="1"/>
  <c r="M60" i="1" s="1"/>
  <c r="L26" i="1"/>
  <c r="K26" i="1"/>
  <c r="K27" i="1" s="1"/>
  <c r="K28" i="1" s="1"/>
  <c r="K29" i="1" s="1"/>
  <c r="I26" i="1"/>
  <c r="I27" i="1" s="1"/>
  <c r="I28" i="1" s="1"/>
  <c r="I29" i="1" s="1"/>
  <c r="Q25" i="1"/>
  <c r="N25" i="1"/>
  <c r="O25" i="1" s="1"/>
  <c r="M39" i="1" s="1"/>
  <c r="M59" i="1" s="1"/>
  <c r="L25" i="1"/>
  <c r="K25" i="1"/>
  <c r="I25" i="1"/>
  <c r="R25" i="1" s="1"/>
  <c r="U24" i="1"/>
  <c r="R24" i="1"/>
  <c r="Q24" i="1"/>
  <c r="N24" i="1"/>
  <c r="O24" i="1" s="1"/>
  <c r="M38" i="1" s="1"/>
  <c r="M58" i="1" s="1"/>
  <c r="L24" i="1"/>
  <c r="K24" i="1"/>
  <c r="T24" i="1" s="1"/>
  <c r="T25" i="1" s="1"/>
  <c r="Q8" i="1"/>
  <c r="H12" i="1"/>
  <c r="H11" i="1"/>
  <c r="H10" i="1"/>
  <c r="U7" i="1"/>
  <c r="R7" i="1"/>
  <c r="Q7" i="1"/>
  <c r="L9" i="1"/>
  <c r="L8" i="1"/>
  <c r="K9" i="1"/>
  <c r="K10" i="1" s="1"/>
  <c r="K11" i="1" s="1"/>
  <c r="K12" i="1" s="1"/>
  <c r="K8" i="1"/>
  <c r="K7" i="1"/>
  <c r="T7" i="1" s="1"/>
  <c r="T8" i="1" s="1"/>
  <c r="I9" i="1"/>
  <c r="I10" i="1" s="1"/>
  <c r="I11" i="1" s="1"/>
  <c r="I12" i="1" s="1"/>
  <c r="I8" i="1"/>
  <c r="R8" i="1" s="1"/>
  <c r="N9" i="1"/>
  <c r="O9" i="1" s="1"/>
  <c r="N8" i="1"/>
  <c r="O8" i="1" s="1"/>
  <c r="N7" i="1"/>
  <c r="O7" i="1" s="1"/>
  <c r="L7" i="1"/>
  <c r="F222" i="1" l="1"/>
  <c r="E241" i="1"/>
  <c r="E192" i="1"/>
  <c r="E226" i="1" s="1"/>
  <c r="E244" i="1" s="1"/>
  <c r="E196" i="1"/>
  <c r="E188" i="1"/>
  <c r="E222" i="1" s="1"/>
  <c r="E189" i="1"/>
  <c r="E223" i="1" s="1"/>
  <c r="E190" i="1"/>
  <c r="E224" i="1" s="1"/>
  <c r="E191" i="1"/>
  <c r="E225" i="1" s="1"/>
  <c r="E243" i="1" s="1"/>
  <c r="N146" i="1"/>
  <c r="N144" i="1"/>
  <c r="N145" i="1"/>
  <c r="A149" i="1"/>
  <c r="A154" i="1"/>
  <c r="A153" i="1"/>
  <c r="A148" i="1"/>
  <c r="A150" i="1"/>
  <c r="A156" i="1"/>
  <c r="A151" i="1"/>
  <c r="A155" i="1"/>
  <c r="A152" i="1"/>
  <c r="N115" i="1"/>
  <c r="N116" i="1"/>
  <c r="N117" i="1"/>
  <c r="O58" i="1"/>
  <c r="M71" i="1" s="1"/>
  <c r="O71" i="1" s="1"/>
  <c r="E94" i="1" s="1"/>
  <c r="V72" i="1"/>
  <c r="V71" i="1"/>
  <c r="N91" i="1"/>
  <c r="V91" i="1" s="1"/>
  <c r="O60" i="1"/>
  <c r="M73" i="1" s="1"/>
  <c r="O73" i="1" s="1"/>
  <c r="E96" i="1" s="1"/>
  <c r="U58" i="1"/>
  <c r="O59" i="1"/>
  <c r="M72" i="1" s="1"/>
  <c r="M62" i="1"/>
  <c r="M63" i="1"/>
  <c r="V38" i="1"/>
  <c r="O39" i="1"/>
  <c r="E61" i="1" s="1"/>
  <c r="O40" i="1"/>
  <c r="E62" i="1" s="1"/>
  <c r="O38" i="1"/>
  <c r="E60" i="1" s="1"/>
  <c r="E125" i="1" s="1"/>
  <c r="E154" i="1" s="1"/>
  <c r="U38" i="1"/>
  <c r="O27" i="1"/>
  <c r="V25" i="1"/>
  <c r="V58" i="1"/>
  <c r="W24" i="1"/>
  <c r="V24" i="1"/>
  <c r="W7" i="1"/>
  <c r="V7" i="1"/>
  <c r="F240" i="1" l="1"/>
  <c r="N227" i="1" s="1"/>
  <c r="N281" i="1" s="1"/>
  <c r="N307" i="1"/>
  <c r="N305" i="1"/>
  <c r="E255" i="1"/>
  <c r="E258" i="1" s="1"/>
  <c r="E249" i="1"/>
  <c r="E245" i="1"/>
  <c r="E257" i="1"/>
  <c r="E260" i="1" s="1"/>
  <c r="E250" i="1"/>
  <c r="E247" i="1"/>
  <c r="T225" i="1"/>
  <c r="T226" i="1" s="1"/>
  <c r="N188" i="1"/>
  <c r="E230" i="1"/>
  <c r="N189" i="1"/>
  <c r="N190" i="1"/>
  <c r="E126" i="1"/>
  <c r="E155" i="1" s="1"/>
  <c r="V115" i="1"/>
  <c r="N62" i="1"/>
  <c r="E122" i="1"/>
  <c r="N96" i="1"/>
  <c r="N61" i="1"/>
  <c r="E121" i="1"/>
  <c r="N63" i="1"/>
  <c r="O63" i="1" s="1"/>
  <c r="M76" i="1" s="1"/>
  <c r="E123" i="1"/>
  <c r="M91" i="1"/>
  <c r="O91" i="1" s="1"/>
  <c r="M115" i="1" s="1"/>
  <c r="M144" i="1" s="1"/>
  <c r="U71" i="1"/>
  <c r="N94" i="1"/>
  <c r="M93" i="1"/>
  <c r="O93" i="1" s="1"/>
  <c r="M117" i="1" s="1"/>
  <c r="M146" i="1" s="1"/>
  <c r="O72" i="1"/>
  <c r="M92" i="1"/>
  <c r="O92" i="1" s="1"/>
  <c r="M116" i="1" s="1"/>
  <c r="M145" i="1" s="1"/>
  <c r="V144" i="1"/>
  <c r="W58" i="1"/>
  <c r="W38" i="1"/>
  <c r="M41" i="1"/>
  <c r="M61" i="1" s="1"/>
  <c r="W25" i="1"/>
  <c r="N225" i="1" l="1"/>
  <c r="N279" i="1" s="1"/>
  <c r="E248" i="1"/>
  <c r="N306" i="1" s="1"/>
  <c r="V188" i="1"/>
  <c r="E152" i="1"/>
  <c r="E151" i="1"/>
  <c r="N118" i="1"/>
  <c r="E150" i="1"/>
  <c r="N120" i="1"/>
  <c r="O146" i="1"/>
  <c r="O117" i="1"/>
  <c r="E165" i="1" s="1"/>
  <c r="E198" i="1" s="1"/>
  <c r="E232" i="1" s="1"/>
  <c r="V59" i="1"/>
  <c r="O62" i="1"/>
  <c r="M75" i="1" s="1"/>
  <c r="O75" i="1" s="1"/>
  <c r="O115" i="1"/>
  <c r="E163" i="1" s="1"/>
  <c r="E197" i="1" s="1"/>
  <c r="E231" i="1" s="1"/>
  <c r="U115" i="1"/>
  <c r="O145" i="1"/>
  <c r="O116" i="1"/>
  <c r="E164" i="1" s="1"/>
  <c r="W91" i="1"/>
  <c r="M96" i="1"/>
  <c r="O96" i="1" s="1"/>
  <c r="M120" i="1" s="1"/>
  <c r="M149" i="1" s="1"/>
  <c r="O76" i="1"/>
  <c r="E95" i="1"/>
  <c r="W71" i="1"/>
  <c r="U91" i="1"/>
  <c r="U59" i="1"/>
  <c r="O61" i="1"/>
  <c r="U39" i="1"/>
  <c r="O41" i="1"/>
  <c r="W39" i="1" s="1"/>
  <c r="O306" i="1" l="1"/>
  <c r="V305" i="1"/>
  <c r="E256" i="1"/>
  <c r="E259" i="1" s="1"/>
  <c r="E251" i="1"/>
  <c r="N226" i="1"/>
  <c r="E168" i="1"/>
  <c r="M190" i="1"/>
  <c r="M227" i="1" s="1"/>
  <c r="M281" i="1" s="1"/>
  <c r="O307" i="1" s="1"/>
  <c r="E167" i="1"/>
  <c r="M189" i="1"/>
  <c r="M226" i="1" s="1"/>
  <c r="M280" i="1" s="1"/>
  <c r="E161" i="1"/>
  <c r="E195" i="1" s="1"/>
  <c r="E160" i="1"/>
  <c r="E194" i="1" s="1"/>
  <c r="E159" i="1"/>
  <c r="E193" i="1" s="1"/>
  <c r="M95" i="1"/>
  <c r="W115" i="1"/>
  <c r="O144" i="1"/>
  <c r="M188" i="1" s="1"/>
  <c r="M225" i="1" s="1"/>
  <c r="M279" i="1" s="1"/>
  <c r="U144" i="1"/>
  <c r="O120" i="1"/>
  <c r="N95" i="1"/>
  <c r="V92" i="1" s="1"/>
  <c r="E127" i="1"/>
  <c r="W59" i="1"/>
  <c r="M74" i="1"/>
  <c r="V225" i="1" l="1"/>
  <c r="N280" i="1"/>
  <c r="V279" i="1" s="1"/>
  <c r="U279" i="1"/>
  <c r="E229" i="1"/>
  <c r="E228" i="1"/>
  <c r="E227" i="1"/>
  <c r="E205" i="1"/>
  <c r="E239" i="1" s="1"/>
  <c r="E204" i="1"/>
  <c r="E238" i="1" s="1"/>
  <c r="N149" i="1"/>
  <c r="O149" i="1" s="1"/>
  <c r="M193" i="1" s="1"/>
  <c r="M230" i="1" s="1"/>
  <c r="M284" i="1" s="1"/>
  <c r="O190" i="1"/>
  <c r="O189" i="1"/>
  <c r="U188" i="1"/>
  <c r="O188" i="1"/>
  <c r="W144" i="1"/>
  <c r="E166" i="1"/>
  <c r="N119" i="1"/>
  <c r="E156" i="1"/>
  <c r="O95" i="1"/>
  <c r="M119" i="1" s="1"/>
  <c r="M148" i="1" s="1"/>
  <c r="U72" i="1"/>
  <c r="O74" i="1"/>
  <c r="W72" i="1" s="1"/>
  <c r="M94" i="1"/>
  <c r="U305" i="1" l="1"/>
  <c r="O305" i="1"/>
  <c r="W305" i="1" s="1"/>
  <c r="N230" i="1"/>
  <c r="N284" i="1" s="1"/>
  <c r="E199" i="1"/>
  <c r="O226" i="1"/>
  <c r="O280" i="1" s="1"/>
  <c r="O227" i="1"/>
  <c r="O281" i="1" s="1"/>
  <c r="N193" i="1"/>
  <c r="O193" i="1" s="1"/>
  <c r="N147" i="1"/>
  <c r="E203" i="1"/>
  <c r="W188" i="1"/>
  <c r="O225" i="1"/>
  <c r="O279" i="1" s="1"/>
  <c r="N148" i="1"/>
  <c r="V116" i="1"/>
  <c r="O119" i="1"/>
  <c r="O94" i="1"/>
  <c r="U92" i="1"/>
  <c r="W279" i="1" l="1"/>
  <c r="E233" i="1"/>
  <c r="N192" i="1"/>
  <c r="U225" i="1"/>
  <c r="O230" i="1"/>
  <c r="O284" i="1" s="1"/>
  <c r="V145" i="1"/>
  <c r="E237" i="1"/>
  <c r="N191" i="1"/>
  <c r="W225" i="1"/>
  <c r="O148" i="1"/>
  <c r="M192" i="1" s="1"/>
  <c r="M229" i="1" s="1"/>
  <c r="M283" i="1" s="1"/>
  <c r="W92" i="1"/>
  <c r="M118" i="1"/>
  <c r="M147" i="1" s="1"/>
  <c r="N229" i="1" l="1"/>
  <c r="N283" i="1" s="1"/>
  <c r="N228" i="1"/>
  <c r="V189" i="1"/>
  <c r="O192" i="1"/>
  <c r="O118" i="1"/>
  <c r="W116" i="1" s="1"/>
  <c r="U116" i="1"/>
  <c r="V226" i="1" l="1"/>
  <c r="N282" i="1"/>
  <c r="V280" i="1" s="1"/>
  <c r="V306" i="1"/>
  <c r="O229" i="1"/>
  <c r="O283" i="1" s="1"/>
  <c r="U145" i="1"/>
  <c r="O147" i="1"/>
  <c r="W145" i="1" l="1"/>
  <c r="M191" i="1"/>
  <c r="M228" i="1" s="1"/>
  <c r="M282" i="1" s="1"/>
  <c r="U280" i="1" l="1"/>
  <c r="U189" i="1"/>
  <c r="O191" i="1"/>
  <c r="U306" i="1" l="1"/>
  <c r="W306" i="1"/>
  <c r="W189" i="1"/>
  <c r="U226" i="1"/>
  <c r="O228" i="1"/>
  <c r="W226" i="1" l="1"/>
  <c r="O282" i="1"/>
  <c r="W280" i="1" s="1"/>
</calcChain>
</file>

<file path=xl/sharedStrings.xml><?xml version="1.0" encoding="utf-8"?>
<sst xmlns="http://schemas.openxmlformats.org/spreadsheetml/2006/main" count="1375" uniqueCount="55">
  <si>
    <t>PostingDate</t>
  </si>
  <si>
    <t>EffectiveDate</t>
  </si>
  <si>
    <t>TransactionName</t>
  </si>
  <si>
    <t>Amount</t>
  </si>
  <si>
    <t>AttributeId</t>
  </si>
  <si>
    <t>Principal</t>
  </si>
  <si>
    <t>InstrumentId</t>
  </si>
  <si>
    <t>Loan1</t>
  </si>
  <si>
    <t>AccountingPeriod</t>
  </si>
  <si>
    <t>BeginningBalance</t>
  </si>
  <si>
    <t>ActivityAmount</t>
  </si>
  <si>
    <t>EndingBalance</t>
  </si>
  <si>
    <t>2022-1</t>
  </si>
  <si>
    <t>AttributeID</t>
  </si>
  <si>
    <t>ATTRIBUTES.PRODUCT_NAME</t>
  </si>
  <si>
    <t>ATTRIBUTES.TRANS_DATE</t>
  </si>
  <si>
    <t>ATTRIBUTES.RATE</t>
  </si>
  <si>
    <t>EndDate</t>
  </si>
  <si>
    <t>Product - A</t>
  </si>
  <si>
    <t>Product - B</t>
  </si>
  <si>
    <t>Product - C</t>
  </si>
  <si>
    <t>After File Drop</t>
  </si>
  <si>
    <t>DAY 1</t>
  </si>
  <si>
    <t>Transaction Activity</t>
  </si>
  <si>
    <t>Balances - Attribute Level</t>
  </si>
  <si>
    <t>Balances - Instrument/Tenant Level</t>
  </si>
  <si>
    <t>MetricName</t>
  </si>
  <si>
    <t>UPB</t>
  </si>
  <si>
    <t>AIR</t>
  </si>
  <si>
    <t>Instrument Attribute History</t>
  </si>
  <si>
    <t>After Model Execution</t>
  </si>
  <si>
    <t>Interest</t>
  </si>
  <si>
    <t>Converted</t>
  </si>
  <si>
    <t>D</t>
  </si>
  <si>
    <t>DAY 2</t>
  </si>
  <si>
    <t>2022-2</t>
  </si>
  <si>
    <t>DAY 3</t>
  </si>
  <si>
    <t>Product - ABC</t>
  </si>
  <si>
    <t>DAY 4</t>
  </si>
  <si>
    <t>ETL</t>
  </si>
  <si>
    <t>Model</t>
  </si>
  <si>
    <t>REVERSAL</t>
  </si>
  <si>
    <t>2022-3</t>
  </si>
  <si>
    <t>MODEL</t>
  </si>
  <si>
    <t>SOURCE</t>
  </si>
  <si>
    <t>DAY 5</t>
  </si>
  <si>
    <t>No Transaction file Dropped, Only Instrument Attribute</t>
  </si>
  <si>
    <t>Source</t>
  </si>
  <si>
    <t>Purchase</t>
  </si>
  <si>
    <t>ATTRIBUTES.PURCHASE_AMOUNT</t>
  </si>
  <si>
    <t>Transaction Activity Table</t>
  </si>
  <si>
    <t>Balances - Attribute Level - Table</t>
  </si>
  <si>
    <t>Instrument Attribute History Table</t>
  </si>
  <si>
    <t>No file Dropped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</si>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</sst>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);[Red]\(0.0000\)"/>
    <numFmt numFmtId="166" formatCode="0_);[Red]\(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/>
    <xf numFmtId="0" fontId="1" fillId="0" borderId="5" xfId="0" applyFont="1" applyBorder="1"/>
    <xf numFmtId="14" fontId="0" fillId="0" borderId="5" xfId="0" applyNumberFormat="1" applyBorder="1"/>
    <xf numFmtId="0" fontId="0" fillId="0" borderId="5" xfId="0" applyBorder="1"/>
    <xf numFmtId="14" fontId="0" fillId="0" borderId="5" xfId="0" applyNumberFormat="1" applyFill="1" applyBorder="1"/>
    <xf numFmtId="0" fontId="0" fillId="0" borderId="5" xfId="0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0" xfId="0" applyFont="1" applyFill="1" applyBorder="1"/>
    <xf numFmtId="0" fontId="3" fillId="4" borderId="10" xfId="1" applyFont="1" applyFill="1" applyBorder="1"/>
    <xf numFmtId="14" fontId="0" fillId="0" borderId="0" xfId="0" applyNumberFormat="1" applyFill="1" applyBorder="1"/>
    <xf numFmtId="0" fontId="0" fillId="0" borderId="12" xfId="0" applyBorder="1"/>
    <xf numFmtId="0" fontId="0" fillId="0" borderId="13" xfId="0" applyBorder="1"/>
    <xf numFmtId="14" fontId="1" fillId="0" borderId="11" xfId="0" applyNumberFormat="1" applyFont="1" applyFill="1" applyBorder="1" applyAlignment="1">
      <alignment horizontal="center"/>
    </xf>
    <xf numFmtId="164" fontId="0" fillId="0" borderId="5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14" xfId="0" applyBorder="1"/>
    <xf numFmtId="14" fontId="1" fillId="0" borderId="1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0" fillId="0" borderId="0" xfId="0" applyNumberFormat="1"/>
    <xf numFmtId="0" fontId="1" fillId="0" borderId="0" xfId="0" applyFont="1" applyFill="1" applyBorder="1"/>
    <xf numFmtId="0" fontId="0" fillId="6" borderId="5" xfId="0" applyFill="1" applyBorder="1"/>
    <xf numFmtId="14" fontId="0" fillId="6" borderId="5" xfId="0" applyNumberFormat="1" applyFill="1" applyBorder="1"/>
    <xf numFmtId="165" fontId="0" fillId="0" borderId="0" xfId="0" applyNumberFormat="1" applyBorder="1"/>
    <xf numFmtId="14" fontId="0" fillId="7" borderId="5" xfId="0" applyNumberFormat="1" applyFill="1" applyBorder="1"/>
    <xf numFmtId="0" fontId="0" fillId="7" borderId="5" xfId="0" applyFill="1" applyBorder="1"/>
    <xf numFmtId="165" fontId="0" fillId="7" borderId="5" xfId="0" applyNumberFormat="1" applyFill="1" applyBorder="1"/>
    <xf numFmtId="0" fontId="1" fillId="3" borderId="9" xfId="0" applyFont="1" applyFill="1" applyBorder="1"/>
    <xf numFmtId="164" fontId="0" fillId="0" borderId="0" xfId="0" applyNumberFormat="1"/>
    <xf numFmtId="0" fontId="1" fillId="3" borderId="5" xfId="0" applyFont="1" applyFill="1" applyBorder="1"/>
    <xf numFmtId="0" fontId="3" fillId="4" borderId="5" xfId="1" applyFont="1" applyFill="1" applyBorder="1"/>
    <xf numFmtId="0" fontId="0" fillId="0" borderId="15" xfId="0" applyBorder="1"/>
    <xf numFmtId="0" fontId="0" fillId="0" borderId="1" xfId="0" applyFill="1" applyBorder="1"/>
    <xf numFmtId="1" fontId="0" fillId="0" borderId="5" xfId="0" applyNumberFormat="1" applyBorder="1"/>
    <xf numFmtId="1" fontId="0" fillId="7" borderId="5" xfId="0" applyNumberFormat="1" applyFill="1" applyBorder="1"/>
    <xf numFmtId="166" fontId="0" fillId="7" borderId="5" xfId="0" applyNumberFormat="1" applyFill="1" applyBorder="1"/>
    <xf numFmtId="0" fontId="1" fillId="2" borderId="4" xfId="0" applyFont="1" applyFill="1" applyBorder="1" applyAlignment="1">
      <alignment horizontal="center"/>
    </xf>
    <xf numFmtId="0" fontId="1" fillId="0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5" fontId="0" fillId="0" borderId="5" xfId="0" applyNumberFormat="1" applyFill="1" applyBorder="1"/>
    <xf numFmtId="1" fontId="0" fillId="0" borderId="5" xfId="0" applyNumberFormat="1" applyFill="1" applyBorder="1"/>
    <xf numFmtId="166" fontId="0" fillId="0" borderId="5" xfId="0" applyNumberFormat="1" applyFill="1" applyBorder="1"/>
  </cellXfs>
  <cellStyles count="2">
    <cellStyle name="Normal" xfId="0" builtinId="0"/>
    <cellStyle name="Normal 2" xfId="1" xr:uid="{C5443C97-0B8C-4A3F-B51E-C21C9689C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9C87-C513-41D8-9F51-58B049606ACD}">
  <dimension ref="A1:X322"/>
  <sheetViews>
    <sheetView tabSelected="1" topLeftCell="A263" workbookViewId="0">
      <selection activeCell="A274" sqref="A274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2.5703125" bestFit="1" customWidth="1"/>
    <col min="4" max="4" width="16.5703125" bestFit="1" customWidth="1"/>
    <col min="5" max="5" width="40.42578125" customWidth="1"/>
    <col min="6" max="6" width="27.85546875" bestFit="1" customWidth="1"/>
    <col min="7" max="7" width="24" bestFit="1" customWidth="1"/>
    <col min="8" max="8" width="16.85546875" bestFit="1" customWidth="1"/>
    <col min="9" max="9" width="12.5703125" bestFit="1" customWidth="1"/>
    <col min="10" max="10" width="11.7109375" customWidth="1"/>
    <col min="11" max="11" width="12.5703125" bestFit="1" customWidth="1"/>
    <col min="12" max="12" width="10.85546875" bestFit="1" customWidth="1"/>
    <col min="13" max="13" width="16.85546875" bestFit="1" customWidth="1"/>
    <col min="14" max="14" width="15" bestFit="1" customWidth="1"/>
    <col min="15" max="15" width="14" bestFit="1" customWidth="1"/>
    <col min="17" max="17" width="16.85546875" bestFit="1" customWidth="1"/>
    <col min="18" max="18" width="11.7109375" bestFit="1" customWidth="1"/>
    <col min="19" max="19" width="11.7109375" customWidth="1"/>
    <col min="20" max="20" width="12.5703125" bestFit="1" customWidth="1"/>
    <col min="21" max="21" width="16.85546875" bestFit="1" customWidth="1"/>
    <col min="22" max="22" width="15" bestFit="1" customWidth="1"/>
    <col min="23" max="23" width="14" bestFit="1" customWidth="1"/>
  </cols>
  <sheetData>
    <row r="1" spans="1:23" ht="27" thickBot="1" x14ac:dyDescent="0.45">
      <c r="A1" s="53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</row>
    <row r="3" spans="1:23" ht="23.25" x14ac:dyDescent="0.35">
      <c r="A3" s="7" t="s">
        <v>21</v>
      </c>
    </row>
    <row r="4" spans="1:23" ht="15.75" thickBot="1" x14ac:dyDescent="0.3"/>
    <row r="5" spans="1:23" ht="15.75" thickBot="1" x14ac:dyDescent="0.3">
      <c r="A5" s="50" t="s">
        <v>23</v>
      </c>
      <c r="B5" s="51"/>
      <c r="C5" s="51"/>
      <c r="D5" s="51"/>
      <c r="E5" s="51"/>
      <c r="F5" s="52"/>
      <c r="H5" s="50" t="s">
        <v>24</v>
      </c>
      <c r="I5" s="51"/>
      <c r="J5" s="51"/>
      <c r="K5" s="51"/>
      <c r="L5" s="51"/>
      <c r="M5" s="51"/>
      <c r="N5" s="51"/>
      <c r="O5" s="52"/>
      <c r="Q5" s="50" t="s">
        <v>25</v>
      </c>
      <c r="R5" s="51"/>
      <c r="S5" s="51"/>
      <c r="T5" s="51"/>
      <c r="U5" s="51"/>
      <c r="V5" s="51"/>
      <c r="W5" s="52"/>
    </row>
    <row r="6" spans="1:23" x14ac:dyDescent="0.25">
      <c r="A6" s="10" t="s">
        <v>0</v>
      </c>
      <c r="B6" s="10" t="s">
        <v>1</v>
      </c>
      <c r="C6" s="10" t="s">
        <v>6</v>
      </c>
      <c r="D6" s="10" t="s">
        <v>2</v>
      </c>
      <c r="E6" s="10" t="s">
        <v>3</v>
      </c>
      <c r="F6" s="10" t="s">
        <v>4</v>
      </c>
      <c r="H6" s="10" t="s">
        <v>8</v>
      </c>
      <c r="I6" s="10" t="s">
        <v>0</v>
      </c>
      <c r="J6" s="10" t="s">
        <v>26</v>
      </c>
      <c r="K6" s="10" t="s">
        <v>6</v>
      </c>
      <c r="L6" s="10" t="s">
        <v>4</v>
      </c>
      <c r="M6" s="10" t="s">
        <v>9</v>
      </c>
      <c r="N6" s="10" t="s">
        <v>10</v>
      </c>
      <c r="O6" s="10" t="s">
        <v>11</v>
      </c>
      <c r="Q6" s="10" t="s">
        <v>8</v>
      </c>
      <c r="R6" s="10" t="s">
        <v>0</v>
      </c>
      <c r="S6" s="10" t="s">
        <v>26</v>
      </c>
      <c r="T6" s="10" t="s">
        <v>6</v>
      </c>
      <c r="U6" s="10" t="s">
        <v>9</v>
      </c>
      <c r="V6" s="10" t="s">
        <v>10</v>
      </c>
      <c r="W6" s="10" t="s">
        <v>11</v>
      </c>
    </row>
    <row r="7" spans="1:23" x14ac:dyDescent="0.25">
      <c r="A7" s="3">
        <v>44592</v>
      </c>
      <c r="B7" s="3">
        <v>44592</v>
      </c>
      <c r="C7" s="4" t="s">
        <v>7</v>
      </c>
      <c r="D7" s="4" t="s">
        <v>48</v>
      </c>
      <c r="E7" s="21">
        <v>20000</v>
      </c>
      <c r="F7" s="4">
        <v>2</v>
      </c>
      <c r="G7" s="1" t="s">
        <v>39</v>
      </c>
      <c r="H7" s="4" t="s">
        <v>12</v>
      </c>
      <c r="I7" s="3">
        <v>44592</v>
      </c>
      <c r="J7" s="3" t="s">
        <v>27</v>
      </c>
      <c r="K7" s="4" t="str">
        <f>C7</f>
        <v>Loan1</v>
      </c>
      <c r="L7" s="4">
        <f>F7</f>
        <v>2</v>
      </c>
      <c r="M7" s="21">
        <v>0</v>
      </c>
      <c r="N7" s="21">
        <f>E7</f>
        <v>20000</v>
      </c>
      <c r="O7" s="21">
        <f>N7</f>
        <v>20000</v>
      </c>
      <c r="Q7" s="4" t="str">
        <f>H7</f>
        <v>2022-1</v>
      </c>
      <c r="R7" s="3">
        <f>I7</f>
        <v>44592</v>
      </c>
      <c r="S7" s="3" t="s">
        <v>27</v>
      </c>
      <c r="T7" s="4" t="str">
        <f>K7</f>
        <v>Loan1</v>
      </c>
      <c r="U7" s="21">
        <f>SUM(M7:M9)</f>
        <v>0</v>
      </c>
      <c r="V7" s="21">
        <f>SUM(N7:N9)</f>
        <v>60000</v>
      </c>
      <c r="W7" s="21">
        <f>SUM(O7:O9)</f>
        <v>60000</v>
      </c>
    </row>
    <row r="8" spans="1:23" x14ac:dyDescent="0.25">
      <c r="A8" s="3">
        <v>44592</v>
      </c>
      <c r="B8" s="3">
        <v>44592</v>
      </c>
      <c r="C8" s="4" t="s">
        <v>7</v>
      </c>
      <c r="D8" s="4" t="s">
        <v>48</v>
      </c>
      <c r="E8" s="21">
        <v>10000</v>
      </c>
      <c r="F8" s="4">
        <v>1</v>
      </c>
      <c r="G8" s="1" t="s">
        <v>39</v>
      </c>
      <c r="H8" s="4" t="s">
        <v>12</v>
      </c>
      <c r="I8" s="3">
        <f>B8</f>
        <v>44592</v>
      </c>
      <c r="J8" s="3" t="s">
        <v>27</v>
      </c>
      <c r="K8" s="4" t="str">
        <f t="shared" ref="K8:K9" si="0">C8</f>
        <v>Loan1</v>
      </c>
      <c r="L8" s="4">
        <f>F8</f>
        <v>1</v>
      </c>
      <c r="M8" s="21">
        <v>0</v>
      </c>
      <c r="N8" s="21">
        <f t="shared" ref="N8:N9" si="1">E8</f>
        <v>10000</v>
      </c>
      <c r="O8" s="21">
        <f>N8</f>
        <v>10000</v>
      </c>
      <c r="Q8" s="4" t="str">
        <f>H8</f>
        <v>2022-1</v>
      </c>
      <c r="R8" s="3">
        <f>I8</f>
        <v>44592</v>
      </c>
      <c r="S8" s="4" t="s">
        <v>28</v>
      </c>
      <c r="T8" s="4" t="str">
        <f>T7</f>
        <v>Loan1</v>
      </c>
      <c r="U8" s="21">
        <v>0</v>
      </c>
      <c r="V8" s="21">
        <v>0</v>
      </c>
      <c r="W8" s="21">
        <v>0</v>
      </c>
    </row>
    <row r="9" spans="1:23" x14ac:dyDescent="0.25">
      <c r="A9" s="3">
        <v>44592</v>
      </c>
      <c r="B9" s="3">
        <v>44592</v>
      </c>
      <c r="C9" s="4" t="s">
        <v>7</v>
      </c>
      <c r="D9" s="4" t="s">
        <v>48</v>
      </c>
      <c r="E9" s="21">
        <v>30000</v>
      </c>
      <c r="F9" s="4">
        <v>3</v>
      </c>
      <c r="G9" s="1" t="s">
        <v>39</v>
      </c>
      <c r="H9" s="4" t="s">
        <v>12</v>
      </c>
      <c r="I9" s="3">
        <f>B9</f>
        <v>44592</v>
      </c>
      <c r="J9" s="3" t="s">
        <v>27</v>
      </c>
      <c r="K9" s="4" t="str">
        <f t="shared" si="0"/>
        <v>Loan1</v>
      </c>
      <c r="L9" s="4">
        <f>F9</f>
        <v>3</v>
      </c>
      <c r="M9" s="21">
        <v>0</v>
      </c>
      <c r="N9" s="21">
        <f t="shared" si="1"/>
        <v>30000</v>
      </c>
      <c r="O9" s="21">
        <f>N9</f>
        <v>30000</v>
      </c>
    </row>
    <row r="10" spans="1:23" x14ac:dyDescent="0.25">
      <c r="H10" s="4" t="str">
        <f>H7</f>
        <v>2022-1</v>
      </c>
      <c r="I10" s="3">
        <f>I9</f>
        <v>44592</v>
      </c>
      <c r="J10" s="5" t="s">
        <v>28</v>
      </c>
      <c r="K10" s="4" t="str">
        <f>K9</f>
        <v>Loan1</v>
      </c>
      <c r="L10" s="4">
        <v>2</v>
      </c>
      <c r="M10" s="21">
        <v>0</v>
      </c>
      <c r="N10" s="21">
        <v>0</v>
      </c>
      <c r="O10" s="21">
        <v>0</v>
      </c>
    </row>
    <row r="11" spans="1:23" x14ac:dyDescent="0.25">
      <c r="H11" s="4" t="str">
        <f t="shared" ref="H11:H12" si="2">H8</f>
        <v>2022-1</v>
      </c>
      <c r="I11" s="3">
        <f>I10</f>
        <v>44592</v>
      </c>
      <c r="J11" s="5" t="s">
        <v>28</v>
      </c>
      <c r="K11" s="4" t="str">
        <f t="shared" ref="K11:K12" si="3">K10</f>
        <v>Loan1</v>
      </c>
      <c r="L11" s="4">
        <v>1</v>
      </c>
      <c r="M11" s="21">
        <v>0</v>
      </c>
      <c r="N11" s="21">
        <v>0</v>
      </c>
      <c r="O11" s="21">
        <v>0</v>
      </c>
    </row>
    <row r="12" spans="1:23" x14ac:dyDescent="0.25">
      <c r="H12" s="4" t="str">
        <f t="shared" si="2"/>
        <v>2022-1</v>
      </c>
      <c r="I12" s="3">
        <f>I11</f>
        <v>44592</v>
      </c>
      <c r="J12" s="5" t="s">
        <v>28</v>
      </c>
      <c r="K12" s="4" t="str">
        <f t="shared" si="3"/>
        <v>Loan1</v>
      </c>
      <c r="L12" s="4">
        <v>3</v>
      </c>
      <c r="M12" s="21">
        <v>0</v>
      </c>
      <c r="N12" s="21">
        <v>0</v>
      </c>
      <c r="O12" s="21">
        <v>0</v>
      </c>
    </row>
    <row r="13" spans="1:23" ht="15.75" thickBot="1" x14ac:dyDescent="0.3"/>
    <row r="14" spans="1:23" ht="15.75" thickBot="1" x14ac:dyDescent="0.3">
      <c r="A14" s="50" t="s">
        <v>29</v>
      </c>
      <c r="B14" s="51"/>
      <c r="C14" s="51"/>
      <c r="D14" s="51"/>
      <c r="E14" s="51"/>
      <c r="F14" s="51"/>
      <c r="G14" s="51"/>
      <c r="H14" s="52"/>
    </row>
    <row r="15" spans="1:23" x14ac:dyDescent="0.25">
      <c r="A15" s="10" t="s">
        <v>0</v>
      </c>
      <c r="B15" s="10" t="s">
        <v>1</v>
      </c>
      <c r="C15" s="10" t="s">
        <v>17</v>
      </c>
      <c r="D15" s="10" t="s">
        <v>6</v>
      </c>
      <c r="E15" s="10" t="s">
        <v>13</v>
      </c>
      <c r="F15" s="11" t="s">
        <v>14</v>
      </c>
      <c r="G15" s="11" t="s">
        <v>15</v>
      </c>
      <c r="H15" s="11" t="s">
        <v>16</v>
      </c>
      <c r="J15" s="15" t="s">
        <v>32</v>
      </c>
    </row>
    <row r="16" spans="1:23" x14ac:dyDescent="0.25">
      <c r="A16" s="3">
        <v>44592</v>
      </c>
      <c r="B16" s="3">
        <v>44592</v>
      </c>
      <c r="C16" s="4"/>
      <c r="D16" s="4" t="s">
        <v>7</v>
      </c>
      <c r="E16" s="4">
        <v>2</v>
      </c>
      <c r="F16" s="4" t="s">
        <v>19</v>
      </c>
      <c r="G16" s="3">
        <v>44592</v>
      </c>
      <c r="H16" s="4">
        <v>20</v>
      </c>
      <c r="J16" s="13">
        <f>H16/36500</f>
        <v>5.4794520547945202E-4</v>
      </c>
    </row>
    <row r="17" spans="1:24" x14ac:dyDescent="0.25">
      <c r="A17" s="3">
        <v>44592</v>
      </c>
      <c r="B17" s="3">
        <v>44592</v>
      </c>
      <c r="C17" s="4"/>
      <c r="D17" s="4" t="s">
        <v>7</v>
      </c>
      <c r="E17" s="4">
        <v>1</v>
      </c>
      <c r="F17" s="4" t="s">
        <v>18</v>
      </c>
      <c r="G17" s="3">
        <v>44592</v>
      </c>
      <c r="H17" s="4">
        <v>10</v>
      </c>
      <c r="J17" s="13">
        <f t="shared" ref="J17:J18" si="4">H17/36500</f>
        <v>2.7397260273972601E-4</v>
      </c>
    </row>
    <row r="18" spans="1:24" ht="15.75" thickBot="1" x14ac:dyDescent="0.3">
      <c r="A18" s="3">
        <v>44592</v>
      </c>
      <c r="B18" s="3">
        <v>44592</v>
      </c>
      <c r="C18" s="4"/>
      <c r="D18" s="4" t="s">
        <v>7</v>
      </c>
      <c r="E18" s="4">
        <v>3</v>
      </c>
      <c r="F18" s="4" t="s">
        <v>20</v>
      </c>
      <c r="G18" s="3">
        <v>44592</v>
      </c>
      <c r="H18" s="4">
        <v>30</v>
      </c>
      <c r="J18" s="14">
        <f t="shared" si="4"/>
        <v>8.2191780821917813E-4</v>
      </c>
    </row>
    <row r="20" spans="1:24" ht="23.25" x14ac:dyDescent="0.35">
      <c r="A20" s="7" t="s">
        <v>30</v>
      </c>
    </row>
    <row r="21" spans="1:24" ht="15.75" thickBot="1" x14ac:dyDescent="0.3"/>
    <row r="22" spans="1:24" ht="15.75" thickBot="1" x14ac:dyDescent="0.3">
      <c r="A22" s="50" t="s">
        <v>23</v>
      </c>
      <c r="B22" s="51"/>
      <c r="C22" s="51"/>
      <c r="D22" s="51"/>
      <c r="E22" s="51"/>
      <c r="F22" s="52"/>
      <c r="H22" s="50" t="s">
        <v>24</v>
      </c>
      <c r="I22" s="51"/>
      <c r="J22" s="51"/>
      <c r="K22" s="51"/>
      <c r="L22" s="51"/>
      <c r="M22" s="51"/>
      <c r="N22" s="51"/>
      <c r="O22" s="52"/>
      <c r="Q22" s="50" t="s">
        <v>25</v>
      </c>
      <c r="R22" s="51"/>
      <c r="S22" s="51"/>
      <c r="T22" s="51"/>
      <c r="U22" s="51"/>
      <c r="V22" s="51"/>
      <c r="W22" s="52"/>
    </row>
    <row r="23" spans="1:24" x14ac:dyDescent="0.25">
      <c r="A23" s="10" t="s">
        <v>0</v>
      </c>
      <c r="B23" s="10" t="s">
        <v>1</v>
      </c>
      <c r="C23" s="10" t="s">
        <v>6</v>
      </c>
      <c r="D23" s="10" t="s">
        <v>2</v>
      </c>
      <c r="E23" s="10" t="s">
        <v>3</v>
      </c>
      <c r="F23" s="10" t="s">
        <v>4</v>
      </c>
      <c r="H23" s="10" t="s">
        <v>8</v>
      </c>
      <c r="I23" s="10" t="s">
        <v>0</v>
      </c>
      <c r="J23" s="10" t="s">
        <v>26</v>
      </c>
      <c r="K23" s="10" t="s">
        <v>6</v>
      </c>
      <c r="L23" s="10" t="s">
        <v>4</v>
      </c>
      <c r="M23" s="10" t="s">
        <v>9</v>
      </c>
      <c r="N23" s="10" t="s">
        <v>10</v>
      </c>
      <c r="O23" s="10" t="s">
        <v>11</v>
      </c>
      <c r="Q23" s="10" t="s">
        <v>8</v>
      </c>
      <c r="R23" s="10" t="s">
        <v>0</v>
      </c>
      <c r="S23" s="10" t="s">
        <v>26</v>
      </c>
      <c r="T23" s="10" t="s">
        <v>6</v>
      </c>
      <c r="U23" s="10" t="s">
        <v>9</v>
      </c>
      <c r="V23" s="10" t="s">
        <v>10</v>
      </c>
      <c r="W23" s="10" t="s">
        <v>11</v>
      </c>
    </row>
    <row r="24" spans="1:24" x14ac:dyDescent="0.25">
      <c r="A24" s="3">
        <v>44592</v>
      </c>
      <c r="B24" s="3">
        <v>44592</v>
      </c>
      <c r="C24" s="4" t="s">
        <v>7</v>
      </c>
      <c r="D24" s="4" t="s">
        <v>48</v>
      </c>
      <c r="E24" s="21">
        <v>20000</v>
      </c>
      <c r="F24" s="4">
        <v>2</v>
      </c>
      <c r="G24" s="1" t="s">
        <v>39</v>
      </c>
      <c r="H24" s="4" t="s">
        <v>12</v>
      </c>
      <c r="I24" s="3">
        <v>44592</v>
      </c>
      <c r="J24" s="3" t="s">
        <v>27</v>
      </c>
      <c r="K24" s="4" t="str">
        <f>C24</f>
        <v>Loan1</v>
      </c>
      <c r="L24" s="4">
        <f>F24</f>
        <v>2</v>
      </c>
      <c r="M24" s="4">
        <v>0</v>
      </c>
      <c r="N24" s="21">
        <f>E24</f>
        <v>20000</v>
      </c>
      <c r="O24" s="21">
        <f>N24</f>
        <v>20000</v>
      </c>
      <c r="Q24" s="4" t="str">
        <f>H24</f>
        <v>2022-1</v>
      </c>
      <c r="R24" s="3">
        <f>I24</f>
        <v>44592</v>
      </c>
      <c r="S24" s="3" t="s">
        <v>27</v>
      </c>
      <c r="T24" s="4" t="str">
        <f>K24</f>
        <v>Loan1</v>
      </c>
      <c r="U24" s="21">
        <f>SUM(M24:M26)</f>
        <v>0</v>
      </c>
      <c r="V24" s="21">
        <f>SUM(N24:N26)</f>
        <v>60000</v>
      </c>
      <c r="W24" s="21">
        <f>SUM(O24:O26)</f>
        <v>60000</v>
      </c>
    </row>
    <row r="25" spans="1:24" x14ac:dyDescent="0.25">
      <c r="A25" s="3">
        <v>44592</v>
      </c>
      <c r="B25" s="3">
        <v>44592</v>
      </c>
      <c r="C25" s="4" t="s">
        <v>7</v>
      </c>
      <c r="D25" s="4" t="s">
        <v>48</v>
      </c>
      <c r="E25" s="21">
        <v>10000</v>
      </c>
      <c r="F25" s="4">
        <v>1</v>
      </c>
      <c r="G25" s="1" t="s">
        <v>39</v>
      </c>
      <c r="H25" s="4" t="s">
        <v>12</v>
      </c>
      <c r="I25" s="3">
        <f>B25</f>
        <v>44592</v>
      </c>
      <c r="J25" s="3" t="s">
        <v>27</v>
      </c>
      <c r="K25" s="4" t="str">
        <f t="shared" ref="K25:K26" si="5">C25</f>
        <v>Loan1</v>
      </c>
      <c r="L25" s="4">
        <f>F25</f>
        <v>1</v>
      </c>
      <c r="M25" s="4">
        <v>0</v>
      </c>
      <c r="N25" s="21">
        <f t="shared" ref="N25:N26" si="6">E25</f>
        <v>10000</v>
      </c>
      <c r="O25" s="21">
        <f>N25</f>
        <v>10000</v>
      </c>
      <c r="Q25" s="4" t="str">
        <f>H25</f>
        <v>2022-1</v>
      </c>
      <c r="R25" s="3">
        <f>I25</f>
        <v>44592</v>
      </c>
      <c r="S25" s="4" t="s">
        <v>28</v>
      </c>
      <c r="T25" s="4" t="str">
        <f>T24</f>
        <v>Loan1</v>
      </c>
      <c r="U25" s="21">
        <v>0</v>
      </c>
      <c r="V25" s="21">
        <f>SUM(N27:N29)</f>
        <v>38.356164383561648</v>
      </c>
      <c r="W25" s="21">
        <f>SUM(O27:O29)</f>
        <v>38.356164383561648</v>
      </c>
    </row>
    <row r="26" spans="1:24" x14ac:dyDescent="0.25">
      <c r="A26" s="3">
        <v>44592</v>
      </c>
      <c r="B26" s="3">
        <v>44592</v>
      </c>
      <c r="C26" s="4" t="s">
        <v>7</v>
      </c>
      <c r="D26" s="4" t="s">
        <v>48</v>
      </c>
      <c r="E26" s="21">
        <v>30000</v>
      </c>
      <c r="F26" s="4">
        <v>3</v>
      </c>
      <c r="G26" s="1" t="s">
        <v>39</v>
      </c>
      <c r="H26" s="4" t="s">
        <v>12</v>
      </c>
      <c r="I26" s="3">
        <f>B26</f>
        <v>44592</v>
      </c>
      <c r="J26" s="3" t="s">
        <v>27</v>
      </c>
      <c r="K26" s="4" t="str">
        <f t="shared" si="5"/>
        <v>Loan1</v>
      </c>
      <c r="L26" s="4">
        <f>F26</f>
        <v>3</v>
      </c>
      <c r="M26" s="4">
        <v>0</v>
      </c>
      <c r="N26" s="21">
        <f t="shared" si="6"/>
        <v>30000</v>
      </c>
      <c r="O26" s="21">
        <f>N26</f>
        <v>30000</v>
      </c>
    </row>
    <row r="27" spans="1:24" x14ac:dyDescent="0.25">
      <c r="A27" s="3">
        <v>44592</v>
      </c>
      <c r="B27" s="3">
        <v>44592</v>
      </c>
      <c r="C27" s="4" t="s">
        <v>7</v>
      </c>
      <c r="D27" s="4" t="s">
        <v>31</v>
      </c>
      <c r="E27" s="21">
        <f>E24*J16</f>
        <v>10.95890410958904</v>
      </c>
      <c r="F27" s="4">
        <v>2</v>
      </c>
      <c r="G27" s="23" t="s">
        <v>40</v>
      </c>
      <c r="H27" s="4" t="str">
        <f>H24</f>
        <v>2022-1</v>
      </c>
      <c r="I27" s="3">
        <f>I26</f>
        <v>44592</v>
      </c>
      <c r="J27" s="5" t="s">
        <v>28</v>
      </c>
      <c r="K27" s="4" t="str">
        <f>K26</f>
        <v>Loan1</v>
      </c>
      <c r="L27" s="4">
        <v>2</v>
      </c>
      <c r="M27" s="6">
        <v>0</v>
      </c>
      <c r="N27" s="21">
        <f>E27</f>
        <v>10.95890410958904</v>
      </c>
      <c r="O27" s="21">
        <f>N27</f>
        <v>10.95890410958904</v>
      </c>
    </row>
    <row r="28" spans="1:24" x14ac:dyDescent="0.25">
      <c r="A28" s="3">
        <v>44592</v>
      </c>
      <c r="B28" s="3">
        <v>44592</v>
      </c>
      <c r="C28" s="4" t="s">
        <v>7</v>
      </c>
      <c r="D28" s="4" t="s">
        <v>31</v>
      </c>
      <c r="E28" s="21">
        <f t="shared" ref="E28:E29" si="7">E25*J17</f>
        <v>2.7397260273972601</v>
      </c>
      <c r="F28" s="4">
        <v>1</v>
      </c>
      <c r="G28" s="23" t="s">
        <v>40</v>
      </c>
      <c r="H28" s="4" t="str">
        <f t="shared" ref="H28:H29" si="8">H25</f>
        <v>2022-1</v>
      </c>
      <c r="I28" s="3">
        <f>I27</f>
        <v>44592</v>
      </c>
      <c r="J28" s="5" t="s">
        <v>28</v>
      </c>
      <c r="K28" s="4" t="str">
        <f t="shared" ref="K28:K29" si="9">K27</f>
        <v>Loan1</v>
      </c>
      <c r="L28" s="4">
        <v>1</v>
      </c>
      <c r="M28" s="6">
        <v>0</v>
      </c>
      <c r="N28" s="21">
        <f t="shared" ref="N28:N29" si="10">E28</f>
        <v>2.7397260273972601</v>
      </c>
      <c r="O28" s="21">
        <f t="shared" ref="O28:O29" si="11">N28</f>
        <v>2.7397260273972601</v>
      </c>
    </row>
    <row r="29" spans="1:24" x14ac:dyDescent="0.25">
      <c r="A29" s="3">
        <v>44592</v>
      </c>
      <c r="B29" s="3">
        <v>44592</v>
      </c>
      <c r="C29" s="4" t="s">
        <v>7</v>
      </c>
      <c r="D29" s="4" t="s">
        <v>31</v>
      </c>
      <c r="E29" s="21">
        <f t="shared" si="7"/>
        <v>24.657534246575345</v>
      </c>
      <c r="F29" s="4">
        <v>3</v>
      </c>
      <c r="G29" s="23" t="s">
        <v>40</v>
      </c>
      <c r="H29" s="4" t="str">
        <f t="shared" si="8"/>
        <v>2022-1</v>
      </c>
      <c r="I29" s="3">
        <f>I28</f>
        <v>44592</v>
      </c>
      <c r="J29" s="5" t="s">
        <v>28</v>
      </c>
      <c r="K29" s="4" t="str">
        <f t="shared" si="9"/>
        <v>Loan1</v>
      </c>
      <c r="L29" s="4">
        <v>3</v>
      </c>
      <c r="M29" s="6">
        <v>0</v>
      </c>
      <c r="N29" s="21">
        <f t="shared" si="10"/>
        <v>24.657534246575345</v>
      </c>
      <c r="O29" s="21">
        <f t="shared" si="11"/>
        <v>24.657534246575345</v>
      </c>
    </row>
    <row r="31" spans="1:24" ht="15.75" thickBot="1" x14ac:dyDescent="0.3"/>
    <row r="32" spans="1:24" ht="27" thickBot="1" x14ac:dyDescent="0.45">
      <c r="A32" s="53" t="s">
        <v>34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t="s">
        <v>33</v>
      </c>
    </row>
    <row r="34" spans="1:23" ht="23.25" x14ac:dyDescent="0.35">
      <c r="A34" s="7" t="s">
        <v>21</v>
      </c>
    </row>
    <row r="35" spans="1:23" ht="15.75" thickBot="1" x14ac:dyDescent="0.3"/>
    <row r="36" spans="1:23" ht="15.75" thickBot="1" x14ac:dyDescent="0.3">
      <c r="A36" s="50" t="s">
        <v>23</v>
      </c>
      <c r="B36" s="51"/>
      <c r="C36" s="51"/>
      <c r="D36" s="51"/>
      <c r="E36" s="51"/>
      <c r="F36" s="52"/>
      <c r="H36" s="50" t="s">
        <v>24</v>
      </c>
      <c r="I36" s="51"/>
      <c r="J36" s="51"/>
      <c r="K36" s="51"/>
      <c r="L36" s="51"/>
      <c r="M36" s="51"/>
      <c r="N36" s="51"/>
      <c r="O36" s="52"/>
      <c r="Q36" s="50" t="s">
        <v>25</v>
      </c>
      <c r="R36" s="51"/>
      <c r="S36" s="51"/>
      <c r="T36" s="51"/>
      <c r="U36" s="51"/>
      <c r="V36" s="51"/>
      <c r="W36" s="52"/>
    </row>
    <row r="37" spans="1:23" x14ac:dyDescent="0.25">
      <c r="A37" s="10" t="s">
        <v>0</v>
      </c>
      <c r="B37" s="10" t="s">
        <v>1</v>
      </c>
      <c r="C37" s="10" t="s">
        <v>6</v>
      </c>
      <c r="D37" s="10" t="s">
        <v>2</v>
      </c>
      <c r="E37" s="10" t="s">
        <v>3</v>
      </c>
      <c r="F37" s="10" t="s">
        <v>4</v>
      </c>
      <c r="H37" s="10" t="s">
        <v>8</v>
      </c>
      <c r="I37" s="10" t="s">
        <v>0</v>
      </c>
      <c r="J37" s="10" t="s">
        <v>26</v>
      </c>
      <c r="K37" s="10" t="s">
        <v>6</v>
      </c>
      <c r="L37" s="10" t="s">
        <v>4</v>
      </c>
      <c r="M37" s="10" t="s">
        <v>9</v>
      </c>
      <c r="N37" s="10" t="s">
        <v>10</v>
      </c>
      <c r="O37" s="10" t="s">
        <v>11</v>
      </c>
      <c r="Q37" s="10" t="s">
        <v>8</v>
      </c>
      <c r="R37" s="10" t="s">
        <v>0</v>
      </c>
      <c r="S37" s="10" t="s">
        <v>26</v>
      </c>
      <c r="T37" s="10" t="s">
        <v>6</v>
      </c>
      <c r="U37" s="10" t="s">
        <v>9</v>
      </c>
      <c r="V37" s="10" t="s">
        <v>10</v>
      </c>
      <c r="W37" s="10" t="s">
        <v>11</v>
      </c>
    </row>
    <row r="38" spans="1:23" x14ac:dyDescent="0.25">
      <c r="A38" s="3">
        <v>44593</v>
      </c>
      <c r="B38" s="3">
        <v>44593</v>
      </c>
      <c r="C38" s="4" t="s">
        <v>7</v>
      </c>
      <c r="D38" s="4" t="s">
        <v>5</v>
      </c>
      <c r="E38" s="21">
        <v>-2000</v>
      </c>
      <c r="F38" s="4">
        <v>2</v>
      </c>
      <c r="G38" s="1" t="s">
        <v>39</v>
      </c>
      <c r="H38" s="4" t="s">
        <v>35</v>
      </c>
      <c r="I38" s="3">
        <v>44593</v>
      </c>
      <c r="J38" s="3" t="s">
        <v>27</v>
      </c>
      <c r="K38" s="4" t="str">
        <f>C38</f>
        <v>Loan1</v>
      </c>
      <c r="L38" s="4">
        <v>2</v>
      </c>
      <c r="M38" s="21">
        <f>O24</f>
        <v>20000</v>
      </c>
      <c r="N38" s="21">
        <f>E38</f>
        <v>-2000</v>
      </c>
      <c r="O38" s="21">
        <f>M38+N38</f>
        <v>18000</v>
      </c>
      <c r="Q38" s="4" t="str">
        <f>H38</f>
        <v>2022-2</v>
      </c>
      <c r="R38" s="3">
        <f>I38</f>
        <v>44593</v>
      </c>
      <c r="S38" s="3" t="s">
        <v>27</v>
      </c>
      <c r="T38" s="4" t="str">
        <f>K38</f>
        <v>Loan1</v>
      </c>
      <c r="U38" s="21">
        <f>SUM(M38:M40)</f>
        <v>60000</v>
      </c>
      <c r="V38" s="21">
        <f>SUM(N38:N40)</f>
        <v>-3000</v>
      </c>
      <c r="W38" s="21">
        <f>SUM(O38:O40)</f>
        <v>57000</v>
      </c>
    </row>
    <row r="39" spans="1:23" x14ac:dyDescent="0.25">
      <c r="A39" s="3">
        <v>44593</v>
      </c>
      <c r="B39" s="3">
        <v>44593</v>
      </c>
      <c r="C39" s="4" t="s">
        <v>7</v>
      </c>
      <c r="D39" s="4" t="s">
        <v>5</v>
      </c>
      <c r="E39" s="21">
        <v>-1000</v>
      </c>
      <c r="F39" s="4">
        <v>3</v>
      </c>
      <c r="G39" s="1" t="s">
        <v>39</v>
      </c>
      <c r="H39" s="4" t="s">
        <v>35</v>
      </c>
      <c r="I39" s="3">
        <v>44593</v>
      </c>
      <c r="J39" s="3" t="s">
        <v>27</v>
      </c>
      <c r="K39" s="4" t="str">
        <f t="shared" ref="K39" si="12">C39</f>
        <v>Loan1</v>
      </c>
      <c r="L39" s="4">
        <v>1</v>
      </c>
      <c r="M39" s="21">
        <f t="shared" ref="M39:M40" si="13">O25</f>
        <v>10000</v>
      </c>
      <c r="N39" s="21">
        <v>0</v>
      </c>
      <c r="O39" s="21">
        <f>M39+N39</f>
        <v>10000</v>
      </c>
      <c r="Q39" s="4" t="str">
        <f>H39</f>
        <v>2022-2</v>
      </c>
      <c r="R39" s="3">
        <f>I39</f>
        <v>44593</v>
      </c>
      <c r="S39" s="4" t="s">
        <v>28</v>
      </c>
      <c r="T39" s="4" t="str">
        <f>T38</f>
        <v>Loan1</v>
      </c>
      <c r="U39" s="21">
        <f>SUM(M41:M43)</f>
        <v>38.356164383561648</v>
      </c>
      <c r="V39" s="21">
        <f>SUM(N41:N43)</f>
        <v>0</v>
      </c>
      <c r="W39" s="21">
        <f>SUM(O41:O43)</f>
        <v>38.356164383561648</v>
      </c>
    </row>
    <row r="40" spans="1:23" x14ac:dyDescent="0.25">
      <c r="H40" s="4" t="s">
        <v>35</v>
      </c>
      <c r="I40" s="3">
        <v>44593</v>
      </c>
      <c r="J40" s="3" t="s">
        <v>27</v>
      </c>
      <c r="K40" s="4" t="str">
        <f>K39</f>
        <v>Loan1</v>
      </c>
      <c r="L40" s="4">
        <v>3</v>
      </c>
      <c r="M40" s="21">
        <f t="shared" si="13"/>
        <v>30000</v>
      </c>
      <c r="N40" s="21">
        <f>E39</f>
        <v>-1000</v>
      </c>
      <c r="O40" s="21">
        <f>M40+N40</f>
        <v>29000</v>
      </c>
    </row>
    <row r="41" spans="1:23" x14ac:dyDescent="0.25">
      <c r="H41" s="4" t="s">
        <v>35</v>
      </c>
      <c r="I41" s="3">
        <v>44593</v>
      </c>
      <c r="J41" s="5" t="s">
        <v>28</v>
      </c>
      <c r="K41" s="4" t="str">
        <f>K40</f>
        <v>Loan1</v>
      </c>
      <c r="L41" s="4">
        <v>2</v>
      </c>
      <c r="M41" s="21">
        <f>O27</f>
        <v>10.95890410958904</v>
      </c>
      <c r="N41" s="21">
        <v>0</v>
      </c>
      <c r="O41" s="21">
        <f t="shared" ref="O41:O43" si="14">M41+N41</f>
        <v>10.95890410958904</v>
      </c>
    </row>
    <row r="42" spans="1:23" x14ac:dyDescent="0.25">
      <c r="H42" s="4" t="s">
        <v>35</v>
      </c>
      <c r="I42" s="3">
        <v>44593</v>
      </c>
      <c r="J42" s="5" t="s">
        <v>28</v>
      </c>
      <c r="K42" s="4" t="str">
        <f t="shared" ref="K42:K43" si="15">K41</f>
        <v>Loan1</v>
      </c>
      <c r="L42" s="4">
        <v>1</v>
      </c>
      <c r="M42" s="21">
        <f t="shared" ref="M42:M43" si="16">O28</f>
        <v>2.7397260273972601</v>
      </c>
      <c r="N42" s="21">
        <v>0</v>
      </c>
      <c r="O42" s="21">
        <f t="shared" si="14"/>
        <v>2.7397260273972601</v>
      </c>
    </row>
    <row r="43" spans="1:23" x14ac:dyDescent="0.25">
      <c r="H43" s="4" t="s">
        <v>35</v>
      </c>
      <c r="I43" s="3">
        <v>44593</v>
      </c>
      <c r="J43" s="5" t="s">
        <v>28</v>
      </c>
      <c r="K43" s="4" t="str">
        <f t="shared" si="15"/>
        <v>Loan1</v>
      </c>
      <c r="L43" s="4">
        <v>3</v>
      </c>
      <c r="M43" s="21">
        <f t="shared" si="16"/>
        <v>24.657534246575345</v>
      </c>
      <c r="N43" s="21">
        <v>0</v>
      </c>
      <c r="O43" s="21">
        <f t="shared" si="14"/>
        <v>24.657534246575345</v>
      </c>
    </row>
    <row r="44" spans="1:23" ht="15.75" thickBot="1" x14ac:dyDescent="0.3"/>
    <row r="45" spans="1:23" ht="15.75" thickBot="1" x14ac:dyDescent="0.3">
      <c r="A45" s="50" t="s">
        <v>29</v>
      </c>
      <c r="B45" s="51"/>
      <c r="C45" s="51"/>
      <c r="D45" s="51"/>
      <c r="E45" s="51"/>
      <c r="F45" s="51"/>
      <c r="G45" s="51"/>
      <c r="H45" s="52"/>
    </row>
    <row r="46" spans="1:23" ht="15.75" thickBot="1" x14ac:dyDescent="0.3">
      <c r="A46" s="10" t="s">
        <v>0</v>
      </c>
      <c r="B46" s="10" t="s">
        <v>1</v>
      </c>
      <c r="C46" s="10" t="s">
        <v>17</v>
      </c>
      <c r="D46" s="10" t="s">
        <v>6</v>
      </c>
      <c r="E46" s="10" t="s">
        <v>13</v>
      </c>
      <c r="F46" s="11" t="s">
        <v>14</v>
      </c>
      <c r="G46" s="11" t="s">
        <v>15</v>
      </c>
      <c r="H46" s="11" t="s">
        <v>16</v>
      </c>
      <c r="J46" s="20" t="s">
        <v>32</v>
      </c>
    </row>
    <row r="47" spans="1:23" x14ac:dyDescent="0.25">
      <c r="A47" s="3">
        <v>44592</v>
      </c>
      <c r="B47" s="3">
        <v>44592</v>
      </c>
      <c r="C47" s="3">
        <v>44593</v>
      </c>
      <c r="D47" s="4" t="s">
        <v>7</v>
      </c>
      <c r="E47" s="4">
        <v>2</v>
      </c>
      <c r="F47" s="4" t="s">
        <v>19</v>
      </c>
      <c r="G47" s="3">
        <v>44592</v>
      </c>
      <c r="H47" s="4">
        <v>20</v>
      </c>
      <c r="J47" s="19">
        <f>H47/36500</f>
        <v>5.4794520547945202E-4</v>
      </c>
    </row>
    <row r="48" spans="1:23" x14ac:dyDescent="0.25">
      <c r="A48" s="3">
        <v>44592</v>
      </c>
      <c r="B48" s="3">
        <v>44592</v>
      </c>
      <c r="C48" s="3">
        <v>44593</v>
      </c>
      <c r="D48" s="4" t="s">
        <v>7</v>
      </c>
      <c r="E48" s="4">
        <v>1</v>
      </c>
      <c r="F48" s="4" t="s">
        <v>18</v>
      </c>
      <c r="G48" s="3">
        <v>44592</v>
      </c>
      <c r="H48" s="4">
        <v>10</v>
      </c>
      <c r="J48" s="13">
        <f t="shared" ref="J48:J52" si="17">H48/36500</f>
        <v>2.7397260273972601E-4</v>
      </c>
    </row>
    <row r="49" spans="1:23" ht="15.75" thickBot="1" x14ac:dyDescent="0.3">
      <c r="A49" s="3">
        <v>44592</v>
      </c>
      <c r="B49" s="3">
        <v>44592</v>
      </c>
      <c r="C49" s="3">
        <v>44593</v>
      </c>
      <c r="D49" s="4" t="s">
        <v>7</v>
      </c>
      <c r="E49" s="4">
        <v>3</v>
      </c>
      <c r="F49" s="4" t="s">
        <v>20</v>
      </c>
      <c r="G49" s="3">
        <v>44592</v>
      </c>
      <c r="H49" s="4">
        <v>30</v>
      </c>
      <c r="J49" s="14">
        <f t="shared" si="17"/>
        <v>8.2191780821917813E-4</v>
      </c>
    </row>
    <row r="50" spans="1:23" x14ac:dyDescent="0.25">
      <c r="A50" s="3">
        <v>44593</v>
      </c>
      <c r="B50" s="3">
        <v>44593</v>
      </c>
      <c r="C50" s="4"/>
      <c r="D50" s="4" t="s">
        <v>7</v>
      </c>
      <c r="E50" s="4">
        <v>2</v>
      </c>
      <c r="F50" s="4" t="s">
        <v>19</v>
      </c>
      <c r="G50" s="3">
        <v>44593</v>
      </c>
      <c r="H50" s="24">
        <v>18</v>
      </c>
      <c r="J50" s="13">
        <f>H50/36500</f>
        <v>4.9315068493150684E-4</v>
      </c>
    </row>
    <row r="51" spans="1:23" x14ac:dyDescent="0.25">
      <c r="A51" s="3">
        <v>44593</v>
      </c>
      <c r="B51" s="3">
        <v>44593</v>
      </c>
      <c r="C51" s="4"/>
      <c r="D51" s="4" t="s">
        <v>7</v>
      </c>
      <c r="E51" s="4">
        <v>1</v>
      </c>
      <c r="F51" s="4" t="s">
        <v>18</v>
      </c>
      <c r="G51" s="3">
        <v>44593</v>
      </c>
      <c r="H51" s="24">
        <v>8</v>
      </c>
      <c r="J51" s="13">
        <f t="shared" si="17"/>
        <v>2.1917808219178083E-4</v>
      </c>
    </row>
    <row r="52" spans="1:23" ht="15.75" thickBot="1" x14ac:dyDescent="0.3">
      <c r="A52" s="3">
        <v>44593</v>
      </c>
      <c r="B52" s="3">
        <v>44593</v>
      </c>
      <c r="C52" s="4"/>
      <c r="D52" s="4" t="s">
        <v>7</v>
      </c>
      <c r="E52" s="4">
        <v>3</v>
      </c>
      <c r="F52" s="4" t="s">
        <v>20</v>
      </c>
      <c r="G52" s="3">
        <v>44593</v>
      </c>
      <c r="H52" s="24">
        <v>28</v>
      </c>
      <c r="J52" s="14">
        <f t="shared" si="17"/>
        <v>7.6712328767123284E-4</v>
      </c>
    </row>
    <row r="54" spans="1:23" ht="23.25" x14ac:dyDescent="0.35">
      <c r="A54" s="7" t="s">
        <v>30</v>
      </c>
    </row>
    <row r="55" spans="1:23" ht="15.75" thickBot="1" x14ac:dyDescent="0.3"/>
    <row r="56" spans="1:23" ht="15.75" thickBot="1" x14ac:dyDescent="0.3">
      <c r="A56" s="50" t="s">
        <v>23</v>
      </c>
      <c r="B56" s="51"/>
      <c r="C56" s="51"/>
      <c r="D56" s="51"/>
      <c r="E56" s="51"/>
      <c r="F56" s="52"/>
      <c r="H56" s="50" t="s">
        <v>24</v>
      </c>
      <c r="I56" s="51"/>
      <c r="J56" s="51"/>
      <c r="K56" s="51"/>
      <c r="L56" s="51"/>
      <c r="M56" s="51"/>
      <c r="N56" s="51"/>
      <c r="O56" s="52"/>
      <c r="Q56" s="50" t="s">
        <v>25</v>
      </c>
      <c r="R56" s="51"/>
      <c r="S56" s="51"/>
      <c r="T56" s="51"/>
      <c r="U56" s="51"/>
      <c r="V56" s="51"/>
      <c r="W56" s="52"/>
    </row>
    <row r="57" spans="1:23" x14ac:dyDescent="0.25">
      <c r="A57" s="10" t="s">
        <v>0</v>
      </c>
      <c r="B57" s="10" t="s">
        <v>1</v>
      </c>
      <c r="C57" s="10" t="s">
        <v>6</v>
      </c>
      <c r="D57" s="10" t="s">
        <v>2</v>
      </c>
      <c r="E57" s="10" t="s">
        <v>3</v>
      </c>
      <c r="F57" s="10" t="s">
        <v>4</v>
      </c>
      <c r="H57" s="10" t="s">
        <v>8</v>
      </c>
      <c r="I57" s="10" t="s">
        <v>0</v>
      </c>
      <c r="J57" s="10" t="s">
        <v>26</v>
      </c>
      <c r="K57" s="10" t="s">
        <v>6</v>
      </c>
      <c r="L57" s="10" t="s">
        <v>4</v>
      </c>
      <c r="M57" s="10" t="s">
        <v>9</v>
      </c>
      <c r="N57" s="10" t="s">
        <v>10</v>
      </c>
      <c r="O57" s="10" t="s">
        <v>11</v>
      </c>
      <c r="Q57" s="10" t="s">
        <v>8</v>
      </c>
      <c r="R57" s="10" t="s">
        <v>0</v>
      </c>
      <c r="S57" s="10" t="s">
        <v>26</v>
      </c>
      <c r="T57" s="10" t="s">
        <v>6</v>
      </c>
      <c r="U57" s="10" t="s">
        <v>9</v>
      </c>
      <c r="V57" s="10" t="s">
        <v>10</v>
      </c>
      <c r="W57" s="10" t="s">
        <v>11</v>
      </c>
    </row>
    <row r="58" spans="1:23" x14ac:dyDescent="0.25">
      <c r="A58" s="3">
        <v>44593</v>
      </c>
      <c r="B58" s="3">
        <v>44593</v>
      </c>
      <c r="C58" s="4" t="s">
        <v>7</v>
      </c>
      <c r="D58" s="4" t="s">
        <v>5</v>
      </c>
      <c r="E58" s="21">
        <f>E38</f>
        <v>-2000</v>
      </c>
      <c r="F58" s="4">
        <v>2</v>
      </c>
      <c r="G58" s="1" t="s">
        <v>39</v>
      </c>
      <c r="H58" s="4" t="s">
        <v>35</v>
      </c>
      <c r="I58" s="3">
        <v>44593</v>
      </c>
      <c r="J58" s="3" t="s">
        <v>27</v>
      </c>
      <c r="K58" s="4" t="str">
        <f>C58</f>
        <v>Loan1</v>
      </c>
      <c r="L58" s="4">
        <v>2</v>
      </c>
      <c r="M58" s="21">
        <f>M38</f>
        <v>20000</v>
      </c>
      <c r="N58" s="21">
        <f t="shared" ref="N58" si="18">N38</f>
        <v>-2000</v>
      </c>
      <c r="O58" s="21">
        <f t="shared" ref="O58:O63" si="19">M58+N58</f>
        <v>18000</v>
      </c>
      <c r="Q58" s="4" t="str">
        <f>H58</f>
        <v>2022-2</v>
      </c>
      <c r="R58" s="3">
        <f>I58</f>
        <v>44593</v>
      </c>
      <c r="S58" s="3" t="s">
        <v>27</v>
      </c>
      <c r="T58" s="4" t="str">
        <f>K58</f>
        <v>Loan1</v>
      </c>
      <c r="U58" s="21">
        <f>SUM(M58:M60)</f>
        <v>60000</v>
      </c>
      <c r="V58" s="21">
        <f>SUM(N58:N60)</f>
        <v>-3000</v>
      </c>
      <c r="W58" s="21">
        <f>SUM(O58:O60)</f>
        <v>57000</v>
      </c>
    </row>
    <row r="59" spans="1:23" x14ac:dyDescent="0.25">
      <c r="A59" s="3">
        <v>44593</v>
      </c>
      <c r="B59" s="3">
        <v>44593</v>
      </c>
      <c r="C59" s="4" t="s">
        <v>7</v>
      </c>
      <c r="D59" s="4" t="s">
        <v>5</v>
      </c>
      <c r="E59" s="21">
        <f>E39</f>
        <v>-1000</v>
      </c>
      <c r="F59" s="4">
        <v>3</v>
      </c>
      <c r="G59" s="1" t="s">
        <v>39</v>
      </c>
      <c r="H59" s="4" t="s">
        <v>35</v>
      </c>
      <c r="I59" s="3">
        <v>44593</v>
      </c>
      <c r="J59" s="3" t="s">
        <v>27</v>
      </c>
      <c r="K59" s="4" t="str">
        <f t="shared" ref="K59" si="20">C59</f>
        <v>Loan1</v>
      </c>
      <c r="L59" s="4">
        <v>1</v>
      </c>
      <c r="M59" s="21">
        <f t="shared" ref="M59:N59" si="21">M39</f>
        <v>10000</v>
      </c>
      <c r="N59" s="21">
        <f t="shared" si="21"/>
        <v>0</v>
      </c>
      <c r="O59" s="21">
        <f t="shared" si="19"/>
        <v>10000</v>
      </c>
      <c r="Q59" s="4" t="str">
        <f>H59</f>
        <v>2022-2</v>
      </c>
      <c r="R59" s="3">
        <f>I59</f>
        <v>44593</v>
      </c>
      <c r="S59" s="4" t="s">
        <v>28</v>
      </c>
      <c r="T59" s="4" t="str">
        <f>T58</f>
        <v>Loan1</v>
      </c>
      <c r="U59" s="21">
        <f>SUM(M61:M63)</f>
        <v>38.356164383561648</v>
      </c>
      <c r="V59" s="21">
        <f>SUM(N61:N63)</f>
        <v>33.315068493150683</v>
      </c>
      <c r="W59" s="21">
        <f>SUM(O61:O63)</f>
        <v>71.671232876712338</v>
      </c>
    </row>
    <row r="60" spans="1:23" x14ac:dyDescent="0.25">
      <c r="A60" s="3">
        <v>44593</v>
      </c>
      <c r="B60" s="3">
        <v>44593</v>
      </c>
      <c r="C60" s="4" t="s">
        <v>7</v>
      </c>
      <c r="D60" s="4" t="s">
        <v>31</v>
      </c>
      <c r="E60" s="21">
        <f>O38*J50</f>
        <v>8.8767123287671232</v>
      </c>
      <c r="F60" s="4">
        <v>2</v>
      </c>
      <c r="G60" s="23" t="s">
        <v>40</v>
      </c>
      <c r="H60" s="4" t="s">
        <v>35</v>
      </c>
      <c r="I60" s="3">
        <v>44593</v>
      </c>
      <c r="J60" s="3" t="s">
        <v>27</v>
      </c>
      <c r="K60" s="4" t="str">
        <f>K59</f>
        <v>Loan1</v>
      </c>
      <c r="L60" s="4">
        <v>3</v>
      </c>
      <c r="M60" s="21">
        <f t="shared" ref="M60:N60" si="22">M40</f>
        <v>30000</v>
      </c>
      <c r="N60" s="21">
        <f t="shared" si="22"/>
        <v>-1000</v>
      </c>
      <c r="O60" s="21">
        <f t="shared" si="19"/>
        <v>29000</v>
      </c>
    </row>
    <row r="61" spans="1:23" x14ac:dyDescent="0.25">
      <c r="A61" s="3">
        <v>44593</v>
      </c>
      <c r="B61" s="3">
        <v>44593</v>
      </c>
      <c r="C61" s="4" t="s">
        <v>7</v>
      </c>
      <c r="D61" s="4" t="s">
        <v>31</v>
      </c>
      <c r="E61" s="21">
        <f t="shared" ref="E61:E62" si="23">O39*J51</f>
        <v>2.1917808219178081</v>
      </c>
      <c r="F61" s="4">
        <v>1</v>
      </c>
      <c r="G61" s="23" t="s">
        <v>40</v>
      </c>
      <c r="H61" s="4" t="s">
        <v>35</v>
      </c>
      <c r="I61" s="3">
        <v>44593</v>
      </c>
      <c r="J61" s="5" t="s">
        <v>28</v>
      </c>
      <c r="K61" s="4" t="str">
        <f>K60</f>
        <v>Loan1</v>
      </c>
      <c r="L61" s="4">
        <v>2</v>
      </c>
      <c r="M61" s="21">
        <f>M41</f>
        <v>10.95890410958904</v>
      </c>
      <c r="N61" s="21">
        <f>E60</f>
        <v>8.8767123287671232</v>
      </c>
      <c r="O61" s="21">
        <f t="shared" si="19"/>
        <v>19.835616438356162</v>
      </c>
    </row>
    <row r="62" spans="1:23" x14ac:dyDescent="0.25">
      <c r="A62" s="3">
        <v>44593</v>
      </c>
      <c r="B62" s="3">
        <v>44593</v>
      </c>
      <c r="C62" s="4" t="s">
        <v>7</v>
      </c>
      <c r="D62" s="4" t="s">
        <v>31</v>
      </c>
      <c r="E62" s="21">
        <f t="shared" si="23"/>
        <v>22.246575342465754</v>
      </c>
      <c r="F62" s="4">
        <v>3</v>
      </c>
      <c r="G62" s="23" t="s">
        <v>40</v>
      </c>
      <c r="H62" s="4" t="s">
        <v>35</v>
      </c>
      <c r="I62" s="3">
        <v>44593</v>
      </c>
      <c r="J62" s="5" t="s">
        <v>28</v>
      </c>
      <c r="K62" s="4" t="str">
        <f t="shared" ref="K62:K63" si="24">K61</f>
        <v>Loan1</v>
      </c>
      <c r="L62" s="4">
        <v>1</v>
      </c>
      <c r="M62" s="21">
        <f t="shared" ref="M62:M63" si="25">M42</f>
        <v>2.7397260273972601</v>
      </c>
      <c r="N62" s="21">
        <f t="shared" ref="N62:N63" si="26">E61</f>
        <v>2.1917808219178081</v>
      </c>
      <c r="O62" s="21">
        <f t="shared" si="19"/>
        <v>4.9315068493150687</v>
      </c>
    </row>
    <row r="63" spans="1:23" x14ac:dyDescent="0.25">
      <c r="H63" s="4" t="s">
        <v>35</v>
      </c>
      <c r="I63" s="3">
        <v>44593</v>
      </c>
      <c r="J63" s="5" t="s">
        <v>28</v>
      </c>
      <c r="K63" s="4" t="str">
        <f t="shared" si="24"/>
        <v>Loan1</v>
      </c>
      <c r="L63" s="4">
        <v>3</v>
      </c>
      <c r="M63" s="21">
        <f t="shared" si="25"/>
        <v>24.657534246575345</v>
      </c>
      <c r="N63" s="21">
        <f t="shared" si="26"/>
        <v>22.246575342465754</v>
      </c>
      <c r="O63" s="21">
        <f t="shared" si="19"/>
        <v>46.904109589041099</v>
      </c>
    </row>
    <row r="64" spans="1:23" ht="15.75" thickBot="1" x14ac:dyDescent="0.3"/>
    <row r="65" spans="1:23" ht="27" thickBot="1" x14ac:dyDescent="0.45">
      <c r="A65" s="53" t="s">
        <v>36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5"/>
    </row>
    <row r="67" spans="1:23" ht="23.25" x14ac:dyDescent="0.35">
      <c r="A67" s="7" t="s">
        <v>21</v>
      </c>
    </row>
    <row r="68" spans="1:23" ht="15.75" thickBot="1" x14ac:dyDescent="0.3"/>
    <row r="69" spans="1:23" ht="15.75" thickBot="1" x14ac:dyDescent="0.3">
      <c r="A69" s="50" t="s">
        <v>23</v>
      </c>
      <c r="B69" s="51"/>
      <c r="C69" s="51"/>
      <c r="D69" s="51"/>
      <c r="E69" s="51"/>
      <c r="F69" s="52"/>
      <c r="H69" s="50" t="s">
        <v>24</v>
      </c>
      <c r="I69" s="51"/>
      <c r="J69" s="51"/>
      <c r="K69" s="51"/>
      <c r="L69" s="51"/>
      <c r="M69" s="51"/>
      <c r="N69" s="51"/>
      <c r="O69" s="52"/>
      <c r="Q69" s="50" t="s">
        <v>25</v>
      </c>
      <c r="R69" s="51"/>
      <c r="S69" s="51"/>
      <c r="T69" s="51"/>
      <c r="U69" s="51"/>
      <c r="V69" s="51"/>
      <c r="W69" s="52"/>
    </row>
    <row r="70" spans="1:23" x14ac:dyDescent="0.25">
      <c r="A70" s="10" t="s">
        <v>0</v>
      </c>
      <c r="B70" s="10" t="s">
        <v>1</v>
      </c>
      <c r="C70" s="10" t="s">
        <v>6</v>
      </c>
      <c r="D70" s="10" t="s">
        <v>2</v>
      </c>
      <c r="E70" s="10" t="s">
        <v>3</v>
      </c>
      <c r="F70" s="10" t="s">
        <v>4</v>
      </c>
      <c r="H70" s="10" t="s">
        <v>8</v>
      </c>
      <c r="I70" s="10" t="s">
        <v>0</v>
      </c>
      <c r="J70" s="10" t="s">
        <v>26</v>
      </c>
      <c r="K70" s="10" t="s">
        <v>6</v>
      </c>
      <c r="L70" s="10" t="s">
        <v>4</v>
      </c>
      <c r="M70" s="10" t="s">
        <v>9</v>
      </c>
      <c r="N70" s="10" t="s">
        <v>10</v>
      </c>
      <c r="O70" s="10" t="s">
        <v>11</v>
      </c>
      <c r="Q70" s="10" t="s">
        <v>8</v>
      </c>
      <c r="R70" s="10" t="s">
        <v>0</v>
      </c>
      <c r="S70" s="10" t="s">
        <v>26</v>
      </c>
      <c r="T70" s="10" t="s">
        <v>6</v>
      </c>
      <c r="U70" s="10" t="s">
        <v>9</v>
      </c>
      <c r="V70" s="10" t="s">
        <v>10</v>
      </c>
      <c r="W70" s="10" t="s">
        <v>11</v>
      </c>
    </row>
    <row r="71" spans="1:23" x14ac:dyDescent="0.25">
      <c r="A71" s="3">
        <v>44594</v>
      </c>
      <c r="B71" s="3">
        <v>44594</v>
      </c>
      <c r="C71" s="4" t="s">
        <v>7</v>
      </c>
      <c r="D71" s="4" t="s">
        <v>5</v>
      </c>
      <c r="E71" s="21">
        <v>-500</v>
      </c>
      <c r="F71" s="4">
        <v>1</v>
      </c>
      <c r="G71" s="1" t="s">
        <v>39</v>
      </c>
      <c r="H71" s="4" t="s">
        <v>35</v>
      </c>
      <c r="I71" s="3">
        <v>44594</v>
      </c>
      <c r="J71" s="3" t="s">
        <v>27</v>
      </c>
      <c r="K71" s="4" t="str">
        <f>C71</f>
        <v>Loan1</v>
      </c>
      <c r="L71" s="4">
        <v>2</v>
      </c>
      <c r="M71" s="21">
        <f>O58</f>
        <v>18000</v>
      </c>
      <c r="N71" s="21">
        <v>0</v>
      </c>
      <c r="O71" s="21">
        <f>M71+N71</f>
        <v>18000</v>
      </c>
      <c r="Q71" s="4" t="str">
        <f>H71</f>
        <v>2022-2</v>
      </c>
      <c r="R71" s="3">
        <f>I71</f>
        <v>44594</v>
      </c>
      <c r="S71" s="3" t="s">
        <v>27</v>
      </c>
      <c r="T71" s="4" t="str">
        <f>K71</f>
        <v>Loan1</v>
      </c>
      <c r="U71" s="21">
        <f>SUM(M71:M73)</f>
        <v>57000</v>
      </c>
      <c r="V71" s="21">
        <f>SUM(N71:N73)</f>
        <v>-500</v>
      </c>
      <c r="W71" s="21">
        <f>SUM(O71:O73)</f>
        <v>56500</v>
      </c>
    </row>
    <row r="72" spans="1:23" x14ac:dyDescent="0.25">
      <c r="A72" s="3">
        <v>44594</v>
      </c>
      <c r="B72" s="3">
        <v>44594</v>
      </c>
      <c r="C72" s="4" t="s">
        <v>7</v>
      </c>
      <c r="D72" s="4" t="s">
        <v>31</v>
      </c>
      <c r="E72" s="21">
        <v>20</v>
      </c>
      <c r="F72" s="4">
        <v>2</v>
      </c>
      <c r="G72" s="1" t="s">
        <v>39</v>
      </c>
      <c r="H72" s="4" t="s">
        <v>35</v>
      </c>
      <c r="I72" s="3">
        <v>44594</v>
      </c>
      <c r="J72" s="3" t="s">
        <v>27</v>
      </c>
      <c r="K72" s="4" t="str">
        <f t="shared" ref="K72" si="27">C72</f>
        <v>Loan1</v>
      </c>
      <c r="L72" s="4">
        <v>1</v>
      </c>
      <c r="M72" s="21">
        <f t="shared" ref="M72:M76" si="28">O59</f>
        <v>10000</v>
      </c>
      <c r="N72" s="21">
        <f>E71</f>
        <v>-500</v>
      </c>
      <c r="O72" s="21">
        <f>M72+N72</f>
        <v>9500</v>
      </c>
      <c r="Q72" s="4" t="str">
        <f>H72</f>
        <v>2022-2</v>
      </c>
      <c r="R72" s="3">
        <f>I72</f>
        <v>44594</v>
      </c>
      <c r="S72" s="4" t="s">
        <v>28</v>
      </c>
      <c r="T72" s="4" t="str">
        <f>T71</f>
        <v>Loan1</v>
      </c>
      <c r="U72" s="21">
        <f>SUM(M74:M76)</f>
        <v>71.671232876712338</v>
      </c>
      <c r="V72" s="21">
        <f>SUM(N74:N76)</f>
        <v>30</v>
      </c>
      <c r="W72" s="21">
        <f>SUM(O74:O76)</f>
        <v>101.67123287671234</v>
      </c>
    </row>
    <row r="73" spans="1:23" x14ac:dyDescent="0.25">
      <c r="A73" s="3">
        <v>44594</v>
      </c>
      <c r="B73" s="3">
        <v>44594</v>
      </c>
      <c r="C73" s="4" t="s">
        <v>7</v>
      </c>
      <c r="D73" s="4" t="s">
        <v>31</v>
      </c>
      <c r="E73" s="21">
        <v>10</v>
      </c>
      <c r="F73" s="4">
        <v>3</v>
      </c>
      <c r="G73" s="1" t="s">
        <v>39</v>
      </c>
      <c r="H73" s="4" t="s">
        <v>35</v>
      </c>
      <c r="I73" s="3">
        <v>44594</v>
      </c>
      <c r="J73" s="3" t="s">
        <v>27</v>
      </c>
      <c r="K73" s="4" t="str">
        <f>K72</f>
        <v>Loan1</v>
      </c>
      <c r="L73" s="4">
        <v>3</v>
      </c>
      <c r="M73" s="21">
        <f t="shared" si="28"/>
        <v>29000</v>
      </c>
      <c r="N73" s="21">
        <v>0</v>
      </c>
      <c r="O73" s="21">
        <f>M73+N73</f>
        <v>29000</v>
      </c>
    </row>
    <row r="74" spans="1:23" x14ac:dyDescent="0.25">
      <c r="H74" s="4" t="s">
        <v>35</v>
      </c>
      <c r="I74" s="3">
        <v>44594</v>
      </c>
      <c r="J74" s="5" t="s">
        <v>28</v>
      </c>
      <c r="K74" s="4" t="str">
        <f>K73</f>
        <v>Loan1</v>
      </c>
      <c r="L74" s="4">
        <v>2</v>
      </c>
      <c r="M74" s="21">
        <f t="shared" si="28"/>
        <v>19.835616438356162</v>
      </c>
      <c r="N74" s="21">
        <f>E72</f>
        <v>20</v>
      </c>
      <c r="O74" s="21">
        <f t="shared" ref="O74:O76" si="29">M74+N74</f>
        <v>39.835616438356162</v>
      </c>
    </row>
    <row r="75" spans="1:23" x14ac:dyDescent="0.25">
      <c r="H75" s="4" t="s">
        <v>35</v>
      </c>
      <c r="I75" s="3">
        <v>44594</v>
      </c>
      <c r="J75" s="5" t="s">
        <v>28</v>
      </c>
      <c r="K75" s="4" t="str">
        <f t="shared" ref="K75:K76" si="30">K74</f>
        <v>Loan1</v>
      </c>
      <c r="L75" s="4">
        <v>1</v>
      </c>
      <c r="M75" s="21">
        <f t="shared" si="28"/>
        <v>4.9315068493150687</v>
      </c>
      <c r="N75" s="21">
        <v>0</v>
      </c>
      <c r="O75" s="21">
        <f t="shared" si="29"/>
        <v>4.9315068493150687</v>
      </c>
    </row>
    <row r="76" spans="1:23" x14ac:dyDescent="0.25">
      <c r="H76" s="4" t="s">
        <v>35</v>
      </c>
      <c r="I76" s="3">
        <v>44594</v>
      </c>
      <c r="J76" s="5" t="s">
        <v>28</v>
      </c>
      <c r="K76" s="4" t="str">
        <f t="shared" si="30"/>
        <v>Loan1</v>
      </c>
      <c r="L76" s="4">
        <v>3</v>
      </c>
      <c r="M76" s="21">
        <f t="shared" si="28"/>
        <v>46.904109589041099</v>
      </c>
      <c r="N76" s="21">
        <f>E73</f>
        <v>10</v>
      </c>
      <c r="O76" s="21">
        <f t="shared" si="29"/>
        <v>56.904109589041099</v>
      </c>
    </row>
    <row r="77" spans="1:23" ht="15.75" thickBot="1" x14ac:dyDescent="0.3"/>
    <row r="78" spans="1:23" ht="15.75" thickBot="1" x14ac:dyDescent="0.3">
      <c r="A78" s="50" t="s">
        <v>29</v>
      </c>
      <c r="B78" s="51"/>
      <c r="C78" s="51"/>
      <c r="D78" s="51"/>
      <c r="E78" s="51"/>
      <c r="F78" s="51"/>
      <c r="G78" s="51"/>
      <c r="H78" s="52"/>
    </row>
    <row r="79" spans="1:23" ht="15.75" thickBot="1" x14ac:dyDescent="0.3">
      <c r="A79" s="10" t="s">
        <v>0</v>
      </c>
      <c r="B79" s="10" t="s">
        <v>1</v>
      </c>
      <c r="C79" s="10" t="s">
        <v>17</v>
      </c>
      <c r="D79" s="10" t="s">
        <v>6</v>
      </c>
      <c r="E79" s="10" t="s">
        <v>13</v>
      </c>
      <c r="F79" s="11" t="s">
        <v>14</v>
      </c>
      <c r="G79" s="11" t="s">
        <v>15</v>
      </c>
      <c r="H79" s="11" t="s">
        <v>16</v>
      </c>
      <c r="J79" s="20" t="s">
        <v>32</v>
      </c>
    </row>
    <row r="80" spans="1:23" x14ac:dyDescent="0.25">
      <c r="A80" s="3">
        <v>44592</v>
      </c>
      <c r="B80" s="3">
        <v>44592</v>
      </c>
      <c r="C80" s="3">
        <v>44593</v>
      </c>
      <c r="D80" s="4" t="s">
        <v>7</v>
      </c>
      <c r="E80" s="4">
        <v>2</v>
      </c>
      <c r="F80" s="4" t="s">
        <v>19</v>
      </c>
      <c r="G80" s="3">
        <v>44592</v>
      </c>
      <c r="H80" s="4">
        <v>20</v>
      </c>
      <c r="J80" s="19">
        <f>H80/36500</f>
        <v>5.4794520547945202E-4</v>
      </c>
    </row>
    <row r="81" spans="1:23" x14ac:dyDescent="0.25">
      <c r="A81" s="3">
        <v>44592</v>
      </c>
      <c r="B81" s="3">
        <v>44592</v>
      </c>
      <c r="C81" s="3">
        <v>44593</v>
      </c>
      <c r="D81" s="4" t="s">
        <v>7</v>
      </c>
      <c r="E81" s="4">
        <v>1</v>
      </c>
      <c r="F81" s="4" t="s">
        <v>18</v>
      </c>
      <c r="G81" s="3">
        <v>44592</v>
      </c>
      <c r="H81" s="4">
        <v>10</v>
      </c>
      <c r="J81" s="13">
        <f t="shared" ref="J81:J82" si="31">H81/36500</f>
        <v>2.7397260273972601E-4</v>
      </c>
    </row>
    <row r="82" spans="1:23" ht="15.75" thickBot="1" x14ac:dyDescent="0.3">
      <c r="A82" s="3">
        <v>44592</v>
      </c>
      <c r="B82" s="3">
        <v>44592</v>
      </c>
      <c r="C82" s="3">
        <v>44593</v>
      </c>
      <c r="D82" s="4" t="s">
        <v>7</v>
      </c>
      <c r="E82" s="4">
        <v>3</v>
      </c>
      <c r="F82" s="4" t="s">
        <v>20</v>
      </c>
      <c r="G82" s="3">
        <v>44592</v>
      </c>
      <c r="H82" s="4">
        <v>30</v>
      </c>
      <c r="J82" s="14">
        <f t="shared" si="31"/>
        <v>8.2191780821917813E-4</v>
      </c>
    </row>
    <row r="83" spans="1:23" x14ac:dyDescent="0.25">
      <c r="A83" s="3">
        <v>44593</v>
      </c>
      <c r="B83" s="3">
        <v>44593</v>
      </c>
      <c r="C83" s="4"/>
      <c r="D83" s="4" t="s">
        <v>7</v>
      </c>
      <c r="E83" s="4">
        <v>2</v>
      </c>
      <c r="F83" s="4" t="s">
        <v>19</v>
      </c>
      <c r="G83" s="3">
        <v>44593</v>
      </c>
      <c r="H83" s="6">
        <v>18</v>
      </c>
      <c r="J83" s="13">
        <f>H83/36500</f>
        <v>4.9315068493150684E-4</v>
      </c>
    </row>
    <row r="84" spans="1:23" x14ac:dyDescent="0.25">
      <c r="A84" s="3">
        <v>44593</v>
      </c>
      <c r="B84" s="3">
        <v>44593</v>
      </c>
      <c r="C84" s="4"/>
      <c r="D84" s="4" t="s">
        <v>7</v>
      </c>
      <c r="E84" s="4">
        <v>1</v>
      </c>
      <c r="F84" s="4" t="s">
        <v>18</v>
      </c>
      <c r="G84" s="3">
        <v>44593</v>
      </c>
      <c r="H84" s="6">
        <v>8</v>
      </c>
      <c r="J84" s="13">
        <f t="shared" ref="J84:J85" si="32">H84/36500</f>
        <v>2.1917808219178083E-4</v>
      </c>
    </row>
    <row r="85" spans="1:23" ht="15.75" thickBot="1" x14ac:dyDescent="0.3">
      <c r="A85" s="3">
        <v>44593</v>
      </c>
      <c r="B85" s="3">
        <v>44593</v>
      </c>
      <c r="C85" s="4"/>
      <c r="D85" s="4" t="s">
        <v>7</v>
      </c>
      <c r="E85" s="4">
        <v>3</v>
      </c>
      <c r="F85" s="4" t="s">
        <v>20</v>
      </c>
      <c r="G85" s="3">
        <v>44593</v>
      </c>
      <c r="H85" s="6">
        <v>28</v>
      </c>
      <c r="J85" s="14">
        <f t="shared" si="32"/>
        <v>7.6712328767123284E-4</v>
      </c>
    </row>
    <row r="87" spans="1:23" ht="23.25" x14ac:dyDescent="0.35">
      <c r="A87" s="7" t="s">
        <v>30</v>
      </c>
    </row>
    <row r="88" spans="1:23" ht="15.75" thickBot="1" x14ac:dyDescent="0.3"/>
    <row r="89" spans="1:23" ht="15.75" thickBot="1" x14ac:dyDescent="0.3">
      <c r="A89" s="50" t="s">
        <v>23</v>
      </c>
      <c r="B89" s="51"/>
      <c r="C89" s="51"/>
      <c r="D89" s="51"/>
      <c r="E89" s="51"/>
      <c r="F89" s="52"/>
      <c r="H89" s="50" t="s">
        <v>24</v>
      </c>
      <c r="I89" s="51"/>
      <c r="J89" s="51"/>
      <c r="K89" s="51"/>
      <c r="L89" s="51"/>
      <c r="M89" s="51"/>
      <c r="N89" s="51"/>
      <c r="O89" s="52"/>
      <c r="Q89" s="50" t="s">
        <v>25</v>
      </c>
      <c r="R89" s="51"/>
      <c r="S89" s="51"/>
      <c r="T89" s="51"/>
      <c r="U89" s="51"/>
      <c r="V89" s="51"/>
      <c r="W89" s="52"/>
    </row>
    <row r="90" spans="1:23" x14ac:dyDescent="0.25">
      <c r="A90" s="10" t="s">
        <v>0</v>
      </c>
      <c r="B90" s="10" t="s">
        <v>1</v>
      </c>
      <c r="C90" s="10" t="s">
        <v>6</v>
      </c>
      <c r="D90" s="10" t="s">
        <v>2</v>
      </c>
      <c r="E90" s="10" t="s">
        <v>3</v>
      </c>
      <c r="F90" s="10" t="s">
        <v>4</v>
      </c>
      <c r="H90" s="10" t="s">
        <v>8</v>
      </c>
      <c r="I90" s="10" t="s">
        <v>0</v>
      </c>
      <c r="J90" s="10" t="s">
        <v>26</v>
      </c>
      <c r="K90" s="10" t="s">
        <v>6</v>
      </c>
      <c r="L90" s="10" t="s">
        <v>4</v>
      </c>
      <c r="M90" s="10" t="s">
        <v>9</v>
      </c>
      <c r="N90" s="10" t="s">
        <v>10</v>
      </c>
      <c r="O90" s="10" t="s">
        <v>11</v>
      </c>
      <c r="Q90" s="10" t="s">
        <v>8</v>
      </c>
      <c r="R90" s="10" t="s">
        <v>0</v>
      </c>
      <c r="S90" s="10" t="s">
        <v>26</v>
      </c>
      <c r="T90" s="10" t="s">
        <v>6</v>
      </c>
      <c r="U90" s="10" t="s">
        <v>9</v>
      </c>
      <c r="V90" s="10" t="s">
        <v>10</v>
      </c>
      <c r="W90" s="10" t="s">
        <v>11</v>
      </c>
    </row>
    <row r="91" spans="1:23" x14ac:dyDescent="0.25">
      <c r="A91" s="3">
        <v>44594</v>
      </c>
      <c r="B91" s="3">
        <v>44594</v>
      </c>
      <c r="C91" s="4" t="s">
        <v>7</v>
      </c>
      <c r="D91" s="4" t="s">
        <v>5</v>
      </c>
      <c r="E91" s="21">
        <f>E71</f>
        <v>-500</v>
      </c>
      <c r="F91" s="4">
        <v>1</v>
      </c>
      <c r="G91" s="1" t="s">
        <v>39</v>
      </c>
      <c r="H91" s="4" t="s">
        <v>35</v>
      </c>
      <c r="I91" s="3">
        <v>44594</v>
      </c>
      <c r="J91" s="3" t="s">
        <v>27</v>
      </c>
      <c r="K91" s="4" t="str">
        <f>C91</f>
        <v>Loan1</v>
      </c>
      <c r="L91" s="4">
        <v>2</v>
      </c>
      <c r="M91" s="21">
        <f>M71</f>
        <v>18000</v>
      </c>
      <c r="N91" s="21">
        <f t="shared" ref="N91" si="33">N71</f>
        <v>0</v>
      </c>
      <c r="O91" s="21">
        <f t="shared" ref="O91:O96" si="34">M91+N91</f>
        <v>18000</v>
      </c>
      <c r="Q91" s="4" t="str">
        <f>H91</f>
        <v>2022-2</v>
      </c>
      <c r="R91" s="3">
        <f>I91</f>
        <v>44594</v>
      </c>
      <c r="S91" s="3" t="s">
        <v>27</v>
      </c>
      <c r="T91" s="4" t="str">
        <f>K91</f>
        <v>Loan1</v>
      </c>
      <c r="U91" s="21">
        <f>SUM(M91:M93)</f>
        <v>57000</v>
      </c>
      <c r="V91" s="21">
        <f>SUM(N91:N93)</f>
        <v>-500</v>
      </c>
      <c r="W91" s="21">
        <f>SUM(O91:O93)</f>
        <v>56500</v>
      </c>
    </row>
    <row r="92" spans="1:23" x14ac:dyDescent="0.25">
      <c r="A92" s="3">
        <v>44594</v>
      </c>
      <c r="B92" s="3">
        <v>44594</v>
      </c>
      <c r="C92" s="4" t="s">
        <v>7</v>
      </c>
      <c r="D92" s="4" t="s">
        <v>31</v>
      </c>
      <c r="E92" s="21">
        <f>E72</f>
        <v>20</v>
      </c>
      <c r="F92" s="4">
        <v>2</v>
      </c>
      <c r="G92" s="1" t="s">
        <v>39</v>
      </c>
      <c r="H92" s="4" t="s">
        <v>35</v>
      </c>
      <c r="I92" s="3">
        <v>44594</v>
      </c>
      <c r="J92" s="3" t="s">
        <v>27</v>
      </c>
      <c r="K92" s="4" t="str">
        <f t="shared" ref="K92" si="35">C92</f>
        <v>Loan1</v>
      </c>
      <c r="L92" s="4">
        <v>1</v>
      </c>
      <c r="M92" s="21">
        <f t="shared" ref="M92:N92" si="36">M72</f>
        <v>10000</v>
      </c>
      <c r="N92" s="21">
        <f t="shared" si="36"/>
        <v>-500</v>
      </c>
      <c r="O92" s="21">
        <f t="shared" si="34"/>
        <v>9500</v>
      </c>
      <c r="Q92" s="4" t="str">
        <f>H92</f>
        <v>2022-2</v>
      </c>
      <c r="R92" s="3">
        <f>I92</f>
        <v>44594</v>
      </c>
      <c r="S92" s="4" t="s">
        <v>28</v>
      </c>
      <c r="T92" s="4" t="str">
        <f>T91</f>
        <v>Loan1</v>
      </c>
      <c r="U92" s="21">
        <f>SUM(M94:M96)</f>
        <v>71.671232876712338</v>
      </c>
      <c r="V92" s="21">
        <f>SUM(N94:N96)</f>
        <v>63.205479452054796</v>
      </c>
      <c r="W92" s="21">
        <f>SUM(O94:O96)</f>
        <v>134.8767123287671</v>
      </c>
    </row>
    <row r="93" spans="1:23" x14ac:dyDescent="0.25">
      <c r="A93" s="3">
        <v>44594</v>
      </c>
      <c r="B93" s="3">
        <v>44594</v>
      </c>
      <c r="C93" s="4" t="s">
        <v>7</v>
      </c>
      <c r="D93" s="4" t="s">
        <v>31</v>
      </c>
      <c r="E93" s="21">
        <f>E73</f>
        <v>10</v>
      </c>
      <c r="F93" s="4">
        <v>3</v>
      </c>
      <c r="G93" s="1" t="s">
        <v>39</v>
      </c>
      <c r="H93" s="4" t="s">
        <v>35</v>
      </c>
      <c r="I93" s="3">
        <v>44594</v>
      </c>
      <c r="J93" s="3" t="s">
        <v>27</v>
      </c>
      <c r="K93" s="4" t="str">
        <f>K92</f>
        <v>Loan1</v>
      </c>
      <c r="L93" s="4">
        <v>3</v>
      </c>
      <c r="M93" s="21">
        <f t="shared" ref="M93:N93" si="37">M73</f>
        <v>29000</v>
      </c>
      <c r="N93" s="21">
        <f t="shared" si="37"/>
        <v>0</v>
      </c>
      <c r="O93" s="21">
        <f t="shared" si="34"/>
        <v>29000</v>
      </c>
    </row>
    <row r="94" spans="1:23" x14ac:dyDescent="0.25">
      <c r="A94" s="3">
        <v>44594</v>
      </c>
      <c r="B94" s="3">
        <v>44594</v>
      </c>
      <c r="C94" s="4" t="s">
        <v>7</v>
      </c>
      <c r="D94" s="4" t="s">
        <v>31</v>
      </c>
      <c r="E94" s="21">
        <f>O71*J83</f>
        <v>8.8767123287671232</v>
      </c>
      <c r="F94" s="4">
        <v>2</v>
      </c>
      <c r="G94" s="23" t="s">
        <v>40</v>
      </c>
      <c r="H94" s="4" t="s">
        <v>35</v>
      </c>
      <c r="I94" s="3">
        <v>44594</v>
      </c>
      <c r="J94" s="5" t="s">
        <v>28</v>
      </c>
      <c r="K94" s="4" t="str">
        <f>K93</f>
        <v>Loan1</v>
      </c>
      <c r="L94" s="4">
        <v>2</v>
      </c>
      <c r="M94" s="21">
        <f>M74</f>
        <v>19.835616438356162</v>
      </c>
      <c r="N94" s="21">
        <f>E94+N74</f>
        <v>28.876712328767123</v>
      </c>
      <c r="O94" s="21">
        <f t="shared" si="34"/>
        <v>48.712328767123282</v>
      </c>
    </row>
    <row r="95" spans="1:23" x14ac:dyDescent="0.25">
      <c r="A95" s="3">
        <v>44594</v>
      </c>
      <c r="B95" s="3">
        <v>44594</v>
      </c>
      <c r="C95" s="4" t="s">
        <v>7</v>
      </c>
      <c r="D95" s="4" t="s">
        <v>31</v>
      </c>
      <c r="E95" s="21">
        <f>O72*J84</f>
        <v>2.0821917808219177</v>
      </c>
      <c r="F95" s="4">
        <v>1</v>
      </c>
      <c r="G95" s="23" t="s">
        <v>40</v>
      </c>
      <c r="H95" s="4" t="s">
        <v>35</v>
      </c>
      <c r="I95" s="3">
        <v>44594</v>
      </c>
      <c r="J95" s="5" t="s">
        <v>28</v>
      </c>
      <c r="K95" s="4" t="str">
        <f t="shared" ref="K95:K96" si="38">K94</f>
        <v>Loan1</v>
      </c>
      <c r="L95" s="4">
        <v>1</v>
      </c>
      <c r="M95" s="21">
        <f t="shared" ref="M95:M96" si="39">M75</f>
        <v>4.9315068493150687</v>
      </c>
      <c r="N95" s="21">
        <f>E95+N75</f>
        <v>2.0821917808219177</v>
      </c>
      <c r="O95" s="21">
        <f t="shared" si="34"/>
        <v>7.0136986301369859</v>
      </c>
    </row>
    <row r="96" spans="1:23" x14ac:dyDescent="0.25">
      <c r="A96" s="3">
        <v>44594</v>
      </c>
      <c r="B96" s="3">
        <v>44594</v>
      </c>
      <c r="C96" s="4" t="s">
        <v>7</v>
      </c>
      <c r="D96" s="4" t="s">
        <v>31</v>
      </c>
      <c r="E96" s="21">
        <f>O73*J85</f>
        <v>22.246575342465754</v>
      </c>
      <c r="F96" s="4">
        <v>3</v>
      </c>
      <c r="G96" s="23" t="s">
        <v>40</v>
      </c>
      <c r="H96" s="4" t="s">
        <v>35</v>
      </c>
      <c r="I96" s="3">
        <v>44594</v>
      </c>
      <c r="J96" s="5" t="s">
        <v>28</v>
      </c>
      <c r="K96" s="4" t="str">
        <f t="shared" si="38"/>
        <v>Loan1</v>
      </c>
      <c r="L96" s="4">
        <v>3</v>
      </c>
      <c r="M96" s="21">
        <f t="shared" si="39"/>
        <v>46.904109589041099</v>
      </c>
      <c r="N96" s="21">
        <f>E96+N76</f>
        <v>32.246575342465754</v>
      </c>
      <c r="O96" s="21">
        <f t="shared" si="34"/>
        <v>79.150684931506845</v>
      </c>
    </row>
    <row r="98" spans="1:23" ht="15.75" thickBot="1" x14ac:dyDescent="0.3"/>
    <row r="99" spans="1:23" ht="15.75" thickBot="1" x14ac:dyDescent="0.3">
      <c r="A99" s="50" t="s">
        <v>29</v>
      </c>
      <c r="B99" s="51"/>
      <c r="C99" s="51"/>
      <c r="D99" s="51"/>
      <c r="E99" s="51"/>
      <c r="F99" s="51"/>
      <c r="G99" s="51"/>
      <c r="H99" s="52"/>
    </row>
    <row r="100" spans="1:23" x14ac:dyDescent="0.25">
      <c r="A100" s="10" t="s">
        <v>0</v>
      </c>
      <c r="B100" s="10" t="s">
        <v>1</v>
      </c>
      <c r="C100" s="10" t="s">
        <v>17</v>
      </c>
      <c r="D100" s="10" t="s">
        <v>6</v>
      </c>
      <c r="E100" s="10" t="s">
        <v>13</v>
      </c>
      <c r="F100" s="11" t="s">
        <v>14</v>
      </c>
      <c r="G100" s="11" t="s">
        <v>15</v>
      </c>
      <c r="H100" s="11" t="s">
        <v>16</v>
      </c>
    </row>
    <row r="101" spans="1:23" x14ac:dyDescent="0.25">
      <c r="A101" s="3">
        <v>44592</v>
      </c>
      <c r="B101" s="3">
        <v>44592</v>
      </c>
      <c r="C101" s="3">
        <v>44593</v>
      </c>
      <c r="D101" s="4" t="s">
        <v>7</v>
      </c>
      <c r="E101" s="4">
        <v>2</v>
      </c>
      <c r="F101" s="4" t="s">
        <v>19</v>
      </c>
      <c r="G101" s="3">
        <v>44592</v>
      </c>
      <c r="H101" s="4">
        <v>20</v>
      </c>
    </row>
    <row r="102" spans="1:23" x14ac:dyDescent="0.25">
      <c r="A102" s="3">
        <v>44592</v>
      </c>
      <c r="B102" s="3">
        <v>44592</v>
      </c>
      <c r="C102" s="3">
        <v>44593</v>
      </c>
      <c r="D102" s="4" t="s">
        <v>7</v>
      </c>
      <c r="E102" s="4">
        <v>1</v>
      </c>
      <c r="F102" s="4" t="s">
        <v>18</v>
      </c>
      <c r="G102" s="3">
        <v>44592</v>
      </c>
      <c r="H102" s="4">
        <v>10</v>
      </c>
    </row>
    <row r="103" spans="1:23" x14ac:dyDescent="0.25">
      <c r="A103" s="3">
        <v>44592</v>
      </c>
      <c r="B103" s="3">
        <v>44592</v>
      </c>
      <c r="C103" s="3">
        <v>44593</v>
      </c>
      <c r="D103" s="4" t="s">
        <v>7</v>
      </c>
      <c r="E103" s="4">
        <v>3</v>
      </c>
      <c r="F103" s="4" t="s">
        <v>20</v>
      </c>
      <c r="G103" s="3">
        <v>44592</v>
      </c>
      <c r="H103" s="4">
        <v>30</v>
      </c>
    </row>
    <row r="104" spans="1:23" x14ac:dyDescent="0.25">
      <c r="A104" s="3">
        <v>44593</v>
      </c>
      <c r="B104" s="3">
        <v>44593</v>
      </c>
      <c r="C104" s="4"/>
      <c r="D104" s="4" t="s">
        <v>7</v>
      </c>
      <c r="E104" s="4">
        <v>2</v>
      </c>
      <c r="F104" s="4" t="s">
        <v>19</v>
      </c>
      <c r="G104" s="3">
        <v>44593</v>
      </c>
      <c r="H104" s="6">
        <v>18</v>
      </c>
    </row>
    <row r="105" spans="1:23" x14ac:dyDescent="0.25">
      <c r="A105" s="3">
        <v>44593</v>
      </c>
      <c r="B105" s="3">
        <v>44593</v>
      </c>
      <c r="C105" s="3">
        <v>44594</v>
      </c>
      <c r="D105" s="4" t="s">
        <v>7</v>
      </c>
      <c r="E105" s="4">
        <v>1</v>
      </c>
      <c r="F105" s="4" t="s">
        <v>18</v>
      </c>
      <c r="G105" s="3">
        <v>44593</v>
      </c>
      <c r="H105" s="6">
        <v>8</v>
      </c>
    </row>
    <row r="106" spans="1:23" x14ac:dyDescent="0.25">
      <c r="A106" s="3">
        <v>44593</v>
      </c>
      <c r="B106" s="3">
        <v>44593</v>
      </c>
      <c r="C106" s="4"/>
      <c r="D106" s="4" t="s">
        <v>7</v>
      </c>
      <c r="E106" s="4">
        <v>3</v>
      </c>
      <c r="F106" s="4" t="s">
        <v>20</v>
      </c>
      <c r="G106" s="3">
        <v>44593</v>
      </c>
      <c r="H106" s="6">
        <v>28</v>
      </c>
    </row>
    <row r="107" spans="1:23" x14ac:dyDescent="0.25">
      <c r="A107" s="3">
        <v>44594</v>
      </c>
      <c r="B107" s="3">
        <v>44594</v>
      </c>
      <c r="C107" s="4"/>
      <c r="D107" s="4" t="s">
        <v>7</v>
      </c>
      <c r="E107" s="6">
        <v>1</v>
      </c>
      <c r="F107" s="24" t="s">
        <v>37</v>
      </c>
      <c r="G107" s="3">
        <v>44594</v>
      </c>
      <c r="H107" s="24">
        <v>12</v>
      </c>
    </row>
    <row r="108" spans="1:23" ht="15.75" thickBot="1" x14ac:dyDescent="0.3"/>
    <row r="109" spans="1:23" ht="27" thickBot="1" x14ac:dyDescent="0.45">
      <c r="A109" s="53" t="s">
        <v>38</v>
      </c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5"/>
    </row>
    <row r="111" spans="1:23" ht="23.25" x14ac:dyDescent="0.35">
      <c r="A111" s="7" t="s">
        <v>21</v>
      </c>
    </row>
    <row r="112" spans="1:23" ht="15.75" thickBot="1" x14ac:dyDescent="0.3"/>
    <row r="113" spans="1:23" ht="15.75" thickBot="1" x14ac:dyDescent="0.3">
      <c r="A113" s="50" t="s">
        <v>23</v>
      </c>
      <c r="B113" s="51"/>
      <c r="C113" s="51"/>
      <c r="D113" s="51"/>
      <c r="E113" s="51"/>
      <c r="F113" s="52"/>
      <c r="H113" s="50" t="s">
        <v>24</v>
      </c>
      <c r="I113" s="51"/>
      <c r="J113" s="51"/>
      <c r="K113" s="51"/>
      <c r="L113" s="51"/>
      <c r="M113" s="51"/>
      <c r="N113" s="51"/>
      <c r="O113" s="52"/>
      <c r="Q113" s="50" t="s">
        <v>25</v>
      </c>
      <c r="R113" s="51"/>
      <c r="S113" s="51"/>
      <c r="T113" s="51"/>
      <c r="U113" s="51"/>
      <c r="V113" s="51"/>
      <c r="W113" s="52"/>
    </row>
    <row r="114" spans="1:23" x14ac:dyDescent="0.25">
      <c r="A114" s="10" t="s">
        <v>0</v>
      </c>
      <c r="B114" s="10" t="s">
        <v>1</v>
      </c>
      <c r="C114" s="10" t="s">
        <v>6</v>
      </c>
      <c r="D114" s="10" t="s">
        <v>2</v>
      </c>
      <c r="E114" s="10" t="s">
        <v>3</v>
      </c>
      <c r="F114" s="10" t="s">
        <v>4</v>
      </c>
      <c r="H114" s="10" t="s">
        <v>8</v>
      </c>
      <c r="I114" s="10" t="s">
        <v>0</v>
      </c>
      <c r="J114" s="10" t="s">
        <v>26</v>
      </c>
      <c r="K114" s="10" t="s">
        <v>6</v>
      </c>
      <c r="L114" s="10" t="s">
        <v>4</v>
      </c>
      <c r="M114" s="10" t="s">
        <v>9</v>
      </c>
      <c r="N114" s="10" t="s">
        <v>10</v>
      </c>
      <c r="O114" s="10" t="s">
        <v>11</v>
      </c>
      <c r="Q114" s="10" t="s">
        <v>8</v>
      </c>
      <c r="R114" s="10" t="s">
        <v>0</v>
      </c>
      <c r="S114" s="10" t="s">
        <v>26</v>
      </c>
      <c r="T114" s="10" t="s">
        <v>6</v>
      </c>
      <c r="U114" s="10" t="s">
        <v>9</v>
      </c>
      <c r="V114" s="10" t="s">
        <v>10</v>
      </c>
      <c r="W114" s="10" t="s">
        <v>11</v>
      </c>
    </row>
    <row r="115" spans="1:23" x14ac:dyDescent="0.25">
      <c r="A115" s="3">
        <v>44595</v>
      </c>
      <c r="B115" s="25">
        <v>44593</v>
      </c>
      <c r="C115" s="4" t="s">
        <v>7</v>
      </c>
      <c r="D115" s="4" t="s">
        <v>5</v>
      </c>
      <c r="E115" s="21">
        <v>200</v>
      </c>
      <c r="F115" s="4">
        <v>2</v>
      </c>
      <c r="G115" s="1" t="s">
        <v>39</v>
      </c>
      <c r="H115" s="4" t="s">
        <v>42</v>
      </c>
      <c r="I115" s="3">
        <v>44595</v>
      </c>
      <c r="J115" s="3" t="s">
        <v>27</v>
      </c>
      <c r="K115" s="4" t="str">
        <f>C115</f>
        <v>Loan1</v>
      </c>
      <c r="L115" s="4">
        <v>2</v>
      </c>
      <c r="M115" s="21">
        <f>O91</f>
        <v>18000</v>
      </c>
      <c r="N115" s="21">
        <f>SUMIFS($E$115:$E$127,$F$115:$F$127,L115,$D$115:$D$127,"Principal")</f>
        <v>2050</v>
      </c>
      <c r="O115" s="21">
        <f>M115+N115</f>
        <v>20050</v>
      </c>
      <c r="Q115" s="4" t="str">
        <f>H115</f>
        <v>2022-3</v>
      </c>
      <c r="R115" s="3">
        <f>I115</f>
        <v>44595</v>
      </c>
      <c r="S115" s="3" t="s">
        <v>27</v>
      </c>
      <c r="T115" s="4" t="str">
        <f>K115</f>
        <v>Loan1</v>
      </c>
      <c r="U115" s="21">
        <f>SUM(M115:M117)</f>
        <v>56500</v>
      </c>
      <c r="V115" s="21">
        <f>SUM(N115:N117)</f>
        <v>3250</v>
      </c>
      <c r="W115" s="21">
        <f>SUM(O115:O117)</f>
        <v>59750</v>
      </c>
    </row>
    <row r="116" spans="1:23" x14ac:dyDescent="0.25">
      <c r="A116" s="3">
        <v>44595</v>
      </c>
      <c r="B116" s="3">
        <v>44595</v>
      </c>
      <c r="C116" s="4" t="s">
        <v>7</v>
      </c>
      <c r="D116" s="4" t="s">
        <v>5</v>
      </c>
      <c r="E116" s="21">
        <v>-150</v>
      </c>
      <c r="F116" s="4">
        <v>2</v>
      </c>
      <c r="G116" s="1" t="s">
        <v>39</v>
      </c>
      <c r="H116" s="4" t="s">
        <v>42</v>
      </c>
      <c r="I116" s="3">
        <v>44595</v>
      </c>
      <c r="J116" s="3" t="s">
        <v>27</v>
      </c>
      <c r="K116" s="4" t="str">
        <f t="shared" ref="K116" si="40">C116</f>
        <v>Loan1</v>
      </c>
      <c r="L116" s="4">
        <v>1</v>
      </c>
      <c r="M116" s="21">
        <f t="shared" ref="M116:M120" si="41">O92</f>
        <v>9500</v>
      </c>
      <c r="N116" s="21">
        <f>SUMIFS($E$115:$E$127,$F$115:$F$127,L116,$D$115:$D$127,"Principal")</f>
        <v>350</v>
      </c>
      <c r="O116" s="21">
        <f>M116+N116</f>
        <v>9850</v>
      </c>
      <c r="Q116" s="4" t="str">
        <f>H116</f>
        <v>2022-3</v>
      </c>
      <c r="R116" s="3">
        <f>I116</f>
        <v>44595</v>
      </c>
      <c r="S116" s="4" t="s">
        <v>28</v>
      </c>
      <c r="T116" s="4" t="str">
        <f>T115</f>
        <v>Loan1</v>
      </c>
      <c r="U116" s="21">
        <f>SUM(M118:M120)</f>
        <v>134.8767123287671</v>
      </c>
      <c r="V116" s="21">
        <f>SUM(N118:N120)</f>
        <v>-96.520547945205479</v>
      </c>
      <c r="W116" s="21">
        <f>SUM(O118:O120)</f>
        <v>38.356164383561634</v>
      </c>
    </row>
    <row r="117" spans="1:23" x14ac:dyDescent="0.25">
      <c r="A117" s="3">
        <v>44595</v>
      </c>
      <c r="B117" s="3">
        <v>44595</v>
      </c>
      <c r="C117" s="4" t="s">
        <v>7</v>
      </c>
      <c r="D117" s="4" t="s">
        <v>5</v>
      </c>
      <c r="E117" s="21">
        <v>-150</v>
      </c>
      <c r="F117" s="4">
        <v>1</v>
      </c>
      <c r="G117" s="1" t="s">
        <v>39</v>
      </c>
      <c r="H117" s="4" t="s">
        <v>42</v>
      </c>
      <c r="I117" s="3">
        <v>44595</v>
      </c>
      <c r="J117" s="3" t="s">
        <v>27</v>
      </c>
      <c r="K117" s="4" t="str">
        <f>K116</f>
        <v>Loan1</v>
      </c>
      <c r="L117" s="4">
        <v>3</v>
      </c>
      <c r="M117" s="21">
        <f t="shared" si="41"/>
        <v>29000</v>
      </c>
      <c r="N117" s="21">
        <f>SUMIFS($E$115:$E$127,$F$115:$F$127,L117,$D$115:$D$127,"Principal")</f>
        <v>850</v>
      </c>
      <c r="O117" s="21">
        <f>M117+N117</f>
        <v>29850</v>
      </c>
    </row>
    <row r="118" spans="1:23" x14ac:dyDescent="0.25">
      <c r="A118" s="3">
        <v>44595</v>
      </c>
      <c r="B118" s="3">
        <v>44595</v>
      </c>
      <c r="C118" s="4" t="s">
        <v>7</v>
      </c>
      <c r="D118" s="4" t="s">
        <v>5</v>
      </c>
      <c r="E118" s="21">
        <v>-150</v>
      </c>
      <c r="F118" s="6">
        <v>3</v>
      </c>
      <c r="G118" s="1" t="s">
        <v>39</v>
      </c>
      <c r="H118" s="4" t="s">
        <v>42</v>
      </c>
      <c r="I118" s="3">
        <v>44595</v>
      </c>
      <c r="J118" s="5" t="s">
        <v>28</v>
      </c>
      <c r="K118" s="4" t="str">
        <f>K117</f>
        <v>Loan1</v>
      </c>
      <c r="L118" s="4">
        <v>2</v>
      </c>
      <c r="M118" s="21">
        <f t="shared" si="41"/>
        <v>48.712328767123282</v>
      </c>
      <c r="N118" s="21">
        <f>SUMIFS($E$115:$E$127,$F$115:$F$127,L118,$D$115:$D$127,"Interest")</f>
        <v>-37.753424657534246</v>
      </c>
      <c r="O118" s="21">
        <f t="shared" ref="O118:O120" si="42">M118+N118</f>
        <v>10.958904109589035</v>
      </c>
    </row>
    <row r="119" spans="1:23" x14ac:dyDescent="0.25">
      <c r="A119" s="27">
        <f>A118</f>
        <v>44595</v>
      </c>
      <c r="B119" s="27">
        <f>B58</f>
        <v>44593</v>
      </c>
      <c r="C119" s="28" t="s">
        <v>7</v>
      </c>
      <c r="D119" s="28" t="str">
        <f>D58</f>
        <v>Principal</v>
      </c>
      <c r="E119" s="29">
        <f>-E58</f>
        <v>2000</v>
      </c>
      <c r="F119" s="28">
        <f>F58</f>
        <v>2</v>
      </c>
      <c r="G119" s="1" t="s">
        <v>41</v>
      </c>
      <c r="H119" s="4" t="s">
        <v>42</v>
      </c>
      <c r="I119" s="3">
        <v>44595</v>
      </c>
      <c r="J119" s="5" t="s">
        <v>28</v>
      </c>
      <c r="K119" s="4" t="str">
        <f t="shared" ref="K119:K120" si="43">K118</f>
        <v>Loan1</v>
      </c>
      <c r="L119" s="4">
        <v>1</v>
      </c>
      <c r="M119" s="21">
        <f t="shared" si="41"/>
        <v>7.0136986301369859</v>
      </c>
      <c r="N119" s="21">
        <f>SUMIFS($E$115:$E$127,$F$115:$F$127,L119,$D$115:$D$127,"Interest")</f>
        <v>-4.2739726027397253</v>
      </c>
      <c r="O119" s="21">
        <f t="shared" si="42"/>
        <v>2.7397260273972606</v>
      </c>
    </row>
    <row r="120" spans="1:23" x14ac:dyDescent="0.25">
      <c r="A120" s="27">
        <f t="shared" ref="A120:A127" si="44">A119</f>
        <v>44595</v>
      </c>
      <c r="B120" s="27">
        <f t="shared" ref="B120:B123" si="45">B59</f>
        <v>44593</v>
      </c>
      <c r="C120" s="28" t="s">
        <v>7</v>
      </c>
      <c r="D120" s="28" t="str">
        <f t="shared" ref="D120:D123" si="46">D59</f>
        <v>Principal</v>
      </c>
      <c r="E120" s="29">
        <f t="shared" ref="E120:E123" si="47">-E59</f>
        <v>1000</v>
      </c>
      <c r="F120" s="28">
        <f t="shared" ref="F120:F123" si="48">F59</f>
        <v>3</v>
      </c>
      <c r="G120" s="1" t="s">
        <v>41</v>
      </c>
      <c r="H120" s="4" t="s">
        <v>42</v>
      </c>
      <c r="I120" s="3">
        <v>44595</v>
      </c>
      <c r="J120" s="5" t="s">
        <v>28</v>
      </c>
      <c r="K120" s="4" t="str">
        <f t="shared" si="43"/>
        <v>Loan1</v>
      </c>
      <c r="L120" s="4">
        <v>3</v>
      </c>
      <c r="M120" s="21">
        <f t="shared" si="41"/>
        <v>79.150684931506845</v>
      </c>
      <c r="N120" s="21">
        <f>SUMIFS($E$115:$E$127,$F$115:$F$127,L120,$D$115:$D$127,"Interest")</f>
        <v>-54.493150684931507</v>
      </c>
      <c r="O120" s="21">
        <f t="shared" si="42"/>
        <v>24.657534246575338</v>
      </c>
    </row>
    <row r="121" spans="1:23" x14ac:dyDescent="0.25">
      <c r="A121" s="27">
        <f t="shared" si="44"/>
        <v>44595</v>
      </c>
      <c r="B121" s="27">
        <f t="shared" si="45"/>
        <v>44593</v>
      </c>
      <c r="C121" s="28" t="s">
        <v>7</v>
      </c>
      <c r="D121" s="28" t="str">
        <f t="shared" si="46"/>
        <v>Interest</v>
      </c>
      <c r="E121" s="29">
        <f t="shared" si="47"/>
        <v>-8.8767123287671232</v>
      </c>
      <c r="F121" s="28">
        <f t="shared" si="48"/>
        <v>2</v>
      </c>
      <c r="G121" s="1" t="s">
        <v>41</v>
      </c>
      <c r="H121" s="18"/>
      <c r="I121" s="17"/>
      <c r="J121" s="12"/>
      <c r="K121" s="18"/>
      <c r="L121" s="18"/>
      <c r="M121" s="26"/>
      <c r="N121" s="26"/>
      <c r="O121" s="26"/>
    </row>
    <row r="122" spans="1:23" x14ac:dyDescent="0.25">
      <c r="A122" s="27">
        <f t="shared" si="44"/>
        <v>44595</v>
      </c>
      <c r="B122" s="27">
        <f t="shared" si="45"/>
        <v>44593</v>
      </c>
      <c r="C122" s="28" t="s">
        <v>7</v>
      </c>
      <c r="D122" s="28" t="str">
        <f t="shared" si="46"/>
        <v>Interest</v>
      </c>
      <c r="E122" s="29">
        <f t="shared" si="47"/>
        <v>-2.1917808219178081</v>
      </c>
      <c r="F122" s="28">
        <f t="shared" si="48"/>
        <v>1</v>
      </c>
      <c r="G122" s="1" t="s">
        <v>41</v>
      </c>
      <c r="H122" s="18"/>
      <c r="I122" s="17"/>
      <c r="J122" s="12"/>
      <c r="K122" s="18"/>
      <c r="L122" s="18"/>
      <c r="M122" s="26"/>
      <c r="N122" s="26"/>
      <c r="O122" s="26"/>
    </row>
    <row r="123" spans="1:23" x14ac:dyDescent="0.25">
      <c r="A123" s="27">
        <f t="shared" si="44"/>
        <v>44595</v>
      </c>
      <c r="B123" s="27">
        <f t="shared" si="45"/>
        <v>44593</v>
      </c>
      <c r="C123" s="28" t="s">
        <v>7</v>
      </c>
      <c r="D123" s="28" t="str">
        <f t="shared" si="46"/>
        <v>Interest</v>
      </c>
      <c r="E123" s="29">
        <f t="shared" si="47"/>
        <v>-22.246575342465754</v>
      </c>
      <c r="F123" s="28">
        <f t="shared" si="48"/>
        <v>3</v>
      </c>
      <c r="G123" s="1" t="s">
        <v>41</v>
      </c>
      <c r="H123" s="18"/>
      <c r="I123" s="17"/>
      <c r="J123" s="12"/>
      <c r="K123" s="18"/>
      <c r="L123" s="18"/>
      <c r="M123" s="26"/>
      <c r="N123" s="26"/>
      <c r="O123" s="26"/>
    </row>
    <row r="124" spans="1:23" x14ac:dyDescent="0.25">
      <c r="A124" s="27">
        <f t="shared" si="44"/>
        <v>44595</v>
      </c>
      <c r="B124" s="27">
        <f>B91</f>
        <v>44594</v>
      </c>
      <c r="C124" s="28" t="s">
        <v>7</v>
      </c>
      <c r="D124" s="28" t="str">
        <f>D91</f>
        <v>Principal</v>
      </c>
      <c r="E124" s="29">
        <f>-E91</f>
        <v>500</v>
      </c>
      <c r="F124" s="28">
        <f>F91</f>
        <v>1</v>
      </c>
      <c r="G124" s="1" t="s">
        <v>41</v>
      </c>
      <c r="H124" s="18"/>
      <c r="I124" s="17"/>
      <c r="J124" s="12"/>
      <c r="K124" s="18"/>
      <c r="L124" s="18"/>
      <c r="M124" s="26"/>
      <c r="N124" s="26"/>
      <c r="O124" s="26"/>
    </row>
    <row r="125" spans="1:23" x14ac:dyDescent="0.25">
      <c r="A125" s="27">
        <f t="shared" si="44"/>
        <v>44595</v>
      </c>
      <c r="B125" s="27">
        <f t="shared" ref="B125:B126" si="49">B92</f>
        <v>44594</v>
      </c>
      <c r="C125" s="28" t="s">
        <v>7</v>
      </c>
      <c r="D125" s="28" t="str">
        <f t="shared" ref="D125:D126" si="50">D92</f>
        <v>Interest</v>
      </c>
      <c r="E125" s="29">
        <f>-E92+(-E60)</f>
        <v>-28.876712328767123</v>
      </c>
      <c r="F125" s="28">
        <f t="shared" ref="F125:F126" si="51">F92</f>
        <v>2</v>
      </c>
      <c r="G125" s="1" t="s">
        <v>41</v>
      </c>
      <c r="H125" s="18"/>
      <c r="I125" s="17"/>
      <c r="J125" s="12"/>
      <c r="K125" s="18"/>
      <c r="L125" s="18"/>
      <c r="M125" s="26"/>
      <c r="N125" s="26"/>
      <c r="O125" s="26"/>
    </row>
    <row r="126" spans="1:23" x14ac:dyDescent="0.25">
      <c r="A126" s="27">
        <f t="shared" si="44"/>
        <v>44595</v>
      </c>
      <c r="B126" s="27">
        <f t="shared" si="49"/>
        <v>44594</v>
      </c>
      <c r="C126" s="28" t="s">
        <v>7</v>
      </c>
      <c r="D126" s="28" t="str">
        <f t="shared" si="50"/>
        <v>Interest</v>
      </c>
      <c r="E126" s="29">
        <f>-E93-(E96)</f>
        <v>-32.246575342465754</v>
      </c>
      <c r="F126" s="28">
        <f t="shared" si="51"/>
        <v>3</v>
      </c>
      <c r="G126" s="1" t="s">
        <v>41</v>
      </c>
      <c r="H126" s="18"/>
      <c r="I126" s="17"/>
      <c r="J126" s="12"/>
      <c r="K126" s="18"/>
      <c r="L126" s="18"/>
      <c r="M126" s="26"/>
      <c r="N126" s="26"/>
      <c r="O126" s="26"/>
    </row>
    <row r="127" spans="1:23" x14ac:dyDescent="0.25">
      <c r="A127" s="27">
        <f t="shared" si="44"/>
        <v>44595</v>
      </c>
      <c r="B127" s="27">
        <f>B95</f>
        <v>44594</v>
      </c>
      <c r="C127" s="28" t="s">
        <v>7</v>
      </c>
      <c r="D127" s="28" t="str">
        <f>D95</f>
        <v>Interest</v>
      </c>
      <c r="E127" s="29">
        <f>-E95</f>
        <v>-2.0821917808219177</v>
      </c>
      <c r="F127" s="28">
        <f>F95</f>
        <v>1</v>
      </c>
      <c r="G127" s="1" t="s">
        <v>41</v>
      </c>
      <c r="H127" s="18"/>
      <c r="I127" s="17"/>
      <c r="J127" s="12"/>
      <c r="K127" s="18"/>
      <c r="L127" s="18"/>
      <c r="M127" s="26"/>
      <c r="N127" s="26"/>
      <c r="O127" s="26"/>
    </row>
    <row r="128" spans="1:23" x14ac:dyDescent="0.25">
      <c r="H128" s="18"/>
      <c r="I128" s="17"/>
      <c r="J128" s="12"/>
      <c r="K128" s="18"/>
      <c r="L128" s="18"/>
      <c r="M128" s="26"/>
      <c r="N128" s="26"/>
      <c r="O128" s="26"/>
    </row>
    <row r="129" spans="1:23" ht="15.75" thickBot="1" x14ac:dyDescent="0.3"/>
    <row r="130" spans="1:23" ht="15.75" thickBot="1" x14ac:dyDescent="0.3">
      <c r="A130" s="50" t="s">
        <v>29</v>
      </c>
      <c r="B130" s="51"/>
      <c r="C130" s="51"/>
      <c r="D130" s="51"/>
      <c r="E130" s="51"/>
      <c r="F130" s="51"/>
      <c r="G130" s="51"/>
      <c r="H130" s="52"/>
    </row>
    <row r="131" spans="1:23" ht="15.75" thickBot="1" x14ac:dyDescent="0.3">
      <c r="A131" s="10" t="s">
        <v>0</v>
      </c>
      <c r="B131" s="10" t="s">
        <v>1</v>
      </c>
      <c r="C131" s="10" t="s">
        <v>17</v>
      </c>
      <c r="D131" s="10" t="s">
        <v>6</v>
      </c>
      <c r="E131" s="10" t="s">
        <v>13</v>
      </c>
      <c r="F131" s="11" t="s">
        <v>14</v>
      </c>
      <c r="G131" s="11" t="s">
        <v>15</v>
      </c>
      <c r="H131" s="11" t="s">
        <v>16</v>
      </c>
      <c r="J131" s="20" t="s">
        <v>32</v>
      </c>
    </row>
    <row r="132" spans="1:23" x14ac:dyDescent="0.25">
      <c r="A132" s="3">
        <v>44592</v>
      </c>
      <c r="B132" s="3">
        <v>44592</v>
      </c>
      <c r="C132" s="3">
        <v>44593</v>
      </c>
      <c r="D132" s="4" t="s">
        <v>7</v>
      </c>
      <c r="E132" s="4">
        <v>2</v>
      </c>
      <c r="F132" s="4" t="s">
        <v>19</v>
      </c>
      <c r="G132" s="3">
        <v>44592</v>
      </c>
      <c r="H132" s="4">
        <v>20</v>
      </c>
      <c r="J132" s="19">
        <f>H132/36500</f>
        <v>5.4794520547945202E-4</v>
      </c>
    </row>
    <row r="133" spans="1:23" x14ac:dyDescent="0.25">
      <c r="A133" s="3">
        <v>44592</v>
      </c>
      <c r="B133" s="3">
        <v>44592</v>
      </c>
      <c r="C133" s="3">
        <v>44593</v>
      </c>
      <c r="D133" s="4" t="s">
        <v>7</v>
      </c>
      <c r="E133" s="4">
        <v>1</v>
      </c>
      <c r="F133" s="4" t="s">
        <v>18</v>
      </c>
      <c r="G133" s="3">
        <v>44592</v>
      </c>
      <c r="H133" s="4">
        <v>10</v>
      </c>
      <c r="J133" s="13">
        <f t="shared" ref="J133:J134" si="52">H133/36500</f>
        <v>2.7397260273972601E-4</v>
      </c>
    </row>
    <row r="134" spans="1:23" ht="15.75" thickBot="1" x14ac:dyDescent="0.3">
      <c r="A134" s="3">
        <v>44592</v>
      </c>
      <c r="B134" s="3">
        <v>44592</v>
      </c>
      <c r="C134" s="3">
        <v>44593</v>
      </c>
      <c r="D134" s="4" t="s">
        <v>7</v>
      </c>
      <c r="E134" s="4">
        <v>3</v>
      </c>
      <c r="F134" s="4" t="s">
        <v>20</v>
      </c>
      <c r="G134" s="3">
        <v>44592</v>
      </c>
      <c r="H134" s="4">
        <v>30</v>
      </c>
      <c r="J134" s="14">
        <f t="shared" si="52"/>
        <v>8.2191780821917813E-4</v>
      </c>
    </row>
    <row r="135" spans="1:23" x14ac:dyDescent="0.25">
      <c r="A135" s="3">
        <v>44593</v>
      </c>
      <c r="B135" s="3">
        <v>44593</v>
      </c>
      <c r="C135" s="4"/>
      <c r="D135" s="4" t="s">
        <v>7</v>
      </c>
      <c r="E135" s="4">
        <v>2</v>
      </c>
      <c r="F135" s="4" t="s">
        <v>19</v>
      </c>
      <c r="G135" s="3">
        <v>44593</v>
      </c>
      <c r="H135" s="6">
        <v>18</v>
      </c>
      <c r="J135" s="13">
        <f>H135/36500</f>
        <v>4.9315068493150684E-4</v>
      </c>
    </row>
    <row r="136" spans="1:23" x14ac:dyDescent="0.25">
      <c r="A136" s="3">
        <v>44593</v>
      </c>
      <c r="B136" s="3">
        <v>44593</v>
      </c>
      <c r="C136" s="25">
        <v>44594</v>
      </c>
      <c r="D136" s="4" t="s">
        <v>7</v>
      </c>
      <c r="E136" s="4">
        <v>1</v>
      </c>
      <c r="F136" s="4" t="s">
        <v>18</v>
      </c>
      <c r="G136" s="3">
        <v>44593</v>
      </c>
      <c r="H136" s="6">
        <v>8</v>
      </c>
      <c r="J136" s="13">
        <f t="shared" ref="J136:J137" si="53">H136/36500</f>
        <v>2.1917808219178083E-4</v>
      </c>
    </row>
    <row r="137" spans="1:23" ht="15.75" thickBot="1" x14ac:dyDescent="0.3">
      <c r="A137" s="3">
        <v>44593</v>
      </c>
      <c r="B137" s="3">
        <v>44593</v>
      </c>
      <c r="C137" s="4"/>
      <c r="D137" s="4" t="s">
        <v>7</v>
      </c>
      <c r="E137" s="4">
        <v>3</v>
      </c>
      <c r="F137" s="4" t="s">
        <v>20</v>
      </c>
      <c r="G137" s="3">
        <v>44593</v>
      </c>
      <c r="H137" s="6">
        <v>28</v>
      </c>
      <c r="J137" s="14">
        <f t="shared" si="53"/>
        <v>7.6712328767123284E-4</v>
      </c>
    </row>
    <row r="138" spans="1:23" x14ac:dyDescent="0.25">
      <c r="A138" s="3">
        <v>44594</v>
      </c>
      <c r="B138" s="3">
        <v>44594</v>
      </c>
      <c r="C138" s="4"/>
      <c r="D138" s="4" t="s">
        <v>7</v>
      </c>
      <c r="E138" s="6">
        <v>1</v>
      </c>
      <c r="F138" s="24" t="s">
        <v>37</v>
      </c>
      <c r="G138" s="3">
        <v>44594</v>
      </c>
      <c r="H138" s="24">
        <v>12</v>
      </c>
      <c r="J138" s="19">
        <f>H138/36500</f>
        <v>3.2876712328767124E-4</v>
      </c>
    </row>
    <row r="140" spans="1:23" ht="23.25" x14ac:dyDescent="0.35">
      <c r="A140" s="7" t="s">
        <v>30</v>
      </c>
    </row>
    <row r="141" spans="1:23" ht="15.75" thickBot="1" x14ac:dyDescent="0.3"/>
    <row r="142" spans="1:23" ht="15.75" thickBot="1" x14ac:dyDescent="0.3">
      <c r="A142" s="50" t="s">
        <v>23</v>
      </c>
      <c r="B142" s="51"/>
      <c r="C142" s="51"/>
      <c r="D142" s="51"/>
      <c r="E142" s="51"/>
      <c r="F142" s="52"/>
      <c r="H142" s="50" t="s">
        <v>24</v>
      </c>
      <c r="I142" s="51"/>
      <c r="J142" s="51"/>
      <c r="K142" s="51"/>
      <c r="L142" s="51"/>
      <c r="M142" s="51"/>
      <c r="N142" s="51"/>
      <c r="O142" s="52"/>
      <c r="Q142" s="50" t="s">
        <v>25</v>
      </c>
      <c r="R142" s="51"/>
      <c r="S142" s="51"/>
      <c r="T142" s="51"/>
      <c r="U142" s="51"/>
      <c r="V142" s="51"/>
      <c r="W142" s="52"/>
    </row>
    <row r="143" spans="1:23" x14ac:dyDescent="0.25">
      <c r="A143" s="10" t="s">
        <v>0</v>
      </c>
      <c r="B143" s="10" t="s">
        <v>1</v>
      </c>
      <c r="C143" s="10" t="s">
        <v>6</v>
      </c>
      <c r="D143" s="10" t="s">
        <v>2</v>
      </c>
      <c r="E143" s="10" t="s">
        <v>3</v>
      </c>
      <c r="F143" s="10" t="s">
        <v>4</v>
      </c>
      <c r="G143" s="30" t="s">
        <v>44</v>
      </c>
      <c r="H143" s="10" t="s">
        <v>8</v>
      </c>
      <c r="I143" s="10" t="s">
        <v>0</v>
      </c>
      <c r="J143" s="10" t="s">
        <v>26</v>
      </c>
      <c r="K143" s="10" t="s">
        <v>6</v>
      </c>
      <c r="L143" s="10" t="s">
        <v>4</v>
      </c>
      <c r="M143" s="10" t="s">
        <v>9</v>
      </c>
      <c r="N143" s="10" t="s">
        <v>10</v>
      </c>
      <c r="O143" s="10" t="s">
        <v>11</v>
      </c>
      <c r="Q143" s="10" t="s">
        <v>8</v>
      </c>
      <c r="R143" s="10" t="s">
        <v>0</v>
      </c>
      <c r="S143" s="10" t="s">
        <v>26</v>
      </c>
      <c r="T143" s="10" t="s">
        <v>6</v>
      </c>
      <c r="U143" s="10" t="s">
        <v>9</v>
      </c>
      <c r="V143" s="10" t="s">
        <v>10</v>
      </c>
      <c r="W143" s="10" t="s">
        <v>11</v>
      </c>
    </row>
    <row r="144" spans="1:23" x14ac:dyDescent="0.25">
      <c r="A144" s="3">
        <f t="shared" ref="A144:G156" si="54">A115</f>
        <v>44595</v>
      </c>
      <c r="B144" s="3">
        <f t="shared" si="54"/>
        <v>44593</v>
      </c>
      <c r="C144" s="3" t="str">
        <f t="shared" si="54"/>
        <v>Loan1</v>
      </c>
      <c r="D144" s="3" t="str">
        <f t="shared" si="54"/>
        <v>Principal</v>
      </c>
      <c r="E144" s="21">
        <f t="shared" si="54"/>
        <v>200</v>
      </c>
      <c r="F144" s="4">
        <f t="shared" si="54"/>
        <v>2</v>
      </c>
      <c r="G144" t="str">
        <f t="shared" si="54"/>
        <v>ETL</v>
      </c>
      <c r="H144" s="4" t="s">
        <v>35</v>
      </c>
      <c r="I144" s="3">
        <v>44595</v>
      </c>
      <c r="J144" s="3" t="s">
        <v>27</v>
      </c>
      <c r="K144" s="4" t="str">
        <f>C144</f>
        <v>Loan1</v>
      </c>
      <c r="L144" s="4">
        <v>2</v>
      </c>
      <c r="M144" s="21">
        <f t="shared" ref="M144:M149" si="55">M115</f>
        <v>18000</v>
      </c>
      <c r="N144" s="21">
        <f>SUMIFS($E$144:$E$165,$F$144:$F$165,L144,$D$144:$D$165,"Principal")</f>
        <v>50</v>
      </c>
      <c r="O144" s="21">
        <f t="shared" ref="O144:O149" si="56">M144+N144</f>
        <v>18050</v>
      </c>
      <c r="Q144" s="4" t="str">
        <f>H144</f>
        <v>2022-2</v>
      </c>
      <c r="R144" s="3">
        <f>I144</f>
        <v>44595</v>
      </c>
      <c r="S144" s="3" t="s">
        <v>27</v>
      </c>
      <c r="T144" s="4" t="str">
        <f>K144</f>
        <v>Loan1</v>
      </c>
      <c r="U144" s="21">
        <f>SUM(M144:M146)</f>
        <v>56500</v>
      </c>
      <c r="V144" s="21">
        <f>SUM(N144:N146)</f>
        <v>-250</v>
      </c>
      <c r="W144" s="21">
        <f>SUM(O144:O146)</f>
        <v>56250</v>
      </c>
    </row>
    <row r="145" spans="1:23" x14ac:dyDescent="0.25">
      <c r="A145" s="3">
        <f t="shared" si="54"/>
        <v>44595</v>
      </c>
      <c r="B145" s="3">
        <f t="shared" si="54"/>
        <v>44595</v>
      </c>
      <c r="C145" s="3" t="str">
        <f t="shared" si="54"/>
        <v>Loan1</v>
      </c>
      <c r="D145" s="3" t="str">
        <f t="shared" si="54"/>
        <v>Principal</v>
      </c>
      <c r="E145" s="21">
        <f t="shared" si="54"/>
        <v>-150</v>
      </c>
      <c r="F145" s="4">
        <f t="shared" si="54"/>
        <v>2</v>
      </c>
      <c r="G145" t="str">
        <f t="shared" si="54"/>
        <v>ETL</v>
      </c>
      <c r="H145" s="4" t="s">
        <v>35</v>
      </c>
      <c r="I145" s="3">
        <v>44595</v>
      </c>
      <c r="J145" s="3" t="s">
        <v>27</v>
      </c>
      <c r="K145" s="4" t="str">
        <f t="shared" ref="K145" si="57">C145</f>
        <v>Loan1</v>
      </c>
      <c r="L145" s="4">
        <v>1</v>
      </c>
      <c r="M145" s="21">
        <f t="shared" si="55"/>
        <v>9500</v>
      </c>
      <c r="N145" s="21">
        <f>SUMIFS($E$144:$E$165,$F$144:$F$165,L145,$D$144:$D$165,"Principal")</f>
        <v>-150</v>
      </c>
      <c r="O145" s="21">
        <f t="shared" si="56"/>
        <v>9350</v>
      </c>
      <c r="Q145" s="4" t="str">
        <f>H145</f>
        <v>2022-2</v>
      </c>
      <c r="R145" s="3">
        <f>I145</f>
        <v>44595</v>
      </c>
      <c r="S145" s="4" t="s">
        <v>28</v>
      </c>
      <c r="T145" s="4" t="str">
        <f>T144</f>
        <v>Loan1</v>
      </c>
      <c r="U145" s="21">
        <f>SUM(M147:M149)</f>
        <v>134.8767123287671</v>
      </c>
      <c r="V145" s="21">
        <f>SUM(N147:N149)</f>
        <v>36.441095890410956</v>
      </c>
      <c r="W145" s="21">
        <f>SUM(O147:O149)</f>
        <v>171.31780821917806</v>
      </c>
    </row>
    <row r="146" spans="1:23" x14ac:dyDescent="0.25">
      <c r="A146" s="3">
        <f t="shared" si="54"/>
        <v>44595</v>
      </c>
      <c r="B146" s="3">
        <f t="shared" si="54"/>
        <v>44595</v>
      </c>
      <c r="C146" s="3" t="str">
        <f t="shared" si="54"/>
        <v>Loan1</v>
      </c>
      <c r="D146" s="3" t="str">
        <f t="shared" si="54"/>
        <v>Principal</v>
      </c>
      <c r="E146" s="21">
        <f t="shared" si="54"/>
        <v>-150</v>
      </c>
      <c r="F146" s="4">
        <f t="shared" si="54"/>
        <v>1</v>
      </c>
      <c r="G146" t="str">
        <f t="shared" si="54"/>
        <v>ETL</v>
      </c>
      <c r="H146" s="4" t="s">
        <v>35</v>
      </c>
      <c r="I146" s="3">
        <v>44595</v>
      </c>
      <c r="J146" s="3" t="s">
        <v>27</v>
      </c>
      <c r="K146" s="4" t="str">
        <f>K145</f>
        <v>Loan1</v>
      </c>
      <c r="L146" s="4">
        <v>3</v>
      </c>
      <c r="M146" s="21">
        <f t="shared" si="55"/>
        <v>29000</v>
      </c>
      <c r="N146" s="21">
        <f>SUMIFS($E$144:$E$165,$F$144:$F$165,L146,$D$144:$D$165,"Principal")</f>
        <v>-150</v>
      </c>
      <c r="O146" s="21">
        <f t="shared" si="56"/>
        <v>28850</v>
      </c>
    </row>
    <row r="147" spans="1:23" x14ac:dyDescent="0.25">
      <c r="A147" s="3">
        <f t="shared" si="54"/>
        <v>44595</v>
      </c>
      <c r="B147" s="3">
        <f t="shared" si="54"/>
        <v>44595</v>
      </c>
      <c r="C147" s="3" t="str">
        <f t="shared" si="54"/>
        <v>Loan1</v>
      </c>
      <c r="D147" s="3" t="str">
        <f t="shared" si="54"/>
        <v>Principal</v>
      </c>
      <c r="E147" s="21">
        <f t="shared" si="54"/>
        <v>-150</v>
      </c>
      <c r="F147" s="4">
        <f t="shared" si="54"/>
        <v>3</v>
      </c>
      <c r="G147" t="str">
        <f t="shared" si="54"/>
        <v>ETL</v>
      </c>
      <c r="H147" s="4" t="s">
        <v>35</v>
      </c>
      <c r="I147" s="3">
        <v>44595</v>
      </c>
      <c r="J147" s="5" t="s">
        <v>28</v>
      </c>
      <c r="K147" s="4" t="str">
        <f>K146</f>
        <v>Loan1</v>
      </c>
      <c r="L147" s="4">
        <v>2</v>
      </c>
      <c r="M147" s="21">
        <f t="shared" si="55"/>
        <v>48.712328767123282</v>
      </c>
      <c r="N147" s="21">
        <f>SUMIFS($E$144:$E$168,$F$144:$F$168,L147,$D$144:$D$168,"Interest")</f>
        <v>9.0986301369863014</v>
      </c>
      <c r="O147" s="21">
        <f t="shared" si="56"/>
        <v>57.810958904109583</v>
      </c>
    </row>
    <row r="148" spans="1:23" x14ac:dyDescent="0.25">
      <c r="A148" s="27">
        <f t="shared" si="54"/>
        <v>44595</v>
      </c>
      <c r="B148" s="27">
        <f t="shared" si="54"/>
        <v>44593</v>
      </c>
      <c r="C148" s="27" t="str">
        <f t="shared" si="54"/>
        <v>Loan1</v>
      </c>
      <c r="D148" s="27" t="str">
        <f t="shared" si="54"/>
        <v>Principal</v>
      </c>
      <c r="E148" s="29">
        <f t="shared" si="54"/>
        <v>2000</v>
      </c>
      <c r="F148" s="28">
        <f t="shared" si="54"/>
        <v>2</v>
      </c>
      <c r="G148" t="str">
        <f t="shared" si="54"/>
        <v>REVERSAL</v>
      </c>
      <c r="H148" s="4" t="s">
        <v>35</v>
      </c>
      <c r="I148" s="3">
        <v>44595</v>
      </c>
      <c r="J148" s="5" t="s">
        <v>28</v>
      </c>
      <c r="K148" s="4" t="str">
        <f t="shared" ref="K148:K149" si="58">K147</f>
        <v>Loan1</v>
      </c>
      <c r="L148" s="4">
        <v>1</v>
      </c>
      <c r="M148" s="21">
        <f t="shared" si="55"/>
        <v>7.0136986301369859</v>
      </c>
      <c r="N148" s="21">
        <f>SUMIFS($E$144:$E$168,$F$144:$F$168,L148,$D$144:$D$168,"Interest")</f>
        <v>5.2109589041095905</v>
      </c>
      <c r="O148" s="21">
        <f t="shared" si="56"/>
        <v>12.224657534246576</v>
      </c>
    </row>
    <row r="149" spans="1:23" x14ac:dyDescent="0.25">
      <c r="A149" s="27">
        <f t="shared" si="54"/>
        <v>44595</v>
      </c>
      <c r="B149" s="27">
        <f t="shared" si="54"/>
        <v>44593</v>
      </c>
      <c r="C149" s="27" t="str">
        <f t="shared" si="54"/>
        <v>Loan1</v>
      </c>
      <c r="D149" s="27" t="str">
        <f t="shared" si="54"/>
        <v>Principal</v>
      </c>
      <c r="E149" s="29">
        <f t="shared" si="54"/>
        <v>1000</v>
      </c>
      <c r="F149" s="28">
        <f t="shared" si="54"/>
        <v>3</v>
      </c>
      <c r="G149" t="str">
        <f t="shared" si="54"/>
        <v>REVERSAL</v>
      </c>
      <c r="H149" s="4" t="s">
        <v>35</v>
      </c>
      <c r="I149" s="3">
        <v>44595</v>
      </c>
      <c r="J149" s="5" t="s">
        <v>28</v>
      </c>
      <c r="K149" s="4" t="str">
        <f t="shared" si="58"/>
        <v>Loan1</v>
      </c>
      <c r="L149" s="4">
        <v>3</v>
      </c>
      <c r="M149" s="21">
        <f t="shared" si="55"/>
        <v>79.150684931506845</v>
      </c>
      <c r="N149" s="21">
        <f>SUMIFS($E$144:$E$168,$F$144:$F$168,L149,$D$144:$D$168,"Interest")</f>
        <v>22.131506849315066</v>
      </c>
      <c r="O149" s="21">
        <f t="shared" si="56"/>
        <v>101.2821917808219</v>
      </c>
    </row>
    <row r="150" spans="1:23" x14ac:dyDescent="0.25">
      <c r="A150" s="27">
        <f t="shared" si="54"/>
        <v>44595</v>
      </c>
      <c r="B150" s="27">
        <f t="shared" si="54"/>
        <v>44593</v>
      </c>
      <c r="C150" s="27" t="str">
        <f t="shared" si="54"/>
        <v>Loan1</v>
      </c>
      <c r="D150" s="27" t="str">
        <f t="shared" si="54"/>
        <v>Interest</v>
      </c>
      <c r="E150" s="29">
        <f t="shared" si="54"/>
        <v>-8.8767123287671232</v>
      </c>
      <c r="F150" s="28">
        <f t="shared" si="54"/>
        <v>2</v>
      </c>
      <c r="G150" t="str">
        <f t="shared" si="54"/>
        <v>REVERSAL</v>
      </c>
    </row>
    <row r="151" spans="1:23" x14ac:dyDescent="0.25">
      <c r="A151" s="27">
        <f t="shared" si="54"/>
        <v>44595</v>
      </c>
      <c r="B151" s="27">
        <f t="shared" si="54"/>
        <v>44593</v>
      </c>
      <c r="C151" s="27" t="str">
        <f t="shared" si="54"/>
        <v>Loan1</v>
      </c>
      <c r="D151" s="27" t="str">
        <f t="shared" si="54"/>
        <v>Interest</v>
      </c>
      <c r="E151" s="29">
        <f t="shared" si="54"/>
        <v>-2.1917808219178081</v>
      </c>
      <c r="F151" s="28">
        <f t="shared" si="54"/>
        <v>1</v>
      </c>
      <c r="G151" t="str">
        <f t="shared" si="54"/>
        <v>REVERSAL</v>
      </c>
    </row>
    <row r="152" spans="1:23" x14ac:dyDescent="0.25">
      <c r="A152" s="27">
        <f t="shared" si="54"/>
        <v>44595</v>
      </c>
      <c r="B152" s="27">
        <f t="shared" si="54"/>
        <v>44593</v>
      </c>
      <c r="C152" s="27" t="str">
        <f t="shared" si="54"/>
        <v>Loan1</v>
      </c>
      <c r="D152" s="27" t="str">
        <f t="shared" si="54"/>
        <v>Interest</v>
      </c>
      <c r="E152" s="29">
        <f t="shared" si="54"/>
        <v>-22.246575342465754</v>
      </c>
      <c r="F152" s="28">
        <f t="shared" si="54"/>
        <v>3</v>
      </c>
      <c r="G152" t="str">
        <f t="shared" si="54"/>
        <v>REVERSAL</v>
      </c>
    </row>
    <row r="153" spans="1:23" x14ac:dyDescent="0.25">
      <c r="A153" s="27">
        <f t="shared" si="54"/>
        <v>44595</v>
      </c>
      <c r="B153" s="27">
        <f t="shared" si="54"/>
        <v>44594</v>
      </c>
      <c r="C153" s="27" t="str">
        <f t="shared" si="54"/>
        <v>Loan1</v>
      </c>
      <c r="D153" s="27" t="str">
        <f t="shared" si="54"/>
        <v>Principal</v>
      </c>
      <c r="E153" s="29">
        <f t="shared" si="54"/>
        <v>500</v>
      </c>
      <c r="F153" s="28">
        <f t="shared" si="54"/>
        <v>1</v>
      </c>
      <c r="G153" t="str">
        <f t="shared" si="54"/>
        <v>REVERSAL</v>
      </c>
    </row>
    <row r="154" spans="1:23" x14ac:dyDescent="0.25">
      <c r="A154" s="27">
        <f t="shared" si="54"/>
        <v>44595</v>
      </c>
      <c r="B154" s="27">
        <f t="shared" si="54"/>
        <v>44594</v>
      </c>
      <c r="C154" s="27" t="str">
        <f t="shared" si="54"/>
        <v>Loan1</v>
      </c>
      <c r="D154" s="27" t="str">
        <f t="shared" si="54"/>
        <v>Interest</v>
      </c>
      <c r="E154" s="29">
        <f t="shared" si="54"/>
        <v>-28.876712328767123</v>
      </c>
      <c r="F154" s="28">
        <f t="shared" si="54"/>
        <v>2</v>
      </c>
      <c r="G154" t="str">
        <f t="shared" si="54"/>
        <v>REVERSAL</v>
      </c>
    </row>
    <row r="155" spans="1:23" x14ac:dyDescent="0.25">
      <c r="A155" s="27">
        <f t="shared" si="54"/>
        <v>44595</v>
      </c>
      <c r="B155" s="27">
        <f t="shared" si="54"/>
        <v>44594</v>
      </c>
      <c r="C155" s="27" t="str">
        <f t="shared" si="54"/>
        <v>Loan1</v>
      </c>
      <c r="D155" s="27" t="str">
        <f t="shared" si="54"/>
        <v>Interest</v>
      </c>
      <c r="E155" s="29">
        <f t="shared" si="54"/>
        <v>-32.246575342465754</v>
      </c>
      <c r="F155" s="28">
        <f t="shared" si="54"/>
        <v>3</v>
      </c>
      <c r="G155" t="str">
        <f t="shared" si="54"/>
        <v>REVERSAL</v>
      </c>
    </row>
    <row r="156" spans="1:23" x14ac:dyDescent="0.25">
      <c r="A156" s="27">
        <f t="shared" si="54"/>
        <v>44595</v>
      </c>
      <c r="B156" s="27">
        <f t="shared" si="54"/>
        <v>44594</v>
      </c>
      <c r="C156" s="27" t="str">
        <f t="shared" si="54"/>
        <v>Loan1</v>
      </c>
      <c r="D156" s="27" t="str">
        <f t="shared" si="54"/>
        <v>Interest</v>
      </c>
      <c r="E156" s="29">
        <f t="shared" si="54"/>
        <v>-2.0821917808219177</v>
      </c>
      <c r="F156" s="28">
        <f t="shared" si="54"/>
        <v>1</v>
      </c>
      <c r="G156" t="str">
        <f t="shared" si="54"/>
        <v>REVERSAL</v>
      </c>
    </row>
    <row r="157" spans="1:23" x14ac:dyDescent="0.25">
      <c r="A157" s="3">
        <v>44595</v>
      </c>
      <c r="B157" s="3">
        <v>44593</v>
      </c>
      <c r="C157" s="3" t="s">
        <v>7</v>
      </c>
      <c r="D157" s="3" t="s">
        <v>5</v>
      </c>
      <c r="E157" s="21">
        <f>-E148</f>
        <v>-2000</v>
      </c>
      <c r="F157" s="4">
        <f t="shared" ref="F157:F163" si="59">F148</f>
        <v>2</v>
      </c>
      <c r="G157" t="s">
        <v>43</v>
      </c>
      <c r="H157" s="22"/>
      <c r="I157" s="22"/>
      <c r="J157" s="22"/>
    </row>
    <row r="158" spans="1:23" x14ac:dyDescent="0.25">
      <c r="A158" s="3">
        <v>44595</v>
      </c>
      <c r="B158" s="3">
        <v>44593</v>
      </c>
      <c r="C158" s="3" t="s">
        <v>7</v>
      </c>
      <c r="D158" s="3" t="s">
        <v>5</v>
      </c>
      <c r="E158" s="21">
        <f>-E149</f>
        <v>-1000</v>
      </c>
      <c r="F158" s="4">
        <f t="shared" si="59"/>
        <v>3</v>
      </c>
      <c r="G158" t="s">
        <v>43</v>
      </c>
      <c r="H158" s="22"/>
    </row>
    <row r="159" spans="1:23" x14ac:dyDescent="0.25">
      <c r="A159" s="3">
        <v>44595</v>
      </c>
      <c r="B159" s="3">
        <v>44593</v>
      </c>
      <c r="C159" s="3" t="s">
        <v>7</v>
      </c>
      <c r="D159" s="3" t="s">
        <v>31</v>
      </c>
      <c r="E159" s="21">
        <f>(O115+(E157-E145))*J135</f>
        <v>8.9753424657534246</v>
      </c>
      <c r="F159" s="4">
        <f t="shared" si="59"/>
        <v>2</v>
      </c>
      <c r="G159" t="s">
        <v>43</v>
      </c>
      <c r="H159" s="22"/>
      <c r="I159" s="22"/>
    </row>
    <row r="160" spans="1:23" x14ac:dyDescent="0.25">
      <c r="A160" s="3">
        <v>44595</v>
      </c>
      <c r="B160" s="3">
        <v>44593</v>
      </c>
      <c r="C160" s="3" t="s">
        <v>7</v>
      </c>
      <c r="D160" s="3" t="s">
        <v>31</v>
      </c>
      <c r="E160" s="21">
        <f>(O116+(-E146))*J138</f>
        <v>3.2876712328767126</v>
      </c>
      <c r="F160" s="4">
        <f t="shared" si="59"/>
        <v>1</v>
      </c>
      <c r="G160" t="s">
        <v>43</v>
      </c>
      <c r="H160" s="22"/>
      <c r="I160" s="22"/>
    </row>
    <row r="161" spans="1:9" x14ac:dyDescent="0.25">
      <c r="A161" s="3">
        <v>44595</v>
      </c>
      <c r="B161" s="3">
        <v>44593</v>
      </c>
      <c r="C161" s="3" t="s">
        <v>7</v>
      </c>
      <c r="D161" s="3" t="s">
        <v>31</v>
      </c>
      <c r="E161" s="21">
        <f>(O117+(E158-E147))*J137</f>
        <v>22.246575342465754</v>
      </c>
      <c r="F161" s="4">
        <f t="shared" si="59"/>
        <v>3</v>
      </c>
      <c r="G161" t="s">
        <v>43</v>
      </c>
      <c r="H161" s="22"/>
      <c r="I161" s="22"/>
    </row>
    <row r="162" spans="1:9" x14ac:dyDescent="0.25">
      <c r="A162" s="3">
        <v>44595</v>
      </c>
      <c r="B162" s="3">
        <v>44594</v>
      </c>
      <c r="C162" s="3" t="s">
        <v>7</v>
      </c>
      <c r="D162" s="3" t="s">
        <v>5</v>
      </c>
      <c r="E162" s="21">
        <f>-E153</f>
        <v>-500</v>
      </c>
      <c r="F162" s="4">
        <f t="shared" si="59"/>
        <v>1</v>
      </c>
      <c r="G162" t="s">
        <v>43</v>
      </c>
    </row>
    <row r="163" spans="1:9" x14ac:dyDescent="0.25">
      <c r="A163" s="3">
        <v>44595</v>
      </c>
      <c r="B163" s="3">
        <v>44594</v>
      </c>
      <c r="C163" s="3" t="s">
        <v>7</v>
      </c>
      <c r="D163" s="3" t="s">
        <v>31</v>
      </c>
      <c r="E163" s="21">
        <f>((O115+(E157-E145))*J135)+20</f>
        <v>28.975342465753425</v>
      </c>
      <c r="F163" s="4">
        <f t="shared" si="59"/>
        <v>2</v>
      </c>
      <c r="G163" t="s">
        <v>43</v>
      </c>
      <c r="H163" s="22"/>
      <c r="I163" s="22"/>
    </row>
    <row r="164" spans="1:9" x14ac:dyDescent="0.25">
      <c r="A164" s="3">
        <v>44595</v>
      </c>
      <c r="B164" s="3">
        <v>44594</v>
      </c>
      <c r="C164" s="3" t="s">
        <v>7</v>
      </c>
      <c r="D164" s="3" t="s">
        <v>31</v>
      </c>
      <c r="E164" s="21">
        <f>(O116+(E162-E146))*J138</f>
        <v>3.1232876712328768</v>
      </c>
      <c r="F164" s="4">
        <f>F156</f>
        <v>1</v>
      </c>
      <c r="G164" t="s">
        <v>43</v>
      </c>
      <c r="I164" s="31"/>
    </row>
    <row r="165" spans="1:9" x14ac:dyDescent="0.25">
      <c r="A165" s="3">
        <v>44595</v>
      </c>
      <c r="B165" s="3">
        <v>44594</v>
      </c>
      <c r="C165" s="3" t="s">
        <v>7</v>
      </c>
      <c r="D165" s="3" t="s">
        <v>31</v>
      </c>
      <c r="E165" s="21">
        <f>((O117+(E158-E147))*J137)+10</f>
        <v>32.246575342465754</v>
      </c>
      <c r="F165" s="4">
        <v>3</v>
      </c>
      <c r="G165" t="s">
        <v>43</v>
      </c>
      <c r="I165" s="22"/>
    </row>
    <row r="166" spans="1:9" x14ac:dyDescent="0.25">
      <c r="A166" s="3">
        <v>44595</v>
      </c>
      <c r="B166" s="3">
        <v>44595</v>
      </c>
      <c r="C166" s="3" t="s">
        <v>7</v>
      </c>
      <c r="D166" s="3" t="s">
        <v>31</v>
      </c>
      <c r="E166" s="21">
        <f>O144*J135</f>
        <v>8.9013698630136986</v>
      </c>
      <c r="F166" s="6">
        <f>F163</f>
        <v>2</v>
      </c>
      <c r="G166" t="s">
        <v>43</v>
      </c>
    </row>
    <row r="167" spans="1:9" x14ac:dyDescent="0.25">
      <c r="A167" s="3">
        <v>44595</v>
      </c>
      <c r="B167" s="3">
        <v>44595</v>
      </c>
      <c r="C167" s="3" t="s">
        <v>7</v>
      </c>
      <c r="D167" s="3" t="s">
        <v>31</v>
      </c>
      <c r="E167" s="21">
        <f>O145*J138</f>
        <v>3.0739726027397261</v>
      </c>
      <c r="F167" s="6">
        <f t="shared" ref="F167:F168" si="60">F164</f>
        <v>1</v>
      </c>
      <c r="G167" t="s">
        <v>43</v>
      </c>
    </row>
    <row r="168" spans="1:9" x14ac:dyDescent="0.25">
      <c r="A168" s="3">
        <v>44595</v>
      </c>
      <c r="B168" s="3">
        <v>44595</v>
      </c>
      <c r="C168" s="3" t="s">
        <v>7</v>
      </c>
      <c r="D168" s="3" t="s">
        <v>31</v>
      </c>
      <c r="E168" s="21">
        <f>O146*J137</f>
        <v>22.131506849315066</v>
      </c>
      <c r="F168" s="6">
        <f t="shared" si="60"/>
        <v>3</v>
      </c>
      <c r="G168" t="s">
        <v>43</v>
      </c>
    </row>
    <row r="171" spans="1:9" ht="15.75" thickBot="1" x14ac:dyDescent="0.3"/>
    <row r="172" spans="1:9" ht="15.75" thickBot="1" x14ac:dyDescent="0.3">
      <c r="A172" s="50" t="s">
        <v>29</v>
      </c>
      <c r="B172" s="51"/>
      <c r="C172" s="51"/>
      <c r="D172" s="51"/>
      <c r="E172" s="51"/>
      <c r="F172" s="51"/>
      <c r="G172" s="51"/>
      <c r="H172" s="52"/>
    </row>
    <row r="173" spans="1:9" x14ac:dyDescent="0.25">
      <c r="A173" s="10" t="s">
        <v>0</v>
      </c>
      <c r="B173" s="10" t="s">
        <v>1</v>
      </c>
      <c r="C173" s="10" t="s">
        <v>17</v>
      </c>
      <c r="D173" s="10" t="s">
        <v>6</v>
      </c>
      <c r="E173" s="10" t="s">
        <v>13</v>
      </c>
      <c r="F173" s="11" t="s">
        <v>14</v>
      </c>
      <c r="G173" s="11" t="s">
        <v>15</v>
      </c>
      <c r="H173" s="11" t="s">
        <v>16</v>
      </c>
    </row>
    <row r="174" spans="1:9" x14ac:dyDescent="0.25">
      <c r="A174" s="3">
        <v>44592</v>
      </c>
      <c r="B174" s="3">
        <v>44592</v>
      </c>
      <c r="C174" s="3">
        <v>44593</v>
      </c>
      <c r="D174" s="4" t="s">
        <v>7</v>
      </c>
      <c r="E174" s="4">
        <v>2</v>
      </c>
      <c r="F174" s="4" t="s">
        <v>19</v>
      </c>
      <c r="G174" s="3">
        <v>44592</v>
      </c>
      <c r="H174" s="4">
        <v>20</v>
      </c>
    </row>
    <row r="175" spans="1:9" x14ac:dyDescent="0.25">
      <c r="A175" s="3">
        <v>44592</v>
      </c>
      <c r="B175" s="3">
        <v>44592</v>
      </c>
      <c r="C175" s="3">
        <v>44593</v>
      </c>
      <c r="D175" s="4" t="s">
        <v>7</v>
      </c>
      <c r="E175" s="4">
        <v>1</v>
      </c>
      <c r="F175" s="4" t="s">
        <v>18</v>
      </c>
      <c r="G175" s="3">
        <v>44592</v>
      </c>
      <c r="H175" s="4">
        <v>10</v>
      </c>
    </row>
    <row r="176" spans="1:9" x14ac:dyDescent="0.25">
      <c r="A176" s="3">
        <v>44592</v>
      </c>
      <c r="B176" s="3">
        <v>44592</v>
      </c>
      <c r="C176" s="3">
        <v>44593</v>
      </c>
      <c r="D176" s="4" t="s">
        <v>7</v>
      </c>
      <c r="E176" s="4">
        <v>3</v>
      </c>
      <c r="F176" s="4" t="s">
        <v>20</v>
      </c>
      <c r="G176" s="3">
        <v>44592</v>
      </c>
      <c r="H176" s="4">
        <v>30</v>
      </c>
    </row>
    <row r="177" spans="1:23" x14ac:dyDescent="0.25">
      <c r="A177" s="3">
        <v>44593</v>
      </c>
      <c r="B177" s="3">
        <v>44593</v>
      </c>
      <c r="C177" s="4"/>
      <c r="D177" s="4" t="s">
        <v>7</v>
      </c>
      <c r="E177" s="4">
        <v>2</v>
      </c>
      <c r="F177" s="4" t="s">
        <v>19</v>
      </c>
      <c r="G177" s="3">
        <v>44593</v>
      </c>
      <c r="H177" s="6">
        <v>18</v>
      </c>
    </row>
    <row r="178" spans="1:23" x14ac:dyDescent="0.25">
      <c r="A178" s="3">
        <v>44593</v>
      </c>
      <c r="B178" s="3">
        <v>44593</v>
      </c>
      <c r="C178" s="25">
        <v>44594</v>
      </c>
      <c r="D178" s="4" t="s">
        <v>7</v>
      </c>
      <c r="E178" s="4">
        <v>1</v>
      </c>
      <c r="F178" s="4" t="s">
        <v>18</v>
      </c>
      <c r="G178" s="3">
        <v>44593</v>
      </c>
      <c r="H178" s="6">
        <v>8</v>
      </c>
    </row>
    <row r="179" spans="1:23" x14ac:dyDescent="0.25">
      <c r="A179" s="3">
        <v>44593</v>
      </c>
      <c r="B179" s="3">
        <v>44593</v>
      </c>
      <c r="C179" s="4"/>
      <c r="D179" s="4" t="s">
        <v>7</v>
      </c>
      <c r="E179" s="4">
        <v>3</v>
      </c>
      <c r="F179" s="4" t="s">
        <v>20</v>
      </c>
      <c r="G179" s="3">
        <v>44593</v>
      </c>
      <c r="H179" s="6">
        <v>28</v>
      </c>
    </row>
    <row r="180" spans="1:23" x14ac:dyDescent="0.25">
      <c r="A180" s="3">
        <v>44594</v>
      </c>
      <c r="B180" s="3">
        <v>44594</v>
      </c>
      <c r="C180" s="4"/>
      <c r="D180" s="4" t="s">
        <v>7</v>
      </c>
      <c r="E180" s="6">
        <v>1</v>
      </c>
      <c r="F180" s="24" t="s">
        <v>37</v>
      </c>
      <c r="G180" s="3">
        <v>44594</v>
      </c>
      <c r="H180" s="24">
        <v>12</v>
      </c>
    </row>
    <row r="181" spans="1:23" ht="15.75" thickBot="1" x14ac:dyDescent="0.3"/>
    <row r="182" spans="1:23" ht="27" thickBot="1" x14ac:dyDescent="0.45">
      <c r="A182" s="53" t="s">
        <v>45</v>
      </c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5"/>
    </row>
    <row r="184" spans="1:23" ht="23.25" x14ac:dyDescent="0.35">
      <c r="A184" s="7" t="s">
        <v>21</v>
      </c>
    </row>
    <row r="185" spans="1:23" ht="15.75" thickBot="1" x14ac:dyDescent="0.3">
      <c r="A185" t="s">
        <v>46</v>
      </c>
    </row>
    <row r="186" spans="1:23" ht="15.75" thickBot="1" x14ac:dyDescent="0.3">
      <c r="A186" s="50" t="s">
        <v>23</v>
      </c>
      <c r="B186" s="51"/>
      <c r="C186" s="51"/>
      <c r="D186" s="51"/>
      <c r="E186" s="51"/>
      <c r="F186" s="52"/>
      <c r="H186" s="50" t="s">
        <v>24</v>
      </c>
      <c r="I186" s="51"/>
      <c r="J186" s="51"/>
      <c r="K186" s="51"/>
      <c r="L186" s="51"/>
      <c r="M186" s="51"/>
      <c r="N186" s="51"/>
      <c r="O186" s="52"/>
      <c r="Q186" s="50" t="s">
        <v>25</v>
      </c>
      <c r="R186" s="51"/>
      <c r="S186" s="51"/>
      <c r="T186" s="51"/>
      <c r="U186" s="51"/>
      <c r="V186" s="51"/>
      <c r="W186" s="52"/>
    </row>
    <row r="187" spans="1:23" x14ac:dyDescent="0.25">
      <c r="A187" s="10" t="s">
        <v>0</v>
      </c>
      <c r="B187" s="10" t="s">
        <v>1</v>
      </c>
      <c r="C187" s="10" t="s">
        <v>6</v>
      </c>
      <c r="D187" s="10" t="s">
        <v>2</v>
      </c>
      <c r="E187" s="10" t="s">
        <v>3</v>
      </c>
      <c r="F187" s="10" t="s">
        <v>4</v>
      </c>
      <c r="H187" s="10" t="s">
        <v>8</v>
      </c>
      <c r="I187" s="10" t="s">
        <v>0</v>
      </c>
      <c r="J187" s="10" t="s">
        <v>26</v>
      </c>
      <c r="K187" s="10" t="s">
        <v>6</v>
      </c>
      <c r="L187" s="10" t="s">
        <v>4</v>
      </c>
      <c r="M187" s="10" t="s">
        <v>9</v>
      </c>
      <c r="N187" s="10" t="s">
        <v>10</v>
      </c>
      <c r="O187" s="10" t="s">
        <v>11</v>
      </c>
      <c r="Q187" s="10" t="s">
        <v>8</v>
      </c>
      <c r="R187" s="10" t="s">
        <v>0</v>
      </c>
      <c r="S187" s="10" t="s">
        <v>26</v>
      </c>
      <c r="T187" s="10" t="s">
        <v>6</v>
      </c>
      <c r="U187" s="10" t="s">
        <v>9</v>
      </c>
      <c r="V187" s="10" t="s">
        <v>10</v>
      </c>
      <c r="W187" s="10" t="s">
        <v>11</v>
      </c>
    </row>
    <row r="188" spans="1:23" x14ac:dyDescent="0.25">
      <c r="A188" s="27">
        <v>44596</v>
      </c>
      <c r="B188" s="27">
        <f t="shared" ref="B188:D190" si="61">B27</f>
        <v>44592</v>
      </c>
      <c r="C188" s="27" t="str">
        <f t="shared" si="61"/>
        <v>Loan1</v>
      </c>
      <c r="D188" s="27" t="str">
        <f t="shared" si="61"/>
        <v>Interest</v>
      </c>
      <c r="E188" s="29">
        <f>-E27</f>
        <v>-10.95890410958904</v>
      </c>
      <c r="F188" s="37">
        <f>F27</f>
        <v>2</v>
      </c>
      <c r="G188" s="1" t="s">
        <v>41</v>
      </c>
      <c r="H188" s="4" t="s">
        <v>42</v>
      </c>
      <c r="I188" s="3">
        <v>44596</v>
      </c>
      <c r="J188" s="3" t="s">
        <v>27</v>
      </c>
      <c r="K188" s="4" t="s">
        <v>7</v>
      </c>
      <c r="L188" s="4">
        <v>2</v>
      </c>
      <c r="M188" s="21">
        <f>O144</f>
        <v>18050</v>
      </c>
      <c r="N188" s="21">
        <f>SUMIFS($E$188:$E$205,$F$188:$F$205,L188,$D$188:$D$205,"Principal")</f>
        <v>1950</v>
      </c>
      <c r="O188" s="21">
        <f>M188+N188</f>
        <v>20000</v>
      </c>
      <c r="Q188" s="4" t="str">
        <f>H188</f>
        <v>2022-3</v>
      </c>
      <c r="R188" s="3">
        <f>I188</f>
        <v>44596</v>
      </c>
      <c r="S188" s="3" t="s">
        <v>27</v>
      </c>
      <c r="T188" s="4" t="str">
        <f>K188</f>
        <v>Loan1</v>
      </c>
      <c r="U188" s="21">
        <f>SUM(M188:M190)</f>
        <v>56250</v>
      </c>
      <c r="V188" s="21">
        <f>SUM(N188:N190)</f>
        <v>3750</v>
      </c>
      <c r="W188" s="21">
        <f>SUM(O188:O190)</f>
        <v>60000</v>
      </c>
    </row>
    <row r="189" spans="1:23" x14ac:dyDescent="0.25">
      <c r="A189" s="27">
        <v>44596</v>
      </c>
      <c r="B189" s="27">
        <f t="shared" si="61"/>
        <v>44592</v>
      </c>
      <c r="C189" s="27" t="str">
        <f t="shared" si="61"/>
        <v>Loan1</v>
      </c>
      <c r="D189" s="27" t="str">
        <f t="shared" si="61"/>
        <v>Interest</v>
      </c>
      <c r="E189" s="29">
        <f>-E28</f>
        <v>-2.7397260273972601</v>
      </c>
      <c r="F189" s="37">
        <f>F28</f>
        <v>1</v>
      </c>
      <c r="G189" s="1" t="s">
        <v>41</v>
      </c>
      <c r="H189" s="4" t="s">
        <v>42</v>
      </c>
      <c r="I189" s="3">
        <v>44596</v>
      </c>
      <c r="J189" s="3" t="s">
        <v>27</v>
      </c>
      <c r="K189" s="4" t="s">
        <v>7</v>
      </c>
      <c r="L189" s="4">
        <v>1</v>
      </c>
      <c r="M189" s="21">
        <f t="shared" ref="M189:M193" si="62">O145</f>
        <v>9350</v>
      </c>
      <c r="N189" s="21">
        <f>SUMIFS($E$188:$E$205,$F$188:$F$205,L189,$D$188:$D$205,"Principal")</f>
        <v>650</v>
      </c>
      <c r="O189" s="21">
        <f>M189+N189</f>
        <v>10000</v>
      </c>
      <c r="Q189" s="4" t="str">
        <f>H189</f>
        <v>2022-3</v>
      </c>
      <c r="R189" s="3">
        <f>I189</f>
        <v>44596</v>
      </c>
      <c r="S189" s="4" t="s">
        <v>28</v>
      </c>
      <c r="T189" s="4" t="str">
        <f>T188</f>
        <v>Loan1</v>
      </c>
      <c r="U189" s="21">
        <f>SUM(M191:M193)</f>
        <v>171.31780821917806</v>
      </c>
      <c r="V189" s="21">
        <f>SUM(N191:N193)</f>
        <v>-171.31780821917806</v>
      </c>
      <c r="W189" s="21">
        <f>SUM(O191:O193)</f>
        <v>0</v>
      </c>
    </row>
    <row r="190" spans="1:23" x14ac:dyDescent="0.25">
      <c r="A190" s="27">
        <v>44596</v>
      </c>
      <c r="B190" s="27">
        <f t="shared" si="61"/>
        <v>44592</v>
      </c>
      <c r="C190" s="27" t="str">
        <f t="shared" si="61"/>
        <v>Loan1</v>
      </c>
      <c r="D190" s="27" t="str">
        <f t="shared" si="61"/>
        <v>Interest</v>
      </c>
      <c r="E190" s="29">
        <f>-E29</f>
        <v>-24.657534246575345</v>
      </c>
      <c r="F190" s="37">
        <f>F29</f>
        <v>3</v>
      </c>
      <c r="G190" s="1" t="s">
        <v>41</v>
      </c>
      <c r="H190" s="4" t="s">
        <v>42</v>
      </c>
      <c r="I190" s="3">
        <v>44596</v>
      </c>
      <c r="J190" s="3" t="s">
        <v>27</v>
      </c>
      <c r="K190" s="4" t="s">
        <v>7</v>
      </c>
      <c r="L190" s="4">
        <v>3</v>
      </c>
      <c r="M190" s="21">
        <f t="shared" si="62"/>
        <v>28850</v>
      </c>
      <c r="N190" s="21">
        <f>SUMIFS($E$188:$E$205,$F$188:$F$205,L190,$D$188:$D$205,"Principal")</f>
        <v>1150</v>
      </c>
      <c r="O190" s="21">
        <f>M190+N190</f>
        <v>30000</v>
      </c>
    </row>
    <row r="191" spans="1:23" x14ac:dyDescent="0.25">
      <c r="A191" s="27">
        <v>44596</v>
      </c>
      <c r="B191" s="27">
        <f t="shared" ref="B191:D195" si="63">B58</f>
        <v>44593</v>
      </c>
      <c r="C191" s="27" t="str">
        <f t="shared" si="63"/>
        <v>Loan1</v>
      </c>
      <c r="D191" s="27" t="str">
        <f t="shared" si="63"/>
        <v>Principal</v>
      </c>
      <c r="E191" s="29">
        <f>-(E58+E144+E148+E157)</f>
        <v>1800</v>
      </c>
      <c r="F191" s="38">
        <f>F58</f>
        <v>2</v>
      </c>
      <c r="G191" s="1" t="s">
        <v>41</v>
      </c>
      <c r="H191" s="4" t="s">
        <v>42</v>
      </c>
      <c r="I191" s="3">
        <v>44596</v>
      </c>
      <c r="J191" s="5" t="s">
        <v>28</v>
      </c>
      <c r="K191" s="4" t="s">
        <v>7</v>
      </c>
      <c r="L191" s="4">
        <v>2</v>
      </c>
      <c r="M191" s="21">
        <f t="shared" si="62"/>
        <v>57.810958904109583</v>
      </c>
      <c r="N191" s="21">
        <f>SUMIFS($E$188:$E$205,$F$188:$F$205,L191,$D$188:$D$205,"Interest")</f>
        <v>-57.810958904109583</v>
      </c>
      <c r="O191" s="21">
        <f t="shared" ref="O191:O193" si="64">M191+N191</f>
        <v>0</v>
      </c>
    </row>
    <row r="192" spans="1:23" x14ac:dyDescent="0.25">
      <c r="A192" s="27">
        <v>44596</v>
      </c>
      <c r="B192" s="27">
        <f t="shared" si="63"/>
        <v>44593</v>
      </c>
      <c r="C192" s="27" t="str">
        <f t="shared" si="63"/>
        <v>Loan1</v>
      </c>
      <c r="D192" s="27" t="str">
        <f t="shared" si="63"/>
        <v>Principal</v>
      </c>
      <c r="E192" s="29">
        <f>-(E59+E149+E158)</f>
        <v>1000</v>
      </c>
      <c r="F192" s="38">
        <f>F59</f>
        <v>3</v>
      </c>
      <c r="G192" s="1" t="s">
        <v>41</v>
      </c>
      <c r="H192" s="4" t="s">
        <v>42</v>
      </c>
      <c r="I192" s="3">
        <v>44596</v>
      </c>
      <c r="J192" s="5" t="s">
        <v>28</v>
      </c>
      <c r="K192" s="4" t="s">
        <v>7</v>
      </c>
      <c r="L192" s="4">
        <v>1</v>
      </c>
      <c r="M192" s="21">
        <f t="shared" si="62"/>
        <v>12.224657534246576</v>
      </c>
      <c r="N192" s="21">
        <f>SUMIFS($E$188:$E$205,$F$188:$F$205,L192,$D$188:$D$205,"Interest")</f>
        <v>-12.224657534246575</v>
      </c>
      <c r="O192" s="21">
        <f t="shared" si="64"/>
        <v>0</v>
      </c>
    </row>
    <row r="193" spans="1:15" x14ac:dyDescent="0.25">
      <c r="A193" s="27">
        <v>44596</v>
      </c>
      <c r="B193" s="27">
        <f t="shared" si="63"/>
        <v>44593</v>
      </c>
      <c r="C193" s="27" t="str">
        <f t="shared" si="63"/>
        <v>Loan1</v>
      </c>
      <c r="D193" s="27" t="str">
        <f t="shared" si="63"/>
        <v>Interest</v>
      </c>
      <c r="E193" s="29">
        <f>-(E60+E150+E159)</f>
        <v>-8.9753424657534246</v>
      </c>
      <c r="F193" s="38">
        <f>F60</f>
        <v>2</v>
      </c>
      <c r="G193" s="1" t="s">
        <v>41</v>
      </c>
      <c r="H193" s="4" t="s">
        <v>42</v>
      </c>
      <c r="I193" s="3">
        <v>44596</v>
      </c>
      <c r="J193" s="5" t="s">
        <v>28</v>
      </c>
      <c r="K193" s="4" t="s">
        <v>7</v>
      </c>
      <c r="L193" s="4">
        <v>3</v>
      </c>
      <c r="M193" s="21">
        <f t="shared" si="62"/>
        <v>101.2821917808219</v>
      </c>
      <c r="N193" s="21">
        <f>SUMIFS($E$188:$E$205,$F$188:$F$205,L193,$D$188:$D$205,"Interest")</f>
        <v>-101.2821917808219</v>
      </c>
      <c r="O193" s="21">
        <f t="shared" si="64"/>
        <v>0</v>
      </c>
    </row>
    <row r="194" spans="1:15" x14ac:dyDescent="0.25">
      <c r="A194" s="27">
        <v>44596</v>
      </c>
      <c r="B194" s="27">
        <f t="shared" si="63"/>
        <v>44593</v>
      </c>
      <c r="C194" s="27" t="str">
        <f t="shared" si="63"/>
        <v>Loan1</v>
      </c>
      <c r="D194" s="27" t="str">
        <f t="shared" si="63"/>
        <v>Interest</v>
      </c>
      <c r="E194" s="29">
        <f>-(E61+E151+E160)</f>
        <v>-3.2876712328767126</v>
      </c>
      <c r="F194" s="38">
        <f>F61</f>
        <v>1</v>
      </c>
      <c r="G194" s="1" t="s">
        <v>41</v>
      </c>
      <c r="H194" s="18"/>
      <c r="I194" s="17"/>
      <c r="J194" s="12"/>
      <c r="K194" s="18"/>
      <c r="L194" s="18"/>
      <c r="M194" s="26"/>
      <c r="N194" s="26"/>
      <c r="O194" s="26"/>
    </row>
    <row r="195" spans="1:15" x14ac:dyDescent="0.25">
      <c r="A195" s="27">
        <v>44596</v>
      </c>
      <c r="B195" s="27">
        <f t="shared" si="63"/>
        <v>44593</v>
      </c>
      <c r="C195" s="27" t="str">
        <f t="shared" si="63"/>
        <v>Loan1</v>
      </c>
      <c r="D195" s="27" t="str">
        <f t="shared" si="63"/>
        <v>Interest</v>
      </c>
      <c r="E195" s="29">
        <f>-(E62+E152+E161)</f>
        <v>-22.246575342465754</v>
      </c>
      <c r="F195" s="38">
        <f>F62</f>
        <v>3</v>
      </c>
      <c r="G195" s="1" t="s">
        <v>41</v>
      </c>
      <c r="H195" s="18"/>
      <c r="I195" s="17"/>
      <c r="J195" s="12"/>
      <c r="K195" s="18"/>
      <c r="L195" s="18"/>
      <c r="M195" s="26"/>
      <c r="N195" s="26"/>
      <c r="O195" s="26"/>
    </row>
    <row r="196" spans="1:15" x14ac:dyDescent="0.25">
      <c r="A196" s="27">
        <v>44596</v>
      </c>
      <c r="B196" s="27">
        <f t="shared" ref="B196:D198" si="65">B91</f>
        <v>44594</v>
      </c>
      <c r="C196" s="27" t="str">
        <f t="shared" si="65"/>
        <v>Loan1</v>
      </c>
      <c r="D196" s="27" t="str">
        <f t="shared" si="65"/>
        <v>Principal</v>
      </c>
      <c r="E196" s="29">
        <f>-(E91+E153+E162)</f>
        <v>500</v>
      </c>
      <c r="F196" s="38">
        <f>F91</f>
        <v>1</v>
      </c>
      <c r="G196" s="1" t="s">
        <v>41</v>
      </c>
      <c r="H196" s="18"/>
      <c r="I196" s="17"/>
      <c r="J196" s="12"/>
      <c r="K196" s="18"/>
      <c r="L196" s="18"/>
      <c r="M196" s="26"/>
      <c r="N196" s="26"/>
      <c r="O196" s="26"/>
    </row>
    <row r="197" spans="1:15" x14ac:dyDescent="0.25">
      <c r="A197" s="27">
        <v>44596</v>
      </c>
      <c r="B197" s="27">
        <f t="shared" si="65"/>
        <v>44594</v>
      </c>
      <c r="C197" s="27" t="str">
        <f t="shared" si="65"/>
        <v>Loan1</v>
      </c>
      <c r="D197" s="27" t="str">
        <f t="shared" si="65"/>
        <v>Interest</v>
      </c>
      <c r="E197" s="29">
        <f>-(E92+E94+E154+E163)</f>
        <v>-28.975342465753425</v>
      </c>
      <c r="F197" s="38">
        <f>F92</f>
        <v>2</v>
      </c>
      <c r="G197" s="1" t="s">
        <v>41</v>
      </c>
      <c r="H197" s="18"/>
      <c r="I197" s="17"/>
      <c r="J197" s="12"/>
      <c r="K197" s="18"/>
      <c r="L197" s="18"/>
      <c r="M197" s="26"/>
      <c r="N197" s="26"/>
      <c r="O197" s="26"/>
    </row>
    <row r="198" spans="1:15" x14ac:dyDescent="0.25">
      <c r="A198" s="27">
        <v>44596</v>
      </c>
      <c r="B198" s="27">
        <f t="shared" si="65"/>
        <v>44594</v>
      </c>
      <c r="C198" s="27" t="str">
        <f t="shared" si="65"/>
        <v>Loan1</v>
      </c>
      <c r="D198" s="27" t="str">
        <f t="shared" si="65"/>
        <v>Interest</v>
      </c>
      <c r="E198" s="29">
        <f>-(E93+E96+E155+E165)</f>
        <v>-32.246575342465754</v>
      </c>
      <c r="F198" s="38">
        <f>F93</f>
        <v>3</v>
      </c>
      <c r="G198" s="1" t="s">
        <v>41</v>
      </c>
      <c r="H198" s="18"/>
      <c r="I198" s="17"/>
      <c r="J198" s="12"/>
      <c r="K198" s="18"/>
      <c r="L198" s="18"/>
      <c r="M198" s="26"/>
      <c r="N198" s="26"/>
      <c r="O198" s="26"/>
    </row>
    <row r="199" spans="1:15" x14ac:dyDescent="0.25">
      <c r="A199" s="27">
        <v>44596</v>
      </c>
      <c r="B199" s="27">
        <f>B95</f>
        <v>44594</v>
      </c>
      <c r="C199" s="27" t="str">
        <f>C95</f>
        <v>Loan1</v>
      </c>
      <c r="D199" s="27" t="str">
        <f>D95</f>
        <v>Interest</v>
      </c>
      <c r="E199" s="29">
        <f>-(E95+E156+E164)</f>
        <v>-3.1232876712328768</v>
      </c>
      <c r="F199" s="38">
        <f>F95</f>
        <v>1</v>
      </c>
      <c r="G199" s="1" t="s">
        <v>41</v>
      </c>
      <c r="H199" s="18"/>
      <c r="I199" s="17"/>
      <c r="J199" s="12"/>
      <c r="K199" s="18"/>
      <c r="L199" s="18"/>
      <c r="M199" s="26"/>
      <c r="N199" s="26"/>
      <c r="O199" s="26"/>
    </row>
    <row r="200" spans="1:15" x14ac:dyDescent="0.25">
      <c r="A200" s="27">
        <v>44596</v>
      </c>
      <c r="B200" s="27">
        <v>44595</v>
      </c>
      <c r="C200" s="27" t="s">
        <v>7</v>
      </c>
      <c r="D200" s="27" t="str">
        <f>D145</f>
        <v>Principal</v>
      </c>
      <c r="E200" s="29">
        <f>-E145</f>
        <v>150</v>
      </c>
      <c r="F200" s="28">
        <f>F145</f>
        <v>2</v>
      </c>
      <c r="G200" s="1" t="s">
        <v>41</v>
      </c>
      <c r="H200" s="18"/>
      <c r="I200" s="17"/>
      <c r="J200" s="12"/>
      <c r="K200" s="18"/>
      <c r="L200" s="18"/>
      <c r="M200" s="26"/>
      <c r="N200" s="26"/>
      <c r="O200" s="26"/>
    </row>
    <row r="201" spans="1:15" x14ac:dyDescent="0.25">
      <c r="A201" s="27">
        <v>44596</v>
      </c>
      <c r="B201" s="27">
        <v>44595</v>
      </c>
      <c r="C201" s="27" t="s">
        <v>7</v>
      </c>
      <c r="D201" s="27" t="str">
        <f>D146</f>
        <v>Principal</v>
      </c>
      <c r="E201" s="29">
        <f>-E146</f>
        <v>150</v>
      </c>
      <c r="F201" s="28">
        <f>F146</f>
        <v>1</v>
      </c>
      <c r="G201" s="1" t="s">
        <v>41</v>
      </c>
      <c r="H201" s="18"/>
      <c r="I201" s="17"/>
      <c r="J201" s="12"/>
      <c r="K201" s="18"/>
      <c r="L201" s="18"/>
      <c r="M201" s="26"/>
      <c r="N201" s="26"/>
      <c r="O201" s="26"/>
    </row>
    <row r="202" spans="1:15" x14ac:dyDescent="0.25">
      <c r="A202" s="27">
        <v>44596</v>
      </c>
      <c r="B202" s="27">
        <v>44595</v>
      </c>
      <c r="C202" s="27" t="s">
        <v>7</v>
      </c>
      <c r="D202" s="27" t="str">
        <f>D147</f>
        <v>Principal</v>
      </c>
      <c r="E202" s="29">
        <f>-E147</f>
        <v>150</v>
      </c>
      <c r="F202" s="28">
        <f>F147</f>
        <v>3</v>
      </c>
      <c r="G202" s="1" t="s">
        <v>41</v>
      </c>
      <c r="H202" s="18"/>
      <c r="I202" s="17"/>
      <c r="J202" s="12"/>
      <c r="K202" s="18"/>
      <c r="L202" s="18"/>
      <c r="M202" s="26"/>
      <c r="N202" s="26"/>
      <c r="O202" s="26"/>
    </row>
    <row r="203" spans="1:15" x14ac:dyDescent="0.25">
      <c r="A203" s="27">
        <v>44596</v>
      </c>
      <c r="B203" s="27">
        <v>44595</v>
      </c>
      <c r="C203" s="27" t="s">
        <v>7</v>
      </c>
      <c r="D203" s="27" t="str">
        <f>D166</f>
        <v>Interest</v>
      </c>
      <c r="E203" s="29">
        <f>-E166</f>
        <v>-8.9013698630136986</v>
      </c>
      <c r="F203" s="38">
        <f>F166</f>
        <v>2</v>
      </c>
      <c r="G203" s="1" t="s">
        <v>41</v>
      </c>
      <c r="H203" s="18"/>
      <c r="I203" s="17"/>
      <c r="J203" s="12"/>
      <c r="K203" s="18"/>
      <c r="L203" s="18"/>
      <c r="M203" s="26"/>
      <c r="N203" s="26"/>
      <c r="O203" s="26"/>
    </row>
    <row r="204" spans="1:15" x14ac:dyDescent="0.25">
      <c r="A204" s="27">
        <v>44596</v>
      </c>
      <c r="B204" s="27">
        <v>44595</v>
      </c>
      <c r="C204" s="27" t="s">
        <v>7</v>
      </c>
      <c r="D204" s="27" t="str">
        <f>D167</f>
        <v>Interest</v>
      </c>
      <c r="E204" s="29">
        <f>-E167</f>
        <v>-3.0739726027397261</v>
      </c>
      <c r="F204" s="38">
        <f>F167</f>
        <v>1</v>
      </c>
      <c r="G204" s="1" t="s">
        <v>41</v>
      </c>
      <c r="H204" s="18"/>
      <c r="I204" s="17"/>
      <c r="J204" s="12"/>
      <c r="K204" s="18"/>
      <c r="L204" s="18"/>
      <c r="M204" s="26"/>
      <c r="N204" s="26"/>
      <c r="O204" s="26"/>
    </row>
    <row r="205" spans="1:15" x14ac:dyDescent="0.25">
      <c r="A205" s="27">
        <v>44596</v>
      </c>
      <c r="B205" s="27">
        <v>44595</v>
      </c>
      <c r="C205" s="27" t="s">
        <v>7</v>
      </c>
      <c r="D205" s="27" t="str">
        <f>D168</f>
        <v>Interest</v>
      </c>
      <c r="E205" s="29">
        <f>-E168</f>
        <v>-22.131506849315066</v>
      </c>
      <c r="F205" s="38">
        <f>F168</f>
        <v>3</v>
      </c>
      <c r="G205" s="1" t="s">
        <v>41</v>
      </c>
      <c r="H205" s="18"/>
      <c r="I205" s="17"/>
      <c r="J205" s="12"/>
      <c r="K205" s="18"/>
      <c r="L205" s="18"/>
      <c r="M205" s="26"/>
      <c r="N205" s="26"/>
      <c r="O205" s="26"/>
    </row>
    <row r="206" spans="1:15" ht="15.75" thickBot="1" x14ac:dyDescent="0.3">
      <c r="H206" s="18"/>
      <c r="I206" s="17"/>
      <c r="J206" s="12"/>
      <c r="K206" s="18"/>
      <c r="L206" s="18"/>
      <c r="M206" s="26"/>
      <c r="N206" s="26"/>
      <c r="O206" s="26"/>
    </row>
    <row r="207" spans="1:15" ht="15.75" thickBot="1" x14ac:dyDescent="0.3">
      <c r="A207" s="41" t="s">
        <v>29</v>
      </c>
      <c r="B207" s="42"/>
      <c r="C207" s="42"/>
      <c r="D207" s="42"/>
      <c r="E207" s="42"/>
      <c r="F207" s="42"/>
      <c r="G207" s="42"/>
      <c r="H207" s="43"/>
      <c r="K207" s="18"/>
      <c r="L207" s="18"/>
      <c r="M207" s="26"/>
      <c r="N207" s="26"/>
      <c r="O207" s="26"/>
    </row>
    <row r="208" spans="1:15" ht="15.75" thickBot="1" x14ac:dyDescent="0.3">
      <c r="A208" s="32" t="s">
        <v>0</v>
      </c>
      <c r="B208" s="32" t="s">
        <v>1</v>
      </c>
      <c r="C208" s="32" t="s">
        <v>17</v>
      </c>
      <c r="D208" s="32" t="s">
        <v>6</v>
      </c>
      <c r="E208" s="32" t="s">
        <v>13</v>
      </c>
      <c r="F208" s="33" t="s">
        <v>14</v>
      </c>
      <c r="G208" s="33" t="s">
        <v>15</v>
      </c>
      <c r="H208" s="33" t="s">
        <v>16</v>
      </c>
      <c r="J208" s="20" t="s">
        <v>32</v>
      </c>
      <c r="K208" s="18"/>
      <c r="L208" s="18"/>
      <c r="M208" s="26"/>
      <c r="N208" s="26"/>
      <c r="O208" s="26"/>
    </row>
    <row r="209" spans="1:23" x14ac:dyDescent="0.25">
      <c r="A209" s="3">
        <v>44592</v>
      </c>
      <c r="B209" s="3">
        <v>44592</v>
      </c>
      <c r="C209" s="3">
        <v>44593</v>
      </c>
      <c r="D209" s="4" t="s">
        <v>7</v>
      </c>
      <c r="E209" s="4">
        <v>2</v>
      </c>
      <c r="F209" s="4" t="s">
        <v>19</v>
      </c>
      <c r="G209" s="3">
        <v>44592</v>
      </c>
      <c r="H209" s="4">
        <v>20</v>
      </c>
      <c r="J209" s="19">
        <f>H209/36500</f>
        <v>5.4794520547945202E-4</v>
      </c>
    </row>
    <row r="210" spans="1:23" x14ac:dyDescent="0.25">
      <c r="A210" s="3">
        <v>44592</v>
      </c>
      <c r="B210" s="3">
        <v>44592</v>
      </c>
      <c r="C210" s="3">
        <v>44593</v>
      </c>
      <c r="D210" s="4" t="s">
        <v>7</v>
      </c>
      <c r="E210" s="4">
        <v>1</v>
      </c>
      <c r="F210" s="4" t="s">
        <v>18</v>
      </c>
      <c r="G210" s="3">
        <v>44592</v>
      </c>
      <c r="H210" s="4">
        <v>10</v>
      </c>
      <c r="J210" s="13">
        <f t="shared" ref="J210:J211" si="66">H210/36500</f>
        <v>2.7397260273972601E-4</v>
      </c>
    </row>
    <row r="211" spans="1:23" ht="15.75" thickBot="1" x14ac:dyDescent="0.3">
      <c r="A211" s="3">
        <v>44592</v>
      </c>
      <c r="B211" s="3">
        <v>44592</v>
      </c>
      <c r="C211" s="3">
        <v>44593</v>
      </c>
      <c r="D211" s="4" t="s">
        <v>7</v>
      </c>
      <c r="E211" s="4">
        <v>3</v>
      </c>
      <c r="F211" s="4" t="s">
        <v>20</v>
      </c>
      <c r="G211" s="3">
        <v>44592</v>
      </c>
      <c r="H211" s="4">
        <v>30</v>
      </c>
      <c r="J211" s="14">
        <f t="shared" si="66"/>
        <v>8.2191780821917813E-4</v>
      </c>
    </row>
    <row r="212" spans="1:23" x14ac:dyDescent="0.25">
      <c r="A212" s="3">
        <v>44593</v>
      </c>
      <c r="B212" s="3">
        <v>44593</v>
      </c>
      <c r="C212" s="4"/>
      <c r="D212" s="4" t="s">
        <v>7</v>
      </c>
      <c r="E212" s="4">
        <v>2</v>
      </c>
      <c r="F212" s="4" t="s">
        <v>19</v>
      </c>
      <c r="G212" s="3">
        <v>44593</v>
      </c>
      <c r="H212" s="6">
        <v>18</v>
      </c>
      <c r="J212" s="13">
        <f>H212/36500</f>
        <v>4.9315068493150684E-4</v>
      </c>
    </row>
    <row r="213" spans="1:23" x14ac:dyDescent="0.25">
      <c r="A213" s="3">
        <v>44593</v>
      </c>
      <c r="B213" s="3">
        <v>44593</v>
      </c>
      <c r="C213" s="3">
        <v>44594</v>
      </c>
      <c r="D213" s="4" t="s">
        <v>7</v>
      </c>
      <c r="E213" s="4">
        <v>1</v>
      </c>
      <c r="F213" s="4" t="s">
        <v>18</v>
      </c>
      <c r="G213" s="3">
        <v>44593</v>
      </c>
      <c r="H213" s="6">
        <v>8</v>
      </c>
      <c r="J213" s="13">
        <f t="shared" ref="J213:J214" si="67">H213/36500</f>
        <v>2.1917808219178083E-4</v>
      </c>
    </row>
    <row r="214" spans="1:23" ht="15.75" thickBot="1" x14ac:dyDescent="0.3">
      <c r="A214" s="3">
        <v>44593</v>
      </c>
      <c r="B214" s="3">
        <v>44593</v>
      </c>
      <c r="C214" s="25">
        <f>A216</f>
        <v>44596</v>
      </c>
      <c r="D214" s="4" t="s">
        <v>7</v>
      </c>
      <c r="E214" s="4">
        <v>3</v>
      </c>
      <c r="F214" s="4" t="s">
        <v>20</v>
      </c>
      <c r="G214" s="3">
        <v>44593</v>
      </c>
      <c r="H214" s="6">
        <v>28</v>
      </c>
      <c r="J214" s="14">
        <f t="shared" si="67"/>
        <v>7.6712328767123284E-4</v>
      </c>
    </row>
    <row r="215" spans="1:23" ht="15.75" thickBot="1" x14ac:dyDescent="0.3">
      <c r="A215" s="3">
        <v>44594</v>
      </c>
      <c r="B215" s="3">
        <v>44594</v>
      </c>
      <c r="C215" s="4"/>
      <c r="D215" s="4" t="s">
        <v>7</v>
      </c>
      <c r="E215" s="6">
        <v>1</v>
      </c>
      <c r="F215" s="6" t="s">
        <v>37</v>
      </c>
      <c r="G215" s="5">
        <v>44594</v>
      </c>
      <c r="H215" s="6">
        <v>12</v>
      </c>
      <c r="J215" s="34">
        <f>H215/36500</f>
        <v>3.2876712328767124E-4</v>
      </c>
    </row>
    <row r="216" spans="1:23" ht="15.75" thickBot="1" x14ac:dyDescent="0.3">
      <c r="A216" s="3">
        <v>44596</v>
      </c>
      <c r="B216" s="3">
        <v>44592</v>
      </c>
      <c r="C216" s="4"/>
      <c r="D216" s="4" t="s">
        <v>7</v>
      </c>
      <c r="E216" s="6">
        <v>3</v>
      </c>
      <c r="F216" s="4" t="s">
        <v>20</v>
      </c>
      <c r="G216" s="3">
        <f>B216</f>
        <v>44592</v>
      </c>
      <c r="H216" s="24">
        <v>25</v>
      </c>
      <c r="J216" s="35">
        <f>H216/36500</f>
        <v>6.8493150684931507E-4</v>
      </c>
    </row>
    <row r="218" spans="1:23" ht="23.25" x14ac:dyDescent="0.35">
      <c r="A218" s="7" t="s">
        <v>30</v>
      </c>
    </row>
    <row r="219" spans="1:23" ht="15.75" thickBot="1" x14ac:dyDescent="0.3"/>
    <row r="220" spans="1:23" ht="15.75" thickBot="1" x14ac:dyDescent="0.3">
      <c r="A220" s="50" t="s">
        <v>23</v>
      </c>
      <c r="B220" s="51"/>
      <c r="C220" s="51"/>
      <c r="D220" s="51"/>
      <c r="E220" s="51"/>
      <c r="F220" s="52"/>
    </row>
    <row r="221" spans="1:23" x14ac:dyDescent="0.25">
      <c r="A221" s="10" t="s">
        <v>0</v>
      </c>
      <c r="B221" s="10" t="s">
        <v>1</v>
      </c>
      <c r="C221" s="10" t="s">
        <v>6</v>
      </c>
      <c r="D221" s="10" t="s">
        <v>2</v>
      </c>
      <c r="E221" s="10" t="s">
        <v>3</v>
      </c>
      <c r="F221" s="10" t="s">
        <v>4</v>
      </c>
      <c r="G221" s="30" t="s">
        <v>44</v>
      </c>
    </row>
    <row r="222" spans="1:23" ht="15.75" thickBot="1" x14ac:dyDescent="0.3">
      <c r="A222" s="27">
        <f t="shared" ref="A222:G231" si="68">A188</f>
        <v>44596</v>
      </c>
      <c r="B222" s="27">
        <f t="shared" si="68"/>
        <v>44592</v>
      </c>
      <c r="C222" s="27" t="str">
        <f t="shared" si="68"/>
        <v>Loan1</v>
      </c>
      <c r="D222" s="27" t="str">
        <f t="shared" si="68"/>
        <v>Interest</v>
      </c>
      <c r="E222" s="29">
        <f t="shared" si="68"/>
        <v>-10.95890410958904</v>
      </c>
      <c r="F222" s="37">
        <f t="shared" si="68"/>
        <v>2</v>
      </c>
      <c r="G222" t="str">
        <f t="shared" si="68"/>
        <v>REVERSAL</v>
      </c>
    </row>
    <row r="223" spans="1:23" ht="15.75" thickBot="1" x14ac:dyDescent="0.3">
      <c r="A223" s="27">
        <f t="shared" si="68"/>
        <v>44596</v>
      </c>
      <c r="B223" s="27">
        <f t="shared" si="68"/>
        <v>44592</v>
      </c>
      <c r="C223" s="27" t="str">
        <f t="shared" si="68"/>
        <v>Loan1</v>
      </c>
      <c r="D223" s="27" t="str">
        <f t="shared" si="68"/>
        <v>Interest</v>
      </c>
      <c r="E223" s="29">
        <f t="shared" si="68"/>
        <v>-2.7397260273972601</v>
      </c>
      <c r="F223" s="37">
        <f t="shared" si="68"/>
        <v>1</v>
      </c>
      <c r="G223" t="str">
        <f t="shared" si="68"/>
        <v>REVERSAL</v>
      </c>
      <c r="H223" s="50" t="s">
        <v>24</v>
      </c>
      <c r="I223" s="51"/>
      <c r="J223" s="51"/>
      <c r="K223" s="51"/>
      <c r="L223" s="51"/>
      <c r="M223" s="51"/>
      <c r="N223" s="51"/>
      <c r="O223" s="52"/>
      <c r="Q223" s="50" t="s">
        <v>25</v>
      </c>
      <c r="R223" s="51"/>
      <c r="S223" s="51"/>
      <c r="T223" s="51"/>
      <c r="U223" s="51"/>
      <c r="V223" s="51"/>
      <c r="W223" s="52"/>
    </row>
    <row r="224" spans="1:23" x14ac:dyDescent="0.25">
      <c r="A224" s="27">
        <f t="shared" si="68"/>
        <v>44596</v>
      </c>
      <c r="B224" s="27">
        <f t="shared" si="68"/>
        <v>44592</v>
      </c>
      <c r="C224" s="27" t="str">
        <f t="shared" si="68"/>
        <v>Loan1</v>
      </c>
      <c r="D224" s="27" t="str">
        <f t="shared" si="68"/>
        <v>Interest</v>
      </c>
      <c r="E224" s="29">
        <f t="shared" si="68"/>
        <v>-24.657534246575345</v>
      </c>
      <c r="F224" s="37">
        <f t="shared" si="68"/>
        <v>3</v>
      </c>
      <c r="G224" t="str">
        <f t="shared" si="68"/>
        <v>REVERSAL</v>
      </c>
      <c r="H224" s="10" t="s">
        <v>8</v>
      </c>
      <c r="I224" s="10" t="s">
        <v>0</v>
      </c>
      <c r="J224" s="10" t="s">
        <v>26</v>
      </c>
      <c r="K224" s="10" t="s">
        <v>6</v>
      </c>
      <c r="L224" s="10" t="s">
        <v>4</v>
      </c>
      <c r="M224" s="10" t="s">
        <v>9</v>
      </c>
      <c r="N224" s="10" t="s">
        <v>10</v>
      </c>
      <c r="O224" s="10" t="s">
        <v>11</v>
      </c>
      <c r="Q224" s="10" t="s">
        <v>8</v>
      </c>
      <c r="R224" s="10" t="s">
        <v>0</v>
      </c>
      <c r="S224" s="10" t="s">
        <v>26</v>
      </c>
      <c r="T224" s="10" t="s">
        <v>6</v>
      </c>
      <c r="U224" s="10" t="s">
        <v>9</v>
      </c>
      <c r="V224" s="10" t="s">
        <v>10</v>
      </c>
      <c r="W224" s="10" t="s">
        <v>11</v>
      </c>
    </row>
    <row r="225" spans="1:23" x14ac:dyDescent="0.25">
      <c r="A225" s="27">
        <f t="shared" si="68"/>
        <v>44596</v>
      </c>
      <c r="B225" s="27">
        <f t="shared" si="68"/>
        <v>44593</v>
      </c>
      <c r="C225" s="27" t="str">
        <f t="shared" si="68"/>
        <v>Loan1</v>
      </c>
      <c r="D225" s="27" t="str">
        <f t="shared" si="68"/>
        <v>Principal</v>
      </c>
      <c r="E225" s="29">
        <f t="shared" si="68"/>
        <v>1800</v>
      </c>
      <c r="F225" s="37">
        <f t="shared" si="68"/>
        <v>2</v>
      </c>
      <c r="G225" t="str">
        <f t="shared" si="68"/>
        <v>REVERSAL</v>
      </c>
      <c r="H225" s="4" t="s">
        <v>35</v>
      </c>
      <c r="I225" s="3">
        <v>44596</v>
      </c>
      <c r="J225" s="3" t="s">
        <v>27</v>
      </c>
      <c r="K225" s="4" t="s">
        <v>7</v>
      </c>
      <c r="L225" s="4">
        <v>2</v>
      </c>
      <c r="M225" s="21">
        <f>M188</f>
        <v>18050</v>
      </c>
      <c r="N225" s="21">
        <f>SUMIFS($E$222:$E$260,$F$222:$F$260,L225,$D$222:$D$260,"Principal")</f>
        <v>0</v>
      </c>
      <c r="O225" s="21">
        <f t="shared" ref="O225:O230" si="69">M225+N225</f>
        <v>18050</v>
      </c>
      <c r="Q225" s="4" t="str">
        <f>H225</f>
        <v>2022-2</v>
      </c>
      <c r="R225" s="3">
        <f>I225</f>
        <v>44596</v>
      </c>
      <c r="S225" s="3" t="s">
        <v>27</v>
      </c>
      <c r="T225" s="4" t="str">
        <f>K225</f>
        <v>Loan1</v>
      </c>
      <c r="U225" s="21">
        <f>SUM(M225:M227)</f>
        <v>56250</v>
      </c>
      <c r="V225" s="21">
        <f>SUM(N225:N227)</f>
        <v>0</v>
      </c>
      <c r="W225" s="21">
        <f>SUM(O225:O227)</f>
        <v>56250</v>
      </c>
    </row>
    <row r="226" spans="1:23" x14ac:dyDescent="0.25">
      <c r="A226" s="27">
        <f t="shared" si="68"/>
        <v>44596</v>
      </c>
      <c r="B226" s="27">
        <f t="shared" si="68"/>
        <v>44593</v>
      </c>
      <c r="C226" s="27" t="str">
        <f t="shared" si="68"/>
        <v>Loan1</v>
      </c>
      <c r="D226" s="27" t="str">
        <f t="shared" si="68"/>
        <v>Principal</v>
      </c>
      <c r="E226" s="29">
        <f t="shared" si="68"/>
        <v>1000</v>
      </c>
      <c r="F226" s="37">
        <f t="shared" si="68"/>
        <v>3</v>
      </c>
      <c r="G226" t="str">
        <f t="shared" si="68"/>
        <v>REVERSAL</v>
      </c>
      <c r="H226" s="4" t="s">
        <v>35</v>
      </c>
      <c r="I226" s="3">
        <v>44596</v>
      </c>
      <c r="J226" s="3" t="s">
        <v>27</v>
      </c>
      <c r="K226" s="4" t="s">
        <v>7</v>
      </c>
      <c r="L226" s="4">
        <v>1</v>
      </c>
      <c r="M226" s="21">
        <f t="shared" ref="M226:M230" si="70">M189</f>
        <v>9350</v>
      </c>
      <c r="N226" s="21">
        <f>SUMIFS($E$222:$E$260,$F$222:$F$260,L226,$D$222:$D$260,"Principal")</f>
        <v>0</v>
      </c>
      <c r="O226" s="21">
        <f t="shared" si="69"/>
        <v>9350</v>
      </c>
      <c r="Q226" s="4" t="str">
        <f>H226</f>
        <v>2022-2</v>
      </c>
      <c r="R226" s="3">
        <f>I226</f>
        <v>44596</v>
      </c>
      <c r="S226" s="4" t="s">
        <v>28</v>
      </c>
      <c r="T226" s="4" t="str">
        <f>T225</f>
        <v>Loan1</v>
      </c>
      <c r="U226" s="21">
        <f>SUM(M228:M230)</f>
        <v>171.31780821917806</v>
      </c>
      <c r="V226" s="21">
        <f>SUM(N228:N230)</f>
        <v>19.939726027397292</v>
      </c>
      <c r="W226" s="21">
        <f>SUM(O228:O230)</f>
        <v>191.25753424657535</v>
      </c>
    </row>
    <row r="227" spans="1:23" x14ac:dyDescent="0.25">
      <c r="A227" s="27">
        <f t="shared" si="68"/>
        <v>44596</v>
      </c>
      <c r="B227" s="27">
        <f t="shared" si="68"/>
        <v>44593</v>
      </c>
      <c r="C227" s="27" t="str">
        <f t="shared" si="68"/>
        <v>Loan1</v>
      </c>
      <c r="D227" s="27" t="str">
        <f t="shared" si="68"/>
        <v>Interest</v>
      </c>
      <c r="E227" s="29">
        <f t="shared" si="68"/>
        <v>-8.9753424657534246</v>
      </c>
      <c r="F227" s="37">
        <f t="shared" si="68"/>
        <v>2</v>
      </c>
      <c r="G227" t="str">
        <f t="shared" si="68"/>
        <v>REVERSAL</v>
      </c>
      <c r="H227" s="4" t="s">
        <v>35</v>
      </c>
      <c r="I227" s="3">
        <v>44596</v>
      </c>
      <c r="J227" s="3" t="s">
        <v>27</v>
      </c>
      <c r="K227" s="4" t="s">
        <v>7</v>
      </c>
      <c r="L227" s="4">
        <v>3</v>
      </c>
      <c r="M227" s="21">
        <f t="shared" si="70"/>
        <v>28850</v>
      </c>
      <c r="N227" s="21">
        <f>SUMIFS($E$222:$E$260,$F$222:$F$260,L227,$D$222:$D$260,"Principal")</f>
        <v>0</v>
      </c>
      <c r="O227" s="21">
        <f t="shared" si="69"/>
        <v>28850</v>
      </c>
    </row>
    <row r="228" spans="1:23" x14ac:dyDescent="0.25">
      <c r="A228" s="27">
        <f t="shared" si="68"/>
        <v>44596</v>
      </c>
      <c r="B228" s="27">
        <f t="shared" si="68"/>
        <v>44593</v>
      </c>
      <c r="C228" s="27" t="str">
        <f t="shared" si="68"/>
        <v>Loan1</v>
      </c>
      <c r="D228" s="27" t="str">
        <f t="shared" si="68"/>
        <v>Interest</v>
      </c>
      <c r="E228" s="29">
        <f t="shared" si="68"/>
        <v>-3.2876712328767126</v>
      </c>
      <c r="F228" s="37">
        <f t="shared" si="68"/>
        <v>1</v>
      </c>
      <c r="G228" t="str">
        <f t="shared" si="68"/>
        <v>REVERSAL</v>
      </c>
      <c r="H228" s="4" t="s">
        <v>35</v>
      </c>
      <c r="I228" s="3">
        <v>44596</v>
      </c>
      <c r="J228" s="5" t="s">
        <v>28</v>
      </c>
      <c r="K228" s="4" t="s">
        <v>7</v>
      </c>
      <c r="L228" s="4">
        <v>2</v>
      </c>
      <c r="M228" s="21">
        <f t="shared" si="70"/>
        <v>57.810958904109583</v>
      </c>
      <c r="N228" s="21">
        <f>SUMIFS($E$222:$E$260,$F$222:$F$260,L228,$D$222:$D$260,"Interest")</f>
        <v>7.8054794520548079</v>
      </c>
      <c r="O228" s="21">
        <f t="shared" si="69"/>
        <v>65.616438356164394</v>
      </c>
    </row>
    <row r="229" spans="1:23" x14ac:dyDescent="0.25">
      <c r="A229" s="27">
        <f t="shared" si="68"/>
        <v>44596</v>
      </c>
      <c r="B229" s="27">
        <f t="shared" si="68"/>
        <v>44593</v>
      </c>
      <c r="C229" s="27" t="str">
        <f t="shared" si="68"/>
        <v>Loan1</v>
      </c>
      <c r="D229" s="27" t="str">
        <f t="shared" si="68"/>
        <v>Interest</v>
      </c>
      <c r="E229" s="29">
        <f t="shared" si="68"/>
        <v>-22.246575342465754</v>
      </c>
      <c r="F229" s="37">
        <f t="shared" si="68"/>
        <v>3</v>
      </c>
      <c r="G229" t="str">
        <f t="shared" si="68"/>
        <v>REVERSAL</v>
      </c>
      <c r="H229" s="4" t="s">
        <v>35</v>
      </c>
      <c r="I229" s="3">
        <v>44596</v>
      </c>
      <c r="J229" s="5" t="s">
        <v>28</v>
      </c>
      <c r="K229" s="4" t="s">
        <v>7</v>
      </c>
      <c r="L229" s="4">
        <v>1</v>
      </c>
      <c r="M229" s="21">
        <f t="shared" si="70"/>
        <v>12.224657534246576</v>
      </c>
      <c r="N229" s="21">
        <f>SUMIFS($E$222:$E$260,$F$222:$F$260,L229,$D$222:$D$260,"Interest")</f>
        <v>3.6219178082191803</v>
      </c>
      <c r="O229" s="21">
        <f t="shared" si="69"/>
        <v>15.846575342465757</v>
      </c>
    </row>
    <row r="230" spans="1:23" x14ac:dyDescent="0.25">
      <c r="A230" s="27">
        <f t="shared" si="68"/>
        <v>44596</v>
      </c>
      <c r="B230" s="27">
        <f t="shared" si="68"/>
        <v>44594</v>
      </c>
      <c r="C230" s="27" t="str">
        <f t="shared" si="68"/>
        <v>Loan1</v>
      </c>
      <c r="D230" s="27" t="str">
        <f t="shared" si="68"/>
        <v>Principal</v>
      </c>
      <c r="E230" s="29">
        <f t="shared" si="68"/>
        <v>500</v>
      </c>
      <c r="F230" s="37">
        <f t="shared" si="68"/>
        <v>1</v>
      </c>
      <c r="G230" t="str">
        <f t="shared" si="68"/>
        <v>REVERSAL</v>
      </c>
      <c r="H230" s="4" t="s">
        <v>35</v>
      </c>
      <c r="I230" s="3">
        <v>44596</v>
      </c>
      <c r="J230" s="5" t="s">
        <v>28</v>
      </c>
      <c r="K230" s="4" t="s">
        <v>7</v>
      </c>
      <c r="L230" s="4">
        <v>3</v>
      </c>
      <c r="M230" s="21">
        <f t="shared" si="70"/>
        <v>101.2821917808219</v>
      </c>
      <c r="N230" s="21">
        <f>SUMIFS($E$222:$E$260,$F$222:$F$260,L230,$D$222:$D$260,"Interest")</f>
        <v>8.5123287671233037</v>
      </c>
      <c r="O230" s="21">
        <f t="shared" si="69"/>
        <v>109.79452054794521</v>
      </c>
    </row>
    <row r="231" spans="1:23" x14ac:dyDescent="0.25">
      <c r="A231" s="27">
        <f t="shared" si="68"/>
        <v>44596</v>
      </c>
      <c r="B231" s="27">
        <f t="shared" si="68"/>
        <v>44594</v>
      </c>
      <c r="C231" s="27" t="str">
        <f t="shared" si="68"/>
        <v>Loan1</v>
      </c>
      <c r="D231" s="27" t="str">
        <f t="shared" si="68"/>
        <v>Interest</v>
      </c>
      <c r="E231" s="29">
        <f t="shared" si="68"/>
        <v>-28.975342465753425</v>
      </c>
      <c r="F231" s="37">
        <f t="shared" si="68"/>
        <v>2</v>
      </c>
      <c r="G231" t="str">
        <f t="shared" si="68"/>
        <v>REVERSAL</v>
      </c>
    </row>
    <row r="232" spans="1:23" x14ac:dyDescent="0.25">
      <c r="A232" s="27">
        <f t="shared" ref="A232:G239" si="71">A198</f>
        <v>44596</v>
      </c>
      <c r="B232" s="27">
        <f t="shared" si="71"/>
        <v>44594</v>
      </c>
      <c r="C232" s="27" t="str">
        <f t="shared" si="71"/>
        <v>Loan1</v>
      </c>
      <c r="D232" s="27" t="str">
        <f t="shared" si="71"/>
        <v>Interest</v>
      </c>
      <c r="E232" s="29">
        <f t="shared" si="71"/>
        <v>-32.246575342465754</v>
      </c>
      <c r="F232" s="37">
        <f t="shared" si="71"/>
        <v>3</v>
      </c>
      <c r="G232" t="str">
        <f t="shared" si="71"/>
        <v>REVERSAL</v>
      </c>
    </row>
    <row r="233" spans="1:23" x14ac:dyDescent="0.25">
      <c r="A233" s="27">
        <f t="shared" si="71"/>
        <v>44596</v>
      </c>
      <c r="B233" s="27">
        <f t="shared" si="71"/>
        <v>44594</v>
      </c>
      <c r="C233" s="27" t="str">
        <f t="shared" si="71"/>
        <v>Loan1</v>
      </c>
      <c r="D233" s="27" t="str">
        <f t="shared" si="71"/>
        <v>Interest</v>
      </c>
      <c r="E233" s="29">
        <f t="shared" si="71"/>
        <v>-3.1232876712328768</v>
      </c>
      <c r="F233" s="37">
        <f t="shared" si="71"/>
        <v>1</v>
      </c>
      <c r="G233" t="str">
        <f t="shared" si="71"/>
        <v>REVERSAL</v>
      </c>
    </row>
    <row r="234" spans="1:23" x14ac:dyDescent="0.25">
      <c r="A234" s="27">
        <f t="shared" si="71"/>
        <v>44596</v>
      </c>
      <c r="B234" s="27">
        <f t="shared" si="71"/>
        <v>44595</v>
      </c>
      <c r="C234" s="27" t="str">
        <f t="shared" si="71"/>
        <v>Loan1</v>
      </c>
      <c r="D234" s="27" t="str">
        <f t="shared" si="71"/>
        <v>Principal</v>
      </c>
      <c r="E234" s="29">
        <f t="shared" si="71"/>
        <v>150</v>
      </c>
      <c r="F234" s="37">
        <f t="shared" si="71"/>
        <v>2</v>
      </c>
      <c r="G234" t="str">
        <f t="shared" si="71"/>
        <v>REVERSAL</v>
      </c>
    </row>
    <row r="235" spans="1:23" x14ac:dyDescent="0.25">
      <c r="A235" s="27">
        <f t="shared" si="71"/>
        <v>44596</v>
      </c>
      <c r="B235" s="27">
        <f t="shared" si="71"/>
        <v>44595</v>
      </c>
      <c r="C235" s="27" t="str">
        <f t="shared" si="71"/>
        <v>Loan1</v>
      </c>
      <c r="D235" s="27" t="str">
        <f t="shared" si="71"/>
        <v>Principal</v>
      </c>
      <c r="E235" s="29">
        <f t="shared" si="71"/>
        <v>150</v>
      </c>
      <c r="F235" s="37">
        <f t="shared" si="71"/>
        <v>1</v>
      </c>
      <c r="G235" t="str">
        <f t="shared" si="71"/>
        <v>REVERSAL</v>
      </c>
    </row>
    <row r="236" spans="1:23" x14ac:dyDescent="0.25">
      <c r="A236" s="27">
        <f t="shared" si="71"/>
        <v>44596</v>
      </c>
      <c r="B236" s="27">
        <f t="shared" si="71"/>
        <v>44595</v>
      </c>
      <c r="C236" s="27" t="str">
        <f t="shared" si="71"/>
        <v>Loan1</v>
      </c>
      <c r="D236" s="27" t="str">
        <f t="shared" si="71"/>
        <v>Principal</v>
      </c>
      <c r="E236" s="29">
        <f t="shared" si="71"/>
        <v>150</v>
      </c>
      <c r="F236" s="37">
        <f t="shared" si="71"/>
        <v>3</v>
      </c>
      <c r="G236" t="str">
        <f t="shared" si="71"/>
        <v>REVERSAL</v>
      </c>
    </row>
    <row r="237" spans="1:23" x14ac:dyDescent="0.25">
      <c r="A237" s="27">
        <f t="shared" si="71"/>
        <v>44596</v>
      </c>
      <c r="B237" s="27">
        <f t="shared" si="71"/>
        <v>44595</v>
      </c>
      <c r="C237" s="27" t="str">
        <f t="shared" si="71"/>
        <v>Loan1</v>
      </c>
      <c r="D237" s="27" t="str">
        <f t="shared" si="71"/>
        <v>Interest</v>
      </c>
      <c r="E237" s="29">
        <f t="shared" si="71"/>
        <v>-8.9013698630136986</v>
      </c>
      <c r="F237" s="37">
        <f t="shared" si="71"/>
        <v>2</v>
      </c>
      <c r="G237" t="str">
        <f t="shared" si="71"/>
        <v>REVERSAL</v>
      </c>
    </row>
    <row r="238" spans="1:23" x14ac:dyDescent="0.25">
      <c r="A238" s="27">
        <f t="shared" si="71"/>
        <v>44596</v>
      </c>
      <c r="B238" s="27">
        <f t="shared" si="71"/>
        <v>44595</v>
      </c>
      <c r="C238" s="27" t="str">
        <f t="shared" si="71"/>
        <v>Loan1</v>
      </c>
      <c r="D238" s="27" t="str">
        <f t="shared" si="71"/>
        <v>Interest</v>
      </c>
      <c r="E238" s="29">
        <f t="shared" si="71"/>
        <v>-3.0739726027397261</v>
      </c>
      <c r="F238" s="37">
        <f t="shared" si="71"/>
        <v>1</v>
      </c>
      <c r="G238" t="str">
        <f t="shared" si="71"/>
        <v>REVERSAL</v>
      </c>
    </row>
    <row r="239" spans="1:23" x14ac:dyDescent="0.25">
      <c r="A239" s="27">
        <f t="shared" si="71"/>
        <v>44596</v>
      </c>
      <c r="B239" s="27">
        <f t="shared" si="71"/>
        <v>44595</v>
      </c>
      <c r="C239" s="27" t="str">
        <f t="shared" si="71"/>
        <v>Loan1</v>
      </c>
      <c r="D239" s="27" t="str">
        <f t="shared" si="71"/>
        <v>Interest</v>
      </c>
      <c r="E239" s="29">
        <f t="shared" si="71"/>
        <v>-22.131506849315066</v>
      </c>
      <c r="F239" s="37">
        <f t="shared" si="71"/>
        <v>3</v>
      </c>
      <c r="G239" t="str">
        <f t="shared" si="71"/>
        <v>REVERSAL</v>
      </c>
      <c r="I239" s="22"/>
      <c r="J239" s="22"/>
      <c r="K239" s="22"/>
    </row>
    <row r="240" spans="1:23" x14ac:dyDescent="0.25">
      <c r="A240" s="3">
        <v>44596</v>
      </c>
      <c r="B240" s="3">
        <f t="shared" ref="B240:D242" si="72">B222</f>
        <v>44592</v>
      </c>
      <c r="C240" s="3" t="str">
        <f t="shared" si="72"/>
        <v>Loan1</v>
      </c>
      <c r="D240" s="3" t="str">
        <f t="shared" si="72"/>
        <v>Interest</v>
      </c>
      <c r="E240" s="21">
        <f>E7*J212</f>
        <v>9.8630136986301373</v>
      </c>
      <c r="F240" s="36">
        <f t="shared" ref="F240:F257" si="73">F222</f>
        <v>2</v>
      </c>
      <c r="G240" t="s">
        <v>43</v>
      </c>
      <c r="H240" s="22"/>
      <c r="I240" s="22"/>
    </row>
    <row r="241" spans="1:9" x14ac:dyDescent="0.25">
      <c r="A241" s="3">
        <v>44596</v>
      </c>
      <c r="B241" s="3">
        <f t="shared" si="72"/>
        <v>44592</v>
      </c>
      <c r="C241" s="3" t="str">
        <f t="shared" si="72"/>
        <v>Loan1</v>
      </c>
      <c r="D241" s="3" t="str">
        <f t="shared" si="72"/>
        <v>Interest</v>
      </c>
      <c r="E241" s="21">
        <f>E8*J215</f>
        <v>3.2876712328767126</v>
      </c>
      <c r="F241" s="36">
        <f t="shared" si="73"/>
        <v>1</v>
      </c>
      <c r="G241" t="s">
        <v>43</v>
      </c>
      <c r="H241" s="22"/>
      <c r="I241" s="22"/>
    </row>
    <row r="242" spans="1:9" x14ac:dyDescent="0.25">
      <c r="A242" s="3">
        <v>44596</v>
      </c>
      <c r="B242" s="3">
        <f t="shared" si="72"/>
        <v>44592</v>
      </c>
      <c r="C242" s="3" t="str">
        <f t="shared" si="72"/>
        <v>Loan1</v>
      </c>
      <c r="D242" s="3" t="str">
        <f t="shared" si="72"/>
        <v>Interest</v>
      </c>
      <c r="E242" s="21">
        <f>E9*J216</f>
        <v>20.547945205479451</v>
      </c>
      <c r="F242" s="36">
        <f t="shared" si="73"/>
        <v>3</v>
      </c>
      <c r="G242" t="s">
        <v>43</v>
      </c>
    </row>
    <row r="243" spans="1:9" x14ac:dyDescent="0.25">
      <c r="A243" s="3">
        <v>44596</v>
      </c>
      <c r="B243" s="3">
        <f t="shared" ref="B243:B257" si="74">B225</f>
        <v>44593</v>
      </c>
      <c r="C243" s="3" t="str">
        <f t="shared" ref="C243:C257" si="75">C225</f>
        <v>Loan1</v>
      </c>
      <c r="D243" s="3" t="str">
        <f t="shared" ref="D243:D257" si="76">D225</f>
        <v>Principal</v>
      </c>
      <c r="E243" s="21">
        <f>-E225</f>
        <v>-1800</v>
      </c>
      <c r="F243" s="36">
        <f t="shared" si="73"/>
        <v>2</v>
      </c>
      <c r="G243" t="s">
        <v>43</v>
      </c>
    </row>
    <row r="244" spans="1:9" x14ac:dyDescent="0.25">
      <c r="A244" s="3">
        <v>44596</v>
      </c>
      <c r="B244" s="3">
        <f t="shared" si="74"/>
        <v>44593</v>
      </c>
      <c r="C244" s="3" t="str">
        <f t="shared" si="75"/>
        <v>Loan1</v>
      </c>
      <c r="D244" s="3" t="str">
        <f t="shared" si="76"/>
        <v>Principal</v>
      </c>
      <c r="E244" s="21">
        <f>-E226</f>
        <v>-1000</v>
      </c>
      <c r="F244" s="36">
        <f t="shared" si="73"/>
        <v>3</v>
      </c>
      <c r="G244" t="s">
        <v>43</v>
      </c>
    </row>
    <row r="245" spans="1:9" x14ac:dyDescent="0.25">
      <c r="A245" s="3">
        <v>44596</v>
      </c>
      <c r="B245" s="3">
        <f t="shared" si="74"/>
        <v>44593</v>
      </c>
      <c r="C245" s="3" t="str">
        <f t="shared" si="75"/>
        <v>Loan1</v>
      </c>
      <c r="D245" s="3" t="str">
        <f t="shared" si="76"/>
        <v>Interest</v>
      </c>
      <c r="E245" s="21">
        <f>(E7+E243)*J212</f>
        <v>8.9753424657534246</v>
      </c>
      <c r="F245" s="36">
        <f t="shared" si="73"/>
        <v>2</v>
      </c>
      <c r="G245" t="s">
        <v>43</v>
      </c>
      <c r="H245" s="22"/>
      <c r="I245" s="22"/>
    </row>
    <row r="246" spans="1:9" x14ac:dyDescent="0.25">
      <c r="A246" s="3">
        <v>44596</v>
      </c>
      <c r="B246" s="3">
        <f t="shared" si="74"/>
        <v>44593</v>
      </c>
      <c r="C246" s="3" t="str">
        <f t="shared" si="75"/>
        <v>Loan1</v>
      </c>
      <c r="D246" s="3" t="str">
        <f t="shared" si="76"/>
        <v>Interest</v>
      </c>
      <c r="E246" s="21">
        <f>E8*J215</f>
        <v>3.2876712328767126</v>
      </c>
      <c r="F246" s="36">
        <f t="shared" si="73"/>
        <v>1</v>
      </c>
      <c r="G246" t="s">
        <v>43</v>
      </c>
      <c r="I246" s="31"/>
    </row>
    <row r="247" spans="1:9" x14ac:dyDescent="0.25">
      <c r="A247" s="3">
        <v>44596</v>
      </c>
      <c r="B247" s="3">
        <f t="shared" si="74"/>
        <v>44593</v>
      </c>
      <c r="C247" s="3" t="str">
        <f t="shared" si="75"/>
        <v>Loan1</v>
      </c>
      <c r="D247" s="3" t="str">
        <f t="shared" si="76"/>
        <v>Interest</v>
      </c>
      <c r="E247" s="21">
        <f>(E9+E244)*J216</f>
        <v>19.863013698630137</v>
      </c>
      <c r="F247" s="36">
        <f t="shared" si="73"/>
        <v>3</v>
      </c>
      <c r="G247" t="s">
        <v>43</v>
      </c>
      <c r="I247" s="22"/>
    </row>
    <row r="248" spans="1:9" x14ac:dyDescent="0.25">
      <c r="A248" s="3">
        <v>44596</v>
      </c>
      <c r="B248" s="3">
        <f t="shared" si="74"/>
        <v>44594</v>
      </c>
      <c r="C248" s="3" t="str">
        <f t="shared" si="75"/>
        <v>Loan1</v>
      </c>
      <c r="D248" s="3" t="str">
        <f t="shared" si="76"/>
        <v>Principal</v>
      </c>
      <c r="E248" s="21">
        <f>-E230</f>
        <v>-500</v>
      </c>
      <c r="F248" s="36">
        <f t="shared" si="73"/>
        <v>1</v>
      </c>
      <c r="G248" t="s">
        <v>43</v>
      </c>
    </row>
    <row r="249" spans="1:9" x14ac:dyDescent="0.25">
      <c r="A249" s="3">
        <v>44596</v>
      </c>
      <c r="B249" s="3">
        <f t="shared" si="74"/>
        <v>44594</v>
      </c>
      <c r="C249" s="3" t="str">
        <f t="shared" si="75"/>
        <v>Loan1</v>
      </c>
      <c r="D249" s="3" t="str">
        <f t="shared" si="76"/>
        <v>Interest</v>
      </c>
      <c r="E249" s="21">
        <f>((E7+E243)*J212)+20</f>
        <v>28.975342465753425</v>
      </c>
      <c r="F249" s="36">
        <f t="shared" si="73"/>
        <v>2</v>
      </c>
      <c r="G249" t="s">
        <v>43</v>
      </c>
    </row>
    <row r="250" spans="1:9" x14ac:dyDescent="0.25">
      <c r="A250" s="3">
        <v>44596</v>
      </c>
      <c r="B250" s="3">
        <f t="shared" si="74"/>
        <v>44594</v>
      </c>
      <c r="C250" s="3" t="str">
        <f t="shared" si="75"/>
        <v>Loan1</v>
      </c>
      <c r="D250" s="3" t="str">
        <f t="shared" si="76"/>
        <v>Interest</v>
      </c>
      <c r="E250" s="21">
        <f>((E9+E244)*J216)+10</f>
        <v>29.863013698630137</v>
      </c>
      <c r="F250" s="36">
        <f t="shared" si="73"/>
        <v>3</v>
      </c>
      <c r="G250" t="s">
        <v>43</v>
      </c>
    </row>
    <row r="251" spans="1:9" x14ac:dyDescent="0.25">
      <c r="A251" s="3">
        <v>44596</v>
      </c>
      <c r="B251" s="3">
        <f t="shared" si="74"/>
        <v>44594</v>
      </c>
      <c r="C251" s="3" t="str">
        <f t="shared" si="75"/>
        <v>Loan1</v>
      </c>
      <c r="D251" s="3" t="str">
        <f t="shared" si="76"/>
        <v>Interest</v>
      </c>
      <c r="E251" s="21">
        <f>(E8+E248)*J215</f>
        <v>3.1232876712328768</v>
      </c>
      <c r="F251" s="36">
        <f t="shared" si="73"/>
        <v>1</v>
      </c>
      <c r="G251" t="s">
        <v>43</v>
      </c>
    </row>
    <row r="252" spans="1:9" x14ac:dyDescent="0.25">
      <c r="A252" s="3">
        <v>44596</v>
      </c>
      <c r="B252" s="3">
        <f t="shared" si="74"/>
        <v>44595</v>
      </c>
      <c r="C252" s="3" t="str">
        <f t="shared" si="75"/>
        <v>Loan1</v>
      </c>
      <c r="D252" s="3" t="str">
        <f t="shared" si="76"/>
        <v>Principal</v>
      </c>
      <c r="E252" s="21">
        <f>-E234</f>
        <v>-150</v>
      </c>
      <c r="F252" s="36">
        <f t="shared" si="73"/>
        <v>2</v>
      </c>
      <c r="G252" t="s">
        <v>43</v>
      </c>
    </row>
    <row r="253" spans="1:9" x14ac:dyDescent="0.25">
      <c r="A253" s="3">
        <v>44596</v>
      </c>
      <c r="B253" s="3">
        <f t="shared" si="74"/>
        <v>44595</v>
      </c>
      <c r="C253" s="3" t="str">
        <f t="shared" si="75"/>
        <v>Loan1</v>
      </c>
      <c r="D253" s="3" t="str">
        <f t="shared" si="76"/>
        <v>Principal</v>
      </c>
      <c r="E253" s="21">
        <f>-E235</f>
        <v>-150</v>
      </c>
      <c r="F253" s="36">
        <f t="shared" si="73"/>
        <v>1</v>
      </c>
      <c r="G253" t="s">
        <v>43</v>
      </c>
    </row>
    <row r="254" spans="1:9" x14ac:dyDescent="0.25">
      <c r="A254" s="3">
        <v>44596</v>
      </c>
      <c r="B254" s="3">
        <f t="shared" si="74"/>
        <v>44595</v>
      </c>
      <c r="C254" s="3" t="str">
        <f t="shared" si="75"/>
        <v>Loan1</v>
      </c>
      <c r="D254" s="3" t="str">
        <f t="shared" si="76"/>
        <v>Principal</v>
      </c>
      <c r="E254" s="21">
        <f>-E236</f>
        <v>-150</v>
      </c>
      <c r="F254" s="36">
        <f t="shared" si="73"/>
        <v>3</v>
      </c>
      <c r="G254" t="s">
        <v>43</v>
      </c>
    </row>
    <row r="255" spans="1:9" x14ac:dyDescent="0.25">
      <c r="A255" s="3">
        <v>44596</v>
      </c>
      <c r="B255" s="3">
        <f t="shared" si="74"/>
        <v>44595</v>
      </c>
      <c r="C255" s="3" t="str">
        <f t="shared" si="75"/>
        <v>Loan1</v>
      </c>
      <c r="D255" s="3" t="str">
        <f t="shared" si="76"/>
        <v>Interest</v>
      </c>
      <c r="E255" s="21">
        <f>(E7+E243+E252)*J212</f>
        <v>8.9013698630136986</v>
      </c>
      <c r="F255" s="36">
        <f t="shared" si="73"/>
        <v>2</v>
      </c>
      <c r="G255" t="s">
        <v>43</v>
      </c>
    </row>
    <row r="256" spans="1:9" x14ac:dyDescent="0.25">
      <c r="A256" s="3">
        <v>44596</v>
      </c>
      <c r="B256" s="3">
        <f t="shared" si="74"/>
        <v>44595</v>
      </c>
      <c r="C256" s="3" t="str">
        <f t="shared" si="75"/>
        <v>Loan1</v>
      </c>
      <c r="D256" s="3" t="str">
        <f t="shared" si="76"/>
        <v>Interest</v>
      </c>
      <c r="E256" s="16">
        <f>(E8+E248+E253)*J215</f>
        <v>3.0739726027397261</v>
      </c>
      <c r="F256" s="36">
        <f t="shared" si="73"/>
        <v>1</v>
      </c>
      <c r="G256" t="s">
        <v>43</v>
      </c>
    </row>
    <row r="257" spans="1:8" x14ac:dyDescent="0.25">
      <c r="A257" s="3">
        <v>44596</v>
      </c>
      <c r="B257" s="3">
        <f t="shared" si="74"/>
        <v>44595</v>
      </c>
      <c r="C257" s="3" t="str">
        <f t="shared" si="75"/>
        <v>Loan1</v>
      </c>
      <c r="D257" s="3" t="str">
        <f t="shared" si="76"/>
        <v>Interest</v>
      </c>
      <c r="E257" s="16">
        <f>(E9+E244+E254)*J216</f>
        <v>19.760273972602739</v>
      </c>
      <c r="F257" s="36">
        <f t="shared" si="73"/>
        <v>3</v>
      </c>
      <c r="G257" t="s">
        <v>43</v>
      </c>
    </row>
    <row r="258" spans="1:8" x14ac:dyDescent="0.25">
      <c r="A258" s="3">
        <v>44596</v>
      </c>
      <c r="B258" s="3">
        <v>44596</v>
      </c>
      <c r="C258" s="3" t="s">
        <v>7</v>
      </c>
      <c r="D258" s="3" t="s">
        <v>31</v>
      </c>
      <c r="E258" s="16">
        <f t="shared" ref="E258:F260" si="77">E255</f>
        <v>8.9013698630136986</v>
      </c>
      <c r="F258" s="36">
        <f t="shared" si="77"/>
        <v>2</v>
      </c>
      <c r="G258" t="s">
        <v>43</v>
      </c>
    </row>
    <row r="259" spans="1:8" x14ac:dyDescent="0.25">
      <c r="A259" s="3">
        <v>44596</v>
      </c>
      <c r="B259" s="3">
        <v>44596</v>
      </c>
      <c r="C259" s="3" t="s">
        <v>7</v>
      </c>
      <c r="D259" s="3" t="s">
        <v>31</v>
      </c>
      <c r="E259" s="16">
        <f t="shared" si="77"/>
        <v>3.0739726027397261</v>
      </c>
      <c r="F259" s="36">
        <f t="shared" si="77"/>
        <v>1</v>
      </c>
      <c r="G259" t="s">
        <v>43</v>
      </c>
    </row>
    <row r="260" spans="1:8" x14ac:dyDescent="0.25">
      <c r="A260" s="3">
        <v>44596</v>
      </c>
      <c r="B260" s="3">
        <v>44596</v>
      </c>
      <c r="C260" s="3" t="s">
        <v>7</v>
      </c>
      <c r="D260" s="3" t="s">
        <v>31</v>
      </c>
      <c r="E260" s="16">
        <f t="shared" si="77"/>
        <v>19.760273972602739</v>
      </c>
      <c r="F260" s="36">
        <f t="shared" si="77"/>
        <v>3</v>
      </c>
      <c r="G260" t="s">
        <v>43</v>
      </c>
    </row>
    <row r="261" spans="1:8" ht="15.75" thickBot="1" x14ac:dyDescent="0.3"/>
    <row r="262" spans="1:8" ht="15.75" thickBot="1" x14ac:dyDescent="0.3">
      <c r="A262" s="8" t="s">
        <v>29</v>
      </c>
      <c r="B262" s="9"/>
      <c r="C262" s="9"/>
      <c r="D262" s="9"/>
      <c r="E262" s="9"/>
      <c r="F262" s="9"/>
      <c r="G262" s="9"/>
      <c r="H262" s="39"/>
    </row>
    <row r="263" spans="1:8" x14ac:dyDescent="0.25">
      <c r="A263" s="10" t="s">
        <v>0</v>
      </c>
      <c r="B263" s="10" t="s">
        <v>1</v>
      </c>
      <c r="C263" s="10" t="s">
        <v>17</v>
      </c>
      <c r="D263" s="10" t="s">
        <v>6</v>
      </c>
      <c r="E263" s="10" t="s">
        <v>13</v>
      </c>
      <c r="F263" s="11" t="s">
        <v>14</v>
      </c>
      <c r="G263" s="11" t="s">
        <v>15</v>
      </c>
      <c r="H263" s="11" t="s">
        <v>16</v>
      </c>
    </row>
    <row r="264" spans="1:8" x14ac:dyDescent="0.25">
      <c r="A264" s="3">
        <v>44592</v>
      </c>
      <c r="B264" s="3">
        <v>44592</v>
      </c>
      <c r="C264" s="3">
        <v>44593</v>
      </c>
      <c r="D264" s="4" t="s">
        <v>7</v>
      </c>
      <c r="E264" s="4">
        <v>2</v>
      </c>
      <c r="F264" s="4" t="s">
        <v>19</v>
      </c>
      <c r="G264" s="3">
        <v>44592</v>
      </c>
      <c r="H264" s="4">
        <v>20</v>
      </c>
    </row>
    <row r="265" spans="1:8" x14ac:dyDescent="0.25">
      <c r="A265" s="3">
        <v>44592</v>
      </c>
      <c r="B265" s="3">
        <v>44592</v>
      </c>
      <c r="C265" s="3">
        <v>44593</v>
      </c>
      <c r="D265" s="4" t="s">
        <v>7</v>
      </c>
      <c r="E265" s="4">
        <v>1</v>
      </c>
      <c r="F265" s="4" t="s">
        <v>18</v>
      </c>
      <c r="G265" s="3">
        <v>44592</v>
      </c>
      <c r="H265" s="4">
        <v>10</v>
      </c>
    </row>
    <row r="266" spans="1:8" x14ac:dyDescent="0.25">
      <c r="A266" s="3">
        <v>44592</v>
      </c>
      <c r="B266" s="3">
        <v>44592</v>
      </c>
      <c r="C266" s="3">
        <v>44593</v>
      </c>
      <c r="D266" s="4" t="s">
        <v>7</v>
      </c>
      <c r="E266" s="4">
        <v>3</v>
      </c>
      <c r="F266" s="4" t="s">
        <v>20</v>
      </c>
      <c r="G266" s="3">
        <v>44592</v>
      </c>
      <c r="H266" s="4">
        <v>30</v>
      </c>
    </row>
    <row r="267" spans="1:8" x14ac:dyDescent="0.25">
      <c r="A267" s="3">
        <v>44593</v>
      </c>
      <c r="B267" s="3">
        <v>44593</v>
      </c>
      <c r="C267" s="4"/>
      <c r="D267" s="4" t="s">
        <v>7</v>
      </c>
      <c r="E267" s="4">
        <v>2</v>
      </c>
      <c r="F267" s="4" t="s">
        <v>19</v>
      </c>
      <c r="G267" s="3">
        <v>44593</v>
      </c>
      <c r="H267" s="6">
        <v>18</v>
      </c>
    </row>
    <row r="268" spans="1:8" x14ac:dyDescent="0.25">
      <c r="A268" s="3">
        <v>44593</v>
      </c>
      <c r="B268" s="3">
        <v>44593</v>
      </c>
      <c r="C268" s="3">
        <v>44594</v>
      </c>
      <c r="D268" s="4" t="s">
        <v>7</v>
      </c>
      <c r="E268" s="4">
        <v>1</v>
      </c>
      <c r="F268" s="4" t="s">
        <v>18</v>
      </c>
      <c r="G268" s="3">
        <v>44593</v>
      </c>
      <c r="H268" s="6">
        <v>8</v>
      </c>
    </row>
    <row r="269" spans="1:8" x14ac:dyDescent="0.25">
      <c r="A269" s="3">
        <v>44593</v>
      </c>
      <c r="B269" s="3">
        <v>44593</v>
      </c>
      <c r="C269" s="25">
        <f>A271</f>
        <v>44596</v>
      </c>
      <c r="D269" s="4" t="s">
        <v>7</v>
      </c>
      <c r="E269" s="4">
        <v>3</v>
      </c>
      <c r="F269" s="4" t="s">
        <v>20</v>
      </c>
      <c r="G269" s="3">
        <v>44593</v>
      </c>
      <c r="H269" s="6">
        <v>28</v>
      </c>
    </row>
    <row r="270" spans="1:8" x14ac:dyDescent="0.25">
      <c r="A270" s="3">
        <v>44594</v>
      </c>
      <c r="B270" s="3">
        <v>44594</v>
      </c>
      <c r="C270" s="4"/>
      <c r="D270" s="4" t="s">
        <v>7</v>
      </c>
      <c r="E270" s="6">
        <v>1</v>
      </c>
      <c r="F270" s="6" t="s">
        <v>37</v>
      </c>
      <c r="G270" s="5">
        <v>44594</v>
      </c>
      <c r="H270" s="6">
        <v>12</v>
      </c>
    </row>
    <row r="271" spans="1:8" x14ac:dyDescent="0.25">
      <c r="A271" s="3">
        <v>44596</v>
      </c>
      <c r="B271" s="3">
        <v>44592</v>
      </c>
      <c r="C271" s="4"/>
      <c r="D271" s="4" t="s">
        <v>7</v>
      </c>
      <c r="E271" s="6">
        <v>3</v>
      </c>
      <c r="F271" s="4" t="s">
        <v>20</v>
      </c>
      <c r="G271" s="3">
        <f>B271</f>
        <v>44592</v>
      </c>
      <c r="H271" s="24">
        <v>25</v>
      </c>
    </row>
    <row r="272" spans="1:8" ht="15.75" thickBot="1" x14ac:dyDescent="0.3"/>
    <row r="273" spans="1:23" ht="27" thickBot="1" x14ac:dyDescent="0.45">
      <c r="A273" s="53" t="s">
        <v>54</v>
      </c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5"/>
    </row>
    <row r="275" spans="1:23" ht="23.25" x14ac:dyDescent="0.35">
      <c r="A275" s="7" t="s">
        <v>21</v>
      </c>
    </row>
    <row r="276" spans="1:23" ht="15.75" thickBot="1" x14ac:dyDescent="0.3">
      <c r="A276" t="s">
        <v>53</v>
      </c>
    </row>
    <row r="277" spans="1:23" ht="15.75" thickBot="1" x14ac:dyDescent="0.3">
      <c r="A277" s="50" t="s">
        <v>23</v>
      </c>
      <c r="B277" s="51"/>
      <c r="C277" s="51"/>
      <c r="D277" s="51"/>
      <c r="E277" s="51"/>
      <c r="F277" s="52"/>
      <c r="H277" s="50" t="s">
        <v>24</v>
      </c>
      <c r="I277" s="51"/>
      <c r="J277" s="51"/>
      <c r="K277" s="51"/>
      <c r="L277" s="51"/>
      <c r="M277" s="51"/>
      <c r="N277" s="51"/>
      <c r="O277" s="52"/>
      <c r="Q277" s="50" t="s">
        <v>25</v>
      </c>
      <c r="R277" s="51"/>
      <c r="S277" s="51"/>
      <c r="T277" s="51"/>
      <c r="U277" s="51"/>
      <c r="V277" s="51"/>
      <c r="W277" s="52"/>
    </row>
    <row r="278" spans="1:23" x14ac:dyDescent="0.25">
      <c r="A278" s="10" t="s">
        <v>0</v>
      </c>
      <c r="B278" s="10" t="s">
        <v>1</v>
      </c>
      <c r="C278" s="10" t="s">
        <v>6</v>
      </c>
      <c r="D278" s="10" t="s">
        <v>2</v>
      </c>
      <c r="E278" s="10" t="s">
        <v>3</v>
      </c>
      <c r="F278" s="10" t="s">
        <v>4</v>
      </c>
      <c r="H278" s="10" t="s">
        <v>8</v>
      </c>
      <c r="I278" s="10" t="s">
        <v>0</v>
      </c>
      <c r="J278" s="10" t="s">
        <v>26</v>
      </c>
      <c r="K278" s="10" t="s">
        <v>6</v>
      </c>
      <c r="L278" s="10" t="s">
        <v>4</v>
      </c>
      <c r="M278" s="10" t="s">
        <v>9</v>
      </c>
      <c r="N278" s="10" t="s">
        <v>10</v>
      </c>
      <c r="O278" s="10" t="s">
        <v>11</v>
      </c>
      <c r="Q278" s="10" t="s">
        <v>8</v>
      </c>
      <c r="R278" s="10" t="s">
        <v>0</v>
      </c>
      <c r="S278" s="10" t="s">
        <v>26</v>
      </c>
      <c r="T278" s="10" t="s">
        <v>6</v>
      </c>
      <c r="U278" s="10" t="s">
        <v>9</v>
      </c>
      <c r="V278" s="10" t="s">
        <v>10</v>
      </c>
      <c r="W278" s="10" t="s">
        <v>11</v>
      </c>
    </row>
    <row r="279" spans="1:23" x14ac:dyDescent="0.25">
      <c r="A279" s="5"/>
      <c r="B279" s="5"/>
      <c r="C279" s="5"/>
      <c r="D279" s="5"/>
      <c r="E279" s="59"/>
      <c r="F279" s="60"/>
      <c r="G279" s="1"/>
      <c r="H279" s="4" t="s">
        <v>42</v>
      </c>
      <c r="I279" s="3">
        <v>44596</v>
      </c>
      <c r="J279" s="3" t="s">
        <v>27</v>
      </c>
      <c r="K279" s="4" t="s">
        <v>7</v>
      </c>
      <c r="L279" s="4">
        <v>2</v>
      </c>
      <c r="M279" s="21">
        <f>M225</f>
        <v>18050</v>
      </c>
      <c r="N279" s="21">
        <f>N225</f>
        <v>0</v>
      </c>
      <c r="O279" s="21">
        <f>O225</f>
        <v>18050</v>
      </c>
      <c r="Q279" s="4" t="str">
        <f>H279</f>
        <v>2022-3</v>
      </c>
      <c r="R279" s="3">
        <f>I279</f>
        <v>44596</v>
      </c>
      <c r="S279" s="3" t="s">
        <v>27</v>
      </c>
      <c r="T279" s="4" t="str">
        <f>K279</f>
        <v>Loan1</v>
      </c>
      <c r="U279" s="21">
        <f>SUM(M279:M281)</f>
        <v>56250</v>
      </c>
      <c r="V279" s="21">
        <f>SUM(N279:N281)</f>
        <v>0</v>
      </c>
      <c r="W279" s="21">
        <f>SUM(O279:O281)</f>
        <v>56250</v>
      </c>
    </row>
    <row r="280" spans="1:23" x14ac:dyDescent="0.25">
      <c r="A280" s="5"/>
      <c r="B280" s="5"/>
      <c r="C280" s="5"/>
      <c r="D280" s="5"/>
      <c r="E280" s="59"/>
      <c r="F280" s="60"/>
      <c r="G280" s="1"/>
      <c r="H280" s="4" t="s">
        <v>42</v>
      </c>
      <c r="I280" s="3">
        <v>44596</v>
      </c>
      <c r="J280" s="3" t="s">
        <v>27</v>
      </c>
      <c r="K280" s="4" t="s">
        <v>7</v>
      </c>
      <c r="L280" s="4">
        <v>1</v>
      </c>
      <c r="M280" s="21">
        <f t="shared" ref="M280:N284" si="78">M226</f>
        <v>9350</v>
      </c>
      <c r="N280" s="21">
        <f t="shared" si="78"/>
        <v>0</v>
      </c>
      <c r="O280" s="21">
        <f t="shared" ref="O280" si="79">O226</f>
        <v>9350</v>
      </c>
      <c r="Q280" s="4" t="str">
        <f>H280</f>
        <v>2022-3</v>
      </c>
      <c r="R280" s="3">
        <f>I280</f>
        <v>44596</v>
      </c>
      <c r="S280" s="4" t="s">
        <v>28</v>
      </c>
      <c r="T280" s="4" t="str">
        <f>T279</f>
        <v>Loan1</v>
      </c>
      <c r="U280" s="21">
        <f>SUM(M282:M284)</f>
        <v>171.31780821917806</v>
      </c>
      <c r="V280" s="21">
        <f>SUM(N282:N284)</f>
        <v>19.939726027397292</v>
      </c>
      <c r="W280" s="21">
        <f>SUM(O282:O284)</f>
        <v>191.25753424657535</v>
      </c>
    </row>
    <row r="281" spans="1:23" x14ac:dyDescent="0.25">
      <c r="A281" s="5"/>
      <c r="B281" s="5"/>
      <c r="C281" s="5"/>
      <c r="D281" s="5"/>
      <c r="E281" s="59"/>
      <c r="F281" s="60"/>
      <c r="G281" s="1"/>
      <c r="H281" s="4" t="s">
        <v>42</v>
      </c>
      <c r="I281" s="3">
        <v>44596</v>
      </c>
      <c r="J281" s="3" t="s">
        <v>27</v>
      </c>
      <c r="K281" s="4" t="s">
        <v>7</v>
      </c>
      <c r="L281" s="4">
        <v>3</v>
      </c>
      <c r="M281" s="21">
        <f t="shared" si="78"/>
        <v>28850</v>
      </c>
      <c r="N281" s="21">
        <f t="shared" si="78"/>
        <v>0</v>
      </c>
      <c r="O281" s="21">
        <f t="shared" ref="O281" si="80">O227</f>
        <v>28850</v>
      </c>
    </row>
    <row r="282" spans="1:23" x14ac:dyDescent="0.25">
      <c r="A282" s="5"/>
      <c r="B282" s="5"/>
      <c r="C282" s="5"/>
      <c r="D282" s="5"/>
      <c r="E282" s="59"/>
      <c r="F282" s="61"/>
      <c r="G282" s="1"/>
      <c r="H282" s="4" t="s">
        <v>42</v>
      </c>
      <c r="I282" s="3">
        <v>44596</v>
      </c>
      <c r="J282" s="5" t="s">
        <v>28</v>
      </c>
      <c r="K282" s="4" t="s">
        <v>7</v>
      </c>
      <c r="L282" s="4">
        <v>2</v>
      </c>
      <c r="M282" s="21">
        <f t="shared" si="78"/>
        <v>57.810958904109583</v>
      </c>
      <c r="N282" s="21">
        <f t="shared" si="78"/>
        <v>7.8054794520548079</v>
      </c>
      <c r="O282" s="21">
        <f t="shared" ref="O282" si="81">O228</f>
        <v>65.616438356164394</v>
      </c>
    </row>
    <row r="283" spans="1:23" x14ac:dyDescent="0.25">
      <c r="A283" s="5"/>
      <c r="B283" s="5"/>
      <c r="C283" s="5"/>
      <c r="D283" s="5"/>
      <c r="E283" s="59"/>
      <c r="F283" s="61"/>
      <c r="G283" s="1"/>
      <c r="H283" s="4" t="s">
        <v>42</v>
      </c>
      <c r="I283" s="3">
        <v>44596</v>
      </c>
      <c r="J283" s="5" t="s">
        <v>28</v>
      </c>
      <c r="K283" s="4" t="s">
        <v>7</v>
      </c>
      <c r="L283" s="4">
        <v>1</v>
      </c>
      <c r="M283" s="21">
        <f t="shared" si="78"/>
        <v>12.224657534246576</v>
      </c>
      <c r="N283" s="21">
        <f t="shared" si="78"/>
        <v>3.6219178082191803</v>
      </c>
      <c r="O283" s="21">
        <f t="shared" ref="O283" si="82">O229</f>
        <v>15.846575342465757</v>
      </c>
    </row>
    <row r="284" spans="1:23" x14ac:dyDescent="0.25">
      <c r="A284" s="5"/>
      <c r="B284" s="5"/>
      <c r="C284" s="5"/>
      <c r="D284" s="5"/>
      <c r="E284" s="59"/>
      <c r="F284" s="61"/>
      <c r="G284" s="1"/>
      <c r="H284" s="4" t="s">
        <v>42</v>
      </c>
      <c r="I284" s="3">
        <v>44596</v>
      </c>
      <c r="J284" s="5" t="s">
        <v>28</v>
      </c>
      <c r="K284" s="4" t="s">
        <v>7</v>
      </c>
      <c r="L284" s="4">
        <v>3</v>
      </c>
      <c r="M284" s="21">
        <f t="shared" si="78"/>
        <v>101.2821917808219</v>
      </c>
      <c r="N284" s="21">
        <f t="shared" si="78"/>
        <v>8.5123287671233037</v>
      </c>
      <c r="O284" s="21">
        <f t="shared" ref="O284" si="83">O230</f>
        <v>109.79452054794521</v>
      </c>
    </row>
    <row r="285" spans="1:23" x14ac:dyDescent="0.25">
      <c r="A285" s="5"/>
      <c r="B285" s="5"/>
      <c r="C285" s="5"/>
      <c r="D285" s="5"/>
      <c r="E285" s="59"/>
      <c r="F285" s="61"/>
      <c r="G285" s="1"/>
      <c r="H285" s="18"/>
      <c r="I285" s="17"/>
      <c r="J285" s="12"/>
      <c r="K285" s="18"/>
      <c r="L285" s="18"/>
      <c r="M285" s="26"/>
      <c r="N285" s="26"/>
      <c r="O285" s="26"/>
    </row>
    <row r="286" spans="1:23" ht="15.75" thickBot="1" x14ac:dyDescent="0.3">
      <c r="H286" s="18"/>
      <c r="I286" s="17"/>
      <c r="J286" s="12"/>
      <c r="K286" s="18"/>
      <c r="L286" s="18"/>
      <c r="M286" s="26"/>
      <c r="N286" s="26"/>
      <c r="O286" s="26"/>
    </row>
    <row r="287" spans="1:23" ht="15.75" thickBot="1" x14ac:dyDescent="0.3">
      <c r="A287" s="47" t="s">
        <v>29</v>
      </c>
      <c r="B287" s="48"/>
      <c r="C287" s="48"/>
      <c r="D287" s="48"/>
      <c r="E287" s="48"/>
      <c r="F287" s="48"/>
      <c r="G287" s="48"/>
      <c r="H287" s="49"/>
      <c r="K287" s="18"/>
      <c r="L287" s="18"/>
      <c r="M287" s="26"/>
      <c r="N287" s="26"/>
      <c r="O287" s="26"/>
    </row>
    <row r="288" spans="1:23" ht="15.75" thickBot="1" x14ac:dyDescent="0.3">
      <c r="A288" s="32" t="s">
        <v>0</v>
      </c>
      <c r="B288" s="32" t="s">
        <v>1</v>
      </c>
      <c r="C288" s="32" t="s">
        <v>17</v>
      </c>
      <c r="D288" s="32" t="s">
        <v>6</v>
      </c>
      <c r="E288" s="32" t="s">
        <v>13</v>
      </c>
      <c r="F288" s="33" t="s">
        <v>14</v>
      </c>
      <c r="G288" s="33" t="s">
        <v>15</v>
      </c>
      <c r="H288" s="33" t="s">
        <v>16</v>
      </c>
      <c r="J288" s="20" t="s">
        <v>32</v>
      </c>
      <c r="K288" s="18"/>
      <c r="L288" s="18"/>
      <c r="M288" s="26"/>
      <c r="N288" s="26"/>
      <c r="O288" s="26"/>
    </row>
    <row r="289" spans="1:23" x14ac:dyDescent="0.25">
      <c r="A289" s="3">
        <v>44592</v>
      </c>
      <c r="B289" s="3">
        <v>44592</v>
      </c>
      <c r="C289" s="3">
        <v>44593</v>
      </c>
      <c r="D289" s="4" t="s">
        <v>7</v>
      </c>
      <c r="E289" s="4">
        <v>2</v>
      </c>
      <c r="F289" s="4" t="s">
        <v>19</v>
      </c>
      <c r="G289" s="3">
        <v>44592</v>
      </c>
      <c r="H289" s="4">
        <v>20</v>
      </c>
      <c r="J289" s="19">
        <f>H289/36500</f>
        <v>5.4794520547945202E-4</v>
      </c>
    </row>
    <row r="290" spans="1:23" x14ac:dyDescent="0.25">
      <c r="A290" s="3">
        <v>44592</v>
      </c>
      <c r="B290" s="3">
        <v>44592</v>
      </c>
      <c r="C290" s="3">
        <v>44593</v>
      </c>
      <c r="D290" s="4" t="s">
        <v>7</v>
      </c>
      <c r="E290" s="4">
        <v>1</v>
      </c>
      <c r="F290" s="4" t="s">
        <v>18</v>
      </c>
      <c r="G290" s="3">
        <v>44592</v>
      </c>
      <c r="H290" s="4">
        <v>10</v>
      </c>
      <c r="J290" s="13">
        <f t="shared" ref="J290:J291" si="84">H290/36500</f>
        <v>2.7397260273972601E-4</v>
      </c>
    </row>
    <row r="291" spans="1:23" ht="15.75" thickBot="1" x14ac:dyDescent="0.3">
      <c r="A291" s="3">
        <v>44592</v>
      </c>
      <c r="B291" s="3">
        <v>44592</v>
      </c>
      <c r="C291" s="3">
        <v>44593</v>
      </c>
      <c r="D291" s="4" t="s">
        <v>7</v>
      </c>
      <c r="E291" s="4">
        <v>3</v>
      </c>
      <c r="F291" s="4" t="s">
        <v>20</v>
      </c>
      <c r="G291" s="3">
        <v>44592</v>
      </c>
      <c r="H291" s="4">
        <v>30</v>
      </c>
      <c r="J291" s="14">
        <f t="shared" si="84"/>
        <v>8.2191780821917813E-4</v>
      </c>
    </row>
    <row r="292" spans="1:23" x14ac:dyDescent="0.25">
      <c r="A292" s="3">
        <v>44593</v>
      </c>
      <c r="B292" s="3">
        <v>44593</v>
      </c>
      <c r="C292" s="4"/>
      <c r="D292" s="4" t="s">
        <v>7</v>
      </c>
      <c r="E292" s="4">
        <v>2</v>
      </c>
      <c r="F292" s="4" t="s">
        <v>19</v>
      </c>
      <c r="G292" s="3">
        <v>44593</v>
      </c>
      <c r="H292" s="6">
        <v>18</v>
      </c>
      <c r="J292" s="13">
        <f>H292/36500</f>
        <v>4.9315068493150684E-4</v>
      </c>
    </row>
    <row r="293" spans="1:23" x14ac:dyDescent="0.25">
      <c r="A293" s="3">
        <v>44593</v>
      </c>
      <c r="B293" s="3">
        <v>44593</v>
      </c>
      <c r="C293" s="3">
        <v>44594</v>
      </c>
      <c r="D293" s="4" t="s">
        <v>7</v>
      </c>
      <c r="E293" s="4">
        <v>1</v>
      </c>
      <c r="F293" s="4" t="s">
        <v>18</v>
      </c>
      <c r="G293" s="3">
        <v>44593</v>
      </c>
      <c r="H293" s="6">
        <v>8</v>
      </c>
      <c r="J293" s="13">
        <f t="shared" ref="J293:J294" si="85">H293/36500</f>
        <v>2.1917808219178083E-4</v>
      </c>
    </row>
    <row r="294" spans="1:23" ht="15.75" thickBot="1" x14ac:dyDescent="0.3">
      <c r="A294" s="3">
        <v>44593</v>
      </c>
      <c r="B294" s="3">
        <v>44593</v>
      </c>
      <c r="C294" s="25">
        <f>A296</f>
        <v>44596</v>
      </c>
      <c r="D294" s="4" t="s">
        <v>7</v>
      </c>
      <c r="E294" s="4">
        <v>3</v>
      </c>
      <c r="F294" s="4" t="s">
        <v>20</v>
      </c>
      <c r="G294" s="3">
        <v>44593</v>
      </c>
      <c r="H294" s="6">
        <v>28</v>
      </c>
      <c r="J294" s="14">
        <f t="shared" si="85"/>
        <v>7.6712328767123284E-4</v>
      </c>
    </row>
    <row r="295" spans="1:23" ht="15.75" thickBot="1" x14ac:dyDescent="0.3">
      <c r="A295" s="3">
        <v>44594</v>
      </c>
      <c r="B295" s="3">
        <v>44594</v>
      </c>
      <c r="C295" s="4"/>
      <c r="D295" s="4" t="s">
        <v>7</v>
      </c>
      <c r="E295" s="6">
        <v>1</v>
      </c>
      <c r="F295" s="6" t="s">
        <v>37</v>
      </c>
      <c r="G295" s="5">
        <v>44594</v>
      </c>
      <c r="H295" s="6">
        <v>12</v>
      </c>
      <c r="J295" s="34">
        <f>H295/36500</f>
        <v>3.2876712328767124E-4</v>
      </c>
    </row>
    <row r="296" spans="1:23" ht="15.75" thickBot="1" x14ac:dyDescent="0.3">
      <c r="A296" s="3">
        <v>44596</v>
      </c>
      <c r="B296" s="3">
        <v>44592</v>
      </c>
      <c r="C296" s="4"/>
      <c r="D296" s="4" t="s">
        <v>7</v>
      </c>
      <c r="E296" s="6">
        <v>3</v>
      </c>
      <c r="F296" s="4" t="s">
        <v>20</v>
      </c>
      <c r="G296" s="3">
        <f>B296</f>
        <v>44592</v>
      </c>
      <c r="H296" s="24">
        <v>25</v>
      </c>
      <c r="J296" s="35">
        <f>H296/36500</f>
        <v>6.8493150684931507E-4</v>
      </c>
    </row>
    <row r="298" spans="1:23" ht="23.25" x14ac:dyDescent="0.35">
      <c r="A298" s="7" t="s">
        <v>30</v>
      </c>
    </row>
    <row r="299" spans="1:23" ht="15.75" thickBot="1" x14ac:dyDescent="0.3"/>
    <row r="300" spans="1:23" ht="15.75" thickBot="1" x14ac:dyDescent="0.3">
      <c r="A300" s="50" t="s">
        <v>23</v>
      </c>
      <c r="B300" s="51"/>
      <c r="C300" s="51"/>
      <c r="D300" s="51"/>
      <c r="E300" s="51"/>
      <c r="F300" s="52"/>
    </row>
    <row r="301" spans="1:23" x14ac:dyDescent="0.25">
      <c r="A301" s="10" t="s">
        <v>0</v>
      </c>
      <c r="B301" s="10" t="s">
        <v>1</v>
      </c>
      <c r="C301" s="10" t="s">
        <v>6</v>
      </c>
      <c r="D301" s="10" t="s">
        <v>2</v>
      </c>
      <c r="E301" s="10" t="s">
        <v>3</v>
      </c>
      <c r="F301" s="10" t="s">
        <v>4</v>
      </c>
      <c r="G301" s="30" t="s">
        <v>44</v>
      </c>
    </row>
    <row r="302" spans="1:23" ht="15.75" thickBot="1" x14ac:dyDescent="0.3">
      <c r="A302" s="5">
        <v>44597</v>
      </c>
      <c r="B302" s="5">
        <v>44597</v>
      </c>
      <c r="C302" s="5" t="s">
        <v>7</v>
      </c>
      <c r="D302" s="5" t="s">
        <v>31</v>
      </c>
      <c r="E302" s="59">
        <f>O279*J292</f>
        <v>8.9013698630136986</v>
      </c>
      <c r="F302" s="60">
        <v>2</v>
      </c>
    </row>
    <row r="303" spans="1:23" ht="15.75" thickBot="1" x14ac:dyDescent="0.3">
      <c r="A303" s="5">
        <v>44597</v>
      </c>
      <c r="B303" s="5">
        <v>44597</v>
      </c>
      <c r="C303" s="5" t="s">
        <v>7</v>
      </c>
      <c r="D303" s="5" t="s">
        <v>31</v>
      </c>
      <c r="E303" s="59">
        <f>O280*J295</f>
        <v>3.0739726027397261</v>
      </c>
      <c r="F303" s="60">
        <v>1</v>
      </c>
      <c r="H303" s="50" t="s">
        <v>24</v>
      </c>
      <c r="I303" s="51"/>
      <c r="J303" s="51"/>
      <c r="K303" s="51"/>
      <c r="L303" s="51"/>
      <c r="M303" s="51"/>
      <c r="N303" s="51"/>
      <c r="O303" s="52"/>
      <c r="Q303" s="50" t="s">
        <v>25</v>
      </c>
      <c r="R303" s="51"/>
      <c r="S303" s="51"/>
      <c r="T303" s="51"/>
      <c r="U303" s="51"/>
      <c r="V303" s="51"/>
      <c r="W303" s="52"/>
    </row>
    <row r="304" spans="1:23" x14ac:dyDescent="0.25">
      <c r="A304" s="5">
        <v>44597</v>
      </c>
      <c r="B304" s="5">
        <v>44597</v>
      </c>
      <c r="C304" s="5" t="s">
        <v>7</v>
      </c>
      <c r="D304" s="5" t="s">
        <v>31</v>
      </c>
      <c r="E304" s="59">
        <f>O281*J296</f>
        <v>19.760273972602739</v>
      </c>
      <c r="F304" s="60">
        <v>3</v>
      </c>
      <c r="H304" s="10" t="s">
        <v>8</v>
      </c>
      <c r="I304" s="10" t="s">
        <v>0</v>
      </c>
      <c r="J304" s="10" t="s">
        <v>26</v>
      </c>
      <c r="K304" s="10" t="s">
        <v>6</v>
      </c>
      <c r="L304" s="10" t="s">
        <v>4</v>
      </c>
      <c r="M304" s="10" t="s">
        <v>9</v>
      </c>
      <c r="N304" s="10" t="s">
        <v>10</v>
      </c>
      <c r="O304" s="10" t="s">
        <v>11</v>
      </c>
      <c r="Q304" s="10" t="s">
        <v>8</v>
      </c>
      <c r="R304" s="10" t="s">
        <v>0</v>
      </c>
      <c r="S304" s="10" t="s">
        <v>26</v>
      </c>
      <c r="T304" s="10" t="s">
        <v>6</v>
      </c>
      <c r="U304" s="10" t="s">
        <v>9</v>
      </c>
      <c r="V304" s="10" t="s">
        <v>10</v>
      </c>
      <c r="W304" s="10" t="s">
        <v>11</v>
      </c>
    </row>
    <row r="305" spans="1:23" x14ac:dyDescent="0.25">
      <c r="A305" s="5"/>
      <c r="B305" s="5"/>
      <c r="C305" s="5"/>
      <c r="D305" s="5"/>
      <c r="E305" s="59"/>
      <c r="F305" s="60"/>
      <c r="H305" s="4" t="s">
        <v>35</v>
      </c>
      <c r="I305" s="3">
        <v>44597</v>
      </c>
      <c r="J305" s="3" t="s">
        <v>27</v>
      </c>
      <c r="K305" s="4" t="s">
        <v>7</v>
      </c>
      <c r="L305" s="4">
        <v>2</v>
      </c>
      <c r="M305" s="21">
        <f>O279</f>
        <v>18050</v>
      </c>
      <c r="N305" s="21">
        <f>SUMIFS($E$222:$E$260,$F$222:$F$260,L305,$D$222:$D$260,"Principal")</f>
        <v>0</v>
      </c>
      <c r="O305" s="21">
        <f t="shared" ref="O305:O310" si="86">M305+N305</f>
        <v>18050</v>
      </c>
      <c r="Q305" s="4" t="str">
        <f>H305</f>
        <v>2022-2</v>
      </c>
      <c r="R305" s="3">
        <f>I305</f>
        <v>44597</v>
      </c>
      <c r="S305" s="3" t="s">
        <v>27</v>
      </c>
      <c r="T305" s="4" t="str">
        <f>K305</f>
        <v>Loan1</v>
      </c>
      <c r="U305" s="21">
        <f>SUM(M305:M307)</f>
        <v>56250</v>
      </c>
      <c r="V305" s="21">
        <f>SUM(N305:N307)</f>
        <v>0</v>
      </c>
      <c r="W305" s="21">
        <f>SUM(O305:O307)</f>
        <v>56250</v>
      </c>
    </row>
    <row r="306" spans="1:23" x14ac:dyDescent="0.25">
      <c r="A306" s="5"/>
      <c r="B306" s="5"/>
      <c r="C306" s="5"/>
      <c r="D306" s="5"/>
      <c r="E306" s="59"/>
      <c r="F306" s="60"/>
      <c r="H306" s="4" t="s">
        <v>35</v>
      </c>
      <c r="I306" s="3">
        <v>44597</v>
      </c>
      <c r="J306" s="3" t="s">
        <v>27</v>
      </c>
      <c r="K306" s="4" t="s">
        <v>7</v>
      </c>
      <c r="L306" s="4">
        <v>1</v>
      </c>
      <c r="M306" s="21">
        <f t="shared" ref="M306:M310" si="87">O280</f>
        <v>9350</v>
      </c>
      <c r="N306" s="21">
        <f>SUMIFS($E$222:$E$260,$F$222:$F$260,L306,$D$222:$D$260,"Principal")</f>
        <v>0</v>
      </c>
      <c r="O306" s="21">
        <f t="shared" si="86"/>
        <v>9350</v>
      </c>
      <c r="Q306" s="4" t="str">
        <f>H306</f>
        <v>2022-2</v>
      </c>
      <c r="R306" s="3">
        <f>I306</f>
        <v>44597</v>
      </c>
      <c r="S306" s="4" t="s">
        <v>28</v>
      </c>
      <c r="T306" s="4" t="str">
        <f>T305</f>
        <v>Loan1</v>
      </c>
      <c r="U306" s="21">
        <f>SUM(M308:M310)</f>
        <v>191.25753424657535</v>
      </c>
      <c r="V306" s="21">
        <f>SUM(N308:N310)</f>
        <v>31.735616438356164</v>
      </c>
      <c r="W306" s="21">
        <f>SUM(O308:O310)</f>
        <v>222.99315068493152</v>
      </c>
    </row>
    <row r="307" spans="1:23" x14ac:dyDescent="0.25">
      <c r="A307" s="5"/>
      <c r="B307" s="5"/>
      <c r="C307" s="5"/>
      <c r="D307" s="5"/>
      <c r="E307" s="59"/>
      <c r="F307" s="60"/>
      <c r="H307" s="4" t="s">
        <v>35</v>
      </c>
      <c r="I307" s="3">
        <v>44597</v>
      </c>
      <c r="J307" s="3" t="s">
        <v>27</v>
      </c>
      <c r="K307" s="4" t="s">
        <v>7</v>
      </c>
      <c r="L307" s="4">
        <v>3</v>
      </c>
      <c r="M307" s="21">
        <f t="shared" si="87"/>
        <v>28850</v>
      </c>
      <c r="N307" s="21">
        <f>SUMIFS($E$222:$E$260,$F$222:$F$260,L307,$D$222:$D$260,"Principal")</f>
        <v>0</v>
      </c>
      <c r="O307" s="21">
        <f t="shared" si="86"/>
        <v>28850</v>
      </c>
    </row>
    <row r="308" spans="1:23" x14ac:dyDescent="0.25">
      <c r="A308" s="5"/>
      <c r="B308" s="5"/>
      <c r="C308" s="5"/>
      <c r="D308" s="5"/>
      <c r="E308" s="59"/>
      <c r="F308" s="60"/>
      <c r="H308" s="4" t="s">
        <v>35</v>
      </c>
      <c r="I308" s="3">
        <v>44597</v>
      </c>
      <c r="J308" s="5" t="s">
        <v>28</v>
      </c>
      <c r="K308" s="4" t="s">
        <v>7</v>
      </c>
      <c r="L308" s="4">
        <v>2</v>
      </c>
      <c r="M308" s="21">
        <f t="shared" si="87"/>
        <v>65.616438356164394</v>
      </c>
      <c r="N308" s="21">
        <f>E302</f>
        <v>8.9013698630136986</v>
      </c>
      <c r="O308" s="21">
        <f t="shared" si="86"/>
        <v>74.517808219178093</v>
      </c>
    </row>
    <row r="309" spans="1:23" x14ac:dyDescent="0.25">
      <c r="A309" s="5"/>
      <c r="B309" s="5"/>
      <c r="C309" s="5"/>
      <c r="D309" s="5"/>
      <c r="E309" s="59"/>
      <c r="F309" s="60"/>
      <c r="H309" s="4" t="s">
        <v>35</v>
      </c>
      <c r="I309" s="3">
        <v>44597</v>
      </c>
      <c r="J309" s="5" t="s">
        <v>28</v>
      </c>
      <c r="K309" s="4" t="s">
        <v>7</v>
      </c>
      <c r="L309" s="4">
        <v>1</v>
      </c>
      <c r="M309" s="21">
        <f t="shared" si="87"/>
        <v>15.846575342465757</v>
      </c>
      <c r="N309" s="21">
        <f t="shared" ref="N309:N310" si="88">E303</f>
        <v>3.0739726027397261</v>
      </c>
      <c r="O309" s="21">
        <f t="shared" si="86"/>
        <v>18.920547945205485</v>
      </c>
    </row>
    <row r="310" spans="1:23" x14ac:dyDescent="0.25">
      <c r="A310" s="5"/>
      <c r="B310" s="5"/>
      <c r="C310" s="5"/>
      <c r="D310" s="5"/>
      <c r="E310" s="59"/>
      <c r="F310" s="60"/>
      <c r="H310" s="4" t="s">
        <v>35</v>
      </c>
      <c r="I310" s="3">
        <v>44597</v>
      </c>
      <c r="J310" s="5" t="s">
        <v>28</v>
      </c>
      <c r="K310" s="4" t="s">
        <v>7</v>
      </c>
      <c r="L310" s="4">
        <v>3</v>
      </c>
      <c r="M310" s="21">
        <f t="shared" si="87"/>
        <v>109.79452054794521</v>
      </c>
      <c r="N310" s="21">
        <f t="shared" si="88"/>
        <v>19.760273972602739</v>
      </c>
      <c r="O310" s="21">
        <f t="shared" si="86"/>
        <v>129.55479452054794</v>
      </c>
    </row>
    <row r="311" spans="1:23" x14ac:dyDescent="0.25">
      <c r="A311" s="5"/>
      <c r="B311" s="5"/>
      <c r="C311" s="5"/>
      <c r="D311" s="5"/>
      <c r="E311" s="59"/>
      <c r="F311" s="60"/>
    </row>
    <row r="312" spans="1:23" ht="15.75" thickBot="1" x14ac:dyDescent="0.3"/>
    <row r="313" spans="1:23" ht="15.75" thickBot="1" x14ac:dyDescent="0.3">
      <c r="A313" s="44" t="s">
        <v>29</v>
      </c>
      <c r="B313" s="45"/>
      <c r="C313" s="45"/>
      <c r="D313" s="45"/>
      <c r="E313" s="45"/>
      <c r="F313" s="45"/>
      <c r="G313" s="45"/>
      <c r="H313" s="46"/>
    </row>
    <row r="314" spans="1:23" x14ac:dyDescent="0.25">
      <c r="A314" s="10" t="s">
        <v>0</v>
      </c>
      <c r="B314" s="10" t="s">
        <v>1</v>
      </c>
      <c r="C314" s="10" t="s">
        <v>17</v>
      </c>
      <c r="D314" s="10" t="s">
        <v>6</v>
      </c>
      <c r="E314" s="10" t="s">
        <v>13</v>
      </c>
      <c r="F314" s="11" t="s">
        <v>14</v>
      </c>
      <c r="G314" s="11" t="s">
        <v>15</v>
      </c>
      <c r="H314" s="11" t="s">
        <v>16</v>
      </c>
    </row>
    <row r="315" spans="1:23" x14ac:dyDescent="0.25">
      <c r="A315" s="3">
        <v>44592</v>
      </c>
      <c r="B315" s="3">
        <v>44592</v>
      </c>
      <c r="C315" s="3">
        <v>44593</v>
      </c>
      <c r="D315" s="4" t="s">
        <v>7</v>
      </c>
      <c r="E315" s="4">
        <v>2</v>
      </c>
      <c r="F315" s="4" t="s">
        <v>19</v>
      </c>
      <c r="G315" s="3">
        <v>44592</v>
      </c>
      <c r="H315" s="4">
        <v>20</v>
      </c>
    </row>
    <row r="316" spans="1:23" x14ac:dyDescent="0.25">
      <c r="A316" s="3">
        <v>44592</v>
      </c>
      <c r="B316" s="3">
        <v>44592</v>
      </c>
      <c r="C316" s="3">
        <v>44593</v>
      </c>
      <c r="D316" s="4" t="s">
        <v>7</v>
      </c>
      <c r="E316" s="4">
        <v>1</v>
      </c>
      <c r="F316" s="4" t="s">
        <v>18</v>
      </c>
      <c r="G316" s="3">
        <v>44592</v>
      </c>
      <c r="H316" s="4">
        <v>10</v>
      </c>
    </row>
    <row r="317" spans="1:23" x14ac:dyDescent="0.25">
      <c r="A317" s="3">
        <v>44592</v>
      </c>
      <c r="B317" s="3">
        <v>44592</v>
      </c>
      <c r="C317" s="3">
        <v>44593</v>
      </c>
      <c r="D317" s="4" t="s">
        <v>7</v>
      </c>
      <c r="E317" s="4">
        <v>3</v>
      </c>
      <c r="F317" s="4" t="s">
        <v>20</v>
      </c>
      <c r="G317" s="3">
        <v>44592</v>
      </c>
      <c r="H317" s="4">
        <v>30</v>
      </c>
    </row>
    <row r="318" spans="1:23" x14ac:dyDescent="0.25">
      <c r="A318" s="3">
        <v>44593</v>
      </c>
      <c r="B318" s="3">
        <v>44593</v>
      </c>
      <c r="C318" s="4"/>
      <c r="D318" s="4" t="s">
        <v>7</v>
      </c>
      <c r="E318" s="4">
        <v>2</v>
      </c>
      <c r="F318" s="4" t="s">
        <v>19</v>
      </c>
      <c r="G318" s="3">
        <v>44593</v>
      </c>
      <c r="H318" s="6">
        <v>18</v>
      </c>
    </row>
    <row r="319" spans="1:23" x14ac:dyDescent="0.25">
      <c r="A319" s="3">
        <v>44593</v>
      </c>
      <c r="B319" s="3">
        <v>44593</v>
      </c>
      <c r="C319" s="3">
        <v>44594</v>
      </c>
      <c r="D319" s="4" t="s">
        <v>7</v>
      </c>
      <c r="E319" s="4">
        <v>1</v>
      </c>
      <c r="F319" s="4" t="s">
        <v>18</v>
      </c>
      <c r="G319" s="3">
        <v>44593</v>
      </c>
      <c r="H319" s="6">
        <v>8</v>
      </c>
    </row>
    <row r="320" spans="1:23" x14ac:dyDescent="0.25">
      <c r="A320" s="3">
        <v>44593</v>
      </c>
      <c r="B320" s="3">
        <v>44593</v>
      </c>
      <c r="C320" s="25">
        <f>A322</f>
        <v>44596</v>
      </c>
      <c r="D320" s="4" t="s">
        <v>7</v>
      </c>
      <c r="E320" s="4">
        <v>3</v>
      </c>
      <c r="F320" s="4" t="s">
        <v>20</v>
      </c>
      <c r="G320" s="3">
        <v>44593</v>
      </c>
      <c r="H320" s="6">
        <v>28</v>
      </c>
    </row>
    <row r="321" spans="1:8" x14ac:dyDescent="0.25">
      <c r="A321" s="3">
        <v>44594</v>
      </c>
      <c r="B321" s="3">
        <v>44594</v>
      </c>
      <c r="C321" s="4"/>
      <c r="D321" s="4" t="s">
        <v>7</v>
      </c>
      <c r="E321" s="6">
        <v>1</v>
      </c>
      <c r="F321" s="6" t="s">
        <v>37</v>
      </c>
      <c r="G321" s="5">
        <v>44594</v>
      </c>
      <c r="H321" s="6">
        <v>12</v>
      </c>
    </row>
    <row r="322" spans="1:8" x14ac:dyDescent="0.25">
      <c r="A322" s="3">
        <v>44596</v>
      </c>
      <c r="B322" s="3">
        <v>44592</v>
      </c>
      <c r="C322" s="4"/>
      <c r="D322" s="4" t="s">
        <v>7</v>
      </c>
      <c r="E322" s="6">
        <v>3</v>
      </c>
      <c r="F322" s="4" t="s">
        <v>20</v>
      </c>
      <c r="G322" s="3">
        <f>B322</f>
        <v>44592</v>
      </c>
      <c r="H322" s="24">
        <v>25</v>
      </c>
    </row>
  </sheetData>
  <mergeCells count="48">
    <mergeCell ref="H303:O303"/>
    <mergeCell ref="Q303:W303"/>
    <mergeCell ref="A273:W273"/>
    <mergeCell ref="A277:F277"/>
    <mergeCell ref="H277:O277"/>
    <mergeCell ref="Q277:W277"/>
    <mergeCell ref="A300:F300"/>
    <mergeCell ref="A220:F220"/>
    <mergeCell ref="H223:O223"/>
    <mergeCell ref="Q223:W223"/>
    <mergeCell ref="A172:H172"/>
    <mergeCell ref="A182:W182"/>
    <mergeCell ref="A186:F186"/>
    <mergeCell ref="H186:O186"/>
    <mergeCell ref="Q186:W186"/>
    <mergeCell ref="A113:F113"/>
    <mergeCell ref="H113:O113"/>
    <mergeCell ref="Q113:W113"/>
    <mergeCell ref="A130:H130"/>
    <mergeCell ref="A142:F142"/>
    <mergeCell ref="H142:O142"/>
    <mergeCell ref="Q142:W142"/>
    <mergeCell ref="A109:W109"/>
    <mergeCell ref="A45:H45"/>
    <mergeCell ref="A56:F56"/>
    <mergeCell ref="H56:O56"/>
    <mergeCell ref="Q56:W56"/>
    <mergeCell ref="A65:W65"/>
    <mergeCell ref="A69:F69"/>
    <mergeCell ref="H69:O69"/>
    <mergeCell ref="Q69:W69"/>
    <mergeCell ref="A78:H78"/>
    <mergeCell ref="A89:F89"/>
    <mergeCell ref="H89:O89"/>
    <mergeCell ref="Q89:W89"/>
    <mergeCell ref="A99:H99"/>
    <mergeCell ref="A22:F22"/>
    <mergeCell ref="H22:O22"/>
    <mergeCell ref="Q22:W22"/>
    <mergeCell ref="A32:W32"/>
    <mergeCell ref="A36:F36"/>
    <mergeCell ref="H36:O36"/>
    <mergeCell ref="Q36:W36"/>
    <mergeCell ref="A5:F5"/>
    <mergeCell ref="H5:O5"/>
    <mergeCell ref="Q5:W5"/>
    <mergeCell ref="A1:W1"/>
    <mergeCell ref="A14:H14"/>
  </mergeCells>
  <pageMargins left="0.7" right="0.7" top="0.75" bottom="0.75" header="0.3" footer="0.3"/>
  <pageSetup orientation="portrait" r:id="rId1"/>
  <ignoredErrors>
    <ignoredError sqref="E119:E123 E124 E167 E127 E125:E126 E188:E205 E252:E254 E243:E244 E248 E240:E242 E249:E251 E245:E247 E255:E26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1ED6-431C-4289-817D-B5D7CBADA331}">
  <dimension ref="A1:G86"/>
  <sheetViews>
    <sheetView topLeftCell="A53" workbookViewId="0">
      <selection activeCell="C84" sqref="C84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2.5703125" bestFit="1" customWidth="1"/>
    <col min="4" max="4" width="16.5703125" bestFit="1" customWidth="1"/>
    <col min="5" max="5" width="12" bestFit="1" customWidth="1"/>
    <col min="6" max="6" width="10.85546875" bestFit="1" customWidth="1"/>
    <col min="7" max="7" width="9.7109375" bestFit="1" customWidth="1"/>
  </cols>
  <sheetData>
    <row r="1" spans="1:7" x14ac:dyDescent="0.25">
      <c r="A1" s="56" t="s">
        <v>50</v>
      </c>
      <c r="B1" s="57"/>
      <c r="C1" s="57"/>
      <c r="D1" s="57"/>
      <c r="E1" s="57"/>
      <c r="F1" s="57"/>
      <c r="G1" s="58"/>
    </row>
    <row r="2" spans="1:7" x14ac:dyDescent="0.25">
      <c r="A2" s="32" t="s">
        <v>0</v>
      </c>
      <c r="B2" s="32" t="s">
        <v>1</v>
      </c>
      <c r="C2" s="32" t="s">
        <v>6</v>
      </c>
      <c r="D2" s="32" t="s">
        <v>2</v>
      </c>
      <c r="E2" s="32" t="s">
        <v>3</v>
      </c>
      <c r="F2" s="32" t="s">
        <v>4</v>
      </c>
      <c r="G2" s="32" t="s">
        <v>47</v>
      </c>
    </row>
    <row r="3" spans="1:7" x14ac:dyDescent="0.25">
      <c r="A3" s="3">
        <v>44592</v>
      </c>
      <c r="B3" s="3">
        <v>44592</v>
      </c>
      <c r="C3" s="4" t="s">
        <v>7</v>
      </c>
      <c r="D3" s="4" t="s">
        <v>48</v>
      </c>
      <c r="E3" s="21">
        <v>10000</v>
      </c>
      <c r="F3" s="4">
        <v>1</v>
      </c>
      <c r="G3" s="2" t="s">
        <v>39</v>
      </c>
    </row>
    <row r="4" spans="1:7" x14ac:dyDescent="0.25">
      <c r="A4" s="3">
        <v>44592</v>
      </c>
      <c r="B4" s="3">
        <v>44592</v>
      </c>
      <c r="C4" s="4" t="s">
        <v>7</v>
      </c>
      <c r="D4" s="4" t="s">
        <v>48</v>
      </c>
      <c r="E4" s="21">
        <v>20000</v>
      </c>
      <c r="F4" s="4">
        <v>2</v>
      </c>
      <c r="G4" s="2" t="s">
        <v>39</v>
      </c>
    </row>
    <row r="5" spans="1:7" x14ac:dyDescent="0.25">
      <c r="A5" s="3">
        <v>44592</v>
      </c>
      <c r="B5" s="3">
        <v>44592</v>
      </c>
      <c r="C5" s="4" t="s">
        <v>7</v>
      </c>
      <c r="D5" s="4" t="s">
        <v>48</v>
      </c>
      <c r="E5" s="21">
        <v>30000</v>
      </c>
      <c r="F5" s="4">
        <v>3</v>
      </c>
      <c r="G5" s="2" t="s">
        <v>39</v>
      </c>
    </row>
    <row r="6" spans="1:7" x14ac:dyDescent="0.25">
      <c r="A6" s="3">
        <v>44592</v>
      </c>
      <c r="B6" s="3">
        <v>44592</v>
      </c>
      <c r="C6" s="4" t="s">
        <v>7</v>
      </c>
      <c r="D6" s="4" t="s">
        <v>31</v>
      </c>
      <c r="E6" s="21">
        <v>2.7397260273972601</v>
      </c>
      <c r="F6" s="4">
        <v>1</v>
      </c>
      <c r="G6" s="40" t="s">
        <v>43</v>
      </c>
    </row>
    <row r="7" spans="1:7" x14ac:dyDescent="0.25">
      <c r="A7" s="3">
        <v>44592</v>
      </c>
      <c r="B7" s="3">
        <v>44592</v>
      </c>
      <c r="C7" s="4" t="s">
        <v>7</v>
      </c>
      <c r="D7" s="4" t="s">
        <v>31</v>
      </c>
      <c r="E7" s="21">
        <v>10.95890410958904</v>
      </c>
      <c r="F7" s="4">
        <v>2</v>
      </c>
      <c r="G7" s="40" t="s">
        <v>43</v>
      </c>
    </row>
    <row r="8" spans="1:7" x14ac:dyDescent="0.25">
      <c r="A8" s="3">
        <v>44592</v>
      </c>
      <c r="B8" s="3">
        <v>44592</v>
      </c>
      <c r="C8" s="4" t="s">
        <v>7</v>
      </c>
      <c r="D8" s="4" t="s">
        <v>31</v>
      </c>
      <c r="E8" s="21">
        <v>24.657534246575345</v>
      </c>
      <c r="F8" s="4">
        <v>3</v>
      </c>
      <c r="G8" s="40" t="s">
        <v>43</v>
      </c>
    </row>
    <row r="9" spans="1:7" x14ac:dyDescent="0.25">
      <c r="A9" s="3">
        <v>44593</v>
      </c>
      <c r="B9" s="3">
        <v>44593</v>
      </c>
      <c r="C9" s="4" t="s">
        <v>7</v>
      </c>
      <c r="D9" s="4" t="s">
        <v>5</v>
      </c>
      <c r="E9" s="21">
        <v>-2000</v>
      </c>
      <c r="F9" s="4">
        <v>2</v>
      </c>
      <c r="G9" s="40" t="s">
        <v>39</v>
      </c>
    </row>
    <row r="10" spans="1:7" x14ac:dyDescent="0.25">
      <c r="A10" s="3">
        <v>44593</v>
      </c>
      <c r="B10" s="3">
        <v>44593</v>
      </c>
      <c r="C10" s="4" t="s">
        <v>7</v>
      </c>
      <c r="D10" s="4" t="s">
        <v>5</v>
      </c>
      <c r="E10" s="21">
        <v>-1000</v>
      </c>
      <c r="F10" s="4">
        <v>3</v>
      </c>
      <c r="G10" s="40" t="s">
        <v>39</v>
      </c>
    </row>
    <row r="11" spans="1:7" x14ac:dyDescent="0.25">
      <c r="A11" s="3">
        <v>44593</v>
      </c>
      <c r="B11" s="3">
        <v>44593</v>
      </c>
      <c r="C11" s="4" t="s">
        <v>7</v>
      </c>
      <c r="D11" s="4" t="s">
        <v>31</v>
      </c>
      <c r="E11" s="21">
        <v>2.1917808219178081</v>
      </c>
      <c r="F11" s="4">
        <v>1</v>
      </c>
      <c r="G11" s="40" t="s">
        <v>43</v>
      </c>
    </row>
    <row r="12" spans="1:7" x14ac:dyDescent="0.25">
      <c r="A12" s="3">
        <v>44593</v>
      </c>
      <c r="B12" s="3">
        <v>44593</v>
      </c>
      <c r="C12" s="4" t="s">
        <v>7</v>
      </c>
      <c r="D12" s="4" t="s">
        <v>31</v>
      </c>
      <c r="E12" s="21">
        <v>8.8767123287671232</v>
      </c>
      <c r="F12" s="4">
        <v>2</v>
      </c>
      <c r="G12" s="40" t="s">
        <v>43</v>
      </c>
    </row>
    <row r="13" spans="1:7" x14ac:dyDescent="0.25">
      <c r="A13" s="3">
        <v>44593</v>
      </c>
      <c r="B13" s="3">
        <v>44593</v>
      </c>
      <c r="C13" s="4" t="s">
        <v>7</v>
      </c>
      <c r="D13" s="4" t="s">
        <v>31</v>
      </c>
      <c r="E13" s="21">
        <v>22.246575342465754</v>
      </c>
      <c r="F13" s="4">
        <v>3</v>
      </c>
      <c r="G13" s="40" t="s">
        <v>43</v>
      </c>
    </row>
    <row r="14" spans="1:7" x14ac:dyDescent="0.25">
      <c r="A14" s="3">
        <v>44594</v>
      </c>
      <c r="B14" s="3">
        <v>44594</v>
      </c>
      <c r="C14" s="4" t="s">
        <v>7</v>
      </c>
      <c r="D14" s="4" t="s">
        <v>5</v>
      </c>
      <c r="E14" s="21">
        <v>-500</v>
      </c>
      <c r="F14" s="4">
        <v>1</v>
      </c>
      <c r="G14" s="40" t="s">
        <v>39</v>
      </c>
    </row>
    <row r="15" spans="1:7" x14ac:dyDescent="0.25">
      <c r="A15" s="3">
        <v>44594</v>
      </c>
      <c r="B15" s="3">
        <v>44594</v>
      </c>
      <c r="C15" s="4" t="s">
        <v>7</v>
      </c>
      <c r="D15" s="4" t="s">
        <v>31</v>
      </c>
      <c r="E15" s="21">
        <v>20</v>
      </c>
      <c r="F15" s="4">
        <v>2</v>
      </c>
      <c r="G15" s="40" t="s">
        <v>39</v>
      </c>
    </row>
    <row r="16" spans="1:7" x14ac:dyDescent="0.25">
      <c r="A16" s="3">
        <v>44594</v>
      </c>
      <c r="B16" s="3">
        <v>44594</v>
      </c>
      <c r="C16" s="4" t="s">
        <v>7</v>
      </c>
      <c r="D16" s="4" t="s">
        <v>31</v>
      </c>
      <c r="E16" s="21">
        <v>10</v>
      </c>
      <c r="F16" s="4">
        <v>3</v>
      </c>
      <c r="G16" s="40" t="s">
        <v>39</v>
      </c>
    </row>
    <row r="17" spans="1:7" x14ac:dyDescent="0.25">
      <c r="A17" s="3">
        <v>44594</v>
      </c>
      <c r="B17" s="3">
        <v>44594</v>
      </c>
      <c r="C17" s="4" t="s">
        <v>7</v>
      </c>
      <c r="D17" s="4" t="s">
        <v>31</v>
      </c>
      <c r="E17" s="21">
        <v>2.0821917808219177</v>
      </c>
      <c r="F17" s="4">
        <v>1</v>
      </c>
      <c r="G17" s="40" t="s">
        <v>43</v>
      </c>
    </row>
    <row r="18" spans="1:7" x14ac:dyDescent="0.25">
      <c r="A18" s="3">
        <v>44594</v>
      </c>
      <c r="B18" s="3">
        <v>44594</v>
      </c>
      <c r="C18" s="4" t="s">
        <v>7</v>
      </c>
      <c r="D18" s="4" t="s">
        <v>31</v>
      </c>
      <c r="E18" s="21">
        <v>8.8767123287671232</v>
      </c>
      <c r="F18" s="4">
        <v>2</v>
      </c>
      <c r="G18" s="40" t="s">
        <v>43</v>
      </c>
    </row>
    <row r="19" spans="1:7" x14ac:dyDescent="0.25">
      <c r="A19" s="3">
        <v>44594</v>
      </c>
      <c r="B19" s="3">
        <v>44594</v>
      </c>
      <c r="C19" s="4" t="s">
        <v>7</v>
      </c>
      <c r="D19" s="4" t="s">
        <v>31</v>
      </c>
      <c r="E19" s="21">
        <v>22.246575342465754</v>
      </c>
      <c r="F19" s="4">
        <v>3</v>
      </c>
      <c r="G19" s="40" t="s">
        <v>43</v>
      </c>
    </row>
    <row r="20" spans="1:7" x14ac:dyDescent="0.25">
      <c r="A20" s="3">
        <v>44595</v>
      </c>
      <c r="B20" s="3">
        <v>44593</v>
      </c>
      <c r="C20" s="4" t="s">
        <v>7</v>
      </c>
      <c r="D20" s="4" t="s">
        <v>5</v>
      </c>
      <c r="E20" s="21">
        <v>200</v>
      </c>
      <c r="F20" s="4">
        <v>2</v>
      </c>
      <c r="G20" s="40" t="s">
        <v>39</v>
      </c>
    </row>
    <row r="21" spans="1:7" x14ac:dyDescent="0.25">
      <c r="A21" s="3">
        <v>44595</v>
      </c>
      <c r="B21" s="3">
        <v>44595</v>
      </c>
      <c r="C21" s="4" t="s">
        <v>7</v>
      </c>
      <c r="D21" s="4" t="s">
        <v>5</v>
      </c>
      <c r="E21" s="21">
        <v>-150</v>
      </c>
      <c r="F21" s="4">
        <v>1</v>
      </c>
      <c r="G21" s="40" t="s">
        <v>39</v>
      </c>
    </row>
    <row r="22" spans="1:7" x14ac:dyDescent="0.25">
      <c r="A22" s="3">
        <v>44595</v>
      </c>
      <c r="B22" s="3">
        <v>44595</v>
      </c>
      <c r="C22" s="4" t="s">
        <v>7</v>
      </c>
      <c r="D22" s="4" t="s">
        <v>5</v>
      </c>
      <c r="E22" s="21">
        <v>-150</v>
      </c>
      <c r="F22" s="4">
        <v>2</v>
      </c>
      <c r="G22" s="40" t="s">
        <v>39</v>
      </c>
    </row>
    <row r="23" spans="1:7" x14ac:dyDescent="0.25">
      <c r="A23" s="3">
        <v>44595</v>
      </c>
      <c r="B23" s="3">
        <v>44595</v>
      </c>
      <c r="C23" s="4" t="s">
        <v>7</v>
      </c>
      <c r="D23" s="4" t="s">
        <v>5</v>
      </c>
      <c r="E23" s="21">
        <v>-150</v>
      </c>
      <c r="F23" s="4">
        <v>3</v>
      </c>
      <c r="G23" s="40" t="s">
        <v>39</v>
      </c>
    </row>
    <row r="24" spans="1:7" x14ac:dyDescent="0.25">
      <c r="A24" s="3">
        <v>44595</v>
      </c>
      <c r="B24" s="3">
        <v>44593</v>
      </c>
      <c r="C24" s="4" t="s">
        <v>7</v>
      </c>
      <c r="D24" s="4" t="s">
        <v>5</v>
      </c>
      <c r="E24" s="21">
        <v>2000</v>
      </c>
      <c r="F24" s="4">
        <v>2</v>
      </c>
      <c r="G24" s="40" t="s">
        <v>41</v>
      </c>
    </row>
    <row r="25" spans="1:7" x14ac:dyDescent="0.25">
      <c r="A25" s="3">
        <v>44595</v>
      </c>
      <c r="B25" s="3">
        <v>44593</v>
      </c>
      <c r="C25" s="4" t="s">
        <v>7</v>
      </c>
      <c r="D25" s="4" t="s">
        <v>5</v>
      </c>
      <c r="E25" s="21">
        <v>1000</v>
      </c>
      <c r="F25" s="4">
        <v>3</v>
      </c>
      <c r="G25" s="40" t="s">
        <v>41</v>
      </c>
    </row>
    <row r="26" spans="1:7" x14ac:dyDescent="0.25">
      <c r="A26" s="3">
        <v>44595</v>
      </c>
      <c r="B26" s="3">
        <v>44593</v>
      </c>
      <c r="C26" s="4" t="s">
        <v>7</v>
      </c>
      <c r="D26" s="4" t="s">
        <v>31</v>
      </c>
      <c r="E26" s="21">
        <v>-2.1917808219178081</v>
      </c>
      <c r="F26" s="4">
        <v>1</v>
      </c>
      <c r="G26" s="40" t="s">
        <v>41</v>
      </c>
    </row>
    <row r="27" spans="1:7" x14ac:dyDescent="0.25">
      <c r="A27" s="3">
        <v>44595</v>
      </c>
      <c r="B27" s="3">
        <v>44593</v>
      </c>
      <c r="C27" s="4" t="s">
        <v>7</v>
      </c>
      <c r="D27" s="4" t="s">
        <v>31</v>
      </c>
      <c r="E27" s="21">
        <v>-8.8767123287671232</v>
      </c>
      <c r="F27" s="4">
        <v>2</v>
      </c>
      <c r="G27" s="40" t="s">
        <v>41</v>
      </c>
    </row>
    <row r="28" spans="1:7" x14ac:dyDescent="0.25">
      <c r="A28" s="3">
        <v>44595</v>
      </c>
      <c r="B28" s="3">
        <v>44593</v>
      </c>
      <c r="C28" s="4" t="s">
        <v>7</v>
      </c>
      <c r="D28" s="4" t="s">
        <v>31</v>
      </c>
      <c r="E28" s="21">
        <v>-22.246575342465754</v>
      </c>
      <c r="F28" s="4">
        <v>3</v>
      </c>
      <c r="G28" s="40" t="s">
        <v>41</v>
      </c>
    </row>
    <row r="29" spans="1:7" x14ac:dyDescent="0.25">
      <c r="A29" s="3">
        <v>44595</v>
      </c>
      <c r="B29" s="3">
        <v>44594</v>
      </c>
      <c r="C29" s="4" t="s">
        <v>7</v>
      </c>
      <c r="D29" s="4" t="s">
        <v>5</v>
      </c>
      <c r="E29" s="21">
        <v>500</v>
      </c>
      <c r="F29" s="4">
        <v>1</v>
      </c>
      <c r="G29" s="40" t="s">
        <v>41</v>
      </c>
    </row>
    <row r="30" spans="1:7" x14ac:dyDescent="0.25">
      <c r="A30" s="3">
        <v>44595</v>
      </c>
      <c r="B30" s="3">
        <v>44594</v>
      </c>
      <c r="C30" s="4" t="s">
        <v>7</v>
      </c>
      <c r="D30" s="4" t="s">
        <v>31</v>
      </c>
      <c r="E30" s="21">
        <v>-2.0821917808219177</v>
      </c>
      <c r="F30" s="4">
        <v>1</v>
      </c>
      <c r="G30" s="40" t="s">
        <v>41</v>
      </c>
    </row>
    <row r="31" spans="1:7" x14ac:dyDescent="0.25">
      <c r="A31" s="3">
        <v>44595</v>
      </c>
      <c r="B31" s="3">
        <v>44594</v>
      </c>
      <c r="C31" s="4" t="s">
        <v>7</v>
      </c>
      <c r="D31" s="4" t="s">
        <v>31</v>
      </c>
      <c r="E31" s="21">
        <v>-28.876712328767123</v>
      </c>
      <c r="F31" s="4">
        <v>2</v>
      </c>
      <c r="G31" s="40" t="s">
        <v>41</v>
      </c>
    </row>
    <row r="32" spans="1:7" x14ac:dyDescent="0.25">
      <c r="A32" s="3">
        <v>44595</v>
      </c>
      <c r="B32" s="3">
        <v>44594</v>
      </c>
      <c r="C32" s="4" t="s">
        <v>7</v>
      </c>
      <c r="D32" s="4" t="s">
        <v>31</v>
      </c>
      <c r="E32" s="21">
        <v>-32.246575342465754</v>
      </c>
      <c r="F32" s="4">
        <v>3</v>
      </c>
      <c r="G32" s="40" t="s">
        <v>41</v>
      </c>
    </row>
    <row r="33" spans="1:7" x14ac:dyDescent="0.25">
      <c r="A33" s="3">
        <v>44595</v>
      </c>
      <c r="B33" s="3">
        <v>44593</v>
      </c>
      <c r="C33" s="4" t="s">
        <v>7</v>
      </c>
      <c r="D33" s="4" t="s">
        <v>5</v>
      </c>
      <c r="E33" s="21">
        <v>-2000</v>
      </c>
      <c r="F33" s="4">
        <v>2</v>
      </c>
      <c r="G33" s="40" t="s">
        <v>43</v>
      </c>
    </row>
    <row r="34" spans="1:7" x14ac:dyDescent="0.25">
      <c r="A34" s="3">
        <v>44595</v>
      </c>
      <c r="B34" s="3">
        <v>44593</v>
      </c>
      <c r="C34" s="4" t="s">
        <v>7</v>
      </c>
      <c r="D34" s="4" t="s">
        <v>5</v>
      </c>
      <c r="E34" s="21">
        <v>-1000</v>
      </c>
      <c r="F34" s="4">
        <v>3</v>
      </c>
      <c r="G34" s="40" t="s">
        <v>43</v>
      </c>
    </row>
    <row r="35" spans="1:7" x14ac:dyDescent="0.25">
      <c r="A35" s="3">
        <v>44595</v>
      </c>
      <c r="B35" s="3">
        <v>44593</v>
      </c>
      <c r="C35" s="4" t="s">
        <v>7</v>
      </c>
      <c r="D35" s="4" t="s">
        <v>31</v>
      </c>
      <c r="E35" s="21">
        <v>3.2876712328767126</v>
      </c>
      <c r="F35" s="4">
        <v>1</v>
      </c>
      <c r="G35" s="40" t="s">
        <v>43</v>
      </c>
    </row>
    <row r="36" spans="1:7" x14ac:dyDescent="0.25">
      <c r="A36" s="3">
        <v>44595</v>
      </c>
      <c r="B36" s="3">
        <v>44593</v>
      </c>
      <c r="C36" s="4" t="s">
        <v>7</v>
      </c>
      <c r="D36" s="4" t="s">
        <v>31</v>
      </c>
      <c r="E36" s="21">
        <v>8.9753424657534246</v>
      </c>
      <c r="F36" s="4">
        <v>2</v>
      </c>
      <c r="G36" s="40" t="s">
        <v>43</v>
      </c>
    </row>
    <row r="37" spans="1:7" x14ac:dyDescent="0.25">
      <c r="A37" s="3">
        <v>44595</v>
      </c>
      <c r="B37" s="3">
        <v>44593</v>
      </c>
      <c r="C37" s="4" t="s">
        <v>7</v>
      </c>
      <c r="D37" s="4" t="s">
        <v>31</v>
      </c>
      <c r="E37" s="21">
        <v>22.246575342465754</v>
      </c>
      <c r="F37" s="4">
        <v>3</v>
      </c>
      <c r="G37" s="40" t="s">
        <v>43</v>
      </c>
    </row>
    <row r="38" spans="1:7" x14ac:dyDescent="0.25">
      <c r="A38" s="3">
        <v>44595</v>
      </c>
      <c r="B38" s="3">
        <v>44594</v>
      </c>
      <c r="C38" s="4" t="s">
        <v>7</v>
      </c>
      <c r="D38" s="4" t="s">
        <v>5</v>
      </c>
      <c r="E38" s="21">
        <v>-500</v>
      </c>
      <c r="F38" s="4">
        <v>1</v>
      </c>
      <c r="G38" s="40" t="s">
        <v>43</v>
      </c>
    </row>
    <row r="39" spans="1:7" x14ac:dyDescent="0.25">
      <c r="A39" s="3">
        <v>44595</v>
      </c>
      <c r="B39" s="3">
        <v>44594</v>
      </c>
      <c r="C39" s="4" t="s">
        <v>7</v>
      </c>
      <c r="D39" s="4" t="s">
        <v>31</v>
      </c>
      <c r="E39" s="21">
        <v>3.1232876712328768</v>
      </c>
      <c r="F39" s="4">
        <v>1</v>
      </c>
      <c r="G39" s="40" t="s">
        <v>43</v>
      </c>
    </row>
    <row r="40" spans="1:7" x14ac:dyDescent="0.25">
      <c r="A40" s="3">
        <v>44595</v>
      </c>
      <c r="B40" s="3">
        <v>44594</v>
      </c>
      <c r="C40" s="4" t="s">
        <v>7</v>
      </c>
      <c r="D40" s="4" t="s">
        <v>31</v>
      </c>
      <c r="E40" s="21">
        <v>28.975342465753425</v>
      </c>
      <c r="F40" s="4">
        <v>2</v>
      </c>
      <c r="G40" s="40" t="s">
        <v>43</v>
      </c>
    </row>
    <row r="41" spans="1:7" x14ac:dyDescent="0.25">
      <c r="A41" s="3">
        <v>44595</v>
      </c>
      <c r="B41" s="3">
        <v>44594</v>
      </c>
      <c r="C41" s="4" t="s">
        <v>7</v>
      </c>
      <c r="D41" s="4" t="s">
        <v>31</v>
      </c>
      <c r="E41" s="21">
        <v>32.246575342465754</v>
      </c>
      <c r="F41" s="4">
        <v>3</v>
      </c>
      <c r="G41" s="40" t="s">
        <v>43</v>
      </c>
    </row>
    <row r="42" spans="1:7" x14ac:dyDescent="0.25">
      <c r="A42" s="3">
        <v>44595</v>
      </c>
      <c r="B42" s="3">
        <v>44595</v>
      </c>
      <c r="C42" s="4" t="s">
        <v>7</v>
      </c>
      <c r="D42" s="4" t="s">
        <v>31</v>
      </c>
      <c r="E42" s="21">
        <v>3.0739726027397261</v>
      </c>
      <c r="F42" s="4">
        <v>1</v>
      </c>
      <c r="G42" s="40" t="s">
        <v>43</v>
      </c>
    </row>
    <row r="43" spans="1:7" x14ac:dyDescent="0.25">
      <c r="A43" s="3">
        <v>44595</v>
      </c>
      <c r="B43" s="3">
        <v>44595</v>
      </c>
      <c r="C43" s="4" t="s">
        <v>7</v>
      </c>
      <c r="D43" s="4" t="s">
        <v>31</v>
      </c>
      <c r="E43" s="21">
        <v>8.9013698630136986</v>
      </c>
      <c r="F43" s="4">
        <v>2</v>
      </c>
      <c r="G43" s="40" t="s">
        <v>43</v>
      </c>
    </row>
    <row r="44" spans="1:7" x14ac:dyDescent="0.25">
      <c r="A44" s="3">
        <v>44595</v>
      </c>
      <c r="B44" s="3">
        <v>44595</v>
      </c>
      <c r="C44" s="4" t="s">
        <v>7</v>
      </c>
      <c r="D44" s="4" t="s">
        <v>31</v>
      </c>
      <c r="E44" s="21">
        <v>22.131506849315066</v>
      </c>
      <c r="F44" s="4">
        <v>3</v>
      </c>
      <c r="G44" s="40" t="s">
        <v>43</v>
      </c>
    </row>
    <row r="45" spans="1:7" x14ac:dyDescent="0.25">
      <c r="A45" s="3">
        <v>44596</v>
      </c>
      <c r="B45" s="3">
        <v>44592</v>
      </c>
      <c r="C45" s="4" t="s">
        <v>7</v>
      </c>
      <c r="D45" s="4" t="s">
        <v>31</v>
      </c>
      <c r="E45" s="21">
        <v>-2.7397260273972601</v>
      </c>
      <c r="F45" s="4">
        <v>1</v>
      </c>
      <c r="G45" s="40" t="s">
        <v>41</v>
      </c>
    </row>
    <row r="46" spans="1:7" x14ac:dyDescent="0.25">
      <c r="A46" s="3">
        <v>44596</v>
      </c>
      <c r="B46" s="3">
        <v>44592</v>
      </c>
      <c r="C46" s="4" t="s">
        <v>7</v>
      </c>
      <c r="D46" s="4" t="s">
        <v>31</v>
      </c>
      <c r="E46" s="21">
        <v>-10.95890410958904</v>
      </c>
      <c r="F46" s="4">
        <v>2</v>
      </c>
      <c r="G46" s="40" t="s">
        <v>41</v>
      </c>
    </row>
    <row r="47" spans="1:7" x14ac:dyDescent="0.25">
      <c r="A47" s="3">
        <v>44596</v>
      </c>
      <c r="B47" s="3">
        <v>44592</v>
      </c>
      <c r="C47" s="4" t="s">
        <v>7</v>
      </c>
      <c r="D47" s="4" t="s">
        <v>31</v>
      </c>
      <c r="E47" s="21">
        <v>-24.657534246575345</v>
      </c>
      <c r="F47" s="4">
        <v>3</v>
      </c>
      <c r="G47" s="40" t="s">
        <v>41</v>
      </c>
    </row>
    <row r="48" spans="1:7" x14ac:dyDescent="0.25">
      <c r="A48" s="3">
        <v>44596</v>
      </c>
      <c r="B48" s="3">
        <v>44593</v>
      </c>
      <c r="C48" s="4" t="s">
        <v>7</v>
      </c>
      <c r="D48" s="4" t="s">
        <v>5</v>
      </c>
      <c r="E48" s="21">
        <v>1800</v>
      </c>
      <c r="F48" s="4">
        <v>2</v>
      </c>
      <c r="G48" s="40" t="s">
        <v>41</v>
      </c>
    </row>
    <row r="49" spans="1:7" x14ac:dyDescent="0.25">
      <c r="A49" s="3">
        <v>44596</v>
      </c>
      <c r="B49" s="3">
        <v>44593</v>
      </c>
      <c r="C49" s="4" t="s">
        <v>7</v>
      </c>
      <c r="D49" s="4" t="s">
        <v>5</v>
      </c>
      <c r="E49" s="21">
        <v>1000</v>
      </c>
      <c r="F49" s="4">
        <v>3</v>
      </c>
      <c r="G49" s="40" t="s">
        <v>41</v>
      </c>
    </row>
    <row r="50" spans="1:7" x14ac:dyDescent="0.25">
      <c r="A50" s="3">
        <v>44596</v>
      </c>
      <c r="B50" s="3">
        <v>44593</v>
      </c>
      <c r="C50" s="4" t="s">
        <v>7</v>
      </c>
      <c r="D50" s="4" t="s">
        <v>31</v>
      </c>
      <c r="E50" s="21">
        <v>-3.2876712328767126</v>
      </c>
      <c r="F50" s="4">
        <v>1</v>
      </c>
      <c r="G50" s="40" t="s">
        <v>41</v>
      </c>
    </row>
    <row r="51" spans="1:7" x14ac:dyDescent="0.25">
      <c r="A51" s="3">
        <v>44596</v>
      </c>
      <c r="B51" s="3">
        <v>44593</v>
      </c>
      <c r="C51" s="4" t="s">
        <v>7</v>
      </c>
      <c r="D51" s="4" t="s">
        <v>31</v>
      </c>
      <c r="E51" s="21">
        <v>-8.9753424657534246</v>
      </c>
      <c r="F51" s="4">
        <v>2</v>
      </c>
      <c r="G51" s="40" t="s">
        <v>41</v>
      </c>
    </row>
    <row r="52" spans="1:7" x14ac:dyDescent="0.25">
      <c r="A52" s="3">
        <v>44596</v>
      </c>
      <c r="B52" s="3">
        <v>44593</v>
      </c>
      <c r="C52" s="4" t="s">
        <v>7</v>
      </c>
      <c r="D52" s="4" t="s">
        <v>31</v>
      </c>
      <c r="E52" s="21">
        <v>-22.246575342465754</v>
      </c>
      <c r="F52" s="4">
        <v>3</v>
      </c>
      <c r="G52" s="40" t="s">
        <v>41</v>
      </c>
    </row>
    <row r="53" spans="1:7" x14ac:dyDescent="0.25">
      <c r="A53" s="3">
        <v>44596</v>
      </c>
      <c r="B53" s="3">
        <v>44594</v>
      </c>
      <c r="C53" s="4" t="s">
        <v>7</v>
      </c>
      <c r="D53" s="4" t="s">
        <v>5</v>
      </c>
      <c r="E53" s="21">
        <v>500</v>
      </c>
      <c r="F53" s="4">
        <v>1</v>
      </c>
      <c r="G53" s="40" t="s">
        <v>41</v>
      </c>
    </row>
    <row r="54" spans="1:7" x14ac:dyDescent="0.25">
      <c r="A54" s="3">
        <v>44596</v>
      </c>
      <c r="B54" s="3">
        <v>44594</v>
      </c>
      <c r="C54" s="4" t="s">
        <v>7</v>
      </c>
      <c r="D54" s="4" t="s">
        <v>31</v>
      </c>
      <c r="E54" s="21">
        <v>-3.1232876712328768</v>
      </c>
      <c r="F54" s="4">
        <v>1</v>
      </c>
      <c r="G54" s="40" t="s">
        <v>41</v>
      </c>
    </row>
    <row r="55" spans="1:7" x14ac:dyDescent="0.25">
      <c r="A55" s="3">
        <v>44596</v>
      </c>
      <c r="B55" s="3">
        <v>44594</v>
      </c>
      <c r="C55" s="4" t="s">
        <v>7</v>
      </c>
      <c r="D55" s="4" t="s">
        <v>31</v>
      </c>
      <c r="E55" s="21">
        <v>-28.975342465753425</v>
      </c>
      <c r="F55" s="4">
        <v>2</v>
      </c>
      <c r="G55" s="40" t="s">
        <v>41</v>
      </c>
    </row>
    <row r="56" spans="1:7" x14ac:dyDescent="0.25">
      <c r="A56" s="3">
        <v>44596</v>
      </c>
      <c r="B56" s="3">
        <v>44594</v>
      </c>
      <c r="C56" s="4" t="s">
        <v>7</v>
      </c>
      <c r="D56" s="4" t="s">
        <v>31</v>
      </c>
      <c r="E56" s="21">
        <v>-32.246575342465754</v>
      </c>
      <c r="F56" s="4">
        <v>3</v>
      </c>
      <c r="G56" s="40" t="s">
        <v>41</v>
      </c>
    </row>
    <row r="57" spans="1:7" x14ac:dyDescent="0.25">
      <c r="A57" s="3">
        <v>44596</v>
      </c>
      <c r="B57" s="3">
        <v>44595</v>
      </c>
      <c r="C57" s="4" t="s">
        <v>7</v>
      </c>
      <c r="D57" s="4" t="s">
        <v>5</v>
      </c>
      <c r="E57" s="21">
        <v>150</v>
      </c>
      <c r="F57" s="4">
        <v>1</v>
      </c>
      <c r="G57" s="40" t="s">
        <v>41</v>
      </c>
    </row>
    <row r="58" spans="1:7" x14ac:dyDescent="0.25">
      <c r="A58" s="3">
        <v>44596</v>
      </c>
      <c r="B58" s="3">
        <v>44595</v>
      </c>
      <c r="C58" s="4" t="s">
        <v>7</v>
      </c>
      <c r="D58" s="4" t="s">
        <v>5</v>
      </c>
      <c r="E58" s="21">
        <v>150</v>
      </c>
      <c r="F58" s="4">
        <v>2</v>
      </c>
      <c r="G58" s="40" t="s">
        <v>41</v>
      </c>
    </row>
    <row r="59" spans="1:7" x14ac:dyDescent="0.25">
      <c r="A59" s="3">
        <v>44596</v>
      </c>
      <c r="B59" s="3">
        <v>44595</v>
      </c>
      <c r="C59" s="4" t="s">
        <v>7</v>
      </c>
      <c r="D59" s="4" t="s">
        <v>5</v>
      </c>
      <c r="E59" s="21">
        <v>150</v>
      </c>
      <c r="F59" s="4">
        <v>3</v>
      </c>
      <c r="G59" s="40" t="s">
        <v>41</v>
      </c>
    </row>
    <row r="60" spans="1:7" x14ac:dyDescent="0.25">
      <c r="A60" s="3">
        <v>44596</v>
      </c>
      <c r="B60" s="3">
        <v>44595</v>
      </c>
      <c r="C60" s="4" t="s">
        <v>7</v>
      </c>
      <c r="D60" s="4" t="s">
        <v>31</v>
      </c>
      <c r="E60" s="21">
        <v>-3.0739726027397261</v>
      </c>
      <c r="F60" s="4">
        <v>1</v>
      </c>
      <c r="G60" s="40" t="s">
        <v>41</v>
      </c>
    </row>
    <row r="61" spans="1:7" x14ac:dyDescent="0.25">
      <c r="A61" s="3">
        <v>44596</v>
      </c>
      <c r="B61" s="3">
        <v>44595</v>
      </c>
      <c r="C61" s="4" t="s">
        <v>7</v>
      </c>
      <c r="D61" s="4" t="s">
        <v>31</v>
      </c>
      <c r="E61" s="21">
        <v>-8.9013698630136986</v>
      </c>
      <c r="F61" s="4">
        <v>2</v>
      </c>
      <c r="G61" s="40" t="s">
        <v>41</v>
      </c>
    </row>
    <row r="62" spans="1:7" x14ac:dyDescent="0.25">
      <c r="A62" s="3">
        <v>44596</v>
      </c>
      <c r="B62" s="3">
        <v>44595</v>
      </c>
      <c r="C62" s="4" t="s">
        <v>7</v>
      </c>
      <c r="D62" s="4" t="s">
        <v>31</v>
      </c>
      <c r="E62" s="21">
        <v>-22.131506849315066</v>
      </c>
      <c r="F62" s="4">
        <v>3</v>
      </c>
      <c r="G62" s="40" t="s">
        <v>41</v>
      </c>
    </row>
    <row r="63" spans="1:7" x14ac:dyDescent="0.25">
      <c r="A63" s="3">
        <v>44596</v>
      </c>
      <c r="B63" s="3">
        <v>44592</v>
      </c>
      <c r="C63" s="4" t="s">
        <v>7</v>
      </c>
      <c r="D63" s="4" t="s">
        <v>31</v>
      </c>
      <c r="E63" s="21">
        <v>3.2876712328767126</v>
      </c>
      <c r="F63" s="4">
        <v>1</v>
      </c>
      <c r="G63" s="40" t="s">
        <v>43</v>
      </c>
    </row>
    <row r="64" spans="1:7" x14ac:dyDescent="0.25">
      <c r="A64" s="3">
        <v>44596</v>
      </c>
      <c r="B64" s="3">
        <v>44592</v>
      </c>
      <c r="C64" s="4" t="s">
        <v>7</v>
      </c>
      <c r="D64" s="4" t="s">
        <v>31</v>
      </c>
      <c r="E64" s="21">
        <v>9.8630136986301373</v>
      </c>
      <c r="F64" s="4">
        <v>2</v>
      </c>
      <c r="G64" s="40" t="s">
        <v>43</v>
      </c>
    </row>
    <row r="65" spans="1:7" x14ac:dyDescent="0.25">
      <c r="A65" s="3">
        <v>44596</v>
      </c>
      <c r="B65" s="3">
        <v>44592</v>
      </c>
      <c r="C65" s="4" t="s">
        <v>7</v>
      </c>
      <c r="D65" s="4" t="s">
        <v>31</v>
      </c>
      <c r="E65" s="21">
        <v>20.547945205479451</v>
      </c>
      <c r="F65" s="4">
        <v>3</v>
      </c>
      <c r="G65" s="40" t="s">
        <v>43</v>
      </c>
    </row>
    <row r="66" spans="1:7" x14ac:dyDescent="0.25">
      <c r="A66" s="3">
        <v>44596</v>
      </c>
      <c r="B66" s="3">
        <v>44593</v>
      </c>
      <c r="C66" s="4" t="s">
        <v>7</v>
      </c>
      <c r="D66" s="4" t="s">
        <v>5</v>
      </c>
      <c r="E66" s="21">
        <v>-1800</v>
      </c>
      <c r="F66" s="4">
        <v>2</v>
      </c>
      <c r="G66" s="40" t="s">
        <v>43</v>
      </c>
    </row>
    <row r="67" spans="1:7" x14ac:dyDescent="0.25">
      <c r="A67" s="3">
        <v>44596</v>
      </c>
      <c r="B67" s="3">
        <v>44593</v>
      </c>
      <c r="C67" s="4" t="s">
        <v>7</v>
      </c>
      <c r="D67" s="4" t="s">
        <v>5</v>
      </c>
      <c r="E67" s="21">
        <v>-1000</v>
      </c>
      <c r="F67" s="4">
        <v>3</v>
      </c>
      <c r="G67" s="40" t="s">
        <v>43</v>
      </c>
    </row>
    <row r="68" spans="1:7" x14ac:dyDescent="0.25">
      <c r="A68" s="3">
        <v>44596</v>
      </c>
      <c r="B68" s="3">
        <v>44593</v>
      </c>
      <c r="C68" s="4" t="s">
        <v>7</v>
      </c>
      <c r="D68" s="4" t="s">
        <v>31</v>
      </c>
      <c r="E68" s="21">
        <v>3.2876712328767126</v>
      </c>
      <c r="F68" s="4">
        <v>1</v>
      </c>
      <c r="G68" s="40" t="s">
        <v>43</v>
      </c>
    </row>
    <row r="69" spans="1:7" x14ac:dyDescent="0.25">
      <c r="A69" s="3">
        <v>44596</v>
      </c>
      <c r="B69" s="3">
        <v>44593</v>
      </c>
      <c r="C69" s="4" t="s">
        <v>7</v>
      </c>
      <c r="D69" s="4" t="s">
        <v>31</v>
      </c>
      <c r="E69" s="21">
        <v>8.9753424657534246</v>
      </c>
      <c r="F69" s="4">
        <v>2</v>
      </c>
      <c r="G69" s="40" t="s">
        <v>43</v>
      </c>
    </row>
    <row r="70" spans="1:7" x14ac:dyDescent="0.25">
      <c r="A70" s="3">
        <v>44596</v>
      </c>
      <c r="B70" s="3">
        <v>44593</v>
      </c>
      <c r="C70" s="4" t="s">
        <v>7</v>
      </c>
      <c r="D70" s="4" t="s">
        <v>31</v>
      </c>
      <c r="E70" s="21">
        <v>19.863013698630137</v>
      </c>
      <c r="F70" s="4">
        <v>3</v>
      </c>
      <c r="G70" s="40" t="s">
        <v>43</v>
      </c>
    </row>
    <row r="71" spans="1:7" x14ac:dyDescent="0.25">
      <c r="A71" s="3">
        <v>44596</v>
      </c>
      <c r="B71" s="3">
        <v>44594</v>
      </c>
      <c r="C71" s="4" t="s">
        <v>7</v>
      </c>
      <c r="D71" s="4" t="s">
        <v>5</v>
      </c>
      <c r="E71" s="21">
        <v>-500</v>
      </c>
      <c r="F71" s="4">
        <v>1</v>
      </c>
      <c r="G71" s="40" t="s">
        <v>43</v>
      </c>
    </row>
    <row r="72" spans="1:7" x14ac:dyDescent="0.25">
      <c r="A72" s="3">
        <v>44596</v>
      </c>
      <c r="B72" s="3">
        <v>44594</v>
      </c>
      <c r="C72" s="4" t="s">
        <v>7</v>
      </c>
      <c r="D72" s="4" t="s">
        <v>31</v>
      </c>
      <c r="E72" s="21">
        <v>3.1232876712328768</v>
      </c>
      <c r="F72" s="4">
        <v>1</v>
      </c>
      <c r="G72" s="40" t="s">
        <v>43</v>
      </c>
    </row>
    <row r="73" spans="1:7" x14ac:dyDescent="0.25">
      <c r="A73" s="3">
        <v>44596</v>
      </c>
      <c r="B73" s="3">
        <v>44594</v>
      </c>
      <c r="C73" s="4" t="s">
        <v>7</v>
      </c>
      <c r="D73" s="4" t="s">
        <v>31</v>
      </c>
      <c r="E73" s="21">
        <v>28.975342465753425</v>
      </c>
      <c r="F73" s="4">
        <v>2</v>
      </c>
      <c r="G73" s="40" t="s">
        <v>43</v>
      </c>
    </row>
    <row r="74" spans="1:7" x14ac:dyDescent="0.25">
      <c r="A74" s="3">
        <v>44596</v>
      </c>
      <c r="B74" s="3">
        <v>44594</v>
      </c>
      <c r="C74" s="4" t="s">
        <v>7</v>
      </c>
      <c r="D74" s="4" t="s">
        <v>31</v>
      </c>
      <c r="E74" s="21">
        <v>29.863013698630137</v>
      </c>
      <c r="F74" s="4">
        <v>3</v>
      </c>
      <c r="G74" s="40" t="s">
        <v>43</v>
      </c>
    </row>
    <row r="75" spans="1:7" x14ac:dyDescent="0.25">
      <c r="A75" s="3">
        <v>44596</v>
      </c>
      <c r="B75" s="3">
        <v>44595</v>
      </c>
      <c r="C75" s="4" t="s">
        <v>7</v>
      </c>
      <c r="D75" s="4" t="s">
        <v>5</v>
      </c>
      <c r="E75" s="21">
        <v>-150</v>
      </c>
      <c r="F75" s="4">
        <v>1</v>
      </c>
      <c r="G75" s="40" t="s">
        <v>43</v>
      </c>
    </row>
    <row r="76" spans="1:7" x14ac:dyDescent="0.25">
      <c r="A76" s="3">
        <v>44596</v>
      </c>
      <c r="B76" s="3">
        <v>44595</v>
      </c>
      <c r="C76" s="4" t="s">
        <v>7</v>
      </c>
      <c r="D76" s="4" t="s">
        <v>5</v>
      </c>
      <c r="E76" s="21">
        <v>-150</v>
      </c>
      <c r="F76" s="4">
        <v>2</v>
      </c>
      <c r="G76" s="40" t="s">
        <v>43</v>
      </c>
    </row>
    <row r="77" spans="1:7" x14ac:dyDescent="0.25">
      <c r="A77" s="3">
        <v>44596</v>
      </c>
      <c r="B77" s="3">
        <v>44595</v>
      </c>
      <c r="C77" s="4" t="s">
        <v>7</v>
      </c>
      <c r="D77" s="4" t="s">
        <v>5</v>
      </c>
      <c r="E77" s="21">
        <v>-150</v>
      </c>
      <c r="F77" s="4">
        <v>3</v>
      </c>
      <c r="G77" s="40" t="s">
        <v>43</v>
      </c>
    </row>
    <row r="78" spans="1:7" x14ac:dyDescent="0.25">
      <c r="A78" s="3">
        <v>44596</v>
      </c>
      <c r="B78" s="3">
        <v>44595</v>
      </c>
      <c r="C78" s="4" t="s">
        <v>7</v>
      </c>
      <c r="D78" s="4" t="s">
        <v>31</v>
      </c>
      <c r="E78" s="21">
        <v>3.0739726027397261</v>
      </c>
      <c r="F78" s="4">
        <v>1</v>
      </c>
      <c r="G78" s="40" t="s">
        <v>43</v>
      </c>
    </row>
    <row r="79" spans="1:7" x14ac:dyDescent="0.25">
      <c r="A79" s="3">
        <v>44596</v>
      </c>
      <c r="B79" s="3">
        <v>44595</v>
      </c>
      <c r="C79" s="4" t="s">
        <v>7</v>
      </c>
      <c r="D79" s="4" t="s">
        <v>31</v>
      </c>
      <c r="E79" s="21">
        <v>8.9013698630136986</v>
      </c>
      <c r="F79" s="4">
        <v>2</v>
      </c>
      <c r="G79" s="40" t="s">
        <v>43</v>
      </c>
    </row>
    <row r="80" spans="1:7" x14ac:dyDescent="0.25">
      <c r="A80" s="3">
        <v>44596</v>
      </c>
      <c r="B80" s="3">
        <v>44595</v>
      </c>
      <c r="C80" s="4" t="s">
        <v>7</v>
      </c>
      <c r="D80" s="4" t="s">
        <v>31</v>
      </c>
      <c r="E80" s="21">
        <v>19.760273972602739</v>
      </c>
      <c r="F80" s="4">
        <v>3</v>
      </c>
      <c r="G80" s="40" t="s">
        <v>43</v>
      </c>
    </row>
    <row r="81" spans="1:7" x14ac:dyDescent="0.25">
      <c r="A81" s="3">
        <v>44596</v>
      </c>
      <c r="B81" s="3">
        <v>44596</v>
      </c>
      <c r="C81" s="4" t="s">
        <v>7</v>
      </c>
      <c r="D81" s="4" t="s">
        <v>31</v>
      </c>
      <c r="E81" s="21">
        <v>3.0739726027397261</v>
      </c>
      <c r="F81" s="4">
        <v>1</v>
      </c>
      <c r="G81" s="40" t="s">
        <v>43</v>
      </c>
    </row>
    <row r="82" spans="1:7" x14ac:dyDescent="0.25">
      <c r="A82" s="3">
        <v>44596</v>
      </c>
      <c r="B82" s="3">
        <v>44596</v>
      </c>
      <c r="C82" s="4" t="s">
        <v>7</v>
      </c>
      <c r="D82" s="4" t="s">
        <v>31</v>
      </c>
      <c r="E82" s="21">
        <v>8.9013698630136986</v>
      </c>
      <c r="F82" s="4">
        <v>2</v>
      </c>
      <c r="G82" s="40" t="s">
        <v>43</v>
      </c>
    </row>
    <row r="83" spans="1:7" x14ac:dyDescent="0.25">
      <c r="A83" s="3">
        <v>44596</v>
      </c>
      <c r="B83" s="3">
        <v>44596</v>
      </c>
      <c r="C83" s="4" t="s">
        <v>7</v>
      </c>
      <c r="D83" s="4" t="s">
        <v>31</v>
      </c>
      <c r="E83" s="21">
        <v>19.760273972602739</v>
      </c>
      <c r="F83" s="4">
        <v>3</v>
      </c>
      <c r="G83" s="40" t="s">
        <v>43</v>
      </c>
    </row>
    <row r="84" spans="1:7" x14ac:dyDescent="0.25">
      <c r="A84" s="3">
        <v>44597</v>
      </c>
      <c r="B84" s="3">
        <v>44597</v>
      </c>
      <c r="C84" s="4" t="s">
        <v>7</v>
      </c>
      <c r="D84" s="4" t="s">
        <v>31</v>
      </c>
      <c r="E84" s="21">
        <v>3.0739726027397261</v>
      </c>
      <c r="F84" s="4">
        <v>1</v>
      </c>
      <c r="G84" s="40" t="s">
        <v>43</v>
      </c>
    </row>
    <row r="85" spans="1:7" x14ac:dyDescent="0.25">
      <c r="A85" s="3">
        <v>44597</v>
      </c>
      <c r="B85" s="3">
        <v>44597</v>
      </c>
      <c r="C85" s="4" t="s">
        <v>7</v>
      </c>
      <c r="D85" s="4" t="s">
        <v>31</v>
      </c>
      <c r="E85" s="21">
        <v>8.9013698630136986</v>
      </c>
      <c r="F85" s="4">
        <v>2</v>
      </c>
      <c r="G85" s="40" t="s">
        <v>43</v>
      </c>
    </row>
    <row r="86" spans="1:7" x14ac:dyDescent="0.25">
      <c r="A86" s="3">
        <v>44597</v>
      </c>
      <c r="B86" s="3">
        <v>44597</v>
      </c>
      <c r="C86" s="4" t="s">
        <v>7</v>
      </c>
      <c r="D86" s="4" t="s">
        <v>31</v>
      </c>
      <c r="E86" s="21">
        <v>19.760273972602739</v>
      </c>
      <c r="F86" s="4">
        <v>3</v>
      </c>
      <c r="G86" s="40" t="s">
        <v>43</v>
      </c>
    </row>
  </sheetData>
  <sortState xmlns:xlrd2="http://schemas.microsoft.com/office/spreadsheetml/2017/richdata2" ref="A3:G83">
    <sortCondition ref="A3:A83"/>
    <sortCondition ref="G3:G83"/>
    <sortCondition ref="B3:B83"/>
    <sortCondition descending="1" ref="D3:D83"/>
    <sortCondition ref="F3:F83"/>
    <sortCondition ref="E3:E83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876A-AD32-4AE8-8CD6-6857D96A1684}">
  <dimension ref="A1:P39"/>
  <sheetViews>
    <sheetView workbookViewId="0">
      <selection activeCell="J14" sqref="J14"/>
    </sheetView>
  </sheetViews>
  <sheetFormatPr defaultRowHeight="15" x14ac:dyDescent="0.25"/>
  <cols>
    <col min="1" max="1" width="16.85546875" bestFit="1" customWidth="1"/>
    <col min="2" max="2" width="11.7109375" bestFit="1" customWidth="1"/>
    <col min="3" max="3" width="12.140625" bestFit="1" customWidth="1"/>
    <col min="4" max="4" width="12.5703125" bestFit="1" customWidth="1"/>
    <col min="5" max="5" width="10.85546875" bestFit="1" customWidth="1"/>
    <col min="6" max="6" width="16.85546875" bestFit="1" customWidth="1"/>
    <col min="7" max="7" width="15" bestFit="1" customWidth="1"/>
    <col min="8" max="8" width="14" bestFit="1" customWidth="1"/>
    <col min="10" max="10" width="16.85546875" bestFit="1" customWidth="1"/>
    <col min="11" max="11" width="11.7109375" bestFit="1" customWidth="1"/>
    <col min="12" max="12" width="12.140625" bestFit="1" customWidth="1"/>
    <col min="13" max="13" width="12.5703125" bestFit="1" customWidth="1"/>
    <col min="14" max="14" width="16.85546875" bestFit="1" customWidth="1"/>
    <col min="15" max="15" width="15" bestFit="1" customWidth="1"/>
    <col min="16" max="16" width="14" bestFit="1" customWidth="1"/>
  </cols>
  <sheetData>
    <row r="1" spans="1:16" ht="15.75" thickBot="1" x14ac:dyDescent="0.3"/>
    <row r="2" spans="1:16" ht="15.75" thickBot="1" x14ac:dyDescent="0.3">
      <c r="A2" s="50" t="s">
        <v>51</v>
      </c>
      <c r="B2" s="51"/>
      <c r="C2" s="51"/>
      <c r="D2" s="51"/>
      <c r="E2" s="51"/>
      <c r="F2" s="51"/>
      <c r="G2" s="51"/>
      <c r="H2" s="52"/>
      <c r="J2" s="50" t="s">
        <v>25</v>
      </c>
      <c r="K2" s="51"/>
      <c r="L2" s="51"/>
      <c r="M2" s="51"/>
      <c r="N2" s="51"/>
      <c r="O2" s="51"/>
      <c r="P2" s="52"/>
    </row>
    <row r="3" spans="1:16" x14ac:dyDescent="0.25">
      <c r="A3" s="10" t="s">
        <v>8</v>
      </c>
      <c r="B3" s="10" t="s">
        <v>0</v>
      </c>
      <c r="C3" s="10" t="s">
        <v>26</v>
      </c>
      <c r="D3" s="10" t="s">
        <v>6</v>
      </c>
      <c r="E3" s="10" t="s">
        <v>4</v>
      </c>
      <c r="F3" s="10" t="s">
        <v>9</v>
      </c>
      <c r="G3" s="10" t="s">
        <v>10</v>
      </c>
      <c r="H3" s="10" t="s">
        <v>11</v>
      </c>
      <c r="J3" s="10" t="s">
        <v>8</v>
      </c>
      <c r="K3" s="10" t="s">
        <v>0</v>
      </c>
      <c r="L3" s="10" t="s">
        <v>26</v>
      </c>
      <c r="M3" s="10" t="s">
        <v>6</v>
      </c>
      <c r="N3" s="10" t="s">
        <v>9</v>
      </c>
      <c r="O3" s="10" t="s">
        <v>10</v>
      </c>
      <c r="P3" s="10" t="s">
        <v>11</v>
      </c>
    </row>
    <row r="4" spans="1:16" x14ac:dyDescent="0.25">
      <c r="A4" s="4" t="s">
        <v>12</v>
      </c>
      <c r="B4" s="3">
        <v>44592</v>
      </c>
      <c r="C4" s="3" t="s">
        <v>27</v>
      </c>
      <c r="D4" s="4" t="s">
        <v>7</v>
      </c>
      <c r="E4" s="4">
        <v>2</v>
      </c>
      <c r="F4" s="21">
        <v>0</v>
      </c>
      <c r="G4" s="21">
        <v>20000</v>
      </c>
      <c r="H4" s="21">
        <v>20000</v>
      </c>
      <c r="J4" s="4" t="s">
        <v>12</v>
      </c>
      <c r="K4" s="3">
        <v>44592</v>
      </c>
      <c r="L4" s="3" t="s">
        <v>27</v>
      </c>
      <c r="M4" s="4" t="s">
        <v>7</v>
      </c>
      <c r="N4" s="21">
        <v>0</v>
      </c>
      <c r="O4" s="21">
        <v>60000</v>
      </c>
      <c r="P4" s="21">
        <v>60000</v>
      </c>
    </row>
    <row r="5" spans="1:16" x14ac:dyDescent="0.25">
      <c r="A5" s="4" t="s">
        <v>12</v>
      </c>
      <c r="B5" s="3">
        <v>44592</v>
      </c>
      <c r="C5" s="3" t="s">
        <v>27</v>
      </c>
      <c r="D5" s="4" t="s">
        <v>7</v>
      </c>
      <c r="E5" s="4">
        <v>1</v>
      </c>
      <c r="F5" s="21">
        <v>0</v>
      </c>
      <c r="G5" s="21">
        <v>10000</v>
      </c>
      <c r="H5" s="21">
        <v>10000</v>
      </c>
      <c r="J5" s="4" t="s">
        <v>12</v>
      </c>
      <c r="K5" s="3">
        <v>44592</v>
      </c>
      <c r="L5" s="3" t="s">
        <v>28</v>
      </c>
      <c r="M5" s="4" t="s">
        <v>7</v>
      </c>
      <c r="N5" s="21">
        <v>0</v>
      </c>
      <c r="O5" s="21">
        <v>38.356164383561648</v>
      </c>
      <c r="P5" s="21">
        <v>38.356164383561648</v>
      </c>
    </row>
    <row r="6" spans="1:16" x14ac:dyDescent="0.25">
      <c r="A6" s="4" t="s">
        <v>12</v>
      </c>
      <c r="B6" s="3">
        <v>44592</v>
      </c>
      <c r="C6" s="3" t="s">
        <v>27</v>
      </c>
      <c r="D6" s="4" t="s">
        <v>7</v>
      </c>
      <c r="E6" s="4">
        <v>3</v>
      </c>
      <c r="F6" s="21">
        <v>0</v>
      </c>
      <c r="G6" s="21">
        <v>30000</v>
      </c>
      <c r="H6" s="21">
        <v>30000</v>
      </c>
      <c r="J6" s="4" t="s">
        <v>35</v>
      </c>
      <c r="K6" s="3">
        <v>44593</v>
      </c>
      <c r="L6" s="3" t="s">
        <v>27</v>
      </c>
      <c r="M6" s="4" t="s">
        <v>7</v>
      </c>
      <c r="N6" s="21">
        <v>60000</v>
      </c>
      <c r="O6" s="21">
        <v>-3000</v>
      </c>
      <c r="P6" s="21">
        <v>57000</v>
      </c>
    </row>
    <row r="7" spans="1:16" x14ac:dyDescent="0.25">
      <c r="A7" s="4" t="s">
        <v>12</v>
      </c>
      <c r="B7" s="3">
        <v>44592</v>
      </c>
      <c r="C7" s="5" t="s">
        <v>28</v>
      </c>
      <c r="D7" s="4" t="s">
        <v>7</v>
      </c>
      <c r="E7" s="4">
        <v>2</v>
      </c>
      <c r="F7" s="21">
        <v>0</v>
      </c>
      <c r="G7" s="21">
        <v>10.95890410958904</v>
      </c>
      <c r="H7" s="21">
        <v>10.95890410958904</v>
      </c>
      <c r="J7" s="4" t="s">
        <v>35</v>
      </c>
      <c r="K7" s="3">
        <v>44593</v>
      </c>
      <c r="L7" s="3" t="s">
        <v>28</v>
      </c>
      <c r="M7" s="4" t="s">
        <v>7</v>
      </c>
      <c r="N7" s="21">
        <v>38.356164383561648</v>
      </c>
      <c r="O7" s="21">
        <v>33.315068493150683</v>
      </c>
      <c r="P7" s="21">
        <v>71.671232876712338</v>
      </c>
    </row>
    <row r="8" spans="1:16" x14ac:dyDescent="0.25">
      <c r="A8" s="4" t="s">
        <v>12</v>
      </c>
      <c r="B8" s="3">
        <v>44592</v>
      </c>
      <c r="C8" s="5" t="s">
        <v>28</v>
      </c>
      <c r="D8" s="4" t="s">
        <v>7</v>
      </c>
      <c r="E8" s="4">
        <v>1</v>
      </c>
      <c r="F8" s="21">
        <v>0</v>
      </c>
      <c r="G8" s="21">
        <v>2.7397260273972601</v>
      </c>
      <c r="H8" s="21">
        <v>2.7397260273972601</v>
      </c>
      <c r="J8" s="4" t="s">
        <v>35</v>
      </c>
      <c r="K8" s="3">
        <v>44594</v>
      </c>
      <c r="L8" s="3" t="s">
        <v>27</v>
      </c>
      <c r="M8" s="4" t="s">
        <v>7</v>
      </c>
      <c r="N8" s="21">
        <v>57000</v>
      </c>
      <c r="O8" s="21">
        <v>-500</v>
      </c>
      <c r="P8" s="21">
        <v>56500</v>
      </c>
    </row>
    <row r="9" spans="1:16" x14ac:dyDescent="0.25">
      <c r="A9" s="4" t="s">
        <v>12</v>
      </c>
      <c r="B9" s="3">
        <v>44592</v>
      </c>
      <c r="C9" s="5" t="s">
        <v>28</v>
      </c>
      <c r="D9" s="4" t="s">
        <v>7</v>
      </c>
      <c r="E9" s="4">
        <v>3</v>
      </c>
      <c r="F9" s="21">
        <v>0</v>
      </c>
      <c r="G9" s="21">
        <v>24.657534246575345</v>
      </c>
      <c r="H9" s="21">
        <v>24.657534246575345</v>
      </c>
      <c r="J9" s="4" t="s">
        <v>35</v>
      </c>
      <c r="K9" s="3">
        <v>44594</v>
      </c>
      <c r="L9" s="3" t="s">
        <v>28</v>
      </c>
      <c r="M9" s="4" t="s">
        <v>7</v>
      </c>
      <c r="N9" s="21">
        <v>71.671232876712338</v>
      </c>
      <c r="O9" s="21">
        <v>63.205479452054796</v>
      </c>
      <c r="P9" s="21">
        <v>134.8767123287671</v>
      </c>
    </row>
    <row r="10" spans="1:16" x14ac:dyDescent="0.25">
      <c r="A10" s="4" t="s">
        <v>35</v>
      </c>
      <c r="B10" s="3">
        <v>44593</v>
      </c>
      <c r="C10" s="5" t="s">
        <v>27</v>
      </c>
      <c r="D10" s="4" t="s">
        <v>7</v>
      </c>
      <c r="E10" s="4">
        <v>2</v>
      </c>
      <c r="F10" s="21">
        <v>20000</v>
      </c>
      <c r="G10" s="21">
        <v>-2000</v>
      </c>
      <c r="H10" s="21">
        <v>18000</v>
      </c>
      <c r="J10" s="4" t="s">
        <v>35</v>
      </c>
      <c r="K10" s="3">
        <v>44595</v>
      </c>
      <c r="L10" s="3" t="s">
        <v>27</v>
      </c>
      <c r="M10" s="4" t="s">
        <v>7</v>
      </c>
      <c r="N10" s="21">
        <v>56500</v>
      </c>
      <c r="O10" s="21">
        <v>-250</v>
      </c>
      <c r="P10" s="21">
        <v>56250</v>
      </c>
    </row>
    <row r="11" spans="1:16" x14ac:dyDescent="0.25">
      <c r="A11" s="4" t="s">
        <v>35</v>
      </c>
      <c r="B11" s="3">
        <v>44593</v>
      </c>
      <c r="C11" s="5" t="s">
        <v>27</v>
      </c>
      <c r="D11" s="4" t="s">
        <v>7</v>
      </c>
      <c r="E11" s="4">
        <v>1</v>
      </c>
      <c r="F11" s="21">
        <v>10000</v>
      </c>
      <c r="G11" s="21">
        <v>0</v>
      </c>
      <c r="H11" s="21">
        <v>10000</v>
      </c>
      <c r="J11" s="4" t="s">
        <v>35</v>
      </c>
      <c r="K11" s="3">
        <v>44595</v>
      </c>
      <c r="L11" s="3" t="s">
        <v>28</v>
      </c>
      <c r="M11" s="4" t="s">
        <v>7</v>
      </c>
      <c r="N11" s="21">
        <v>134.8767123287671</v>
      </c>
      <c r="O11" s="21">
        <v>36.441095890410956</v>
      </c>
      <c r="P11" s="21">
        <v>171.31780821917806</v>
      </c>
    </row>
    <row r="12" spans="1:16" x14ac:dyDescent="0.25">
      <c r="A12" s="4" t="s">
        <v>35</v>
      </c>
      <c r="B12" s="3">
        <v>44593</v>
      </c>
      <c r="C12" s="5" t="s">
        <v>27</v>
      </c>
      <c r="D12" s="4" t="s">
        <v>7</v>
      </c>
      <c r="E12" s="4">
        <v>3</v>
      </c>
      <c r="F12" s="21">
        <v>30000</v>
      </c>
      <c r="G12" s="21">
        <v>-1000</v>
      </c>
      <c r="H12" s="21">
        <v>29000</v>
      </c>
      <c r="J12" s="4" t="s">
        <v>35</v>
      </c>
      <c r="K12" s="3">
        <v>44596</v>
      </c>
      <c r="L12" s="3" t="s">
        <v>27</v>
      </c>
      <c r="M12" s="4" t="s">
        <v>7</v>
      </c>
      <c r="N12" s="21">
        <v>56250</v>
      </c>
      <c r="O12" s="21">
        <v>0</v>
      </c>
      <c r="P12" s="21">
        <v>56250</v>
      </c>
    </row>
    <row r="13" spans="1:16" x14ac:dyDescent="0.25">
      <c r="A13" s="4" t="s">
        <v>35</v>
      </c>
      <c r="B13" s="3">
        <v>44593</v>
      </c>
      <c r="C13" s="5" t="s">
        <v>28</v>
      </c>
      <c r="D13" s="4" t="s">
        <v>7</v>
      </c>
      <c r="E13" s="4">
        <v>2</v>
      </c>
      <c r="F13" s="21">
        <v>10.95890410958904</v>
      </c>
      <c r="G13" s="21">
        <v>8.8767123287671232</v>
      </c>
      <c r="H13" s="21">
        <v>19.835616438356162</v>
      </c>
      <c r="J13" s="4" t="s">
        <v>35</v>
      </c>
      <c r="K13" s="3">
        <v>44596</v>
      </c>
      <c r="L13" s="3" t="s">
        <v>28</v>
      </c>
      <c r="M13" s="4" t="s">
        <v>7</v>
      </c>
      <c r="N13" s="21">
        <v>171.31780821917806</v>
      </c>
      <c r="O13" s="21">
        <v>19.939726027397292</v>
      </c>
      <c r="P13" s="21">
        <v>191.25753424657535</v>
      </c>
    </row>
    <row r="14" spans="1:16" x14ac:dyDescent="0.25">
      <c r="A14" s="4" t="s">
        <v>35</v>
      </c>
      <c r="B14" s="3">
        <v>44593</v>
      </c>
      <c r="C14" s="5" t="s">
        <v>28</v>
      </c>
      <c r="D14" s="4" t="s">
        <v>7</v>
      </c>
      <c r="E14" s="4">
        <v>1</v>
      </c>
      <c r="F14" s="21">
        <v>2.7397260273972601</v>
      </c>
      <c r="G14" s="21">
        <v>2.1917808219178081</v>
      </c>
      <c r="H14" s="21">
        <v>4.9315068493150687</v>
      </c>
      <c r="J14" s="4" t="s">
        <v>35</v>
      </c>
      <c r="K14" s="3">
        <v>44597</v>
      </c>
      <c r="L14" s="3" t="s">
        <v>27</v>
      </c>
      <c r="M14" s="4" t="s">
        <v>7</v>
      </c>
      <c r="N14" s="21">
        <v>56250</v>
      </c>
      <c r="O14" s="21">
        <v>0</v>
      </c>
      <c r="P14" s="21">
        <v>56250</v>
      </c>
    </row>
    <row r="15" spans="1:16" x14ac:dyDescent="0.25">
      <c r="A15" s="4" t="s">
        <v>35</v>
      </c>
      <c r="B15" s="3">
        <v>44593</v>
      </c>
      <c r="C15" s="5" t="s">
        <v>28</v>
      </c>
      <c r="D15" s="4" t="s">
        <v>7</v>
      </c>
      <c r="E15" s="4">
        <v>3</v>
      </c>
      <c r="F15" s="21">
        <v>24.657534246575345</v>
      </c>
      <c r="G15" s="21">
        <v>22.246575342465754</v>
      </c>
      <c r="H15" s="21">
        <v>46.904109589041099</v>
      </c>
      <c r="J15" s="4" t="s">
        <v>35</v>
      </c>
      <c r="K15" s="3">
        <v>44597</v>
      </c>
      <c r="L15" s="3" t="s">
        <v>28</v>
      </c>
      <c r="M15" s="4" t="s">
        <v>7</v>
      </c>
      <c r="N15" s="21">
        <v>191.25753424657535</v>
      </c>
      <c r="O15" s="21">
        <v>31.735616438356164</v>
      </c>
      <c r="P15" s="21">
        <v>222.99315068493152</v>
      </c>
    </row>
    <row r="16" spans="1:16" x14ac:dyDescent="0.25">
      <c r="A16" s="4" t="s">
        <v>35</v>
      </c>
      <c r="B16" s="3">
        <v>44594</v>
      </c>
      <c r="C16" s="5" t="s">
        <v>27</v>
      </c>
      <c r="D16" s="4" t="s">
        <v>7</v>
      </c>
      <c r="E16" s="4">
        <v>2</v>
      </c>
      <c r="F16" s="21">
        <v>18000</v>
      </c>
      <c r="G16" s="21">
        <v>0</v>
      </c>
      <c r="H16" s="21">
        <v>18000</v>
      </c>
    </row>
    <row r="17" spans="1:8" x14ac:dyDescent="0.25">
      <c r="A17" s="4" t="s">
        <v>35</v>
      </c>
      <c r="B17" s="3">
        <v>44594</v>
      </c>
      <c r="C17" s="5" t="s">
        <v>27</v>
      </c>
      <c r="D17" s="4" t="s">
        <v>7</v>
      </c>
      <c r="E17" s="4">
        <v>1</v>
      </c>
      <c r="F17" s="21">
        <v>10000</v>
      </c>
      <c r="G17" s="21">
        <v>-500</v>
      </c>
      <c r="H17" s="21">
        <v>9500</v>
      </c>
    </row>
    <row r="18" spans="1:8" x14ac:dyDescent="0.25">
      <c r="A18" s="4" t="s">
        <v>35</v>
      </c>
      <c r="B18" s="3">
        <v>44594</v>
      </c>
      <c r="C18" s="5" t="s">
        <v>27</v>
      </c>
      <c r="D18" s="4" t="s">
        <v>7</v>
      </c>
      <c r="E18" s="4">
        <v>3</v>
      </c>
      <c r="F18" s="21">
        <v>29000</v>
      </c>
      <c r="G18" s="21">
        <v>0</v>
      </c>
      <c r="H18" s="21">
        <v>29000</v>
      </c>
    </row>
    <row r="19" spans="1:8" x14ac:dyDescent="0.25">
      <c r="A19" s="4" t="s">
        <v>35</v>
      </c>
      <c r="B19" s="3">
        <v>44594</v>
      </c>
      <c r="C19" s="5" t="s">
        <v>28</v>
      </c>
      <c r="D19" s="4" t="s">
        <v>7</v>
      </c>
      <c r="E19" s="4">
        <v>2</v>
      </c>
      <c r="F19" s="21">
        <v>19.835616438356162</v>
      </c>
      <c r="G19" s="21">
        <v>28.876712328767123</v>
      </c>
      <c r="H19" s="21">
        <v>48.712328767123282</v>
      </c>
    </row>
    <row r="20" spans="1:8" x14ac:dyDescent="0.25">
      <c r="A20" s="4" t="s">
        <v>35</v>
      </c>
      <c r="B20" s="3">
        <v>44594</v>
      </c>
      <c r="C20" s="5" t="s">
        <v>28</v>
      </c>
      <c r="D20" s="4" t="s">
        <v>7</v>
      </c>
      <c r="E20" s="4">
        <v>1</v>
      </c>
      <c r="F20" s="21">
        <v>4.9315068493150687</v>
      </c>
      <c r="G20" s="21">
        <v>2.0821917808219177</v>
      </c>
      <c r="H20" s="21">
        <v>7.0136986301369859</v>
      </c>
    </row>
    <row r="21" spans="1:8" x14ac:dyDescent="0.25">
      <c r="A21" s="4" t="s">
        <v>35</v>
      </c>
      <c r="B21" s="3">
        <v>44594</v>
      </c>
      <c r="C21" s="5" t="s">
        <v>28</v>
      </c>
      <c r="D21" s="4" t="s">
        <v>7</v>
      </c>
      <c r="E21" s="4">
        <v>3</v>
      </c>
      <c r="F21" s="21">
        <v>46.904109589041099</v>
      </c>
      <c r="G21" s="21">
        <v>32.246575342465754</v>
      </c>
      <c r="H21" s="21">
        <v>79.150684931506845</v>
      </c>
    </row>
    <row r="22" spans="1:8" x14ac:dyDescent="0.25">
      <c r="A22" s="4" t="s">
        <v>35</v>
      </c>
      <c r="B22" s="3">
        <v>44595</v>
      </c>
      <c r="C22" s="5" t="s">
        <v>27</v>
      </c>
      <c r="D22" s="4" t="s">
        <v>7</v>
      </c>
      <c r="E22" s="4">
        <v>2</v>
      </c>
      <c r="F22" s="21">
        <v>18000</v>
      </c>
      <c r="G22" s="21">
        <v>50</v>
      </c>
      <c r="H22" s="21">
        <v>18050</v>
      </c>
    </row>
    <row r="23" spans="1:8" x14ac:dyDescent="0.25">
      <c r="A23" s="4" t="s">
        <v>35</v>
      </c>
      <c r="B23" s="3">
        <v>44595</v>
      </c>
      <c r="C23" s="5" t="s">
        <v>27</v>
      </c>
      <c r="D23" s="4" t="s">
        <v>7</v>
      </c>
      <c r="E23" s="4">
        <v>1</v>
      </c>
      <c r="F23" s="21">
        <v>9500</v>
      </c>
      <c r="G23" s="21">
        <v>-150</v>
      </c>
      <c r="H23" s="21">
        <v>9350</v>
      </c>
    </row>
    <row r="24" spans="1:8" x14ac:dyDescent="0.25">
      <c r="A24" s="4" t="s">
        <v>35</v>
      </c>
      <c r="B24" s="3">
        <v>44595</v>
      </c>
      <c r="C24" s="5" t="s">
        <v>27</v>
      </c>
      <c r="D24" s="4" t="s">
        <v>7</v>
      </c>
      <c r="E24" s="4">
        <v>3</v>
      </c>
      <c r="F24" s="21">
        <v>29000</v>
      </c>
      <c r="G24" s="21">
        <v>-150</v>
      </c>
      <c r="H24" s="21">
        <v>28850</v>
      </c>
    </row>
    <row r="25" spans="1:8" x14ac:dyDescent="0.25">
      <c r="A25" s="4" t="s">
        <v>35</v>
      </c>
      <c r="B25" s="3">
        <v>44595</v>
      </c>
      <c r="C25" s="5" t="s">
        <v>28</v>
      </c>
      <c r="D25" s="4" t="s">
        <v>7</v>
      </c>
      <c r="E25" s="4">
        <v>2</v>
      </c>
      <c r="F25" s="21">
        <v>48.712328767123282</v>
      </c>
      <c r="G25" s="21">
        <v>9.0986301369863014</v>
      </c>
      <c r="H25" s="21">
        <v>57.810958904109583</v>
      </c>
    </row>
    <row r="26" spans="1:8" x14ac:dyDescent="0.25">
      <c r="A26" s="4" t="s">
        <v>35</v>
      </c>
      <c r="B26" s="3">
        <v>44595</v>
      </c>
      <c r="C26" s="5" t="s">
        <v>28</v>
      </c>
      <c r="D26" s="4" t="s">
        <v>7</v>
      </c>
      <c r="E26" s="4">
        <v>1</v>
      </c>
      <c r="F26" s="21">
        <v>7.0136986301369859</v>
      </c>
      <c r="G26" s="21">
        <v>5.2109589041095905</v>
      </c>
      <c r="H26" s="21">
        <v>12.224657534246576</v>
      </c>
    </row>
    <row r="27" spans="1:8" x14ac:dyDescent="0.25">
      <c r="A27" s="4" t="s">
        <v>35</v>
      </c>
      <c r="B27" s="3">
        <v>44595</v>
      </c>
      <c r="C27" s="5" t="s">
        <v>28</v>
      </c>
      <c r="D27" s="4" t="s">
        <v>7</v>
      </c>
      <c r="E27" s="4">
        <v>3</v>
      </c>
      <c r="F27" s="21">
        <v>79.150684931506845</v>
      </c>
      <c r="G27" s="21">
        <v>22.131506849315066</v>
      </c>
      <c r="H27" s="21">
        <v>101.2821917808219</v>
      </c>
    </row>
    <row r="28" spans="1:8" x14ac:dyDescent="0.25">
      <c r="A28" s="4" t="s">
        <v>35</v>
      </c>
      <c r="B28" s="3">
        <v>44596</v>
      </c>
      <c r="C28" s="5" t="s">
        <v>27</v>
      </c>
      <c r="D28" s="4" t="s">
        <v>7</v>
      </c>
      <c r="E28" s="4">
        <v>2</v>
      </c>
      <c r="F28" s="21">
        <v>18050</v>
      </c>
      <c r="G28" s="21">
        <v>0</v>
      </c>
      <c r="H28" s="21">
        <v>18050</v>
      </c>
    </row>
    <row r="29" spans="1:8" x14ac:dyDescent="0.25">
      <c r="A29" s="4" t="s">
        <v>35</v>
      </c>
      <c r="B29" s="3">
        <v>44596</v>
      </c>
      <c r="C29" s="5" t="s">
        <v>27</v>
      </c>
      <c r="D29" s="4" t="s">
        <v>7</v>
      </c>
      <c r="E29" s="4">
        <v>1</v>
      </c>
      <c r="F29" s="21">
        <v>9350</v>
      </c>
      <c r="G29" s="21">
        <v>0</v>
      </c>
      <c r="H29" s="21">
        <v>9350</v>
      </c>
    </row>
    <row r="30" spans="1:8" x14ac:dyDescent="0.25">
      <c r="A30" s="4" t="s">
        <v>35</v>
      </c>
      <c r="B30" s="3">
        <v>44596</v>
      </c>
      <c r="C30" s="5" t="s">
        <v>27</v>
      </c>
      <c r="D30" s="4" t="s">
        <v>7</v>
      </c>
      <c r="E30" s="4">
        <v>3</v>
      </c>
      <c r="F30" s="21">
        <v>28850</v>
      </c>
      <c r="G30" s="21">
        <v>0</v>
      </c>
      <c r="H30" s="21">
        <v>28850</v>
      </c>
    </row>
    <row r="31" spans="1:8" x14ac:dyDescent="0.25">
      <c r="A31" s="4" t="s">
        <v>35</v>
      </c>
      <c r="B31" s="3">
        <v>44596</v>
      </c>
      <c r="C31" s="5" t="s">
        <v>28</v>
      </c>
      <c r="D31" s="4" t="s">
        <v>7</v>
      </c>
      <c r="E31" s="4">
        <v>2</v>
      </c>
      <c r="F31" s="21">
        <v>57.810958904109583</v>
      </c>
      <c r="G31" s="21">
        <v>7.8054794520548079</v>
      </c>
      <c r="H31" s="21">
        <v>65.616438356164394</v>
      </c>
    </row>
    <row r="32" spans="1:8" x14ac:dyDescent="0.25">
      <c r="A32" s="4" t="s">
        <v>35</v>
      </c>
      <c r="B32" s="3">
        <v>44596</v>
      </c>
      <c r="C32" s="5" t="s">
        <v>28</v>
      </c>
      <c r="D32" s="4" t="s">
        <v>7</v>
      </c>
      <c r="E32" s="4">
        <v>1</v>
      </c>
      <c r="F32" s="21">
        <v>12.224657534246576</v>
      </c>
      <c r="G32" s="21">
        <v>3.6219178082191803</v>
      </c>
      <c r="H32" s="21">
        <v>15.846575342465757</v>
      </c>
    </row>
    <row r="33" spans="1:8" x14ac:dyDescent="0.25">
      <c r="A33" s="4" t="s">
        <v>35</v>
      </c>
      <c r="B33" s="3">
        <v>44596</v>
      </c>
      <c r="C33" s="5" t="s">
        <v>28</v>
      </c>
      <c r="D33" s="4" t="s">
        <v>7</v>
      </c>
      <c r="E33" s="4">
        <v>3</v>
      </c>
      <c r="F33" s="21">
        <v>101.2821917808219</v>
      </c>
      <c r="G33" s="21">
        <v>8.5123287671233037</v>
      </c>
      <c r="H33" s="21">
        <v>109.79452054794521</v>
      </c>
    </row>
    <row r="34" spans="1:8" x14ac:dyDescent="0.25">
      <c r="A34" s="4" t="s">
        <v>35</v>
      </c>
      <c r="B34" s="3">
        <v>44597</v>
      </c>
      <c r="C34" s="5" t="s">
        <v>27</v>
      </c>
      <c r="D34" s="4" t="s">
        <v>7</v>
      </c>
      <c r="E34" s="4">
        <v>2</v>
      </c>
      <c r="F34" s="21">
        <v>18050</v>
      </c>
      <c r="G34" s="21">
        <v>0</v>
      </c>
      <c r="H34" s="21">
        <v>18050</v>
      </c>
    </row>
    <row r="35" spans="1:8" x14ac:dyDescent="0.25">
      <c r="A35" s="4" t="s">
        <v>35</v>
      </c>
      <c r="B35" s="3">
        <v>44597</v>
      </c>
      <c r="C35" s="5" t="s">
        <v>27</v>
      </c>
      <c r="D35" s="4" t="s">
        <v>7</v>
      </c>
      <c r="E35" s="4">
        <v>1</v>
      </c>
      <c r="F35" s="21">
        <v>9350</v>
      </c>
      <c r="G35" s="21">
        <v>0</v>
      </c>
      <c r="H35" s="21">
        <v>9350</v>
      </c>
    </row>
    <row r="36" spans="1:8" x14ac:dyDescent="0.25">
      <c r="A36" s="4" t="s">
        <v>35</v>
      </c>
      <c r="B36" s="3">
        <v>44597</v>
      </c>
      <c r="C36" s="5" t="s">
        <v>27</v>
      </c>
      <c r="D36" s="4" t="s">
        <v>7</v>
      </c>
      <c r="E36" s="4">
        <v>3</v>
      </c>
      <c r="F36" s="21">
        <v>28850</v>
      </c>
      <c r="G36" s="21">
        <v>0</v>
      </c>
      <c r="H36" s="21">
        <v>28850</v>
      </c>
    </row>
    <row r="37" spans="1:8" x14ac:dyDescent="0.25">
      <c r="A37" s="4" t="s">
        <v>35</v>
      </c>
      <c r="B37" s="3">
        <v>44597</v>
      </c>
      <c r="C37" s="5" t="s">
        <v>28</v>
      </c>
      <c r="D37" s="4" t="s">
        <v>7</v>
      </c>
      <c r="E37" s="4">
        <v>2</v>
      </c>
      <c r="F37" s="21">
        <v>65.616438356164394</v>
      </c>
      <c r="G37" s="21">
        <v>8.9013698630136986</v>
      </c>
      <c r="H37" s="21">
        <v>74.517808219178093</v>
      </c>
    </row>
    <row r="38" spans="1:8" x14ac:dyDescent="0.25">
      <c r="A38" s="4" t="s">
        <v>35</v>
      </c>
      <c r="B38" s="3">
        <v>44597</v>
      </c>
      <c r="C38" s="5" t="s">
        <v>28</v>
      </c>
      <c r="D38" s="4" t="s">
        <v>7</v>
      </c>
      <c r="E38" s="4">
        <v>1</v>
      </c>
      <c r="F38" s="21">
        <v>15.846575342465757</v>
      </c>
      <c r="G38" s="21">
        <v>3.0739726027397261</v>
      </c>
      <c r="H38" s="21">
        <v>18.920547945205485</v>
      </c>
    </row>
    <row r="39" spans="1:8" x14ac:dyDescent="0.25">
      <c r="A39" s="4" t="s">
        <v>35</v>
      </c>
      <c r="B39" s="3">
        <v>44597</v>
      </c>
      <c r="C39" s="5" t="s">
        <v>28</v>
      </c>
      <c r="D39" s="4" t="s">
        <v>7</v>
      </c>
      <c r="E39" s="4">
        <v>3</v>
      </c>
      <c r="F39" s="21">
        <v>109.79452054794521</v>
      </c>
      <c r="G39" s="21">
        <v>19.760273972602739</v>
      </c>
      <c r="H39" s="21">
        <v>129.55479452054794</v>
      </c>
    </row>
  </sheetData>
  <mergeCells count="2">
    <mergeCell ref="A2:H2"/>
    <mergeCell ref="J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8B15-670B-446E-8465-7C115246509D}">
  <dimension ref="A1:I11"/>
  <sheetViews>
    <sheetView workbookViewId="0">
      <selection activeCell="F26" sqref="F26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9.7109375" bestFit="1" customWidth="1"/>
    <col min="4" max="4" width="12.5703125" bestFit="1" customWidth="1"/>
    <col min="5" max="5" width="11" bestFit="1" customWidth="1"/>
    <col min="6" max="6" width="27.85546875" bestFit="1" customWidth="1"/>
    <col min="7" max="7" width="24" bestFit="1" customWidth="1"/>
    <col min="8" max="8" width="16.7109375" bestFit="1" customWidth="1"/>
    <col min="9" max="9" width="31.7109375" bestFit="1" customWidth="1"/>
  </cols>
  <sheetData>
    <row r="1" spans="1:9" ht="15.75" thickBot="1" x14ac:dyDescent="0.3"/>
    <row r="2" spans="1:9" ht="15.75" thickBot="1" x14ac:dyDescent="0.3">
      <c r="A2" s="50" t="s">
        <v>52</v>
      </c>
      <c r="B2" s="51"/>
      <c r="C2" s="51"/>
      <c r="D2" s="51"/>
      <c r="E2" s="51"/>
      <c r="F2" s="51"/>
      <c r="G2" s="51"/>
      <c r="H2" s="51"/>
      <c r="I2" s="58"/>
    </row>
    <row r="3" spans="1:9" x14ac:dyDescent="0.25">
      <c r="A3" s="10" t="s">
        <v>0</v>
      </c>
      <c r="B3" s="10" t="s">
        <v>1</v>
      </c>
      <c r="C3" s="10" t="s">
        <v>17</v>
      </c>
      <c r="D3" s="10" t="s">
        <v>6</v>
      </c>
      <c r="E3" s="10" t="s">
        <v>13</v>
      </c>
      <c r="F3" s="11" t="s">
        <v>14</v>
      </c>
      <c r="G3" s="11" t="s">
        <v>15</v>
      </c>
      <c r="H3" s="11" t="s">
        <v>16</v>
      </c>
      <c r="I3" s="33" t="s">
        <v>49</v>
      </c>
    </row>
    <row r="4" spans="1:9" x14ac:dyDescent="0.25">
      <c r="A4" s="3">
        <v>44592</v>
      </c>
      <c r="B4" s="3">
        <v>44592</v>
      </c>
      <c r="C4" s="3">
        <v>44593</v>
      </c>
      <c r="D4" s="4" t="s">
        <v>7</v>
      </c>
      <c r="E4" s="4">
        <v>2</v>
      </c>
      <c r="F4" s="4" t="s">
        <v>19</v>
      </c>
      <c r="G4" s="3">
        <v>44592</v>
      </c>
      <c r="H4" s="4">
        <v>20</v>
      </c>
      <c r="I4" s="6">
        <v>20000</v>
      </c>
    </row>
    <row r="5" spans="1:9" x14ac:dyDescent="0.25">
      <c r="A5" s="3">
        <v>44592</v>
      </c>
      <c r="B5" s="3">
        <v>44592</v>
      </c>
      <c r="C5" s="3">
        <v>44593</v>
      </c>
      <c r="D5" s="4" t="s">
        <v>7</v>
      </c>
      <c r="E5" s="4">
        <v>1</v>
      </c>
      <c r="F5" s="4" t="s">
        <v>18</v>
      </c>
      <c r="G5" s="3">
        <v>44592</v>
      </c>
      <c r="H5" s="4">
        <v>10</v>
      </c>
      <c r="I5" s="6">
        <v>10000</v>
      </c>
    </row>
    <row r="6" spans="1:9" x14ac:dyDescent="0.25">
      <c r="A6" s="3">
        <v>44592</v>
      </c>
      <c r="B6" s="3">
        <v>44592</v>
      </c>
      <c r="C6" s="3">
        <v>44593</v>
      </c>
      <c r="D6" s="4" t="s">
        <v>7</v>
      </c>
      <c r="E6" s="4">
        <v>3</v>
      </c>
      <c r="F6" s="4" t="s">
        <v>20</v>
      </c>
      <c r="G6" s="3">
        <v>44592</v>
      </c>
      <c r="H6" s="4">
        <v>30</v>
      </c>
      <c r="I6" s="6">
        <v>30000</v>
      </c>
    </row>
    <row r="7" spans="1:9" x14ac:dyDescent="0.25">
      <c r="A7" s="3">
        <v>44593</v>
      </c>
      <c r="B7" s="3">
        <v>44593</v>
      </c>
      <c r="C7" s="4"/>
      <c r="D7" s="4" t="s">
        <v>7</v>
      </c>
      <c r="E7" s="4">
        <v>2</v>
      </c>
      <c r="F7" s="4" t="s">
        <v>19</v>
      </c>
      <c r="G7" s="3">
        <v>44593</v>
      </c>
      <c r="H7" s="6">
        <v>18</v>
      </c>
      <c r="I7" s="6">
        <v>20000</v>
      </c>
    </row>
    <row r="8" spans="1:9" x14ac:dyDescent="0.25">
      <c r="A8" s="3">
        <v>44593</v>
      </c>
      <c r="B8" s="3">
        <v>44593</v>
      </c>
      <c r="C8" s="3">
        <v>44594</v>
      </c>
      <c r="D8" s="4" t="s">
        <v>7</v>
      </c>
      <c r="E8" s="4">
        <v>1</v>
      </c>
      <c r="F8" s="4" t="s">
        <v>18</v>
      </c>
      <c r="G8" s="3">
        <v>44593</v>
      </c>
      <c r="H8" s="6">
        <v>8</v>
      </c>
      <c r="I8" s="6">
        <v>10000</v>
      </c>
    </row>
    <row r="9" spans="1:9" x14ac:dyDescent="0.25">
      <c r="A9" s="3">
        <v>44593</v>
      </c>
      <c r="B9" s="3">
        <v>44593</v>
      </c>
      <c r="C9" s="25">
        <f>A11</f>
        <v>44596</v>
      </c>
      <c r="D9" s="4" t="s">
        <v>7</v>
      </c>
      <c r="E9" s="4">
        <v>3</v>
      </c>
      <c r="F9" s="4" t="s">
        <v>20</v>
      </c>
      <c r="G9" s="3">
        <v>44593</v>
      </c>
      <c r="H9" s="6">
        <v>28</v>
      </c>
      <c r="I9" s="6">
        <v>30000</v>
      </c>
    </row>
    <row r="10" spans="1:9" x14ac:dyDescent="0.25">
      <c r="A10" s="3">
        <v>44594</v>
      </c>
      <c r="B10" s="3">
        <v>44594</v>
      </c>
      <c r="C10" s="4"/>
      <c r="D10" s="4" t="s">
        <v>7</v>
      </c>
      <c r="E10" s="6">
        <v>1</v>
      </c>
      <c r="F10" s="24" t="s">
        <v>37</v>
      </c>
      <c r="G10" s="3">
        <v>44594</v>
      </c>
      <c r="H10" s="24">
        <v>12</v>
      </c>
      <c r="I10" s="6">
        <v>10000</v>
      </c>
    </row>
    <row r="11" spans="1:9" x14ac:dyDescent="0.25">
      <c r="A11" s="3">
        <v>44596</v>
      </c>
      <c r="B11" s="3">
        <v>44592</v>
      </c>
      <c r="C11" s="4"/>
      <c r="D11" s="4" t="s">
        <v>7</v>
      </c>
      <c r="E11" s="6">
        <v>3</v>
      </c>
      <c r="F11" s="4" t="s">
        <v>20</v>
      </c>
      <c r="G11" s="3">
        <f>B11</f>
        <v>44592</v>
      </c>
      <c r="H11" s="24">
        <v>25</v>
      </c>
      <c r="I11" s="6">
        <v>30000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</vt:lpstr>
      <vt:lpstr>Transactions_final</vt:lpstr>
      <vt:lpstr>Balances_Final</vt:lpstr>
      <vt:lpstr>InstrumentAttribute_Final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2025-06-14T06:08:18Z</dcterms:created>
  <dcterms:modified xsi:type="dcterms:W3CDTF">2025-06-14T18:38:16Z</dcterms:modified>
</cp:coreProperties>
</file>