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arget="docMetadata/LabelInfo.xml" Type="http://schemas.microsoft.com/office/2020/02/relationships/classificationlabel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ProductCatalog_Allocation_Calc" sheetId="5" state="visible" r:id="rId7"/>
    <sheet name="RevRec_Calc" sheetId="6" state="visible" r:id="rId8"/>
    <sheet name="Scenario" sheetId="7" state="visible" r:id="rId9"/>
    <sheet name="o_Transac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<sst xmlns="http://schemas.openxmlformats.org/spreadsheetml/2006/main" count="296" uniqueCount="127">
  <si>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</si>
  <si>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</si>
  <si>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</si>
  <si>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</si>
  <si>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</si>
  <si>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</si>
  <si>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</si>
  <si>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</si>
  <si>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</si>
  <si>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New Billing</t>
  </si>
  <si>
    <t xml:space="preserve">Credit Note</t>
  </si>
  <si>
    <t xml:space="preserve">Type</t>
  </si>
  <si>
    <t xml:space="preserve">AttributeID</t>
  </si>
  <si>
    <t xml:space="preserve">EffectiveDate</t>
  </si>
  <si>
    <t xml:space="preserve">ATTRIBUTES.ORDER_DATE</t>
  </si>
  <si>
    <t xml:space="preserve">ATTRIBUTES.ITEM_ID</t>
  </si>
  <si>
    <t xml:space="preserve">ATTRIBUTES.PRODUCT_ID</t>
  </si>
  <si>
    <t xml:space="preserve">ATTRIBUTES.SALE_PRICE</t>
  </si>
  <si>
    <t xml:space="preserve">ATTRIBUTES.QUANTITY</t>
  </si>
  <si>
    <t xml:space="preserve">ATTRIBUTES.EXTENDED_SALEPRICE</t>
  </si>
  <si>
    <t xml:space="preserve">ATTRIBUTES.ITEM_STARTDATE</t>
  </si>
  <si>
    <t xml:space="preserve">ATTRIBUTES.ITEM_ENDDATE</t>
  </si>
  <si>
    <t xml:space="preserve">ATTRIBUTES.CURRENCY</t>
  </si>
  <si>
    <t xml:space="preserve">ATTRIBUTES.PRODUCT_NAME</t>
  </si>
  <si>
    <t xml:space="preserve">CURRENT_OPEN_VERSION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</si>
  <si>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</si>
  <si>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</si>
  <si>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</si>
  <si>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</si>
  <si>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</si>
  <si>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</si>
  <si>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</si>
  <si>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Billing</t>
  </si>
  <si>
    <t xml:space="preserve">Unbilled</t>
  </si>
  <si>
    <t xml:space="preserve">Deferred Revenue</t>
  </si>
  <si>
    <t xml:space="preserve">Revenue</t>
  </si>
  <si>
    <t xml:space="preserve">PRODUCT CATALOG</t>
  </si>
  <si>
    <t xml:space="preserve">ProductId</t>
  </si>
  <si>
    <t xml:space="preserve">ProductName</t>
  </si>
  <si>
    <t xml:space="preserve">Standalone Sellig Price Rule</t>
  </si>
  <si>
    <t xml:space="preserve">Revenue Recognition Method</t>
  </si>
  <si>
    <t xml:space="preserve">Discount</t>
  </si>
  <si>
    <t xml:space="preserve">AMOUNT</t>
  </si>
  <si>
    <t xml:space="preserve">POINT_IN_TIME</t>
  </si>
  <si>
    <t xml:space="preserve">SaaS Basic Subscription</t>
  </si>
  <si>
    <t xml:space="preserve">USE SALES PRICE</t>
  </si>
  <si>
    <t xml:space="preserve">RATABLE</t>
  </si>
  <si>
    <t xml:space="preserve">SaaS Implementation</t>
  </si>
  <si>
    <t xml:space="preserve">SaaS Training</t>
  </si>
  <si>
    <t xml:space="preserve">SaaS Premium Subscription</t>
  </si>
  <si>
    <t xml:space="preserve">Invoice</t>
  </si>
  <si>
    <t xml:space="preserve">REVENUE ALLOCATION</t>
  </si>
  <si>
    <t xml:space="preserve">Sale Price</t>
  </si>
  <si>
    <t xml:space="preserve">SSP</t>
  </si>
  <si>
    <t xml:space="preserve">Ratio</t>
  </si>
  <si>
    <t xml:space="preserve">Allocation</t>
  </si>
  <si>
    <t xml:space="preserve">Total</t>
  </si>
  <si>
    <t xml:space="preserve">ALLOCATED REVENUE</t>
  </si>
  <si>
    <t xml:space="preserve">HEALTH CHECK</t>
  </si>
  <si>
    <t xml:space="preserve">EXECUTION DATE</t>
  </si>
  <si>
    <t xml:space="preserve">Product ID</t>
  </si>
  <si>
    <t xml:space="preserve">Attribute Id</t>
  </si>
  <si>
    <t xml:space="preserve">Revenue Allocation</t>
  </si>
  <si>
    <t xml:space="preserve">Start Date</t>
  </si>
  <si>
    <t xml:space="preserve">End Date</t>
  </si>
  <si>
    <t xml:space="preserve">Days</t>
  </si>
  <si>
    <t xml:space="preserve">Per Day Revenue</t>
  </si>
  <si>
    <t xml:space="preserve">InstrumentID</t>
  </si>
  <si>
    <t xml:space="preserve">Recognition Method</t>
  </si>
  <si>
    <t xml:space="preserve">Months</t>
  </si>
  <si>
    <t xml:space="preserve">HELPER COLUMN</t>
  </si>
  <si>
    <t xml:space="preserve">DAYS</t>
  </si>
  <si>
    <t xml:space="preserve">REVENUE</t>
  </si>
  <si>
    <t xml:space="preserve">ProductID</t>
  </si>
  <si>
    <t xml:space="preserve">BALANCES</t>
  </si>
  <si>
    <t xml:space="preserve">Date</t>
  </si>
  <si>
    <t xml:space="preserve">NEW ACTIVITY + BALANCE</t>
  </si>
  <si>
    <t xml:space="preserve">NEW ACTIVITY</t>
  </si>
  <si>
    <t xml:space="preserve">TRANSACTIONS</t>
  </si>
  <si>
    <t xml:space="preserve">Transactiontype</t>
  </si>
  <si>
    <t xml:space="preserve">Group</t>
  </si>
  <si>
    <t xml:space="preserve">Unbilled Charge</t>
  </si>
  <si>
    <t xml:space="preserve">Transactions</t>
  </si>
  <si>
    <t xml:space="preserve">Ending Balance</t>
  </si>
  <si>
    <t xml:space="preserve">General Ledger</t>
  </si>
  <si>
    <t xml:space="preserve">PD</t>
  </si>
  <si>
    <t xml:space="preserve">ED</t>
  </si>
  <si>
    <t xml:space="preserve">Transaction</t>
  </si>
  <si>
    <t xml:space="preserve">EntryType</t>
  </si>
  <si>
    <t xml:space="preserve">Month</t>
  </si>
  <si>
    <t xml:space="preserve">Account</t>
  </si>
  <si>
    <t xml:space="preserve">DR</t>
  </si>
  <si>
    <t xml:space="preserve">CR</t>
  </si>
  <si>
    <t xml:space="preserve">Model</t>
  </si>
  <si>
    <t xml:space="preserve">Jan</t>
  </si>
  <si>
    <t xml:space="preserve">Balance</t>
  </si>
  <si>
    <t xml:space="preserve">Feb</t>
  </si>
  <si>
    <t xml:space="preserve">ETL</t>
  </si>
  <si>
    <t xml:space="preserve">Contra Revenue</t>
  </si>
  <si>
    <t xml:space="preserve">Reversal</t>
  </si>
  <si>
    <t xml:space="preserve">Mar</t>
  </si>
  <si>
    <t xml:space="preserve">Apr</t>
  </si>
  <si>
    <t xml:space="preserve">May</t>
  </si>
  <si>
    <t>SO1</t>
  </si>
  <si>
    <t>NEW BILLING</t>
  </si>
  <si>
    <t>20220228</t>
  </si>
  <si>
    <t>1900.0</t>
  </si>
  <si>
    <t>0.0000</t>
  </si>
  <si>
    <t>202202</t>
  </si>
  <si>
    <t>1900.0000</t>
  </si>
  <si>
    <t>BILLING</t>
  </si>
  <si>
    <t>342.8180</t>
  </si>
  <si>
    <t>UNBILLED</t>
  </si>
  <si>
    <t>-23.7965</t>
  </si>
  <si>
    <t>REVENUE</t>
  </si>
  <si>
    <t/>
  </si>
  <si>
    <t>INVOICE</t>
  </si>
  <si>
    <t>20220131</t>
  </si>
  <si>
    <t>USD</t>
  </si>
  <si>
    <t>IDHJ-EGNY</t>
  </si>
  <si>
    <t>DISCOUNT</t>
  </si>
  <si>
    <t>FFFF-AAAA</t>
  </si>
  <si>
    <t>SAAS BASIC SUBSCRIPTION</t>
  </si>
  <si>
    <t>FFFF-BBBB</t>
  </si>
  <si>
    <t>SAAS IMPLEMENTATION</t>
  </si>
  <si>
    <t>FFFF-CCC</t>
  </si>
  <si>
    <t>SAAS PREMIUM SUBSCRIPTION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</si>
</sst>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0"/>
    <numFmt numFmtId="167" formatCode="0.00"/>
    <numFmt numFmtId="168" formatCode="#,##0.00_);[RED]\(#,##0.00\)"/>
    <numFmt numFmtId="169" formatCode="0.00_);[RED]\(0.00\)"/>
    <numFmt numFmtId="170" formatCode="0.0000_);[RED]\(0.0000\)"/>
    <numFmt numFmtId="171" formatCode="0_);[RED]\(0\)"/>
    <numFmt numFmtId="172" formatCode="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D9D9D9"/>
      </patternFill>
    </fill>
    <fill>
      <patternFill patternType="solid">
        <fgColor theme="9" tint="0.5999"/>
        <bgColor rgb="FFC6EFCE"/>
      </patternFill>
    </fill>
    <fill>
      <patternFill patternType="solid">
        <fgColor theme="0" tint="-0.15"/>
        <bgColor rgb="FFDAE3F3"/>
      </patternFill>
    </fill>
    <fill>
      <patternFill patternType="solid">
        <fgColor theme="7" tint="0.59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92">
        <v>44620.0</v>
      </c>
      <c r="B2" t="n" s="91">
        <v>44592.0</v>
      </c>
      <c r="C2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false" hidden="false" style="1" width="8.71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customFormat="false" ht="15" hidden="false" customHeight="false" outlineLevel="0" collapsed="false">
      <c r="A2" t="s" s="1">
        <v>104</v>
      </c>
      <c r="B2" t="n" s="1">
        <v>0.0</v>
      </c>
      <c r="C2" t="s" s="1">
        <v>105</v>
      </c>
      <c r="D2" t="n" s="72">
        <v>44620.0</v>
      </c>
      <c r="E2" t="s" s="1">
        <v>103</v>
      </c>
      <c r="F2" t="s" s="1">
        <v>106</v>
      </c>
    </row>
    <row r="3" customFormat="false" ht="15" hidden="false" customHeight="false" outlineLevel="0" collapsed="false">
      <c r="A3" s="5" t="s">
        <v>10</v>
      </c>
      <c r="B3" s="5" t="n">
        <v>0</v>
      </c>
      <c r="C3" s="6"/>
      <c r="D3" s="6"/>
      <c r="E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7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24.11" collapsed="false" outlineLevel="0"/>
    <col min="2" max="2" customWidth="true" hidden="false" style="1" width="25.14" collapsed="false" outlineLevel="0"/>
    <col min="3" max="4" customWidth="true" hidden="false" style="1" width="14.71" collapsed="false" outlineLevel="0"/>
    <col min="5" max="5" customWidth="true" hidden="false" style="1" width="23.71" collapsed="false" outlineLevel="0"/>
    <col min="6" max="6" customWidth="true" hidden="false" style="1" width="20.42" collapsed="false" outlineLevel="0"/>
    <col min="7" max="7" customWidth="true" hidden="false" style="1" width="10.29" collapsed="false" outlineLevel="0"/>
    <col min="8" max="8" customWidth="true" hidden="false" style="1" width="12.42" collapsed="false" outlineLevel="0"/>
    <col min="9" max="9" customWidth="true" hidden="false" style="1" width="11.14" collapsed="false" outlineLevel="0"/>
    <col min="10" max="10" customWidth="true" hidden="false" style="1" width="10.29" collapsed="false" outlineLevel="0"/>
    <col min="11" max="11" customWidth="true" hidden="false" style="1" width="20.57" collapsed="false" outlineLevel="0"/>
    <col min="12" max="12" customWidth="true" hidden="false" style="1" width="16.57" collapsed="false" outlineLevel="0"/>
    <col min="13" max="13" customWidth="true" hidden="false" style="1" width="14.86" collapsed="false" outlineLevel="0"/>
    <col min="14" max="14" customWidth="true" hidden="false" style="1" width="10.57" collapsed="false" outlineLevel="0"/>
    <col min="15" max="15" customWidth="true" hidden="false" style="1" width="16.29" collapsed="false" outlineLevel="0"/>
    <col min="16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11</v>
      </c>
      <c r="B1" s="4" t="s">
        <v>12</v>
      </c>
      <c r="C1" s="7" t="s">
        <v>5</v>
      </c>
      <c r="D1" s="7" t="s">
        <v>13</v>
      </c>
      <c r="E1" s="7" t="s">
        <v>7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</row>
    <row r="2" customFormat="false" ht="15" hidden="false" customHeight="false" outlineLevel="0" collapsed="false">
      <c r="A2" s="1" t="s">
        <v>24</v>
      </c>
      <c r="B2" s="9" t="n">
        <v>0</v>
      </c>
      <c r="C2" t="s" s="1">
        <v>117</v>
      </c>
      <c r="D2" t="n" s="73">
        <v>44576.0</v>
      </c>
      <c r="E2" t="s" s="1">
        <v>103</v>
      </c>
      <c r="F2" t="n" s="74">
        <v>44576.0</v>
      </c>
      <c r="G2" t="s">
        <v>116</v>
      </c>
      <c r="H2" t="n">
        <v>0.0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118</v>
      </c>
      <c r="O2" t="s">
        <v>116</v>
      </c>
    </row>
    <row r="3" customFormat="false" ht="15" hidden="false" customHeight="false" outlineLevel="0" collapsed="false">
      <c r="A3" s="1" t="s">
        <v>24</v>
      </c>
      <c r="B3" s="9" t="n">
        <v>1</v>
      </c>
      <c r="C3" t="s" s="1">
        <v>117</v>
      </c>
      <c r="D3" t="n" s="76">
        <v>44576.0</v>
      </c>
      <c r="E3" t="s" s="1">
        <v>103</v>
      </c>
      <c r="F3" t="n" s="77">
        <v>44576.0</v>
      </c>
      <c r="G3" t="s">
        <v>119</v>
      </c>
      <c r="H3" t="n">
        <v>1.0</v>
      </c>
      <c r="I3" t="n">
        <v>-200.0</v>
      </c>
      <c r="J3" t="n">
        <v>1.0</v>
      </c>
      <c r="K3" t="n">
        <v>-200.0</v>
      </c>
      <c r="L3" t="n" s="78">
        <v>44576.0</v>
      </c>
      <c r="M3" t="n" s="75">
        <v>44576.0</v>
      </c>
      <c r="N3" t="s">
        <v>118</v>
      </c>
      <c r="O3" t="s">
        <v>120</v>
      </c>
    </row>
    <row r="4" customFormat="false" ht="15" hidden="false" customHeight="false" outlineLevel="0" collapsed="false">
      <c r="A4" s="1" t="s">
        <v>24</v>
      </c>
      <c r="B4" s="9" t="n">
        <v>2</v>
      </c>
      <c r="C4" t="s" s="1">
        <v>117</v>
      </c>
      <c r="D4" t="n" s="80">
        <v>44576.0</v>
      </c>
      <c r="E4" t="s" s="1">
        <v>103</v>
      </c>
      <c r="F4" t="n" s="81">
        <v>44576.0</v>
      </c>
      <c r="G4" t="s">
        <v>121</v>
      </c>
      <c r="H4" t="n">
        <v>2.0</v>
      </c>
      <c r="I4" t="n">
        <v>100.0</v>
      </c>
      <c r="J4" t="n">
        <v>12.0</v>
      </c>
      <c r="K4" t="n">
        <v>1200.0</v>
      </c>
      <c r="L4" t="n" s="82">
        <v>44576.0</v>
      </c>
      <c r="M4" t="n" s="79">
        <v>44941.0</v>
      </c>
      <c r="N4" t="s">
        <v>118</v>
      </c>
      <c r="O4" t="s">
        <v>122</v>
      </c>
    </row>
    <row r="5" customFormat="false" ht="15" hidden="false" customHeight="false" outlineLevel="0" collapsed="false">
      <c r="A5" s="1" t="s">
        <v>24</v>
      </c>
      <c r="B5" s="9" t="n">
        <v>3</v>
      </c>
      <c r="C5" t="s" s="1">
        <v>117</v>
      </c>
      <c r="D5" t="n" s="84">
        <v>44576.0</v>
      </c>
      <c r="E5" t="s" s="1">
        <v>103</v>
      </c>
      <c r="F5" t="n" s="85">
        <v>44576.0</v>
      </c>
      <c r="G5" t="s">
        <v>123</v>
      </c>
      <c r="H5" t="n">
        <v>3.0</v>
      </c>
      <c r="I5" t="n">
        <v>300.0</v>
      </c>
      <c r="J5" t="n">
        <v>1.0</v>
      </c>
      <c r="K5" t="n">
        <v>300.0</v>
      </c>
      <c r="L5" t="n" s="86">
        <v>44576.0</v>
      </c>
      <c r="M5" t="n" s="83">
        <v>44576.0</v>
      </c>
      <c r="N5" t="s">
        <v>118</v>
      </c>
      <c r="O5" t="s">
        <v>124</v>
      </c>
    </row>
    <row r="6" customFormat="false" ht="15" hidden="false" customHeight="false" outlineLevel="0" collapsed="false">
      <c r="A6" s="1" t="s">
        <v>24</v>
      </c>
      <c r="B6" s="9" t="n">
        <v>4</v>
      </c>
      <c r="C6" t="s" s="1">
        <v>117</v>
      </c>
      <c r="D6" t="n" s="88">
        <v>44576.0</v>
      </c>
      <c r="E6" t="s" s="1">
        <v>103</v>
      </c>
      <c r="F6" t="n" s="89">
        <v>44576.0</v>
      </c>
      <c r="G6" t="s">
        <v>125</v>
      </c>
      <c r="H6" t="n">
        <v>5.0</v>
      </c>
      <c r="I6" t="n">
        <v>50.0</v>
      </c>
      <c r="J6" t="n">
        <v>12.0</v>
      </c>
      <c r="K6" t="n">
        <v>600.0</v>
      </c>
      <c r="L6" t="n" s="90">
        <v>44576.0</v>
      </c>
      <c r="M6" t="n" s="87">
        <v>44941.0</v>
      </c>
      <c r="N6" t="s">
        <v>118</v>
      </c>
      <c r="O6" t="s">
        <v>126</v>
      </c>
    </row>
    <row r="7" customFormat="false" ht="15" hidden="false" customHeight="false" outlineLevel="0" collapsed="false">
      <c r="A7" s="1" t="s">
        <v>24</v>
      </c>
      <c r="B7" s="9" t="n">
        <v>5</v>
      </c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:D A2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25</v>
      </c>
      <c r="B1" s="4" t="s">
        <v>26</v>
      </c>
      <c r="C1" s="8" t="s">
        <v>5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</row>
    <row r="2" customFormat="false" ht="15" hidden="false" customHeight="false" outlineLevel="0" collapsed="false">
      <c r="A2" t="s" s="1">
        <v>110</v>
      </c>
      <c r="B2" s="1" t="n">
        <v>0</v>
      </c>
      <c r="D2" t="s" s="1">
        <v>103</v>
      </c>
      <c r="E2" t="s" s="1">
        <v>108</v>
      </c>
      <c r="F2" t="s">
        <v>107</v>
      </c>
      <c r="G2" t="s">
        <v>109</v>
      </c>
      <c r="H2" t="s">
        <v>109</v>
      </c>
    </row>
    <row r="3" customFormat="false" ht="15" hidden="false" customHeight="false" outlineLevel="0" collapsed="false">
      <c r="A3" t="s" s="1">
        <v>112</v>
      </c>
      <c r="B3" s="1" t="n">
        <v>0</v>
      </c>
      <c r="D3" t="s" s="1">
        <v>103</v>
      </c>
      <c r="E3" t="s" s="1">
        <v>108</v>
      </c>
      <c r="F3" t="s">
        <v>111</v>
      </c>
      <c r="G3" t="s">
        <v>107</v>
      </c>
      <c r="H3" t="s">
        <v>111</v>
      </c>
    </row>
    <row r="4" customFormat="false" ht="15" hidden="false" customHeight="false" outlineLevel="0" collapsed="false">
      <c r="A4" s="1" t="s">
        <v>34</v>
      </c>
      <c r="B4" s="1" t="n">
        <v>0</v>
      </c>
      <c r="H4" s="12"/>
    </row>
    <row r="5" customFormat="false" ht="15" hidden="false" customHeight="false" outlineLevel="0" collapsed="false">
      <c r="A5" s="1" t="s">
        <v>35</v>
      </c>
      <c r="B5" s="1" t="n">
        <v>1</v>
      </c>
    </row>
    <row r="6" customFormat="false" ht="15" hidden="false" customHeight="false" outlineLevel="0" collapsed="false">
      <c r="A6" s="1" t="s">
        <v>35</v>
      </c>
      <c r="B6" s="1" t="n">
        <v>2</v>
      </c>
    </row>
    <row r="7" customFormat="false" ht="15" hidden="false" customHeight="false" outlineLevel="0" collapsed="false">
      <c r="A7" s="1" t="s">
        <v>35</v>
      </c>
      <c r="B7" s="1" t="n">
        <v>3</v>
      </c>
    </row>
    <row r="8" customFormat="false" ht="15" hidden="false" customHeight="false" outlineLevel="0" collapsed="false">
      <c r="A8" t="s" s="1">
        <v>114</v>
      </c>
      <c r="B8" s="1" t="n">
        <v>4</v>
      </c>
      <c r="D8" t="s" s="1">
        <v>103</v>
      </c>
      <c r="E8" t="s" s="1">
        <v>108</v>
      </c>
      <c r="F8" t="s">
        <v>113</v>
      </c>
      <c r="G8" t="s">
        <v>107</v>
      </c>
      <c r="H8" t="s">
        <v>113</v>
      </c>
    </row>
    <row r="9" customFormat="false" ht="15" hidden="false" customHeight="false" outlineLevel="0" collapsed="false">
      <c r="A9" s="1" t="s">
        <v>35</v>
      </c>
      <c r="B9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:D A4"/>
    </sheetView>
  </sheetViews>
  <sheetFormatPr defaultColWidth="8.6796875" defaultRowHeight="15" customHeight="true" zeroHeight="false" outlineLevelRow="0" outlineLevelCol="0"/>
  <cols>
    <col min="1" max="1" customWidth="true" hidden="false" style="13" width="9.57" collapsed="false" outlineLevel="0"/>
    <col min="2" max="2" customWidth="true" hidden="false" style="13" width="25.57" collapsed="false" outlineLevel="0"/>
    <col min="3" max="3" customWidth="true" hidden="false" style="13" width="26.16" collapsed="false" outlineLevel="0"/>
    <col min="4" max="4" customWidth="true" hidden="false" style="13" width="27.86" collapsed="false" outlineLevel="0"/>
    <col min="6" max="6" customWidth="true" hidden="false" style="13" width="21.71" collapsed="false" outlineLevel="0"/>
  </cols>
  <sheetData>
    <row r="1" customFormat="false" ht="19.7" hidden="false" customHeight="false" outlineLevel="0" collapsed="false">
      <c r="A1" s="14" t="s">
        <v>36</v>
      </c>
      <c r="B1" s="14"/>
      <c r="C1" s="14"/>
      <c r="D1" s="14"/>
      <c r="E1" s="14"/>
    </row>
    <row r="2" customFormat="false" ht="15" hidden="false" customHeight="false" outlineLevel="0" collapsed="false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8</v>
      </c>
    </row>
    <row r="3" customFormat="false" ht="15" hidden="false" customHeight="false" outlineLevel="0" collapsed="false">
      <c r="A3" s="11" t="n">
        <v>1</v>
      </c>
      <c r="B3" s="11" t="s">
        <v>41</v>
      </c>
      <c r="C3" s="11" t="s">
        <v>42</v>
      </c>
      <c r="D3" s="11" t="s">
        <v>43</v>
      </c>
      <c r="E3" s="11" t="n">
        <v>0</v>
      </c>
    </row>
    <row r="4" customFormat="false" ht="15" hidden="false" customHeight="false" outlineLevel="0" collapsed="false">
      <c r="A4" s="11" t="n">
        <v>2</v>
      </c>
      <c r="B4" s="11" t="s">
        <v>44</v>
      </c>
      <c r="C4" s="11" t="s">
        <v>45</v>
      </c>
      <c r="D4" s="11" t="s">
        <v>46</v>
      </c>
      <c r="E4" s="11"/>
    </row>
    <row r="5" customFormat="false" ht="15" hidden="false" customHeight="false" outlineLevel="0" collapsed="false">
      <c r="A5" s="11" t="n">
        <v>3</v>
      </c>
      <c r="B5" s="11" t="s">
        <v>47</v>
      </c>
      <c r="C5" s="11" t="s">
        <v>45</v>
      </c>
      <c r="D5" s="11" t="s">
        <v>43</v>
      </c>
      <c r="E5" s="11"/>
    </row>
    <row r="6" customFormat="false" ht="15" hidden="false" customHeight="false" outlineLevel="0" collapsed="false">
      <c r="A6" s="11" t="n">
        <v>4</v>
      </c>
      <c r="B6" s="11" t="s">
        <v>48</v>
      </c>
      <c r="C6" s="11" t="s">
        <v>45</v>
      </c>
      <c r="D6" s="11" t="s">
        <v>43</v>
      </c>
      <c r="E6" s="11"/>
    </row>
    <row r="7" customFormat="false" ht="15" hidden="false" customHeight="false" outlineLevel="0" collapsed="false">
      <c r="A7" s="11" t="n">
        <v>5</v>
      </c>
      <c r="B7" s="11" t="s">
        <v>49</v>
      </c>
      <c r="C7" s="11" t="s">
        <v>45</v>
      </c>
      <c r="D7" s="11" t="s">
        <v>46</v>
      </c>
      <c r="E7" s="11"/>
    </row>
    <row r="8" customFormat="false" ht="15" hidden="false" customHeight="false" outlineLevel="0" collapsed="false">
      <c r="A8" s="11" t="n">
        <v>0</v>
      </c>
      <c r="B8" s="11" t="s">
        <v>50</v>
      </c>
      <c r="C8" s="11"/>
      <c r="D8" s="11"/>
      <c r="E8" s="11"/>
    </row>
    <row r="11" customFormat="false" ht="19.7" hidden="false" customHeight="false" outlineLevel="0" collapsed="false">
      <c r="A11" s="14" t="s">
        <v>51</v>
      </c>
      <c r="B11" s="14"/>
      <c r="C11" s="14"/>
      <c r="D11" s="14"/>
      <c r="E11" s="14"/>
      <c r="F11" s="14"/>
    </row>
    <row r="12" customFormat="false" ht="15" hidden="false" customHeight="false" outlineLevel="0" collapsed="false">
      <c r="A12" s="15" t="s">
        <v>37</v>
      </c>
      <c r="B12" s="15" t="s">
        <v>38</v>
      </c>
      <c r="C12" s="16" t="s">
        <v>52</v>
      </c>
      <c r="D12" s="16" t="s">
        <v>53</v>
      </c>
      <c r="E12" s="16" t="s">
        <v>54</v>
      </c>
      <c r="F12" s="16" t="s">
        <v>55</v>
      </c>
    </row>
    <row r="13" customFormat="false" ht="15" hidden="false" customHeight="false" outlineLevel="0" collapsed="false">
      <c r="A13" s="11" t="n">
        <f aca="false">IF(i_InstrumentAttribute!H3="","",i_InstrumentAttribute!H3)</f>
        <v>1.0</v>
      </c>
      <c r="B13" s="11" t="str">
        <f aca="false">IFERROR(VLOOKUP(A13,A3:$B$7,2,FALSE()),"")</f>
        <v>Discount</v>
      </c>
      <c r="C13" s="17" t="n">
        <f aca="false">IF(i_InstrumentAttribute!I3="","",i_InstrumentAttribute!J3*i_InstrumentAttribute!I3)</f>
        <v>-200.0</v>
      </c>
      <c r="D13" s="17" t="n">
        <f aca="false">IFERROR(IF(VLOOKUP(B13,$B$3:$C$7,2,FALSE())="USE SALES PRICE",C13,VLOOKUP(B13,$B$3:$E$7,4,FALSE())),"")</f>
        <v>0.0</v>
      </c>
      <c r="E13" s="17" t="n">
        <f aca="false">IFERROR(D13/$D$18,"")</f>
        <v>0.0</v>
      </c>
      <c r="F13" s="17" t="n">
        <f aca="false">IFERROR(E13*$C$18,"")</f>
        <v>0.0</v>
      </c>
    </row>
    <row r="14" customFormat="false" ht="15" hidden="false" customHeight="false" outlineLevel="0" collapsed="false">
      <c r="A14" s="11" t="n">
        <f aca="false">IF(i_InstrumentAttribute!H4="","",i_InstrumentAttribute!H4)</f>
        <v>2.0</v>
      </c>
      <c r="B14" s="11" t="str">
        <f aca="false">IFERROR(VLOOKUP(A14,A4:$B$7,2,FALSE()),"")</f>
        <v>SaaS Basic Subscription</v>
      </c>
      <c r="C14" s="17" t="n">
        <f aca="false">IF(i_InstrumentAttribute!I4="","",i_InstrumentAttribute!J4*i_InstrumentAttribute!I4)</f>
        <v>1200.0</v>
      </c>
      <c r="D14" s="17" t="n">
        <f aca="false">IFERROR(IF(VLOOKUP(B14,$B$3:$C$7,2,FALSE())="USE SALES PRICE",C14,VLOOKUP(B14,$B$3:$E$7,4,FALSE())),"")</f>
        <v>1200.0</v>
      </c>
      <c r="E14" s="17" t="n">
        <f aca="false">IFERROR(D14/$D$18,"")</f>
        <v>0.5714285714285714</v>
      </c>
      <c r="F14" s="17" t="n">
        <f aca="false">IFERROR(E14*$C$18,"")</f>
        <v>1085.7142857142849</v>
      </c>
    </row>
    <row r="15" customFormat="false" ht="15" hidden="false" customHeight="false" outlineLevel="0" collapsed="false">
      <c r="A15" s="11" t="n">
        <f aca="false">IF(i_InstrumentAttribute!H5="","",i_InstrumentAttribute!H5)</f>
        <v>3.0</v>
      </c>
      <c r="B15" s="11" t="str">
        <f aca="false">IFERROR(VLOOKUP(A15,A5:$B$7,2,FALSE()),"")</f>
        <v>SaaS Implementation</v>
      </c>
      <c r="C15" s="17" t="n">
        <f aca="false">IF(i_InstrumentAttribute!I5="","",i_InstrumentAttribute!J5*i_InstrumentAttribute!I5)</f>
        <v>300.0</v>
      </c>
      <c r="D15" s="17" t="n">
        <f aca="false">IFERROR(IF(VLOOKUP(B15,$B$3:$C$7,2,FALSE())="USE SALES PRICE",C15,VLOOKUP(B15,$B$3:$E$7,4,FALSE())),"")</f>
        <v>300.0</v>
      </c>
      <c r="E15" s="17" t="n">
        <f aca="false">IFERROR(D15/$D$18,"")</f>
        <v>0.14285714285714285</v>
      </c>
      <c r="F15" s="17" t="n">
        <f aca="false">IFERROR(E15*$C$18,"")</f>
        <v>271.4285714285717</v>
      </c>
    </row>
    <row r="16" customFormat="false" ht="15" hidden="false" customHeight="false" outlineLevel="0" collapsed="false">
      <c r="A16" s="11" t="n">
        <f aca="false">IF(i_InstrumentAttribute!H6="","",i_InstrumentAttribute!H6)</f>
        <v>5.0</v>
      </c>
      <c r="B16" s="11" t="str">
        <f aca="false">IFERROR(VLOOKUP(A16,A6:$B$7,2,FALSE()),"")</f>
        <v>SaaS Premium Subscription</v>
      </c>
      <c r="C16" s="17" t="n">
        <f aca="false">IF(i_InstrumentAttribute!I6="","",i_InstrumentAttribute!J6*i_InstrumentAttribute!I6)</f>
        <v>600.0</v>
      </c>
      <c r="D16" s="17" t="n">
        <f aca="false">IFERROR(IF(VLOOKUP(B16,$B$3:$C$7,2,FALSE())="USE SALES PRICE",C16,VLOOKUP(B16,$B$3:$E$7,4,FALSE())),"")</f>
        <v>600.0</v>
      </c>
      <c r="E16" s="17" t="n">
        <f aca="false">IFERROR(D16/$D$18,"")</f>
        <v>0.2857142857142857</v>
      </c>
      <c r="F16" s="17" t="n">
        <f aca="false">IFERROR(E16*$C$18,"")</f>
        <v>542.8571428571433</v>
      </c>
    </row>
    <row r="17" customFormat="false" ht="15" hidden="false" customHeight="false" outlineLevel="0" collapsed="false">
      <c r="A17" s="11" t="str">
        <f aca="false">IF(i_InstrumentAttribute!H7="","",i_InstrumentAttribute!H7)</f>
        <v/>
      </c>
      <c r="B17" s="11" t="str">
        <f aca="false">IFERROR(VLOOKUP(A17,A7:$B$7,2,FALSE()),"")</f>
        <v/>
      </c>
      <c r="C17" s="17" t="str">
        <f aca="false">IF(i_InstrumentAttribute!I7="","",i_InstrumentAttribute!J7*i_InstrumentAttribute!I7)</f>
        <v/>
      </c>
      <c r="D17" s="17" t="str">
        <f aca="false">IFERROR(IF(VLOOKUP(B17,$B$3:$C$7,2,FALSE())="USE SALES PRICE",C17,VLOOKUP(B17,$B$3:$E$7,4,FALSE())),"")</f>
        <v/>
      </c>
      <c r="E17" s="17" t="str">
        <f aca="false">IFERROR(D17/$D$18,"")</f>
        <v/>
      </c>
      <c r="F17" s="17" t="str">
        <f aca="false">IFERROR(E17*$C$18,"")</f>
        <v/>
      </c>
    </row>
    <row r="18" customFormat="false" ht="15" hidden="false" customHeight="false" outlineLevel="0" collapsed="false">
      <c r="A18" s="18" t="s">
        <v>56</v>
      </c>
      <c r="B18" s="18"/>
      <c r="C18" s="19" t="n">
        <f aca="false">SUM(C13:C17)</f>
        <v>1900.0</v>
      </c>
      <c r="D18" s="19" t="n">
        <f aca="false">SUM(D13:D17)</f>
        <v>2100.0</v>
      </c>
      <c r="E18" s="19" t="n">
        <f aca="false">SUM(E13:E17)</f>
        <v>0.9999999999999999</v>
      </c>
      <c r="F18" s="19" t="n">
        <f aca="false">SUM(F13:F17)</f>
        <v>1899.9999999999998</v>
      </c>
      <c r="G18" s="20" t="b">
        <f aca="false">F18=C18</f>
        <v>1</v>
      </c>
    </row>
  </sheetData>
  <mergeCells count="3">
    <mergeCell ref="A1:E1"/>
    <mergeCell ref="A11:F11"/>
    <mergeCell ref="A18:B18"/>
  </mergeCells>
  <conditionalFormatting sqref="G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D51"/>
  <sheetViews>
    <sheetView showFormulas="false" showGridLines="true" showRowColHeaders="true" showZeros="true" rightToLeft="false" tabSelected="false" showOutlineSymbols="true" defaultGridColor="true" view="normal" topLeftCell="A16" colorId="64" zoomScale="96" zoomScaleNormal="96" zoomScalePageLayoutView="100" workbookViewId="0">
      <selection pane="topLeft" activeCell="D41" activeCellId="0" sqref="D:D"/>
    </sheetView>
  </sheetViews>
  <sheetFormatPr defaultColWidth="8.6796875" defaultRowHeight="15" customHeight="true" zeroHeight="false" outlineLevelRow="0" outlineLevelCol="0"/>
  <cols>
    <col min="1" max="1" customWidth="true" hidden="false" style="13" width="11.71" collapsed="false" outlineLevel="0"/>
    <col min="2" max="2" customWidth="true" hidden="false" style="13" width="15.71" collapsed="false" outlineLevel="0"/>
    <col min="3" max="3" customWidth="true" hidden="false" style="13" width="18.57" collapsed="false" outlineLevel="0"/>
    <col min="4" max="4" customWidth="true" hidden="false" style="13" width="15.57" collapsed="false" outlineLevel="0"/>
    <col min="5" max="5" customWidth="true" hidden="false" style="13" width="9.86" collapsed="false" outlineLevel="0"/>
    <col min="6" max="6" customWidth="true" hidden="false" style="13" width="17.57" collapsed="false" outlineLevel="0"/>
    <col min="7" max="7" customWidth="true" hidden="false" style="13" width="16.14" collapsed="false" outlineLevel="0"/>
    <col min="8" max="8" customWidth="true" hidden="false" style="13" width="13.0" collapsed="false" outlineLevel="0"/>
    <col min="9" max="9" customWidth="true" hidden="false" style="13" width="28.57" collapsed="false" outlineLevel="0"/>
    <col min="10" max="10" customWidth="true" hidden="false" style="13" width="9.86" collapsed="false" outlineLevel="0"/>
    <col min="11" max="11" customWidth="true" hidden="false" style="13" width="22.57" collapsed="false" outlineLevel="0"/>
    <col min="12" max="12" customWidth="true" hidden="false" style="13" width="29.86" collapsed="false" outlineLevel="0"/>
    <col min="13" max="13" customWidth="true" hidden="false" style="13" width="10.71" collapsed="false" outlineLevel="0"/>
    <col min="14" max="14" customWidth="true" hidden="false" style="13" width="9.71" collapsed="false" outlineLevel="0"/>
    <col min="15" max="26" customWidth="true" hidden="false" style="13" width="3.0" collapsed="false" outlineLevel="0"/>
    <col min="27" max="27" customWidth="true" hidden="false" style="13" width="4.86" collapsed="false" outlineLevel="0"/>
    <col min="28" max="28" customWidth="true" hidden="false" style="13" width="23.14" collapsed="false" outlineLevel="0"/>
    <col min="29" max="37" customWidth="true" hidden="false" style="13" width="9.71" collapsed="false" outlineLevel="0"/>
    <col min="38" max="40" customWidth="true" hidden="false" style="13" width="10.71" collapsed="false" outlineLevel="0"/>
    <col min="41" max="41" customWidth="true" hidden="false" style="13" width="9.71" collapsed="false" outlineLevel="0"/>
    <col min="42" max="53" customWidth="true" hidden="false" style="13" width="3.0" collapsed="false" outlineLevel="0"/>
    <col min="55" max="55" customWidth="true" hidden="false" style="13" width="23.14" collapsed="false" outlineLevel="0"/>
    <col min="56" max="56" customWidth="true" hidden="false" style="13" width="16.14" collapsed="false" outlineLevel="0"/>
    <col min="57" max="80" customWidth="true" hidden="false" style="13" width="3.0" collapsed="false" outlineLevel="0"/>
    <col min="82" max="82" customWidth="true" hidden="false" style="13" width="13.0" collapsed="false" outlineLevel="0"/>
    <col min="83" max="95" customWidth="true" hidden="false" style="13" width="12.0" collapsed="false" outlineLevel="0"/>
    <col min="96" max="107" customWidth="true" hidden="false" style="13" width="3.0" collapsed="false" outlineLevel="0"/>
  </cols>
  <sheetData>
    <row r="1" customFormat="false" ht="19.7" hidden="false" customHeight="false" outlineLevel="0" collapsed="false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21" t="s">
        <v>58</v>
      </c>
      <c r="K1" s="21"/>
      <c r="L1" s="14" t="s">
        <v>59</v>
      </c>
      <c r="AA1" s="22"/>
      <c r="BB1" s="22"/>
      <c r="CC1" s="22"/>
      <c r="DD1" s="22"/>
    </row>
    <row r="2" customFormat="false" ht="15" hidden="false" customHeight="false" outlineLevel="0" collapsed="false">
      <c r="A2" s="23" t="s">
        <v>60</v>
      </c>
      <c r="B2" s="23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4" t="s">
        <v>65</v>
      </c>
      <c r="K2" s="24" t="s">
        <v>35</v>
      </c>
      <c r="L2" s="25"/>
      <c r="AA2" s="22"/>
      <c r="BB2" s="22"/>
      <c r="CC2" s="22"/>
      <c r="DD2" s="22"/>
    </row>
    <row r="3" customFormat="false" ht="15" hidden="false" customHeight="false" outlineLevel="0" collapsed="false">
      <c r="A3" s="11" t="n">
        <f aca="false">IF(i_InstrumentAttribute!H3="","",i_InstrumentAttribute!H3)</f>
        <v>1.0</v>
      </c>
      <c r="B3" s="11" t="n">
        <f aca="false">IF($A3="","",i_InstrumentAttribute!B3)</f>
        <v>1.0</v>
      </c>
      <c r="C3" s="26" t="n">
        <f aca="false">IF($A3="","",ProductCatalog_Allocation_Calc!F13)</f>
        <v>0.0</v>
      </c>
      <c r="D3" s="27" t="n">
        <f aca="false">IF($A3="","",i_InstrumentAttribute!L3)</f>
        <v>44576.0</v>
      </c>
      <c r="E3" s="27" t="n">
        <f aca="false">IF($A3="","",i_InstrumentAttribute!M3)</f>
        <v>44576.0</v>
      </c>
      <c r="F3" s="11" t="n">
        <f aca="false">IF($A3="","",IF(E3-D3=0,0,E3-D3))</f>
        <v>0.0</v>
      </c>
      <c r="G3" s="17" t="n">
        <f aca="false">IFERROR(IF($A3="","",C3/F3),C3)</f>
        <v>0.0</v>
      </c>
      <c r="H3" s="11" t="str">
        <f aca="false">IF($A3="","",i_InstrumentAttribute!E3)</f>
        <v>SO1</v>
      </c>
      <c r="I3" s="11" t="str">
        <f aca="false">IF($A3="","",VLOOKUP(A3,ProductCatalog_Allocation_Calc!$A$3:$D$7,4,FALSE()))</f>
        <v>POINT_IN_TIME</v>
      </c>
      <c r="J3" s="28" t="str">
        <f aca="false">IF(A3="","",IF(SUM(BD11:CB11)-$F3=0,"Pass","Fail"))</f>
        <v>Pass</v>
      </c>
      <c r="K3" s="28" t="str">
        <f aca="false">IF(A3="","",IF(ROUND(SUM(CE11:DC11),4)-$C3=0,"Pass","Fail"))</f>
        <v>Pass</v>
      </c>
      <c r="L3" s="29" t="n">
        <f aca="false">i_ExecutionDate!A2</f>
        <v>44620.0</v>
      </c>
      <c r="AA3" s="22"/>
      <c r="BB3" s="22"/>
      <c r="CC3" s="22"/>
      <c r="DD3" s="22"/>
    </row>
    <row r="4" customFormat="false" ht="15" hidden="false" customHeight="false" outlineLevel="0" collapsed="false">
      <c r="A4" s="11" t="n">
        <f aca="false">IF(i_InstrumentAttribute!H4="","",i_InstrumentAttribute!H4)</f>
        <v>2.0</v>
      </c>
      <c r="B4" s="11" t="n">
        <f aca="false">IF($A4="","",i_InstrumentAttribute!B4)</f>
        <v>2.0</v>
      </c>
      <c r="C4" s="26" t="n">
        <f aca="false">IF($A4="","",ProductCatalog_Allocation_Calc!F14)</f>
        <v>1085.7142857142849</v>
      </c>
      <c r="D4" s="27" t="n">
        <f aca="false">IF($A4="","",i_InstrumentAttribute!L4)</f>
        <v>44576.0</v>
      </c>
      <c r="E4" s="27" t="n">
        <f aca="false">IF($A4="","",i_InstrumentAttribute!M4)</f>
        <v>44941.0</v>
      </c>
      <c r="F4" s="11" t="n">
        <f aca="false">IF($A4="","",IF(E4-D4=0,0,E4-D4))</f>
        <v>365.0</v>
      </c>
      <c r="G4" s="17" t="n">
        <f aca="false">IFERROR(IF($A4="","",C4/F4),C4)</f>
        <v>2.9745596868884383</v>
      </c>
      <c r="H4" s="11" t="str">
        <f aca="false">IF($A4="","",i_InstrumentAttribute!E4)</f>
        <v>SO1</v>
      </c>
      <c r="I4" s="11" t="str">
        <f aca="false">IF($A4="","",VLOOKUP(A4,ProductCatalog_Allocation_Calc!$A$3:$D$7,4,FALSE()))</f>
        <v>RATABLE</v>
      </c>
      <c r="J4" s="28" t="str">
        <f aca="false">IF(A4="","",IF(SUM(BD12:CB12)-$F4=0,"Pass","Fail"))</f>
        <v>Pass</v>
      </c>
      <c r="K4" s="28" t="str">
        <f aca="false">IF(A4="","",IF(ROUND(SUM(CE12:DC12),4)-$C4=0,"Pass","Fail"))</f>
        <v>Fail</v>
      </c>
      <c r="L4" s="11"/>
      <c r="AA4" s="22"/>
      <c r="BB4" s="22"/>
      <c r="CC4" s="22"/>
      <c r="DD4" s="22"/>
    </row>
    <row r="5" customFormat="false" ht="15" hidden="false" customHeight="false" outlineLevel="0" collapsed="false">
      <c r="A5" s="11" t="n">
        <f aca="false">IF(i_InstrumentAttribute!H5="","",i_InstrumentAttribute!H5)</f>
        <v>3.0</v>
      </c>
      <c r="B5" s="11" t="n">
        <f aca="false">IF($A5="","",i_InstrumentAttribute!B5)</f>
        <v>3.0</v>
      </c>
      <c r="C5" s="26" t="n">
        <f aca="false">IF($A5="","",ProductCatalog_Allocation_Calc!F15)</f>
        <v>271.4285714285717</v>
      </c>
      <c r="D5" s="27" t="n">
        <f aca="false">IF($A5="","",i_InstrumentAttribute!L5)</f>
        <v>44576.0</v>
      </c>
      <c r="E5" s="27" t="n">
        <f aca="false">IF($A5="","",i_InstrumentAttribute!M5)</f>
        <v>44576.0</v>
      </c>
      <c r="F5" s="11" t="n">
        <f aca="false">IF($A5="","",IF(E5-D5=0,0,E5-D5))</f>
        <v>0.0</v>
      </c>
      <c r="G5" s="17" t="n">
        <f aca="false">IFERROR(IF($A5="","",C5/F5),C5)</f>
        <v>271.4285714285717</v>
      </c>
      <c r="H5" s="11" t="str">
        <f aca="false">IF($A5="","",i_InstrumentAttribute!E5)</f>
        <v>SO1</v>
      </c>
      <c r="I5" s="11" t="str">
        <f aca="false">IF($A5="","",VLOOKUP(A5,ProductCatalog_Allocation_Calc!$A$3:$D$7,4,FALSE()))</f>
        <v>POINT_IN_TIME</v>
      </c>
      <c r="J5" s="28" t="str">
        <f aca="false">IF(A5="","",IF(SUM(BD13:CB13)-$F5=0,"Pass","Fail"))</f>
        <v>Pass</v>
      </c>
      <c r="K5" s="28" t="str">
        <f aca="false">IF(A5="","",IF(ROUND(SUM(CE13:DC13),4)-$C5=0,"Pass","Fail"))</f>
        <v>Fail</v>
      </c>
      <c r="L5" s="11"/>
      <c r="AA5" s="22"/>
      <c r="BB5" s="22"/>
      <c r="CC5" s="22"/>
      <c r="DD5" s="22"/>
    </row>
    <row r="6" customFormat="false" ht="15" hidden="false" customHeight="false" outlineLevel="0" collapsed="false">
      <c r="A6" s="11" t="n">
        <f aca="false">IF(i_InstrumentAttribute!H6="","",i_InstrumentAttribute!H6)</f>
        <v>5.0</v>
      </c>
      <c r="B6" s="11" t="n">
        <f aca="false">IF($A6="","",i_InstrumentAttribute!B6)</f>
        <v>4.0</v>
      </c>
      <c r="C6" s="26" t="n">
        <f aca="false">IF($A6="","",ProductCatalog_Allocation_Calc!F16)</f>
        <v>542.8571428571433</v>
      </c>
      <c r="D6" s="27" t="n">
        <f aca="false">IF($A6="","",i_InstrumentAttribute!L6)</f>
        <v>44576.0</v>
      </c>
      <c r="E6" s="27" t="n">
        <f aca="false">IF($A6="","",i_InstrumentAttribute!M6)</f>
        <v>44941.0</v>
      </c>
      <c r="F6" s="11" t="n">
        <f aca="false">IF($A6="","",IF(E6-D6=0,0,E6-D6))</f>
        <v>365.0</v>
      </c>
      <c r="G6" s="17" t="n">
        <f aca="false">IFERROR(IF($A6="","",C6/F6),C6)</f>
        <v>1.4872798434442274</v>
      </c>
      <c r="H6" s="11" t="str">
        <f aca="false">IF($A6="","",i_InstrumentAttribute!E6)</f>
        <v>SO1</v>
      </c>
      <c r="I6" s="11" t="str">
        <f aca="false">IF($A6="","",VLOOKUP(A6,ProductCatalog_Allocation_Calc!$A$3:$D$7,4,FALSE()))</f>
        <v>RATABLE</v>
      </c>
      <c r="J6" s="28" t="str">
        <f aca="false">IF(A6="","",IF(SUM(BD14:CB14)-$F6=0,"Pass","Fail"))</f>
        <v>Pass</v>
      </c>
      <c r="K6" s="28" t="str">
        <f aca="false">IF(A6="","",IF(ROUND(SUM(CE14:DC14),4)-$C6=0,"Pass","Fail"))</f>
        <v>Fail</v>
      </c>
      <c r="L6" s="11"/>
      <c r="AA6" s="22"/>
      <c r="BB6" s="22"/>
      <c r="CC6" s="22"/>
      <c r="DD6" s="22"/>
    </row>
    <row r="7" customFormat="false" ht="15" hidden="false" customHeight="false" outlineLevel="0" collapsed="false">
      <c r="A7" s="11" t="str">
        <f aca="false">IF(i_InstrumentAttribute!H7="","",i_InstrumentAttribute!H7)</f>
        <v/>
      </c>
      <c r="B7" s="11" t="str">
        <f aca="false">IF($A7="","",i_InstrumentAttribute!B7)</f>
        <v/>
      </c>
      <c r="C7" s="26" t="str">
        <f aca="false">IF($A7="","",ProductCatalog_Allocation_Calc!F17)</f>
        <v/>
      </c>
      <c r="D7" s="27" t="str">
        <f aca="false">IF($A7="","",i_InstrumentAttribute!L7)</f>
        <v/>
      </c>
      <c r="E7" s="27" t="str">
        <f aca="false">IF($A7="","",i_InstrumentAttribute!M7)</f>
        <v/>
      </c>
      <c r="F7" s="11" t="str">
        <f aca="false">IF($A7="","",IF(E7-D7=0,0,E7-D7))</f>
        <v/>
      </c>
      <c r="G7" s="17" t="str">
        <f aca="false">IFERROR(IF($A7="","",C7/F7),C7)</f>
        <v/>
      </c>
      <c r="H7" s="11" t="str">
        <f aca="false">IF($A7="","",i_InstrumentAttribute!D7)</f>
        <v/>
      </c>
      <c r="I7" s="11" t="str">
        <f aca="false">IF($A7="","",VLOOKUP(A7,ProductCatalog_Allocation_Calc!$A$3:$D$7,4,FALSE()))</f>
        <v/>
      </c>
      <c r="J7" s="28" t="str">
        <f aca="false">IF(A7="","",IF(SUM(BD15:CB15)-$F7=0,"Pass","Fail"))</f>
        <v/>
      </c>
      <c r="K7" s="28" t="str">
        <f aca="false">IF(A7="","",IF(ROUND(SUM(CE15:DC15),4)-$C7=0,"Pass","Fail"))</f>
        <v/>
      </c>
      <c r="L7" s="11"/>
      <c r="AA7" s="22"/>
      <c r="BB7" s="22"/>
      <c r="CC7" s="22"/>
      <c r="DD7" s="22"/>
    </row>
    <row r="8" customFormat="false" ht="15" hidden="false" customHeight="false" outlineLevel="0" collapsed="false">
      <c r="A8" s="30"/>
      <c r="B8" s="30"/>
      <c r="C8" s="30"/>
      <c r="D8" s="30"/>
      <c r="E8" s="30"/>
      <c r="F8" s="30"/>
      <c r="G8" s="30"/>
      <c r="H8" s="30"/>
      <c r="AA8" s="22"/>
      <c r="BB8" s="22"/>
      <c r="CC8" s="22"/>
      <c r="DD8" s="22"/>
    </row>
    <row r="9" customFormat="false" ht="19.7" hidden="false" customHeight="false" outlineLevel="0" collapsed="false">
      <c r="A9" s="14" t="s">
        <v>69</v>
      </c>
      <c r="B9" s="31"/>
      <c r="AA9" s="22"/>
      <c r="AB9" s="32" t="s">
        <v>70</v>
      </c>
      <c r="BB9" s="22"/>
      <c r="BC9" s="14" t="s">
        <v>71</v>
      </c>
      <c r="CC9" s="22"/>
      <c r="CD9" s="14" t="s">
        <v>72</v>
      </c>
      <c r="DD9" s="22"/>
    </row>
    <row r="10" customFormat="false" ht="15" hidden="false" customHeight="false" outlineLevel="0" collapsed="false">
      <c r="A10" s="33" t="s">
        <v>12</v>
      </c>
      <c r="B10" s="33" t="n">
        <v>0</v>
      </c>
      <c r="C10" s="33" t="n">
        <v>1</v>
      </c>
      <c r="D10" s="33" t="n">
        <v>2</v>
      </c>
      <c r="E10" s="33" t="n">
        <v>3</v>
      </c>
      <c r="F10" s="33" t="n">
        <v>4</v>
      </c>
      <c r="G10" s="33" t="n">
        <v>5</v>
      </c>
      <c r="H10" s="33" t="n">
        <v>6</v>
      </c>
      <c r="I10" s="33" t="n">
        <v>7</v>
      </c>
      <c r="J10" s="33" t="n">
        <v>8</v>
      </c>
      <c r="K10" s="33" t="n">
        <v>9</v>
      </c>
      <c r="L10" s="33" t="n">
        <v>10</v>
      </c>
      <c r="M10" s="33" t="n">
        <v>11</v>
      </c>
      <c r="N10" s="33" t="n">
        <v>12</v>
      </c>
      <c r="O10" s="33" t="n">
        <v>13</v>
      </c>
      <c r="P10" s="33" t="n">
        <v>14</v>
      </c>
      <c r="Q10" s="33" t="n">
        <v>15</v>
      </c>
      <c r="R10" s="33" t="n">
        <v>16</v>
      </c>
      <c r="S10" s="33" t="n">
        <v>17</v>
      </c>
      <c r="T10" s="33" t="n">
        <v>18</v>
      </c>
      <c r="U10" s="33" t="n">
        <v>19</v>
      </c>
      <c r="V10" s="33" t="n">
        <v>20</v>
      </c>
      <c r="W10" s="33" t="n">
        <v>21</v>
      </c>
      <c r="X10" s="33" t="n">
        <v>22</v>
      </c>
      <c r="Y10" s="33" t="n">
        <v>23</v>
      </c>
      <c r="Z10" s="33" t="n">
        <v>24</v>
      </c>
      <c r="AA10" s="22"/>
      <c r="AB10" s="33" t="s">
        <v>73</v>
      </c>
      <c r="AC10" s="33" t="n">
        <v>0</v>
      </c>
      <c r="AD10" s="33" t="n">
        <v>1</v>
      </c>
      <c r="AE10" s="33" t="n">
        <v>2</v>
      </c>
      <c r="AF10" s="33" t="n">
        <v>3</v>
      </c>
      <c r="AG10" s="33" t="n">
        <v>4</v>
      </c>
      <c r="AH10" s="33" t="n">
        <v>5</v>
      </c>
      <c r="AI10" s="33" t="n">
        <v>6</v>
      </c>
      <c r="AJ10" s="33" t="n">
        <v>7</v>
      </c>
      <c r="AK10" s="33" t="n">
        <v>8</v>
      </c>
      <c r="AL10" s="33" t="n">
        <v>9</v>
      </c>
      <c r="AM10" s="33" t="n">
        <v>10</v>
      </c>
      <c r="AN10" s="33" t="n">
        <v>11</v>
      </c>
      <c r="AO10" s="33" t="n">
        <v>12</v>
      </c>
      <c r="AP10" s="33" t="n">
        <v>13</v>
      </c>
      <c r="AQ10" s="33" t="n">
        <v>14</v>
      </c>
      <c r="AR10" s="33" t="n">
        <v>15</v>
      </c>
      <c r="AS10" s="33" t="n">
        <v>16</v>
      </c>
      <c r="AT10" s="33" t="n">
        <v>17</v>
      </c>
      <c r="AU10" s="33" t="n">
        <v>18</v>
      </c>
      <c r="AV10" s="33" t="n">
        <v>19</v>
      </c>
      <c r="AW10" s="33" t="n">
        <v>20</v>
      </c>
      <c r="AX10" s="33" t="n">
        <v>21</v>
      </c>
      <c r="AY10" s="33" t="n">
        <v>22</v>
      </c>
      <c r="AZ10" s="33" t="n">
        <v>23</v>
      </c>
      <c r="BA10" s="33" t="n">
        <v>24</v>
      </c>
      <c r="BB10" s="22"/>
      <c r="BC10" s="33" t="s">
        <v>73</v>
      </c>
      <c r="BD10" s="33" t="n">
        <v>0</v>
      </c>
      <c r="BE10" s="33" t="n">
        <v>1</v>
      </c>
      <c r="BF10" s="33" t="n">
        <v>2</v>
      </c>
      <c r="BG10" s="33" t="n">
        <v>3</v>
      </c>
      <c r="BH10" s="33" t="n">
        <v>4</v>
      </c>
      <c r="BI10" s="33" t="n">
        <v>5</v>
      </c>
      <c r="BJ10" s="33" t="n">
        <v>6</v>
      </c>
      <c r="BK10" s="33" t="n">
        <v>7</v>
      </c>
      <c r="BL10" s="33" t="n">
        <v>8</v>
      </c>
      <c r="BM10" s="33" t="n">
        <v>9</v>
      </c>
      <c r="BN10" s="33" t="n">
        <v>10</v>
      </c>
      <c r="BO10" s="33" t="n">
        <v>11</v>
      </c>
      <c r="BP10" s="33" t="n">
        <v>12</v>
      </c>
      <c r="BQ10" s="33" t="n">
        <v>13</v>
      </c>
      <c r="BR10" s="33" t="n">
        <v>14</v>
      </c>
      <c r="BS10" s="33" t="n">
        <v>15</v>
      </c>
      <c r="BT10" s="33" t="n">
        <v>16</v>
      </c>
      <c r="BU10" s="33" t="n">
        <v>17</v>
      </c>
      <c r="BV10" s="33" t="n">
        <v>18</v>
      </c>
      <c r="BW10" s="33" t="n">
        <v>19</v>
      </c>
      <c r="BX10" s="33" t="n">
        <v>20</v>
      </c>
      <c r="BY10" s="33" t="n">
        <v>21</v>
      </c>
      <c r="BZ10" s="33" t="n">
        <v>22</v>
      </c>
      <c r="CA10" s="33" t="n">
        <v>23</v>
      </c>
      <c r="CB10" s="33" t="n">
        <v>24</v>
      </c>
      <c r="CC10" s="22"/>
      <c r="CD10" s="33" t="s">
        <v>73</v>
      </c>
      <c r="CE10" s="33" t="n">
        <v>0</v>
      </c>
      <c r="CF10" s="33" t="n">
        <v>1</v>
      </c>
      <c r="CG10" s="33" t="n">
        <v>2</v>
      </c>
      <c r="CH10" s="33" t="n">
        <v>3</v>
      </c>
      <c r="CI10" s="33" t="n">
        <v>4</v>
      </c>
      <c r="CJ10" s="33" t="n">
        <v>5</v>
      </c>
      <c r="CK10" s="33" t="n">
        <v>6</v>
      </c>
      <c r="CL10" s="33" t="n">
        <v>7</v>
      </c>
      <c r="CM10" s="33" t="n">
        <v>8</v>
      </c>
      <c r="CN10" s="33" t="n">
        <v>9</v>
      </c>
      <c r="CO10" s="33" t="n">
        <v>10</v>
      </c>
      <c r="CP10" s="33" t="n">
        <v>11</v>
      </c>
      <c r="CQ10" s="33" t="n">
        <v>12</v>
      </c>
      <c r="CR10" s="33" t="n">
        <v>13</v>
      </c>
      <c r="CS10" s="33" t="n">
        <v>14</v>
      </c>
      <c r="CT10" s="33" t="n">
        <v>15</v>
      </c>
      <c r="CU10" s="33" t="n">
        <v>16</v>
      </c>
      <c r="CV10" s="33" t="n">
        <v>17</v>
      </c>
      <c r="CW10" s="33" t="n">
        <v>18</v>
      </c>
      <c r="CX10" s="33" t="n">
        <v>19</v>
      </c>
      <c r="CY10" s="33" t="n">
        <v>20</v>
      </c>
      <c r="CZ10" s="33" t="n">
        <v>21</v>
      </c>
      <c r="DA10" s="33" t="n">
        <v>22</v>
      </c>
      <c r="DB10" s="33" t="n">
        <v>23</v>
      </c>
      <c r="DC10" s="33" t="n">
        <v>24</v>
      </c>
      <c r="DD10" s="22"/>
    </row>
    <row r="11" customFormat="false" ht="15" hidden="false" customHeight="false" outlineLevel="0" collapsed="false">
      <c r="A11" s="11" t="n">
        <f aca="false">IF($B3="","",$B3)</f>
        <v>1.0</v>
      </c>
      <c r="B11" s="34" t="n">
        <f aca="false">IF(A11="","",IF(EOMONTH($D3,B$10)=EOMONTH($E3,0),$E3,IF(EOMONTH($D3,B$10)&gt;EOMONTH($E3,0),"",EOMONTH($D3,B$10))))</f>
        <v>44576.0</v>
      </c>
      <c r="C11" s="34" t="str">
        <f aca="false">IFERROR(IF(EOMONTH($D3,C$10)=EOMONTH($E3,0),$E3,IF(EOMONTH($D3,C$10)&gt;EOMONTH($E3,0),"",EOMONTH($D3,C$10))),"")</f>
        <v/>
      </c>
      <c r="D11" s="34" t="str">
        <f aca="false">IFERROR(IF(EOMONTH($D3,D$10)=EOMONTH($E3,0),$E3,IF(EOMONTH($D3,D$10)&gt;EOMONTH($E3,0),"",EOMONTH($D3,D$10))),"")</f>
        <v/>
      </c>
      <c r="E11" s="34" t="str">
        <f aca="false">IFERROR(IF(EOMONTH($D3,E$10)=EOMONTH($E3,0),$E3,IF(EOMONTH($D3,E$10)&gt;EOMONTH($E3,0),"",EOMONTH($D3,E$10))),"")</f>
        <v/>
      </c>
      <c r="F11" s="34" t="str">
        <f aca="false">IFERROR(IF(EOMONTH($D3,F$10)=EOMONTH($E3,0),$E3,IF(EOMONTH($D3,F$10)&gt;EOMONTH($E3,0),"",EOMONTH($D3,F$10))),"")</f>
        <v/>
      </c>
      <c r="G11" s="34" t="str">
        <f aca="false">IFERROR(IF(EOMONTH($D3,G$10)=EOMONTH($E3,0),$E3,IF(EOMONTH($D3,G$10)&gt;EOMONTH($E3,0),"",EOMONTH($D3,G$10))),"")</f>
        <v/>
      </c>
      <c r="H11" s="34" t="str">
        <f aca="false">IFERROR(IF(EOMONTH($D3,H$10)=EOMONTH($E3,0),$E3,IF(EOMONTH($D3,H$10)&gt;EOMONTH($E3,0),"",EOMONTH($D3,H$10))),"")</f>
        <v/>
      </c>
      <c r="I11" s="34" t="str">
        <f aca="false">IFERROR(IF(EOMONTH($D3,I$10)=EOMONTH($E3,0),$E3,IF(EOMONTH($D3,I$10)&gt;EOMONTH($E3,0),"",EOMONTH($D3,I$10))),"")</f>
        <v/>
      </c>
      <c r="J11" s="34" t="str">
        <f aca="false">IFERROR(IF(EOMONTH($D3,J$10)=EOMONTH($E3,0),$E3,IF(EOMONTH($D3,J$10)&gt;EOMONTH($E3,0),"",EOMONTH($D3,J$10))),"")</f>
        <v/>
      </c>
      <c r="K11" s="34" t="str">
        <f aca="false">IFERROR(IF(EOMONTH($D3,K$10)=EOMONTH($E3,0),$E3,IF(EOMONTH($D3,K$10)&gt;EOMONTH($E3,0),"",EOMONTH($D3,K$10))),"")</f>
        <v/>
      </c>
      <c r="L11" s="34" t="str">
        <f aca="false">IFERROR(IF(EOMONTH($D3,L$10)=EOMONTH($E3,0),$E3,IF(EOMONTH($D3,L$10)&gt;EOMONTH($E3,0),"",EOMONTH($D3,L$10))),"")</f>
        <v/>
      </c>
      <c r="M11" s="34" t="str">
        <f aca="false">IFERROR(IF(EOMONTH($D3,M$10)=EOMONTH($E3,0),$E3,IF(EOMONTH($D3,M$10)&gt;EOMONTH($E3,0),"",EOMONTH($D3,M$10))),"")</f>
        <v/>
      </c>
      <c r="N11" s="34" t="str">
        <f aca="false">IFERROR(IF(EOMONTH($D3,N$10)=EOMONTH($E3,0),$E3,IF(EOMONTH($D3,N$10)&gt;EOMONTH($E3,0),"",EOMONTH($D3,N$10))),"")</f>
        <v/>
      </c>
      <c r="O11" s="34" t="str">
        <f aca="false">IFERROR(IF(EOMONTH($D3,O$10)=EOMONTH($E3,0),$E3,IF(EOMONTH($D3,O$10)&gt;EOMONTH($E3,0),"",EOMONTH($D3,O$10))),"")</f>
        <v/>
      </c>
      <c r="P11" s="34" t="str">
        <f aca="false">IFERROR(IF(EOMONTH($D3,P$10)=EOMONTH($E3,0),$E3,IF(EOMONTH($D3,P$10)&gt;EOMONTH($E3,0),"",EOMONTH($D3,P$10))),"")</f>
        <v/>
      </c>
      <c r="Q11" s="34" t="str">
        <f aca="false">IFERROR(IF(EOMONTH($D3,Q$10)=EOMONTH($E3,0),$E3,IF(EOMONTH($D3,Q$10)&gt;EOMONTH($E3,0),"",EOMONTH($D3,Q$10))),"")</f>
        <v/>
      </c>
      <c r="R11" s="34" t="str">
        <f aca="false">IFERROR(IF(EOMONTH($D3,R$10)=EOMONTH($E3,0),$E3,IF(EOMONTH($D3,R$10)&gt;EOMONTH($E3,0),"",EOMONTH($D3,R$10))),"")</f>
        <v/>
      </c>
      <c r="S11" s="34" t="str">
        <f aca="false">IFERROR(IF(EOMONTH($D3,S$10)=EOMONTH($E3,0),$E3,IF(EOMONTH($D3,S$10)&gt;EOMONTH($E3,0),"",EOMONTH($D3,S$10))),"")</f>
        <v/>
      </c>
      <c r="T11" s="34" t="str">
        <f aca="false">IFERROR(IF(EOMONTH($D3,T$10)=EOMONTH($E3,0),$E3,IF(EOMONTH($D3,T$10)&gt;EOMONTH($E3,0),"",EOMONTH($D3,T$10))),"")</f>
        <v/>
      </c>
      <c r="U11" s="34" t="str">
        <f aca="false">IFERROR(IF(EOMONTH($D3,U$10)=EOMONTH($E3,0),$E3,IF(EOMONTH($D3,U$10)&gt;EOMONTH($E3,0),"",EOMONTH($D3,U$10))),"")</f>
        <v/>
      </c>
      <c r="V11" s="34" t="str">
        <f aca="false">IFERROR(IF(EOMONTH($D3,V$10)=EOMONTH($E3,0),$E3,IF(EOMONTH($D3,V$10)&gt;EOMONTH($E3,0),"",EOMONTH($D3,V$10))),"")</f>
        <v/>
      </c>
      <c r="W11" s="34" t="str">
        <f aca="false">IFERROR(IF(EOMONTH($D3,W$10)=EOMONTH($E3,0),$E3,IF(EOMONTH($D3,W$10)&gt;EOMONTH($E3,0),"",EOMONTH($D3,W$10))),"")</f>
        <v/>
      </c>
      <c r="X11" s="34" t="str">
        <f aca="false">IFERROR(IF(EOMONTH($D3,X$10)=EOMONTH($E3,0),$E3,IF(EOMONTH($D3,X$10)&gt;EOMONTH($E3,0),"",EOMONTH($D3,X$10))),"")</f>
        <v/>
      </c>
      <c r="Y11" s="34" t="str">
        <f aca="false">IFERROR(IF(EOMONTH($D3,Y$10)=EOMONTH($E3,0),$E3,IF(EOMONTH($D3,Y$10)&gt;EOMONTH($E3,0),"",EOMONTH($D3,Y$10))),"")</f>
        <v/>
      </c>
      <c r="Z11" s="34" t="str">
        <f aca="false">IFERROR(IF(EOMONTH($D3,Z$10)=EOMONTH($E3,0),$E3,IF(EOMONTH($D3,Z$10)&gt;EOMONTH($E3,0),"",EOMONTH($D3,Z$10))),"")</f>
        <v/>
      </c>
      <c r="AA11" s="22"/>
      <c r="AB11" s="11" t="n">
        <f aca="false">IF($A3="","",$A3)</f>
        <v>1.0</v>
      </c>
      <c r="AC11" s="27" t="n">
        <f aca="false">IF($L$3&gt;=B11,$L$3,B11)</f>
        <v>44620.0</v>
      </c>
      <c r="AD11" s="27" t="str">
        <f aca="false">IF($L$3&gt;=C11,$L$3,C11)</f>
        <v/>
      </c>
      <c r="AE11" s="27" t="str">
        <f aca="false">IF($L$3&gt;=D11,$L$3,D11)</f>
        <v/>
      </c>
      <c r="AF11" s="27" t="str">
        <f aca="false">IF($L$3&gt;=E11,$L$3,E11)</f>
        <v/>
      </c>
      <c r="AG11" s="27" t="str">
        <f aca="false">IF($L$3&gt;=F11,$L$3,F11)</f>
        <v/>
      </c>
      <c r="AH11" s="27" t="str">
        <f aca="false">IF($L$3&gt;=G11,$L$3,G11)</f>
        <v/>
      </c>
      <c r="AI11" s="27" t="str">
        <f aca="false">IF($L$3&gt;=H11,$L$3,H11)</f>
        <v/>
      </c>
      <c r="AJ11" s="27" t="str">
        <f aca="false">IF($L$3&gt;=I11,$L$3,I11)</f>
        <v/>
      </c>
      <c r="AK11" s="27" t="str">
        <f aca="false">IF($L$3&gt;=J11,$L$3,J11)</f>
        <v/>
      </c>
      <c r="AL11" s="27" t="str">
        <f aca="false">IF($L$3&gt;=K11,$L$3,K11)</f>
        <v/>
      </c>
      <c r="AM11" s="27" t="str">
        <f aca="false">IF($L$3&gt;=L11,$L$3,L11)</f>
        <v/>
      </c>
      <c r="AN11" s="27" t="str">
        <f aca="false">IF($L$3&gt;=M11,$L$3,M11)</f>
        <v/>
      </c>
      <c r="AO11" s="27" t="str">
        <f aca="false">IF($L$3&gt;=N11,$L$3,N11)</f>
        <v/>
      </c>
      <c r="AP11" s="27" t="str">
        <f aca="false">IF($L$3&gt;=O11,$L$3,O11)</f>
        <v/>
      </c>
      <c r="AQ11" s="27" t="str">
        <f aca="false">IF($L$3&gt;=P11,$L$3,P11)</f>
        <v/>
      </c>
      <c r="AR11" s="27" t="str">
        <f aca="false">IF($L$3&gt;=Q11,$L$3,Q11)</f>
        <v/>
      </c>
      <c r="AS11" s="27" t="str">
        <f aca="false">IF($L$3&gt;=R11,$L$3,R11)</f>
        <v/>
      </c>
      <c r="AT11" s="27" t="str">
        <f aca="false">IF($L$3&gt;=S11,$L$3,S11)</f>
        <v/>
      </c>
      <c r="AU11" s="27" t="str">
        <f aca="false">IF($L$3&gt;=T11,$L$3,T11)</f>
        <v/>
      </c>
      <c r="AV11" s="27" t="str">
        <f aca="false">IF($L$3&gt;=U11,$L$3,U11)</f>
        <v/>
      </c>
      <c r="AW11" s="27" t="str">
        <f aca="false">IF($L$3&gt;=V11,$L$3,V11)</f>
        <v/>
      </c>
      <c r="AX11" s="27" t="str">
        <f aca="false">IF($L$3&gt;=W11,$L$3,W11)</f>
        <v/>
      </c>
      <c r="AY11" s="27" t="str">
        <f aca="false">IF($L$3&gt;=X11,$L$3,X11)</f>
        <v/>
      </c>
      <c r="AZ11" s="27" t="str">
        <f aca="false">IF($L$3&gt;=Y11,$L$3,Y11)</f>
        <v/>
      </c>
      <c r="BA11" s="27" t="str">
        <f aca="false">IF($L$3&gt;=Z11,$L$3,Z11)</f>
        <v/>
      </c>
      <c r="BB11" s="22"/>
      <c r="BC11" s="11" t="n">
        <f aca="false">IF($A3="","",$A3)</f>
        <v>1.0</v>
      </c>
      <c r="BD11" s="11" t="n">
        <f aca="false">IFERROR(IF(BD$10=0,B11-$D3,IF(AC11=$E3,(B11-A11),B11-A11)),"")</f>
        <v>0.0</v>
      </c>
      <c r="BE11" s="11" t="str">
        <f aca="false">IFERROR(IF(BE$10=0,C11-$D3,IF(AD11=$E3,(C11-B11),C11-B11)),"")</f>
        <v/>
      </c>
      <c r="BF11" s="11" t="str">
        <f aca="false">IFERROR(IF(BF$10=0,D11-$D3,IF(AE11=$E3,(D11-C11),D11-C11)),"")</f>
        <v/>
      </c>
      <c r="BG11" s="11" t="str">
        <f aca="false">IFERROR(IF(BG$10=0,E11-$D3,IF(AF11=$E3,(E11-D11),E11-D11)),"")</f>
        <v/>
      </c>
      <c r="BH11" s="11" t="str">
        <f aca="false">IFERROR(IF(BH$10=0,F11-$D3,IF(AG11=$E3,(F11-E11),F11-E11)),"")</f>
        <v/>
      </c>
      <c r="BI11" s="11" t="str">
        <f aca="false">IFERROR(IF(BI$10=0,G11-$D3,IF(AH11=$E3,(G11-F11),G11-F11)),"")</f>
        <v/>
      </c>
      <c r="BJ11" s="11" t="str">
        <f aca="false">IFERROR(IF(BJ$10=0,H11-$D3,IF(AI11=$E3,(H11-G11),H11-G11)),"")</f>
        <v/>
      </c>
      <c r="BK11" s="11" t="str">
        <f aca="false">IFERROR(IF(BK$10=0,I11-$D3,IF(AJ11=$E3,(I11-H11),I11-H11)),"")</f>
        <v/>
      </c>
      <c r="BL11" s="11" t="str">
        <f aca="false">IFERROR(IF(BL$10=0,J11-$D3,IF(AK11=$E3,(J11-I11),J11-I11)),"")</f>
        <v/>
      </c>
      <c r="BM11" s="11" t="str">
        <f aca="false">IFERROR(IF(BM$10=0,K11-$D3,IF(AL11=$E3,(K11-J11),K11-J11)),"")</f>
        <v/>
      </c>
      <c r="BN11" s="11" t="str">
        <f aca="false">IFERROR(IF(BN$10=0,L11-$D3,IF(AM11=$E3,(L11-K11),L11-K11)),"")</f>
        <v/>
      </c>
      <c r="BO11" s="11" t="str">
        <f aca="false">IFERROR(IF(BO$10=0,M11-$D3,IF(AN11=$E3,(M11-L11),M11-L11)),"")</f>
        <v/>
      </c>
      <c r="BP11" s="11" t="str">
        <f aca="false">IFERROR(IF(BP$10=0,N11-$D3,IF(AO11=$E3,(N11-M11),N11-M11)),"")</f>
        <v/>
      </c>
      <c r="BQ11" s="11" t="str">
        <f aca="false">IFERROR(IF(BQ$10=0,O11-$D3,IF(AP11=$E3,(O11-N11),O11-N11)),"")</f>
        <v/>
      </c>
      <c r="BR11" s="11" t="str">
        <f aca="false">IFERROR(IF(BR$10=0,P11-$D3,IF(AQ11=$E3,(P11-O11),P11-O11)),"")</f>
        <v/>
      </c>
      <c r="BS11" s="11" t="str">
        <f aca="false">IFERROR(IF(BS$10=0,Q11-$D3,IF(AR11=$E3,(Q11-P11),Q11-P11)),"")</f>
        <v/>
      </c>
      <c r="BT11" s="11" t="str">
        <f aca="false">IFERROR(IF(BT$10=0,R11-$D3,IF(AS11=$E3,(R11-Q11),R11-Q11)),"")</f>
        <v/>
      </c>
      <c r="BU11" s="11" t="str">
        <f aca="false">IFERROR(IF(BU$10=0,S11-$D3,IF(AT11=$E3,(S11-R11),S11-R11)),"")</f>
        <v/>
      </c>
      <c r="BV11" s="11" t="str">
        <f aca="false">IFERROR(IF(BV$10=0,T11-$D3,IF(AU11=$E3,(T11-S11),T11-S11)),"")</f>
        <v/>
      </c>
      <c r="BW11" s="11" t="str">
        <f aca="false">IFERROR(IF(BW$10=0,U11-$D3,IF(AV11=$E3,(U11-T11),U11-T11)),"")</f>
        <v/>
      </c>
      <c r="BX11" s="11" t="str">
        <f aca="false">IFERROR(IF(BX$10=0,V11-$D3,IF(AW11=$E3,(V11-U11),V11-U11)),"")</f>
        <v/>
      </c>
      <c r="BY11" s="11" t="str">
        <f aca="false">IFERROR(IF(BY$10=0,W11-$D3,IF(AX11=$E3,(W11-V11),W11-V11)),"")</f>
        <v/>
      </c>
      <c r="BZ11" s="11" t="str">
        <f aca="false">IFERROR(IF(BZ$10=0,X11-$D3,IF(AY11=$E3,(X11-W11),X11-W11)),"")</f>
        <v/>
      </c>
      <c r="CA11" s="11" t="str">
        <f aca="false">IFERROR(IF(CA$10=0,Y11-$D3,IF(AZ11=$E3,(Y11-X11),Y11-X11)),"")</f>
        <v/>
      </c>
      <c r="CB11" s="11" t="str">
        <f aca="false">IFERROR(IF(CB$10=0,Z11-$D3,IF(BA11=$E3,(Z11-Y11),Z11-Y11)),"")</f>
        <v/>
      </c>
      <c r="CC11" s="22"/>
      <c r="CD11" s="35" t="n">
        <f aca="false">IF($A3="","",$A3)</f>
        <v>1.0</v>
      </c>
      <c r="CE11" s="35" t="n">
        <f aca="false">IFERROR(IF(B11="","",IF(AND(CE$10=0,I3="POINT_IN_TIME"),$G3,$G3*BD11)),"")</f>
        <v>0.0</v>
      </c>
      <c r="CF11" s="35" t="str">
        <f aca="false">IFERROR(IF(C11="","",$G3*BE11),"")</f>
        <v/>
      </c>
      <c r="CG11" s="35" t="str">
        <f aca="false">IFERROR(IF(D11="","",$G3*BF11),"")</f>
        <v/>
      </c>
      <c r="CH11" s="35" t="str">
        <f aca="false">IFERROR(IF(E11="","",$G3*BG11),"")</f>
        <v/>
      </c>
      <c r="CI11" s="35" t="str">
        <f aca="false">IFERROR(IF(F11="","",$G3*BH11),"")</f>
        <v/>
      </c>
      <c r="CJ11" s="35" t="str">
        <f aca="false">IFERROR(IF(G11="","",$G3*BI11),"")</f>
        <v/>
      </c>
      <c r="CK11" s="35" t="str">
        <f aca="false">IFERROR(IF(H11="","",$G3*BJ11),"")</f>
        <v/>
      </c>
      <c r="CL11" s="35" t="str">
        <f aca="false">IFERROR(IF(I11="","",$G3*BK11),"")</f>
        <v/>
      </c>
      <c r="CM11" s="35" t="str">
        <f aca="false">IFERROR(IF(J11="","",$G3*BL11),"")</f>
        <v/>
      </c>
      <c r="CN11" s="35" t="str">
        <f aca="false">IFERROR(IF(K11="","",$G3*BM11),"")</f>
        <v/>
      </c>
      <c r="CO11" s="35" t="str">
        <f aca="false">IFERROR(IF(L11="","",$G3*BN11),"")</f>
        <v/>
      </c>
      <c r="CP11" s="35" t="str">
        <f aca="false">IFERROR(IF(M11="","",$G3*BO11),"")</f>
        <v/>
      </c>
      <c r="CQ11" s="35" t="str">
        <f aca="false">IFERROR(IF(N11="","",$G3*BP11),"")</f>
        <v/>
      </c>
      <c r="CR11" s="35" t="str">
        <f aca="false">IFERROR(IF(O11="","",$G3*BQ11),"")</f>
        <v/>
      </c>
      <c r="CS11" s="35" t="str">
        <f aca="false">IFERROR(IF(P11="","",$G3*BR11),"")</f>
        <v/>
      </c>
      <c r="CT11" s="35" t="str">
        <f aca="false">IFERROR(IF(Q11="","",$G3*BS11),"")</f>
        <v/>
      </c>
      <c r="CU11" s="35" t="str">
        <f aca="false">IFERROR(IF(R11="","",$G3*BT11),"")</f>
        <v/>
      </c>
      <c r="CV11" s="35" t="str">
        <f aca="false">IFERROR(IF(S11="","",$G3*BU11),"")</f>
        <v/>
      </c>
      <c r="CW11" s="35" t="str">
        <f aca="false">IFERROR(IF(T11="","",$G3*BV11),"")</f>
        <v/>
      </c>
      <c r="CX11" s="35" t="str">
        <f aca="false">IFERROR(IF(U11="","",$G3*BW11),"")</f>
        <v/>
      </c>
      <c r="CY11" s="35" t="str">
        <f aca="false">IFERROR(IF(V11="","",$G3*BX11),"")</f>
        <v/>
      </c>
      <c r="CZ11" s="35" t="str">
        <f aca="false">IFERROR(IF(W11="","",$G3*BY11),"")</f>
        <v/>
      </c>
      <c r="DA11" s="35" t="str">
        <f aca="false">IFERROR(IF(X11="","",$G3*BZ11),"")</f>
        <v/>
      </c>
      <c r="DB11" s="35" t="str">
        <f aca="false">IFERROR(IF(Y11="","",$G3*CA11),"")</f>
        <v/>
      </c>
      <c r="DC11" s="35" t="str">
        <f aca="false">IFERROR(IF(Z11="","",$G3*CB11),"")</f>
        <v/>
      </c>
      <c r="DD11" s="22"/>
    </row>
    <row r="12" customFormat="false" ht="15" hidden="false" customHeight="false" outlineLevel="0" collapsed="false">
      <c r="A12" s="11" t="n">
        <f aca="false">IF($B4="","",$B4)</f>
        <v>2.0</v>
      </c>
      <c r="B12" s="34" t="n">
        <f aca="false">IF(A12="","",IF(EOMONTH($D4,B$10)=EOMONTH($E4,0),$E4,IF(EOMONTH($D4,B$10)&gt;EOMONTH($E4,0),"",EOMONTH($D4,B$10))))</f>
        <v>44592.0</v>
      </c>
      <c r="C12" s="34" t="n">
        <f aca="false">IFERROR(IF(EOMONTH($D4,C$10)=EOMONTH($E4,0),$E4,IF(EOMONTH($D4,C$10)&gt;EOMONTH($E4,0),"",EOMONTH($D4,C$10))),"")</f>
        <v>44620.0</v>
      </c>
      <c r="D12" s="34" t="n">
        <f aca="false">IFERROR(IF(EOMONTH($D4,D$10)=EOMONTH($E4,0),$E4,IF(EOMONTH($D4,D$10)&gt;EOMONTH($E4,0),"",EOMONTH($D4,D$10))),"")</f>
        <v>44651.0</v>
      </c>
      <c r="E12" s="34" t="n">
        <f aca="false">IFERROR(IF(EOMONTH($D4,E$10)=EOMONTH($E4,0),$E4,IF(EOMONTH($D4,E$10)&gt;EOMONTH($E4,0),"",EOMONTH($D4,E$10))),"")</f>
        <v>44681.0</v>
      </c>
      <c r="F12" s="34" t="n">
        <f aca="false">IFERROR(IF(EOMONTH($D4,F$10)=EOMONTH($E4,0),$E4,IF(EOMONTH($D4,F$10)&gt;EOMONTH($E4,0),"",EOMONTH($D4,F$10))),"")</f>
        <v>44712.0</v>
      </c>
      <c r="G12" s="34" t="n">
        <f aca="false">IFERROR(IF(EOMONTH($D4,G$10)=EOMONTH($E4,0),$E4,IF(EOMONTH($D4,G$10)&gt;EOMONTH($E4,0),"",EOMONTH($D4,G$10))),"")</f>
        <v>44742.0</v>
      </c>
      <c r="H12" s="34" t="n">
        <f aca="false">IFERROR(IF(EOMONTH($D4,H$10)=EOMONTH($E4,0),$E4,IF(EOMONTH($D4,H$10)&gt;EOMONTH($E4,0),"",EOMONTH($D4,H$10))),"")</f>
        <v>44773.0</v>
      </c>
      <c r="I12" s="34" t="n">
        <f aca="false">IFERROR(IF(EOMONTH($D4,I$10)=EOMONTH($E4,0),$E4,IF(EOMONTH($D4,I$10)&gt;EOMONTH($E4,0),"",EOMONTH($D4,I$10))),"")</f>
        <v>44804.0</v>
      </c>
      <c r="J12" s="34" t="n">
        <f aca="false">IFERROR(IF(EOMONTH($D4,J$10)=EOMONTH($E4,0),$E4,IF(EOMONTH($D4,J$10)&gt;EOMONTH($E4,0),"",EOMONTH($D4,J$10))),"")</f>
        <v>44834.0</v>
      </c>
      <c r="K12" s="34" t="n">
        <f aca="false">IFERROR(IF(EOMONTH($D4,K$10)=EOMONTH($E4,0),$E4,IF(EOMONTH($D4,K$10)&gt;EOMONTH($E4,0),"",EOMONTH($D4,K$10))),"")</f>
        <v>44865.0</v>
      </c>
      <c r="L12" s="34" t="n">
        <f aca="false">IFERROR(IF(EOMONTH($D4,L$10)=EOMONTH($E4,0),$E4,IF(EOMONTH($D4,L$10)&gt;EOMONTH($E4,0),"",EOMONTH($D4,L$10))),"")</f>
        <v>44895.0</v>
      </c>
      <c r="M12" s="34" t="n">
        <f aca="false">IFERROR(IF(EOMONTH($D4,M$10)=EOMONTH($E4,0),$E4,IF(EOMONTH($D4,M$10)&gt;EOMONTH($E4,0),"",EOMONTH($D4,M$10))),"")</f>
        <v>44926.0</v>
      </c>
      <c r="N12" s="34" t="n">
        <f aca="false">IFERROR(IF(EOMONTH($D4,N$10)=EOMONTH($E4,0),$E4,IF(EOMONTH($D4,N$10)&gt;EOMONTH($E4,0),"",EOMONTH($D4,N$10))),"")</f>
        <v>44941.0</v>
      </c>
      <c r="O12" s="34" t="str">
        <f aca="false">IFERROR(IF(EOMONTH($D4,O$10)=EOMONTH($E4,0),$E4,IF(EOMONTH($D4,O$10)&gt;EOMONTH($E4,0),"",EOMONTH($D4,O$10))),"")</f>
        <v/>
      </c>
      <c r="P12" s="34" t="str">
        <f aca="false">IFERROR(IF(EOMONTH($D4,P$10)=EOMONTH($E4,0),$E4,IF(EOMONTH($D4,P$10)&gt;EOMONTH($E4,0),"",EOMONTH($D4,P$10))),"")</f>
        <v/>
      </c>
      <c r="Q12" s="34" t="str">
        <f aca="false">IFERROR(IF(EOMONTH($D4,Q$10)=EOMONTH($E4,0),$E4,IF(EOMONTH($D4,Q$10)&gt;EOMONTH($E4,0),"",EOMONTH($D4,Q$10))),"")</f>
        <v/>
      </c>
      <c r="R12" s="34" t="str">
        <f aca="false">IFERROR(IF(EOMONTH($D4,R$10)=EOMONTH($E4,0),$E4,IF(EOMONTH($D4,R$10)&gt;EOMONTH($E4,0),"",EOMONTH($D4,R$10))),"")</f>
        <v/>
      </c>
      <c r="S12" s="34" t="str">
        <f aca="false">IFERROR(IF(EOMONTH($D4,S$10)=EOMONTH($E4,0),$E4,IF(EOMONTH($D4,S$10)&gt;EOMONTH($E4,0),"",EOMONTH($D4,S$10))),"")</f>
        <v/>
      </c>
      <c r="T12" s="34" t="str">
        <f aca="false">IFERROR(IF(EOMONTH($D4,T$10)=EOMONTH($E4,0),$E4,IF(EOMONTH($D4,T$10)&gt;EOMONTH($E4,0),"",EOMONTH($D4,T$10))),"")</f>
        <v/>
      </c>
      <c r="U12" s="34" t="str">
        <f aca="false">IFERROR(IF(EOMONTH($D4,U$10)=EOMONTH($E4,0),$E4,IF(EOMONTH($D4,U$10)&gt;EOMONTH($E4,0),"",EOMONTH($D4,U$10))),"")</f>
        <v/>
      </c>
      <c r="V12" s="34" t="str">
        <f aca="false">IFERROR(IF(EOMONTH($D4,V$10)=EOMONTH($E4,0),$E4,IF(EOMONTH($D4,V$10)&gt;EOMONTH($E4,0),"",EOMONTH($D4,V$10))),"")</f>
        <v/>
      </c>
      <c r="W12" s="34" t="str">
        <f aca="false">IFERROR(IF(EOMONTH($D4,W$10)=EOMONTH($E4,0),$E4,IF(EOMONTH($D4,W$10)&gt;EOMONTH($E4,0),"",EOMONTH($D4,W$10))),"")</f>
        <v/>
      </c>
      <c r="X12" s="34" t="str">
        <f aca="false">IFERROR(IF(EOMONTH($D4,X$10)=EOMONTH($E4,0),$E4,IF(EOMONTH($D4,X$10)&gt;EOMONTH($E4,0),"",EOMONTH($D4,X$10))),"")</f>
        <v/>
      </c>
      <c r="Y12" s="34" t="str">
        <f aca="false">IFERROR(IF(EOMONTH($D4,Y$10)=EOMONTH($E4,0),$E4,IF(EOMONTH($D4,Y$10)&gt;EOMONTH($E4,0),"",EOMONTH($D4,Y$10))),"")</f>
        <v/>
      </c>
      <c r="Z12" s="34" t="str">
        <f aca="false">IFERROR(IF(EOMONTH($D4,Z$10)=EOMONTH($E4,0),$E4,IF(EOMONTH($D4,Z$10)&gt;EOMONTH($E4,0),"",EOMONTH($D4,Z$10))),"")</f>
        <v/>
      </c>
      <c r="AA12" s="22"/>
      <c r="AB12" s="11" t="n">
        <f aca="false">IF($A4="","",$A4)</f>
        <v>2.0</v>
      </c>
      <c r="AC12" s="27" t="n">
        <f aca="false">IF($L$3&gt;=B12,$L$3,B12)</f>
        <v>44620.0</v>
      </c>
      <c r="AD12" s="27" t="n">
        <f aca="false">IF($L$3&gt;=C12,$L$3,C12)</f>
        <v>44620.0</v>
      </c>
      <c r="AE12" s="27" t="n">
        <f aca="false">IF($L$3&gt;=D12,$L$3,D12)</f>
        <v>44651.0</v>
      </c>
      <c r="AF12" s="27" t="n">
        <f aca="false">IF($L$3&gt;=E12,$L$3,E12)</f>
        <v>44681.0</v>
      </c>
      <c r="AG12" s="27" t="n">
        <f aca="false">IF($L$3&gt;=F12,$L$3,F12)</f>
        <v>44712.0</v>
      </c>
      <c r="AH12" s="27" t="n">
        <f aca="false">IF($L$3&gt;=G12,$L$3,G12)</f>
        <v>44742.0</v>
      </c>
      <c r="AI12" s="27" t="n">
        <f aca="false">IF($L$3&gt;=H12,$L$3,H12)</f>
        <v>44773.0</v>
      </c>
      <c r="AJ12" s="27" t="n">
        <f aca="false">IF($L$3&gt;=I12,$L$3,I12)</f>
        <v>44804.0</v>
      </c>
      <c r="AK12" s="27" t="n">
        <f aca="false">IF($L$3&gt;=J12,$L$3,J12)</f>
        <v>44834.0</v>
      </c>
      <c r="AL12" s="27" t="n">
        <f aca="false">IF($L$3&gt;=K12,$L$3,K12)</f>
        <v>44865.0</v>
      </c>
      <c r="AM12" s="27" t="n">
        <f aca="false">IF($L$3&gt;=L12,$L$3,L12)</f>
        <v>44895.0</v>
      </c>
      <c r="AN12" s="27" t="n">
        <f aca="false">IF($L$3&gt;=M12,$L$3,M12)</f>
        <v>44926.0</v>
      </c>
      <c r="AO12" s="27" t="n">
        <f aca="false">IF($L$3&gt;=N12,$L$3,N12)</f>
        <v>44941.0</v>
      </c>
      <c r="AP12" s="27" t="str">
        <f aca="false">IF($L$3&gt;=O12,$L$3,O12)</f>
        <v/>
      </c>
      <c r="AQ12" s="27" t="str">
        <f aca="false">IF($L$3&gt;=P12,$L$3,P12)</f>
        <v/>
      </c>
      <c r="AR12" s="27" t="str">
        <f aca="false">IF($L$3&gt;=Q12,$L$3,Q12)</f>
        <v/>
      </c>
      <c r="AS12" s="27" t="str">
        <f aca="false">IF($L$3&gt;=R12,$L$3,R12)</f>
        <v/>
      </c>
      <c r="AT12" s="27" t="str">
        <f aca="false">IF($L$3&gt;=S12,$L$3,S12)</f>
        <v/>
      </c>
      <c r="AU12" s="27" t="str">
        <f aca="false">IF($L$3&gt;=T12,$L$3,T12)</f>
        <v/>
      </c>
      <c r="AV12" s="27" t="str">
        <f aca="false">IF($L$3&gt;=U12,$L$3,U12)</f>
        <v/>
      </c>
      <c r="AW12" s="27" t="str">
        <f aca="false">IF($L$3&gt;=V12,$L$3,V12)</f>
        <v/>
      </c>
      <c r="AX12" s="27" t="str">
        <f aca="false">IF($L$3&gt;=W12,$L$3,W12)</f>
        <v/>
      </c>
      <c r="AY12" s="27" t="str">
        <f aca="false">IF($L$3&gt;=X12,$L$3,X12)</f>
        <v/>
      </c>
      <c r="AZ12" s="27" t="str">
        <f aca="false">IF($L$3&gt;=Y12,$L$3,Y12)</f>
        <v/>
      </c>
      <c r="BA12" s="27" t="str">
        <f aca="false">IF($L$3&gt;=Z12,$L$3,Z12)</f>
        <v/>
      </c>
      <c r="BB12" s="22"/>
      <c r="BC12" s="11" t="n">
        <f aca="false">IF($A4="","",$A4)</f>
        <v>2.0</v>
      </c>
      <c r="BD12" s="11" t="n">
        <f aca="false">IFERROR(IF(BD$10=0,B12-$D4,IF(AC12=$E4,(B12-A12),B12-A12)),"")</f>
        <v>16.0</v>
      </c>
      <c r="BE12" s="11" t="n">
        <f aca="false">IFERROR(IF(BE$10=0,C12-$D4,IF(AD12=$E4,(C12-B12),C12-B12)),"")</f>
        <v>28.0</v>
      </c>
      <c r="BF12" s="11" t="n">
        <f aca="false">IFERROR(IF(BF$10=0,D12-$D4,IF(AE12=$E4,(D12-C12),D12-C12)),"")</f>
        <v>31.0</v>
      </c>
      <c r="BG12" s="11" t="n">
        <f aca="false">IFERROR(IF(BG$10=0,E12-$D4,IF(AF12=$E4,(E12-D12),E12-D12)),"")</f>
        <v>30.0</v>
      </c>
      <c r="BH12" s="11" t="n">
        <f aca="false">IFERROR(IF(BH$10=0,F12-$D4,IF(AG12=$E4,(F12-E12),F12-E12)),"")</f>
        <v>31.0</v>
      </c>
      <c r="BI12" s="11" t="n">
        <f aca="false">IFERROR(IF(BI$10=0,G12-$D4,IF(AH12=$E4,(G12-F12),G12-F12)),"")</f>
        <v>30.0</v>
      </c>
      <c r="BJ12" s="11" t="n">
        <f aca="false">IFERROR(IF(BJ$10=0,H12-$D4,IF(AI12=$E4,(H12-G12),H12-G12)),"")</f>
        <v>31.0</v>
      </c>
      <c r="BK12" s="11" t="n">
        <f aca="false">IFERROR(IF(BK$10=0,I12-$D4,IF(AJ12=$E4,(I12-H12),I12-H12)),"")</f>
        <v>31.0</v>
      </c>
      <c r="BL12" s="11" t="n">
        <f aca="false">IFERROR(IF(BL$10=0,J12-$D4,IF(AK12=$E4,(J12-I12),J12-I12)),"")</f>
        <v>30.0</v>
      </c>
      <c r="BM12" s="11" t="n">
        <f aca="false">IFERROR(IF(BM$10=0,K12-$D4,IF(AL12=$E4,(K12-J12),K12-J12)),"")</f>
        <v>31.0</v>
      </c>
      <c r="BN12" s="11" t="n">
        <f aca="false">IFERROR(IF(BN$10=0,L12-$D4,IF(AM12=$E4,(L12-K12),L12-K12)),"")</f>
        <v>30.0</v>
      </c>
      <c r="BO12" s="11" t="n">
        <f aca="false">IFERROR(IF(BO$10=0,M12-$D4,IF(AN12=$E4,(M12-L12),M12-L12)),"")</f>
        <v>31.0</v>
      </c>
      <c r="BP12" s="11" t="n">
        <f aca="false">IFERROR(IF(BP$10=0,N12-$D4,IF(AO12=$E4,(N12-M12),N12-M12)),"")</f>
        <v>15.0</v>
      </c>
      <c r="BQ12" s="11" t="str">
        <f aca="false">IFERROR(IF(BQ$10=0,O12-$D4,IF(AP12=$E4,(O12-N12),O12-N12)),"")</f>
        <v/>
      </c>
      <c r="BR12" s="11" t="str">
        <f aca="false">IFERROR(IF(BR$10=0,P12-$D4,IF(AQ12=$E4,(P12-O12),P12-O12)),"")</f>
        <v/>
      </c>
      <c r="BS12" s="11" t="str">
        <f aca="false">IFERROR(IF(BS$10=0,Q12-$D4,IF(AR12=$E4,(Q12-P12),Q12-P12)),"")</f>
        <v/>
      </c>
      <c r="BT12" s="11" t="str">
        <f aca="false">IFERROR(IF(BT$10=0,R12-$D4,IF(AS12=$E4,(R12-Q12),R12-Q12)),"")</f>
        <v/>
      </c>
      <c r="BU12" s="11" t="str">
        <f aca="false">IFERROR(IF(BU$10=0,S12-$D4,IF(AT12=$E4,(S12-R12),S12-R12)),"")</f>
        <v/>
      </c>
      <c r="BV12" s="11" t="str">
        <f aca="false">IFERROR(IF(BV$10=0,T12-$D4,IF(AU12=$E4,(T12-S12),T12-S12)),"")</f>
        <v/>
      </c>
      <c r="BW12" s="11" t="str">
        <f aca="false">IFERROR(IF(BW$10=0,U12-$D4,IF(AV12=$E4,(U12-T12),U12-T12)),"")</f>
        <v/>
      </c>
      <c r="BX12" s="11" t="str">
        <f aca="false">IFERROR(IF(BX$10=0,V12-$D4,IF(AW12=$E4,(V12-U12),V12-U12)),"")</f>
        <v/>
      </c>
      <c r="BY12" s="11" t="str">
        <f aca="false">IFERROR(IF(BY$10=0,W12-$D4,IF(AX12=$E4,(W12-V12),W12-V12)),"")</f>
        <v/>
      </c>
      <c r="BZ12" s="11" t="str">
        <f aca="false">IFERROR(IF(BZ$10=0,X12-$D4,IF(AY12=$E4,(X12-W12),X12-W12)),"")</f>
        <v/>
      </c>
      <c r="CA12" s="11" t="str">
        <f aca="false">IFERROR(IF(CA$10=0,Y12-$D4,IF(AZ12=$E4,(Y12-X12),Y12-X12)),"")</f>
        <v/>
      </c>
      <c r="CB12" s="11" t="str">
        <f aca="false">IFERROR(IF(CB$10=0,Z12-$D4,IF(BA12=$E4,(Z12-Y12),Z12-Y12)),"")</f>
        <v/>
      </c>
      <c r="CC12" s="22"/>
      <c r="CD12" s="35" t="n">
        <f aca="false">IF($A4="","",$A4)</f>
        <v>2.0</v>
      </c>
      <c r="CE12" s="35" t="n">
        <f aca="false">IFERROR(IF(B12="","",IF(AND(CE$10=0,I4="POINT_IN_TIME"),$G4,$G4*BD12)),"")</f>
        <v>47.59295499021504</v>
      </c>
      <c r="CF12" s="35" t="n">
        <f aca="false">IFERROR(IF(C12="","",$G4*BE12),"")</f>
        <v>83.28767123287632</v>
      </c>
      <c r="CG12" s="35" t="n">
        <f aca="false">IFERROR(IF(D12="","",$G4*BF12),"")</f>
        <v>92.21135029354164</v>
      </c>
      <c r="CH12" s="35" t="n">
        <f aca="false">IFERROR(IF(E12="","",$G4*BG12),"")</f>
        <v>89.2367906066532</v>
      </c>
      <c r="CI12" s="35" t="n">
        <f aca="false">IFERROR(IF(F12="","",$G4*BH12),"")</f>
        <v>92.21135029354164</v>
      </c>
      <c r="CJ12" s="35" t="n">
        <f aca="false">IFERROR(IF(G12="","",$G4*BI12),"")</f>
        <v>89.2367906066532</v>
      </c>
      <c r="CK12" s="35" t="n">
        <f aca="false">IFERROR(IF(H12="","",$G4*BJ12),"")</f>
        <v>92.21135029354164</v>
      </c>
      <c r="CL12" s="35" t="n">
        <f aca="false">IFERROR(IF(I12="","",$G4*BK12),"")</f>
        <v>92.21135029354164</v>
      </c>
      <c r="CM12" s="35" t="n">
        <f aca="false">IFERROR(IF(J12="","",$G4*BL12),"")</f>
        <v>89.2367906066532</v>
      </c>
      <c r="CN12" s="35" t="n">
        <f aca="false">IFERROR(IF(K12="","",$G4*BM12),"")</f>
        <v>92.21135029354164</v>
      </c>
      <c r="CO12" s="35" t="n">
        <f aca="false">IFERROR(IF(L12="","",$G4*BN12),"")</f>
        <v>89.2367906066532</v>
      </c>
      <c r="CP12" s="35" t="n">
        <f aca="false">IFERROR(IF(M12="","",$G4*BO12),"")</f>
        <v>92.21135029354164</v>
      </c>
      <c r="CQ12" s="35" t="n">
        <f aca="false">IFERROR(IF(N12="","",$G4*BP12),"")</f>
        <v>44.6183953033266</v>
      </c>
      <c r="CR12" s="35" t="str">
        <f aca="false">IFERROR(IF(O12="","",$G4*BQ12),"")</f>
        <v/>
      </c>
      <c r="CS12" s="35" t="str">
        <f aca="false">IFERROR(IF(P12="","",$G4*BR12),"")</f>
        <v/>
      </c>
      <c r="CT12" s="35" t="str">
        <f aca="false">IFERROR(IF(Q12="","",$G4*BS12),"")</f>
        <v/>
      </c>
      <c r="CU12" s="35" t="str">
        <f aca="false">IFERROR(IF(R12="","",$G4*BT12),"")</f>
        <v/>
      </c>
      <c r="CV12" s="35" t="str">
        <f aca="false">IFERROR(IF(S12="","",$G4*BU12),"")</f>
        <v/>
      </c>
      <c r="CW12" s="35" t="str">
        <f aca="false">IFERROR(IF(T12="","",$G4*BV12),"")</f>
        <v/>
      </c>
      <c r="CX12" s="35" t="str">
        <f aca="false">IFERROR(IF(U12="","",$G4*BW12),"")</f>
        <v/>
      </c>
      <c r="CY12" s="35" t="str">
        <f aca="false">IFERROR(IF(V12="","",$G4*BX12),"")</f>
        <v/>
      </c>
      <c r="CZ12" s="35" t="str">
        <f aca="false">IFERROR(IF(W12="","",$G4*BY12),"")</f>
        <v/>
      </c>
      <c r="DA12" s="35" t="str">
        <f aca="false">IFERROR(IF(X12="","",$G4*BZ12),"")</f>
        <v/>
      </c>
      <c r="DB12" s="35" t="str">
        <f aca="false">IFERROR(IF(Y12="","",$G4*CA12),"")</f>
        <v/>
      </c>
      <c r="DC12" s="35" t="str">
        <f aca="false">IFERROR(IF(Z12="","",$G4*CB12),"")</f>
        <v/>
      </c>
      <c r="DD12" s="22"/>
    </row>
    <row r="13" customFormat="false" ht="15" hidden="false" customHeight="false" outlineLevel="0" collapsed="false">
      <c r="A13" s="11" t="n">
        <f aca="false">IF($A5="","",$A5)</f>
        <v>3.0</v>
      </c>
      <c r="B13" s="34" t="n">
        <f aca="false">IF(A13="","",IF(EOMONTH($D5,B$10)=EOMONTH($E5,0),$E5,IF(EOMONTH($D5,B$10)&gt;EOMONTH($E5,0),"",EOMONTH($D5,B$10))))</f>
        <v>44576.0</v>
      </c>
      <c r="C13" s="34" t="str">
        <f aca="false">IFERROR(IF(EOMONTH($D5,C$10)=EOMONTH($E5,0),$E5,IF(EOMONTH($D5,C$10)&gt;EOMONTH($E5,0),"",EOMONTH($D5,C$10))),"")</f>
        <v/>
      </c>
      <c r="D13" s="34" t="str">
        <f aca="false">IFERROR(IF(EOMONTH($D5,D$10)=EOMONTH($E5,0),$E5,IF(EOMONTH($D5,D$10)&gt;EOMONTH($E5,0),"",EOMONTH($D5,D$10))),"")</f>
        <v/>
      </c>
      <c r="E13" s="34" t="str">
        <f aca="false">IFERROR(IF(EOMONTH($D5,E$10)=EOMONTH($E5,0),$E5,IF(EOMONTH($D5,E$10)&gt;EOMONTH($E5,0),"",EOMONTH($D5,E$10))),"")</f>
        <v/>
      </c>
      <c r="F13" s="34" t="str">
        <f aca="false">IFERROR(IF(EOMONTH($D5,F$10)=EOMONTH($E5,0),$E5,IF(EOMONTH($D5,F$10)&gt;EOMONTH($E5,0),"",EOMONTH($D5,F$10))),"")</f>
        <v/>
      </c>
      <c r="G13" s="34" t="str">
        <f aca="false">IFERROR(IF(EOMONTH($D5,G$10)=EOMONTH($E5,0),$E5,IF(EOMONTH($D5,G$10)&gt;EOMONTH($E5,0),"",EOMONTH($D5,G$10))),"")</f>
        <v/>
      </c>
      <c r="H13" s="34" t="str">
        <f aca="false">IFERROR(IF(EOMONTH($D5,H$10)=EOMONTH($E5,0),$E5,IF(EOMONTH($D5,H$10)&gt;EOMONTH($E5,0),"",EOMONTH($D5,H$10))),"")</f>
        <v/>
      </c>
      <c r="I13" s="34" t="str">
        <f aca="false">IFERROR(IF(EOMONTH($D5,I$10)=EOMONTH($E5,0),$E5,IF(EOMONTH($D5,I$10)&gt;EOMONTH($E5,0),"",EOMONTH($D5,I$10))),"")</f>
        <v/>
      </c>
      <c r="J13" s="34" t="str">
        <f aca="false">IFERROR(IF(EOMONTH($D5,J$10)=EOMONTH($E5,0),$E5,IF(EOMONTH($D5,J$10)&gt;EOMONTH($E5,0),"",EOMONTH($D5,J$10))),"")</f>
        <v/>
      </c>
      <c r="K13" s="34" t="str">
        <f aca="false">IFERROR(IF(EOMONTH($D5,K$10)=EOMONTH($E5,0),$E5,IF(EOMONTH($D5,K$10)&gt;EOMONTH($E5,0),"",EOMONTH($D5,K$10))),"")</f>
        <v/>
      </c>
      <c r="L13" s="34" t="str">
        <f aca="false">IFERROR(IF(EOMONTH($D5,L$10)=EOMONTH($E5,0),$E5,IF(EOMONTH($D5,L$10)&gt;EOMONTH($E5,0),"",EOMONTH($D5,L$10))),"")</f>
        <v/>
      </c>
      <c r="M13" s="34" t="str">
        <f aca="false">IFERROR(IF(EOMONTH($D5,M$10)=EOMONTH($E5,0),$E5,IF(EOMONTH($D5,M$10)&gt;EOMONTH($E5,0),"",EOMONTH($D5,M$10))),"")</f>
        <v/>
      </c>
      <c r="N13" s="34" t="str">
        <f aca="false">IFERROR(IF(EOMONTH($D5,N$10)=EOMONTH($E5,0),$E5,IF(EOMONTH($D5,N$10)&gt;EOMONTH($E5,0),"",EOMONTH($D5,N$10))),"")</f>
        <v/>
      </c>
      <c r="O13" s="34" t="str">
        <f aca="false">IFERROR(IF(EOMONTH($D5,O$10)=EOMONTH($E5,0),$E5,IF(EOMONTH($D5,O$10)&gt;EOMONTH($E5,0),"",EOMONTH($D5,O$10))),"")</f>
        <v/>
      </c>
      <c r="P13" s="34" t="str">
        <f aca="false">IFERROR(IF(EOMONTH($D5,P$10)=EOMONTH($E5,0),$E5,IF(EOMONTH($D5,P$10)&gt;EOMONTH($E5,0),"",EOMONTH($D5,P$10))),"")</f>
        <v/>
      </c>
      <c r="Q13" s="34" t="str">
        <f aca="false">IFERROR(IF(EOMONTH($D5,Q$10)=EOMONTH($E5,0),$E5,IF(EOMONTH($D5,Q$10)&gt;EOMONTH($E5,0),"",EOMONTH($D5,Q$10))),"")</f>
        <v/>
      </c>
      <c r="R13" s="34" t="str">
        <f aca="false">IFERROR(IF(EOMONTH($D5,R$10)=EOMONTH($E5,0),$E5,IF(EOMONTH($D5,R$10)&gt;EOMONTH($E5,0),"",EOMONTH($D5,R$10))),"")</f>
        <v/>
      </c>
      <c r="S13" s="34" t="str">
        <f aca="false">IFERROR(IF(EOMONTH($D5,S$10)=EOMONTH($E5,0),$E5,IF(EOMONTH($D5,S$10)&gt;EOMONTH($E5,0),"",EOMONTH($D5,S$10))),"")</f>
        <v/>
      </c>
      <c r="T13" s="34" t="str">
        <f aca="false">IFERROR(IF(EOMONTH($D5,T$10)=EOMONTH($E5,0),$E5,IF(EOMONTH($D5,T$10)&gt;EOMONTH($E5,0),"",EOMONTH($D5,T$10))),"")</f>
        <v/>
      </c>
      <c r="U13" s="34" t="str">
        <f aca="false">IFERROR(IF(EOMONTH($D5,U$10)=EOMONTH($E5,0),$E5,IF(EOMONTH($D5,U$10)&gt;EOMONTH($E5,0),"",EOMONTH($D5,U$10))),"")</f>
        <v/>
      </c>
      <c r="V13" s="34" t="str">
        <f aca="false">IFERROR(IF(EOMONTH($D5,V$10)=EOMONTH($E5,0),$E5,IF(EOMONTH($D5,V$10)&gt;EOMONTH($E5,0),"",EOMONTH($D5,V$10))),"")</f>
        <v/>
      </c>
      <c r="W13" s="34" t="str">
        <f aca="false">IFERROR(IF(EOMONTH($D5,W$10)=EOMONTH($E5,0),$E5,IF(EOMONTH($D5,W$10)&gt;EOMONTH($E5,0),"",EOMONTH($D5,W$10))),"")</f>
        <v/>
      </c>
      <c r="X13" s="34" t="str">
        <f aca="false">IFERROR(IF(EOMONTH($D5,X$10)=EOMONTH($E5,0),$E5,IF(EOMONTH($D5,X$10)&gt;EOMONTH($E5,0),"",EOMONTH($D5,X$10))),"")</f>
        <v/>
      </c>
      <c r="Y13" s="34" t="str">
        <f aca="false">IFERROR(IF(EOMONTH($D5,Y$10)=EOMONTH($E5,0),$E5,IF(EOMONTH($D5,Y$10)&gt;EOMONTH($E5,0),"",EOMONTH($D5,Y$10))),"")</f>
        <v/>
      </c>
      <c r="Z13" s="34" t="str">
        <f aca="false">IFERROR(IF(EOMONTH($D5,Z$10)=EOMONTH($E5,0),$E5,IF(EOMONTH($D5,Z$10)&gt;EOMONTH($E5,0),"",EOMONTH($D5,Z$10))),"")</f>
        <v/>
      </c>
      <c r="AA13" s="22"/>
      <c r="AB13" s="11" t="n">
        <f aca="false">IF($A5="","",$A5)</f>
        <v>3.0</v>
      </c>
      <c r="AC13" s="27" t="n">
        <f aca="false">IF($L$3&gt;=B13,$L$3,B13)</f>
        <v>44620.0</v>
      </c>
      <c r="AD13" s="27" t="str">
        <f aca="false">IF($L$3&gt;=C13,$L$3,C13)</f>
        <v/>
      </c>
      <c r="AE13" s="27" t="str">
        <f aca="false">IF($L$3&gt;=D13,$L$3,D13)</f>
        <v/>
      </c>
      <c r="AF13" s="27" t="str">
        <f aca="false">IF($L$3&gt;=E13,$L$3,E13)</f>
        <v/>
      </c>
      <c r="AG13" s="27" t="str">
        <f aca="false">IF($L$3&gt;=F13,$L$3,F13)</f>
        <v/>
      </c>
      <c r="AH13" s="27" t="str">
        <f aca="false">IF($L$3&gt;=G13,$L$3,G13)</f>
        <v/>
      </c>
      <c r="AI13" s="27" t="str">
        <f aca="false">IF($L$3&gt;=H13,$L$3,H13)</f>
        <v/>
      </c>
      <c r="AJ13" s="27" t="str">
        <f aca="false">IF($L$3&gt;=I13,$L$3,I13)</f>
        <v/>
      </c>
      <c r="AK13" s="27" t="str">
        <f aca="false">IF($L$3&gt;=J13,$L$3,J13)</f>
        <v/>
      </c>
      <c r="AL13" s="27" t="str">
        <f aca="false">IF($L$3&gt;=K13,$L$3,K13)</f>
        <v/>
      </c>
      <c r="AM13" s="27" t="str">
        <f aca="false">IF($L$3&gt;=L13,$L$3,L13)</f>
        <v/>
      </c>
      <c r="AN13" s="27" t="str">
        <f aca="false">IF($L$3&gt;=M13,$L$3,M13)</f>
        <v/>
      </c>
      <c r="AO13" s="27" t="str">
        <f aca="false">IF($L$3&gt;=N13,$L$3,N13)</f>
        <v/>
      </c>
      <c r="AP13" s="27" t="str">
        <f aca="false">IF($L$3&gt;=O13,$L$3,O13)</f>
        <v/>
      </c>
      <c r="AQ13" s="27" t="str">
        <f aca="false">IF($L$3&gt;=P13,$L$3,P13)</f>
        <v/>
      </c>
      <c r="AR13" s="27" t="str">
        <f aca="false">IF($L$3&gt;=Q13,$L$3,Q13)</f>
        <v/>
      </c>
      <c r="AS13" s="27" t="str">
        <f aca="false">IF($L$3&gt;=R13,$L$3,R13)</f>
        <v/>
      </c>
      <c r="AT13" s="27" t="str">
        <f aca="false">IF($L$3&gt;=S13,$L$3,S13)</f>
        <v/>
      </c>
      <c r="AU13" s="27" t="str">
        <f aca="false">IF($L$3&gt;=T13,$L$3,T13)</f>
        <v/>
      </c>
      <c r="AV13" s="27" t="str">
        <f aca="false">IF($L$3&gt;=U13,$L$3,U13)</f>
        <v/>
      </c>
      <c r="AW13" s="27" t="str">
        <f aca="false">IF($L$3&gt;=V13,$L$3,V13)</f>
        <v/>
      </c>
      <c r="AX13" s="27" t="str">
        <f aca="false">IF($L$3&gt;=W13,$L$3,W13)</f>
        <v/>
      </c>
      <c r="AY13" s="27" t="str">
        <f aca="false">IF($L$3&gt;=X13,$L$3,X13)</f>
        <v/>
      </c>
      <c r="AZ13" s="27" t="str">
        <f aca="false">IF($L$3&gt;=Y13,$L$3,Y13)</f>
        <v/>
      </c>
      <c r="BA13" s="27" t="str">
        <f aca="false">IF($L$3&gt;=Z13,$L$3,Z13)</f>
        <v/>
      </c>
      <c r="BB13" s="22"/>
      <c r="BC13" s="11" t="n">
        <f aca="false">IF($A5="","",$A5)</f>
        <v>3.0</v>
      </c>
      <c r="BD13" s="11" t="n">
        <f aca="false">IFERROR(IF(BD$10=0,B13-$D5,IF(AC13=$E5,(B13-A13),B13-A13)),"")</f>
        <v>0.0</v>
      </c>
      <c r="BE13" s="11" t="str">
        <f aca="false">IFERROR(IF(BE$10=0,C13-$D5,IF(AD13=$E5,(C13-B13),C13-B13)),"")</f>
        <v/>
      </c>
      <c r="BF13" s="11" t="str">
        <f aca="false">IFERROR(IF(BF$10=0,D13-$D5,IF(AE13=$E5,(D13-C13),D13-C13)),"")</f>
        <v/>
      </c>
      <c r="BG13" s="11" t="str">
        <f aca="false">IFERROR(IF(BG$10=0,E13-$D5,IF(AF13=$E5,(E13-D13),E13-D13)),"")</f>
        <v/>
      </c>
      <c r="BH13" s="11" t="str">
        <f aca="false">IFERROR(IF(BH$10=0,F13-$D5,IF(AG13=$E5,(F13-E13),F13-E13)),"")</f>
        <v/>
      </c>
      <c r="BI13" s="11" t="str">
        <f aca="false">IFERROR(IF(BI$10=0,G13-$D5,IF(AH13=$E5,(G13-F13),G13-F13)),"")</f>
        <v/>
      </c>
      <c r="BJ13" s="11" t="str">
        <f aca="false">IFERROR(IF(BJ$10=0,H13-$D5,IF(AI13=$E5,(H13-G13),H13-G13)),"")</f>
        <v/>
      </c>
      <c r="BK13" s="11" t="str">
        <f aca="false">IFERROR(IF(BK$10=0,I13-$D5,IF(AJ13=$E5,(I13-H13),I13-H13)),"")</f>
        <v/>
      </c>
      <c r="BL13" s="11" t="str">
        <f aca="false">IFERROR(IF(BL$10=0,J13-$D5,IF(AK13=$E5,(J13-I13),J13-I13)),"")</f>
        <v/>
      </c>
      <c r="BM13" s="11" t="str">
        <f aca="false">IFERROR(IF(BM$10=0,K13-$D5,IF(AL13=$E5,(K13-J13),K13-J13)),"")</f>
        <v/>
      </c>
      <c r="BN13" s="11" t="str">
        <f aca="false">IFERROR(IF(BN$10=0,L13-$D5,IF(AM13=$E5,(L13-K13),L13-K13)),"")</f>
        <v/>
      </c>
      <c r="BO13" s="11" t="str">
        <f aca="false">IFERROR(IF(BO$10=0,M13-$D5,IF(AN13=$E5,(M13-L13),M13-L13)),"")</f>
        <v/>
      </c>
      <c r="BP13" s="11" t="str">
        <f aca="false">IFERROR(IF(BP$10=0,N13-$D5,IF(AO13=$E5,(N13-M13),N13-M13)),"")</f>
        <v/>
      </c>
      <c r="BQ13" s="11" t="str">
        <f aca="false">IFERROR(IF(BQ$10=0,O13-$D5,IF(AP13=$E5,(O13-N13),O13-N13)),"")</f>
        <v/>
      </c>
      <c r="BR13" s="11" t="str">
        <f aca="false">IFERROR(IF(BR$10=0,P13-$D5,IF(AQ13=$E5,(P13-O13),P13-O13)),"")</f>
        <v/>
      </c>
      <c r="BS13" s="11" t="str">
        <f aca="false">IFERROR(IF(BS$10=0,Q13-$D5,IF(AR13=$E5,(Q13-P13),Q13-P13)),"")</f>
        <v/>
      </c>
      <c r="BT13" s="11" t="str">
        <f aca="false">IFERROR(IF(BT$10=0,R13-$D5,IF(AS13=$E5,(R13-Q13),R13-Q13)),"")</f>
        <v/>
      </c>
      <c r="BU13" s="11" t="str">
        <f aca="false">IFERROR(IF(BU$10=0,S13-$D5,IF(AT13=$E5,(S13-R13),S13-R13)),"")</f>
        <v/>
      </c>
      <c r="BV13" s="11" t="str">
        <f aca="false">IFERROR(IF(BV$10=0,T13-$D5,IF(AU13=$E5,(T13-S13),T13-S13)),"")</f>
        <v/>
      </c>
      <c r="BW13" s="11" t="str">
        <f aca="false">IFERROR(IF(BW$10=0,U13-$D5,IF(AV13=$E5,(U13-T13),U13-T13)),"")</f>
        <v/>
      </c>
      <c r="BX13" s="11" t="str">
        <f aca="false">IFERROR(IF(BX$10=0,V13-$D5,IF(AW13=$E5,(V13-U13),V13-U13)),"")</f>
        <v/>
      </c>
      <c r="BY13" s="11" t="str">
        <f aca="false">IFERROR(IF(BY$10=0,W13-$D5,IF(AX13=$E5,(W13-V13),W13-V13)),"")</f>
        <v/>
      </c>
      <c r="BZ13" s="11" t="str">
        <f aca="false">IFERROR(IF(BZ$10=0,X13-$D5,IF(AY13=$E5,(X13-W13),X13-W13)),"")</f>
        <v/>
      </c>
      <c r="CA13" s="11" t="str">
        <f aca="false">IFERROR(IF(CA$10=0,Y13-$D5,IF(AZ13=$E5,(Y13-X13),Y13-X13)),"")</f>
        <v/>
      </c>
      <c r="CB13" s="11" t="str">
        <f aca="false">IFERROR(IF(CB$10=0,Z13-$D5,IF(BA13=$E5,(Z13-Y13),Z13-Y13)),"")</f>
        <v/>
      </c>
      <c r="CC13" s="22"/>
      <c r="CD13" s="35" t="n">
        <f aca="false">IF($A5="","",$A5)</f>
        <v>3.0</v>
      </c>
      <c r="CE13" s="35" t="n">
        <f aca="false">IFERROR(IF(B13="","",IF(AND(CE$10=0,I5="POINT_IN_TIME"),$G5,$G5*BD13)),"")</f>
        <v>271.4285714285717</v>
      </c>
      <c r="CF13" s="35" t="str">
        <f aca="false">IFERROR(IF(C13="","",$G5*BE13),"")</f>
        <v/>
      </c>
      <c r="CG13" s="35" t="str">
        <f aca="false">IFERROR(IF(D13="","",$G5*BF13),"")</f>
        <v/>
      </c>
      <c r="CH13" s="35" t="str">
        <f aca="false">IFERROR(IF(E13="","",$G5*BG13),"")</f>
        <v/>
      </c>
      <c r="CI13" s="35" t="str">
        <f aca="false">IFERROR(IF(F13="","",$G5*BH13),"")</f>
        <v/>
      </c>
      <c r="CJ13" s="35" t="str">
        <f aca="false">IFERROR(IF(G13="","",$G5*BI13),"")</f>
        <v/>
      </c>
      <c r="CK13" s="35" t="str">
        <f aca="false">IFERROR(IF(H13="","",$G5*BJ13),"")</f>
        <v/>
      </c>
      <c r="CL13" s="35" t="str">
        <f aca="false">IFERROR(IF(I13="","",$G5*BK13),"")</f>
        <v/>
      </c>
      <c r="CM13" s="35" t="str">
        <f aca="false">IFERROR(IF(J13="","",$G5*BL13),"")</f>
        <v/>
      </c>
      <c r="CN13" s="35" t="str">
        <f aca="false">IFERROR(IF(K13="","",$G5*BM13),"")</f>
        <v/>
      </c>
      <c r="CO13" s="35" t="str">
        <f aca="false">IFERROR(IF(L13="","",$G5*BN13),"")</f>
        <v/>
      </c>
      <c r="CP13" s="35" t="str">
        <f aca="false">IFERROR(IF(M13="","",$G5*BO13),"")</f>
        <v/>
      </c>
      <c r="CQ13" s="35" t="str">
        <f aca="false">IFERROR(IF(N13="","",$G5*BP13),"")</f>
        <v/>
      </c>
      <c r="CR13" s="35" t="str">
        <f aca="false">IFERROR(IF(O13="","",$G5*BQ13),"")</f>
        <v/>
      </c>
      <c r="CS13" s="35" t="str">
        <f aca="false">IFERROR(IF(P13="","",$G5*BR13),"")</f>
        <v/>
      </c>
      <c r="CT13" s="35" t="str">
        <f aca="false">IFERROR(IF(Q13="","",$G5*BS13),"")</f>
        <v/>
      </c>
      <c r="CU13" s="35" t="str">
        <f aca="false">IFERROR(IF(R13="","",$G5*BT13),"")</f>
        <v/>
      </c>
      <c r="CV13" s="35" t="str">
        <f aca="false">IFERROR(IF(S13="","",$G5*BU13),"")</f>
        <v/>
      </c>
      <c r="CW13" s="35" t="str">
        <f aca="false">IFERROR(IF(T13="","",$G5*BV13),"")</f>
        <v/>
      </c>
      <c r="CX13" s="35" t="str">
        <f aca="false">IFERROR(IF(U13="","",$G5*BW13),"")</f>
        <v/>
      </c>
      <c r="CY13" s="35" t="str">
        <f aca="false">IFERROR(IF(V13="","",$G5*BX13),"")</f>
        <v/>
      </c>
      <c r="CZ13" s="35" t="str">
        <f aca="false">IFERROR(IF(W13="","",$G5*BY13),"")</f>
        <v/>
      </c>
      <c r="DA13" s="35" t="str">
        <f aca="false">IFERROR(IF(X13="","",$G5*BZ13),"")</f>
        <v/>
      </c>
      <c r="DB13" s="35" t="str">
        <f aca="false">IFERROR(IF(Y13="","",$G5*CA13),"")</f>
        <v/>
      </c>
      <c r="DC13" s="35" t="str">
        <f aca="false">IFERROR(IF(Z13="","",$G5*CB13),"")</f>
        <v/>
      </c>
      <c r="DD13" s="22"/>
    </row>
    <row r="14" customFormat="false" ht="15" hidden="false" customHeight="false" outlineLevel="0" collapsed="false">
      <c r="A14" s="11" t="n">
        <f aca="false">IF($A6="","",$A6)</f>
        <v>5.0</v>
      </c>
      <c r="B14" s="34" t="n">
        <f aca="false">IF(A14="","",IF(EOMONTH($D6,B$10)=EOMONTH($E6,0),$E6,IF(EOMONTH($D6,B$10)&gt;EOMONTH($E6,0),"",EOMONTH($D6,B$10))))</f>
        <v>44592.0</v>
      </c>
      <c r="C14" s="34" t="n">
        <f aca="false">IFERROR(IF(EOMONTH($D6,C$10)=EOMONTH($E6,0),$E6,IF(EOMONTH($D6,C$10)&gt;EOMONTH($E6,0),"",EOMONTH($D6,C$10))),"")</f>
        <v>44620.0</v>
      </c>
      <c r="D14" s="34" t="n">
        <f aca="false">IFERROR(IF(EOMONTH($D6,D$10)=EOMONTH($E6,0),$E6,IF(EOMONTH($D6,D$10)&gt;EOMONTH($E6,0),"",EOMONTH($D6,D$10))),"")</f>
        <v>44651.0</v>
      </c>
      <c r="E14" s="34" t="n">
        <f aca="false">IFERROR(IF(EOMONTH($D6,E$10)=EOMONTH($E6,0),$E6,IF(EOMONTH($D6,E$10)&gt;EOMONTH($E6,0),"",EOMONTH($D6,E$10))),"")</f>
        <v>44681.0</v>
      </c>
      <c r="F14" s="34" t="n">
        <f aca="false">IFERROR(IF(EOMONTH($D6,F$10)=EOMONTH($E6,0),$E6,IF(EOMONTH($D6,F$10)&gt;EOMONTH($E6,0),"",EOMONTH($D6,F$10))),"")</f>
        <v>44712.0</v>
      </c>
      <c r="G14" s="34" t="n">
        <f aca="false">IFERROR(IF(EOMONTH($D6,G$10)=EOMONTH($E6,0),$E6,IF(EOMONTH($D6,G$10)&gt;EOMONTH($E6,0),"",EOMONTH($D6,G$10))),"")</f>
        <v>44742.0</v>
      </c>
      <c r="H14" s="34" t="n">
        <f aca="false">IFERROR(IF(EOMONTH($D6,H$10)=EOMONTH($E6,0),$E6,IF(EOMONTH($D6,H$10)&gt;EOMONTH($E6,0),"",EOMONTH($D6,H$10))),"")</f>
        <v>44773.0</v>
      </c>
      <c r="I14" s="34" t="n">
        <f aca="false">IFERROR(IF(EOMONTH($D6,I$10)=EOMONTH($E6,0),$E6,IF(EOMONTH($D6,I$10)&gt;EOMONTH($E6,0),"",EOMONTH($D6,I$10))),"")</f>
        <v>44804.0</v>
      </c>
      <c r="J14" s="34" t="n">
        <f aca="false">IFERROR(IF(EOMONTH($D6,J$10)=EOMONTH($E6,0),$E6,IF(EOMONTH($D6,J$10)&gt;EOMONTH($E6,0),"",EOMONTH($D6,J$10))),"")</f>
        <v>44834.0</v>
      </c>
      <c r="K14" s="34" t="n">
        <f aca="false">IFERROR(IF(EOMONTH($D6,K$10)=EOMONTH($E6,0),$E6,IF(EOMONTH($D6,K$10)&gt;EOMONTH($E6,0),"",EOMONTH($D6,K$10))),"")</f>
        <v>44865.0</v>
      </c>
      <c r="L14" s="34" t="n">
        <f aca="false">IFERROR(IF(EOMONTH($D6,L$10)=EOMONTH($E6,0),$E6,IF(EOMONTH($D6,L$10)&gt;EOMONTH($E6,0),"",EOMONTH($D6,L$10))),"")</f>
        <v>44895.0</v>
      </c>
      <c r="M14" s="34" t="n">
        <f aca="false">IFERROR(IF(EOMONTH($D6,M$10)=EOMONTH($E6,0),$E6,IF(EOMONTH($D6,M$10)&gt;EOMONTH($E6,0),"",EOMONTH($D6,M$10))),"")</f>
        <v>44926.0</v>
      </c>
      <c r="N14" s="34" t="n">
        <f aca="false">IFERROR(IF(EOMONTH($D6,N$10)=EOMONTH($E6,0),$E6,IF(EOMONTH($D6,N$10)&gt;EOMONTH($E6,0),"",EOMONTH($D6,N$10))),"")</f>
        <v>44941.0</v>
      </c>
      <c r="O14" s="34" t="str">
        <f aca="false">IFERROR(IF(EOMONTH($D6,O$10)=EOMONTH($E6,0),$E6,IF(EOMONTH($D6,O$10)&gt;EOMONTH($E6,0),"",EOMONTH($D6,O$10))),"")</f>
        <v/>
      </c>
      <c r="P14" s="34" t="str">
        <f aca="false">IFERROR(IF(EOMONTH($D6,P$10)=EOMONTH($E6,0),$E6,IF(EOMONTH($D6,P$10)&gt;EOMONTH($E6,0),"",EOMONTH($D6,P$10))),"")</f>
        <v/>
      </c>
      <c r="Q14" s="34" t="str">
        <f aca="false">IFERROR(IF(EOMONTH($D6,Q$10)=EOMONTH($E6,0),$E6,IF(EOMONTH($D6,Q$10)&gt;EOMONTH($E6,0),"",EOMONTH($D6,Q$10))),"")</f>
        <v/>
      </c>
      <c r="R14" s="34" t="str">
        <f aca="false">IFERROR(IF(EOMONTH($D6,R$10)=EOMONTH($E6,0),$E6,IF(EOMONTH($D6,R$10)&gt;EOMONTH($E6,0),"",EOMONTH($D6,R$10))),"")</f>
        <v/>
      </c>
      <c r="S14" s="34" t="str">
        <f aca="false">IFERROR(IF(EOMONTH($D6,S$10)=EOMONTH($E6,0),$E6,IF(EOMONTH($D6,S$10)&gt;EOMONTH($E6,0),"",EOMONTH($D6,S$10))),"")</f>
        <v/>
      </c>
      <c r="T14" s="34" t="str">
        <f aca="false">IFERROR(IF(EOMONTH($D6,T$10)=EOMONTH($E6,0),$E6,IF(EOMONTH($D6,T$10)&gt;EOMONTH($E6,0),"",EOMONTH($D6,T$10))),"")</f>
        <v/>
      </c>
      <c r="U14" s="34" t="str">
        <f aca="false">IFERROR(IF(EOMONTH($D6,U$10)=EOMONTH($E6,0),$E6,IF(EOMONTH($D6,U$10)&gt;EOMONTH($E6,0),"",EOMONTH($D6,U$10))),"")</f>
        <v/>
      </c>
      <c r="V14" s="34" t="str">
        <f aca="false">IFERROR(IF(EOMONTH($D6,V$10)=EOMONTH($E6,0),$E6,IF(EOMONTH($D6,V$10)&gt;EOMONTH($E6,0),"",EOMONTH($D6,V$10))),"")</f>
        <v/>
      </c>
      <c r="W14" s="34" t="str">
        <f aca="false">IFERROR(IF(EOMONTH($D6,W$10)=EOMONTH($E6,0),$E6,IF(EOMONTH($D6,W$10)&gt;EOMONTH($E6,0),"",EOMONTH($D6,W$10))),"")</f>
        <v/>
      </c>
      <c r="X14" s="34" t="str">
        <f aca="false">IFERROR(IF(EOMONTH($D6,X$10)=EOMONTH($E6,0),$E6,IF(EOMONTH($D6,X$10)&gt;EOMONTH($E6,0),"",EOMONTH($D6,X$10))),"")</f>
        <v/>
      </c>
      <c r="Y14" s="34" t="str">
        <f aca="false">IFERROR(IF(EOMONTH($D6,Y$10)=EOMONTH($E6,0),$E6,IF(EOMONTH($D6,Y$10)&gt;EOMONTH($E6,0),"",EOMONTH($D6,Y$10))),"")</f>
        <v/>
      </c>
      <c r="Z14" s="34" t="str">
        <f aca="false">IFERROR(IF(EOMONTH($D6,Z$10)=EOMONTH($E6,0),$E6,IF(EOMONTH($D6,Z$10)&gt;EOMONTH($E6,0),"",EOMONTH($D6,Z$10))),"")</f>
        <v/>
      </c>
      <c r="AA14" s="22"/>
      <c r="AB14" s="11" t="n">
        <f aca="false">IF($A6="","",$A6)</f>
        <v>5.0</v>
      </c>
      <c r="AC14" s="27" t="n">
        <f aca="false">IF($L$3&gt;=B14,$L$3,B14)</f>
        <v>44620.0</v>
      </c>
      <c r="AD14" s="27" t="n">
        <f aca="false">IF($L$3&gt;=C14,$L$3,C14)</f>
        <v>44620.0</v>
      </c>
      <c r="AE14" s="27" t="n">
        <f aca="false">IF($L$3&gt;=D14,$L$3,D14)</f>
        <v>44651.0</v>
      </c>
      <c r="AF14" s="27" t="n">
        <f aca="false">IF($L$3&gt;=E14,$L$3,E14)</f>
        <v>44681.0</v>
      </c>
      <c r="AG14" s="27" t="n">
        <f aca="false">IF($L$3&gt;=F14,$L$3,F14)</f>
        <v>44712.0</v>
      </c>
      <c r="AH14" s="27" t="n">
        <f aca="false">IF($L$3&gt;=G14,$L$3,G14)</f>
        <v>44742.0</v>
      </c>
      <c r="AI14" s="27" t="n">
        <f aca="false">IF($L$3&gt;=H14,$L$3,H14)</f>
        <v>44773.0</v>
      </c>
      <c r="AJ14" s="27" t="n">
        <f aca="false">IF($L$3&gt;=I14,$L$3,I14)</f>
        <v>44804.0</v>
      </c>
      <c r="AK14" s="27" t="n">
        <f aca="false">IF($L$3&gt;=J14,$L$3,J14)</f>
        <v>44834.0</v>
      </c>
      <c r="AL14" s="27" t="n">
        <f aca="false">IF($L$3&gt;=K14,$L$3,K14)</f>
        <v>44865.0</v>
      </c>
      <c r="AM14" s="27" t="n">
        <f aca="false">IF($L$3&gt;=L14,$L$3,L14)</f>
        <v>44895.0</v>
      </c>
      <c r="AN14" s="27" t="n">
        <f aca="false">IF($L$3&gt;=M14,$L$3,M14)</f>
        <v>44926.0</v>
      </c>
      <c r="AO14" s="27" t="n">
        <f aca="false">IF($L$3&gt;=N14,$L$3,N14)</f>
        <v>44941.0</v>
      </c>
      <c r="AP14" s="27" t="str">
        <f aca="false">IF($L$3&gt;=O14,$L$3,O14)</f>
        <v/>
      </c>
      <c r="AQ14" s="27" t="str">
        <f aca="false">IF($L$3&gt;=P14,$L$3,P14)</f>
        <v/>
      </c>
      <c r="AR14" s="27" t="str">
        <f aca="false">IF($L$3&gt;=Q14,$L$3,Q14)</f>
        <v/>
      </c>
      <c r="AS14" s="27" t="str">
        <f aca="false">IF($L$3&gt;=R14,$L$3,R14)</f>
        <v/>
      </c>
      <c r="AT14" s="27" t="str">
        <f aca="false">IF($L$3&gt;=S14,$L$3,S14)</f>
        <v/>
      </c>
      <c r="AU14" s="27" t="str">
        <f aca="false">IF($L$3&gt;=T14,$L$3,T14)</f>
        <v/>
      </c>
      <c r="AV14" s="27" t="str">
        <f aca="false">IF($L$3&gt;=U14,$L$3,U14)</f>
        <v/>
      </c>
      <c r="AW14" s="27" t="str">
        <f aca="false">IF($L$3&gt;=V14,$L$3,V14)</f>
        <v/>
      </c>
      <c r="AX14" s="27" t="str">
        <f aca="false">IF($L$3&gt;=W14,$L$3,W14)</f>
        <v/>
      </c>
      <c r="AY14" s="27" t="str">
        <f aca="false">IF($L$3&gt;=X14,$L$3,X14)</f>
        <v/>
      </c>
      <c r="AZ14" s="27" t="str">
        <f aca="false">IF($L$3&gt;=Y14,$L$3,Y14)</f>
        <v/>
      </c>
      <c r="BA14" s="27" t="str">
        <f aca="false">IF($L$3&gt;=Z14,$L$3,Z14)</f>
        <v/>
      </c>
      <c r="BB14" s="22"/>
      <c r="BC14" s="11" t="n">
        <f aca="false">IF($A6="","",$A6)</f>
        <v>5.0</v>
      </c>
      <c r="BD14" s="11" t="n">
        <f aca="false">IFERROR(IF(BD$10=0,B14-$D6,IF(AC14=$E6,(B14-A14),B14-A14)),"")</f>
        <v>16.0</v>
      </c>
      <c r="BE14" s="11" t="n">
        <f aca="false">IFERROR(IF(BE$10=0,C14-$D6,IF(AD14=$E6,(C14-B14),C14-B14)),"")</f>
        <v>28.0</v>
      </c>
      <c r="BF14" s="11" t="n">
        <f aca="false">IFERROR(IF(BF$10=0,D14-$D6,IF(AE14=$E6,(D14-C14),D14-C14)),"")</f>
        <v>31.0</v>
      </c>
      <c r="BG14" s="11" t="n">
        <f aca="false">IFERROR(IF(BG$10=0,E14-$D6,IF(AF14=$E6,(E14-D14),E14-D14)),"")</f>
        <v>30.0</v>
      </c>
      <c r="BH14" s="11" t="n">
        <f aca="false">IFERROR(IF(BH$10=0,F14-$D6,IF(AG14=$E6,(F14-E14),F14-E14)),"")</f>
        <v>31.0</v>
      </c>
      <c r="BI14" s="11" t="n">
        <f aca="false">IFERROR(IF(BI$10=0,G14-$D6,IF(AH14=$E6,(G14-F14),G14-F14)),"")</f>
        <v>30.0</v>
      </c>
      <c r="BJ14" s="11" t="n">
        <f aca="false">IFERROR(IF(BJ$10=0,H14-$D6,IF(AI14=$E6,(H14-G14),H14-G14)),"")</f>
        <v>31.0</v>
      </c>
      <c r="BK14" s="11" t="n">
        <f aca="false">IFERROR(IF(BK$10=0,I14-$D6,IF(AJ14=$E6,(I14-H14),I14-H14)),"")</f>
        <v>31.0</v>
      </c>
      <c r="BL14" s="11" t="n">
        <f aca="false">IFERROR(IF(BL$10=0,J14-$D6,IF(AK14=$E6,(J14-I14),J14-I14)),"")</f>
        <v>30.0</v>
      </c>
      <c r="BM14" s="11" t="n">
        <f aca="false">IFERROR(IF(BM$10=0,K14-$D6,IF(AL14=$E6,(K14-J14),K14-J14)),"")</f>
        <v>31.0</v>
      </c>
      <c r="BN14" s="11" t="n">
        <f aca="false">IFERROR(IF(BN$10=0,L14-$D6,IF(AM14=$E6,(L14-K14),L14-K14)),"")</f>
        <v>30.0</v>
      </c>
      <c r="BO14" s="11" t="n">
        <f aca="false">IFERROR(IF(BO$10=0,M14-$D6,IF(AN14=$E6,(M14-L14),M14-L14)),"")</f>
        <v>31.0</v>
      </c>
      <c r="BP14" s="11" t="n">
        <f aca="false">IFERROR(IF(BP$10=0,N14-$D6,IF(AO14=$E6,(N14-M14),N14-M14)),"")</f>
        <v>15.0</v>
      </c>
      <c r="BQ14" s="11" t="str">
        <f aca="false">IFERROR(IF(BQ$10=0,O14-$D6,IF(AP14=$E6,(O14-N14),O14-N14)),"")</f>
        <v/>
      </c>
      <c r="BR14" s="11" t="str">
        <f aca="false">IFERROR(IF(BR$10=0,P14-$D6,IF(AQ14=$E6,(P14-O14),P14-O14)),"")</f>
        <v/>
      </c>
      <c r="BS14" s="11" t="str">
        <f aca="false">IFERROR(IF(BS$10=0,Q14-$D6,IF(AR14=$E6,(Q14-P14),Q14-P14)),"")</f>
        <v/>
      </c>
      <c r="BT14" s="11" t="str">
        <f aca="false">IFERROR(IF(BT$10=0,R14-$D6,IF(AS14=$E6,(R14-Q14),R14-Q14)),"")</f>
        <v/>
      </c>
      <c r="BU14" s="11" t="str">
        <f aca="false">IFERROR(IF(BU$10=0,S14-$D6,IF(AT14=$E6,(S14-R14),S14-R14)),"")</f>
        <v/>
      </c>
      <c r="BV14" s="11" t="str">
        <f aca="false">IFERROR(IF(BV$10=0,T14-$D6,IF(AU14=$E6,(T14-S14),T14-S14)),"")</f>
        <v/>
      </c>
      <c r="BW14" s="11" t="str">
        <f aca="false">IFERROR(IF(BW$10=0,U14-$D6,IF(AV14=$E6,(U14-T14),U14-T14)),"")</f>
        <v/>
      </c>
      <c r="BX14" s="11" t="str">
        <f aca="false">IFERROR(IF(BX$10=0,V14-$D6,IF(AW14=$E6,(V14-U14),V14-U14)),"")</f>
        <v/>
      </c>
      <c r="BY14" s="11" t="str">
        <f aca="false">IFERROR(IF(BY$10=0,W14-$D6,IF(AX14=$E6,(W14-V14),W14-V14)),"")</f>
        <v/>
      </c>
      <c r="BZ14" s="11" t="str">
        <f aca="false">IFERROR(IF(BZ$10=0,X14-$D6,IF(AY14=$E6,(X14-W14),X14-W14)),"")</f>
        <v/>
      </c>
      <c r="CA14" s="11" t="str">
        <f aca="false">IFERROR(IF(CA$10=0,Y14-$D6,IF(AZ14=$E6,(Y14-X14),Y14-X14)),"")</f>
        <v/>
      </c>
      <c r="CB14" s="11" t="str">
        <f aca="false">IFERROR(IF(CB$10=0,Z14-$D6,IF(BA14=$E6,(Z14-Y14),Z14-Y14)),"")</f>
        <v/>
      </c>
      <c r="CC14" s="22"/>
      <c r="CD14" s="35" t="n">
        <f aca="false">IF($A6="","",$A6)</f>
        <v>5.0</v>
      </c>
      <c r="CE14" s="35" t="n">
        <f aca="false">IFERROR(IF(B14="","",$G6*BD14),"")</f>
        <v>23.79647749510768</v>
      </c>
      <c r="CF14" s="35" t="n">
        <f aca="false">IFERROR(IF(C14="","",$G6*BE14),"")</f>
        <v>41.64383561643844</v>
      </c>
      <c r="CG14" s="35" t="n">
        <f aca="false">IFERROR(IF(D14="","",$G6*BF14),"")</f>
        <v>46.10567514677113</v>
      </c>
      <c r="CH14" s="35" t="n">
        <f aca="false">IFERROR(IF(E14="","",$G6*BG14),"")</f>
        <v>44.6183953033269</v>
      </c>
      <c r="CI14" s="35" t="n">
        <f aca="false">IFERROR(IF(F14="","",$G6*BH14),"")</f>
        <v>46.10567514677113</v>
      </c>
      <c r="CJ14" s="35" t="n">
        <f aca="false">IFERROR(IF(G14="","",$G6*BI14),"")</f>
        <v>44.6183953033269</v>
      </c>
      <c r="CK14" s="35" t="n">
        <f aca="false">IFERROR(IF(H14="","",$G6*BJ14),"")</f>
        <v>46.10567514677113</v>
      </c>
      <c r="CL14" s="35" t="n">
        <f aca="false">IFERROR(IF(I14="","",$G6*BK14),"")</f>
        <v>46.10567514677113</v>
      </c>
      <c r="CM14" s="35" t="n">
        <f aca="false">IFERROR(IF(J14="","",$G6*BL14),"")</f>
        <v>44.6183953033269</v>
      </c>
      <c r="CN14" s="35" t="n">
        <f aca="false">IFERROR(IF(K14="","",$G6*BM14),"")</f>
        <v>46.10567514677113</v>
      </c>
      <c r="CO14" s="35" t="n">
        <f aca="false">IFERROR(IF(L14="","",$G6*BN14),"")</f>
        <v>44.6183953033269</v>
      </c>
      <c r="CP14" s="35" t="n">
        <f aca="false">IFERROR(IF(M14="","",$G6*BO14),"")</f>
        <v>46.10567514677113</v>
      </c>
      <c r="CQ14" s="35" t="n">
        <f aca="false">IFERROR(IF(N14="","",$G6*BP14),"")</f>
        <v>22.30919765166345</v>
      </c>
      <c r="CR14" s="35" t="str">
        <f aca="false">IFERROR(IF(O14="","",$G6*BQ14),"")</f>
        <v/>
      </c>
      <c r="CS14" s="35" t="str">
        <f aca="false">IFERROR(IF(P14="","",$G6*BR14),"")</f>
        <v/>
      </c>
      <c r="CT14" s="35" t="str">
        <f aca="false">IFERROR(IF(Q14="","",$G6*BS14),"")</f>
        <v/>
      </c>
      <c r="CU14" s="35" t="str">
        <f aca="false">IFERROR(IF(R14="","",$G6*BT14),"")</f>
        <v/>
      </c>
      <c r="CV14" s="35" t="str">
        <f aca="false">IFERROR(IF(S14="","",$G6*BU14),"")</f>
        <v/>
      </c>
      <c r="CW14" s="35" t="str">
        <f aca="false">IFERROR(IF(T14="","",$G6*BV14),"")</f>
        <v/>
      </c>
      <c r="CX14" s="35" t="str">
        <f aca="false">IFERROR(IF(U14="","",$G6*BW14),"")</f>
        <v/>
      </c>
      <c r="CY14" s="35" t="str">
        <f aca="false">IFERROR(IF(V14="","",$G6*BX14),"")</f>
        <v/>
      </c>
      <c r="CZ14" s="35" t="str">
        <f aca="false">IFERROR(IF(W14="","",$G6*BY14),"")</f>
        <v/>
      </c>
      <c r="DA14" s="35" t="str">
        <f aca="false">IFERROR(IF(X14="","",$G6*BZ14),"")</f>
        <v/>
      </c>
      <c r="DB14" s="35" t="str">
        <f aca="false">IFERROR(IF(Y14="","",$G6*CA14),"")</f>
        <v/>
      </c>
      <c r="DC14" s="35" t="str">
        <f aca="false">IFERROR(IF(Z14="","",$G6*CB14),"")</f>
        <v/>
      </c>
      <c r="DD14" s="22"/>
    </row>
    <row r="15" customFormat="false" ht="15" hidden="false" customHeight="false" outlineLevel="0" collapsed="false">
      <c r="A15" s="11" t="str">
        <f aca="false">IF($A7="","",$A7)</f>
        <v/>
      </c>
      <c r="B15" s="34" t="str">
        <f aca="false">IF(A15="","",IF(EOMONTH($D7,B$10)=EOMONTH($E7,0),$E7,IF(EOMONTH($D7,B$10)&gt;EOMONTH($E7,0),"",EOMONTH($D7,B$10))))</f>
        <v/>
      </c>
      <c r="C15" s="34" t="str">
        <f aca="false">IFERROR(IF(EOMONTH($D7,C$10)=EOMONTH($E7,0),$E7,IF(EOMONTH($D7,C$10)&gt;EOMONTH($E7,0),"",EOMONTH($D7,C$10))),"")</f>
        <v/>
      </c>
      <c r="D15" s="34" t="str">
        <f aca="false">IFERROR(IF(EOMONTH($D7,D$10)=EOMONTH($E7,0),$E7,IF(EOMONTH($D7,D$10)&gt;EOMONTH($E7,0),"",EOMONTH($D7,D$10))),"")</f>
        <v/>
      </c>
      <c r="E15" s="34" t="str">
        <f aca="false">IFERROR(IF(EOMONTH($D7,E$10)=EOMONTH($E7,0),$E7,IF(EOMONTH($D7,E$10)&gt;EOMONTH($E7,0),"",EOMONTH($D7,E$10))),"")</f>
        <v/>
      </c>
      <c r="F15" s="34" t="str">
        <f aca="false">IFERROR(IF(EOMONTH($D7,F$10)=EOMONTH($E7,0),$E7,IF(EOMONTH($D7,F$10)&gt;EOMONTH($E7,0),"",EOMONTH($D7,F$10))),"")</f>
        <v/>
      </c>
      <c r="G15" s="34" t="str">
        <f aca="false">IFERROR(IF(EOMONTH($D7,G$10)=EOMONTH($E7,0),$E7,IF(EOMONTH($D7,G$10)&gt;EOMONTH($E7,0),"",EOMONTH($D7,G$10))),"")</f>
        <v/>
      </c>
      <c r="H15" s="34" t="str">
        <f aca="false">IFERROR(IF(EOMONTH($D7,H$10)=EOMONTH($E7,0),$E7,IF(EOMONTH($D7,H$10)&gt;EOMONTH($E7,0),"",EOMONTH($D7,H$10))),"")</f>
        <v/>
      </c>
      <c r="I15" s="34" t="str">
        <f aca="false">IFERROR(IF(EOMONTH($D7,I$10)=EOMONTH($E7,0),$E7,IF(EOMONTH($D7,I$10)&gt;EOMONTH($E7,0),"",EOMONTH($D7,I$10))),"")</f>
        <v/>
      </c>
      <c r="J15" s="34" t="str">
        <f aca="false">IFERROR(IF(EOMONTH($D7,J$10)=EOMONTH($E7,0),$E7,IF(EOMONTH($D7,J$10)&gt;EOMONTH($E7,0),"",EOMONTH($D7,J$10))),"")</f>
        <v/>
      </c>
      <c r="K15" s="34" t="str">
        <f aca="false">IFERROR(IF(EOMONTH($D7,K$10)=EOMONTH($E7,0),$E7,IF(EOMONTH($D7,K$10)&gt;EOMONTH($E7,0),"",EOMONTH($D7,K$10))),"")</f>
        <v/>
      </c>
      <c r="L15" s="34" t="str">
        <f aca="false">IFERROR(IF(EOMONTH($D7,L$10)=EOMONTH($E7,0),$E7,IF(EOMONTH($D7,L$10)&gt;EOMONTH($E7,0),"",EOMONTH($D7,L$10))),"")</f>
        <v/>
      </c>
      <c r="M15" s="34" t="str">
        <f aca="false">IFERROR(IF(EOMONTH($D7,M$10)=EOMONTH($E7,0),$E7,IF(EOMONTH($D7,M$10)&gt;EOMONTH($E7,0),"",EOMONTH($D7,M$10))),"")</f>
        <v/>
      </c>
      <c r="N15" s="34" t="str">
        <f aca="false">IFERROR(IF(EOMONTH($D7,N$10)=EOMONTH($E7,0),$E7,IF(EOMONTH($D7,N$10)&gt;EOMONTH($E7,0),"",EOMONTH($D7,N$10))),"")</f>
        <v/>
      </c>
      <c r="O15" s="34" t="str">
        <f aca="false">IFERROR(IF(EOMONTH($D7,O$10)=EOMONTH($E7,0),$E7,IF(EOMONTH($D7,O$10)&gt;EOMONTH($E7,0),"",EOMONTH($D7,O$10))),"")</f>
        <v/>
      </c>
      <c r="P15" s="34" t="str">
        <f aca="false">IFERROR(IF(EOMONTH($D7,P$10)=EOMONTH($E7,0),$E7,IF(EOMONTH($D7,P$10)&gt;EOMONTH($E7,0),"",EOMONTH($D7,P$10))),"")</f>
        <v/>
      </c>
      <c r="Q15" s="34" t="str">
        <f aca="false">IFERROR(IF(EOMONTH($D7,Q$10)=EOMONTH($E7,0),$E7,IF(EOMONTH($D7,Q$10)&gt;EOMONTH($E7,0),"",EOMONTH($D7,Q$10))),"")</f>
        <v/>
      </c>
      <c r="R15" s="34" t="str">
        <f aca="false">IFERROR(IF(EOMONTH($D7,R$10)=EOMONTH($E7,0),$E7,IF(EOMONTH($D7,R$10)&gt;EOMONTH($E7,0),"",EOMONTH($D7,R$10))),"")</f>
        <v/>
      </c>
      <c r="S15" s="34" t="str">
        <f aca="false">IFERROR(IF(EOMONTH($D7,S$10)=EOMONTH($E7,0),$E7,IF(EOMONTH($D7,S$10)&gt;EOMONTH($E7,0),"",EOMONTH($D7,S$10))),"")</f>
        <v/>
      </c>
      <c r="T15" s="34" t="str">
        <f aca="false">IFERROR(IF(EOMONTH($D7,T$10)=EOMONTH($E7,0),$E7,IF(EOMONTH($D7,T$10)&gt;EOMONTH($E7,0),"",EOMONTH($D7,T$10))),"")</f>
        <v/>
      </c>
      <c r="U15" s="34" t="str">
        <f aca="false">IFERROR(IF(EOMONTH($D7,U$10)=EOMONTH($E7,0),$E7,IF(EOMONTH($D7,U$10)&gt;EOMONTH($E7,0),"",EOMONTH($D7,U$10))),"")</f>
        <v/>
      </c>
      <c r="V15" s="34" t="str">
        <f aca="false">IFERROR(IF(EOMONTH($D7,V$10)=EOMONTH($E7,0),$E7,IF(EOMONTH($D7,V$10)&gt;EOMONTH($E7,0),"",EOMONTH($D7,V$10))),"")</f>
        <v/>
      </c>
      <c r="W15" s="34" t="str">
        <f aca="false">IFERROR(IF(EOMONTH($D7,W$10)=EOMONTH($E7,0),$E7,IF(EOMONTH($D7,W$10)&gt;EOMONTH($E7,0),"",EOMONTH($D7,W$10))),"")</f>
        <v/>
      </c>
      <c r="X15" s="34" t="str">
        <f aca="false">IFERROR(IF(EOMONTH($D7,X$10)=EOMONTH($E7,0),$E7,IF(EOMONTH($D7,X$10)&gt;EOMONTH($E7,0),"",EOMONTH($D7,X$10))),"")</f>
        <v/>
      </c>
      <c r="Y15" s="34" t="str">
        <f aca="false">IFERROR(IF(EOMONTH($D7,Y$10)=EOMONTH($E7,0),$E7,IF(EOMONTH($D7,Y$10)&gt;EOMONTH($E7,0),"",EOMONTH($D7,Y$10))),"")</f>
        <v/>
      </c>
      <c r="Z15" s="34" t="str">
        <f aca="false">IFERROR(IF(EOMONTH($D7,Z$10)=EOMONTH($E7,0),$E7,IF(EOMONTH($D7,Z$10)&gt;EOMONTH($E7,0),"",EOMONTH($D7,Z$10))),"")</f>
        <v/>
      </c>
      <c r="AA15" s="22"/>
      <c r="AB15" s="11" t="str">
        <f aca="false">IF($A7="","",$A7)</f>
        <v/>
      </c>
      <c r="AC15" s="27" t="str">
        <f aca="false">IF($L$3&gt;=B15,$L$3,B15)</f>
        <v/>
      </c>
      <c r="AD15" s="27" t="str">
        <f aca="false">IF($L$3&gt;=C15,$L$3,C15)</f>
        <v/>
      </c>
      <c r="AE15" s="27" t="str">
        <f aca="false">IF($L$3&gt;=D15,$L$3,D15)</f>
        <v/>
      </c>
      <c r="AF15" s="27" t="str">
        <f aca="false">IF($L$3&gt;=E15,$L$3,E15)</f>
        <v/>
      </c>
      <c r="AG15" s="27" t="str">
        <f aca="false">IF($L$3&gt;=F15,$L$3,F15)</f>
        <v/>
      </c>
      <c r="AH15" s="27" t="str">
        <f aca="false">IF($L$3&gt;=G15,$L$3,G15)</f>
        <v/>
      </c>
      <c r="AI15" s="27" t="str">
        <f aca="false">IF($L$3&gt;=H15,$L$3,H15)</f>
        <v/>
      </c>
      <c r="AJ15" s="27" t="str">
        <f aca="false">IF($L$3&gt;=I15,$L$3,I15)</f>
        <v/>
      </c>
      <c r="AK15" s="27" t="str">
        <f aca="false">IF($L$3&gt;=J15,$L$3,J15)</f>
        <v/>
      </c>
      <c r="AL15" s="27" t="str">
        <f aca="false">IF($L$3&gt;=K15,$L$3,K15)</f>
        <v/>
      </c>
      <c r="AM15" s="27" t="str">
        <f aca="false">IF($L$3&gt;=L15,$L$3,L15)</f>
        <v/>
      </c>
      <c r="AN15" s="27" t="str">
        <f aca="false">IF($L$3&gt;=M15,$L$3,M15)</f>
        <v/>
      </c>
      <c r="AO15" s="27" t="str">
        <f aca="false">IF($L$3&gt;=N15,$L$3,N15)</f>
        <v/>
      </c>
      <c r="AP15" s="27" t="str">
        <f aca="false">IF($L$3&gt;=O15,$L$3,O15)</f>
        <v/>
      </c>
      <c r="AQ15" s="27" t="str">
        <f aca="false">IF($L$3&gt;=P15,$L$3,P15)</f>
        <v/>
      </c>
      <c r="AR15" s="27" t="str">
        <f aca="false">IF($L$3&gt;=Q15,$L$3,Q15)</f>
        <v/>
      </c>
      <c r="AS15" s="27" t="str">
        <f aca="false">IF($L$3&gt;=R15,$L$3,R15)</f>
        <v/>
      </c>
      <c r="AT15" s="27" t="str">
        <f aca="false">IF($L$3&gt;=S15,$L$3,S15)</f>
        <v/>
      </c>
      <c r="AU15" s="27" t="str">
        <f aca="false">IF($L$3&gt;=T15,$L$3,T15)</f>
        <v/>
      </c>
      <c r="AV15" s="27" t="str">
        <f aca="false">IF($L$3&gt;=U15,$L$3,U15)</f>
        <v/>
      </c>
      <c r="AW15" s="27" t="str">
        <f aca="false">IF($L$3&gt;=V15,$L$3,V15)</f>
        <v/>
      </c>
      <c r="AX15" s="27" t="str">
        <f aca="false">IF($L$3&gt;=W15,$L$3,W15)</f>
        <v/>
      </c>
      <c r="AY15" s="27" t="str">
        <f aca="false">IF($L$3&gt;=X15,$L$3,X15)</f>
        <v/>
      </c>
      <c r="AZ15" s="27" t="str">
        <f aca="false">IF($L$3&gt;=Y15,$L$3,Y15)</f>
        <v/>
      </c>
      <c r="BA15" s="27" t="str">
        <f aca="false">IF($L$3&gt;=Z15,$L$3,Z15)</f>
        <v/>
      </c>
      <c r="BB15" s="22"/>
      <c r="BC15" s="11" t="str">
        <f aca="false">IF($A7="","",$A7)</f>
        <v/>
      </c>
      <c r="BD15" s="11" t="str">
        <f aca="false">IFERROR(IF(BD$10=0,B15-$D7,IF(AC15=$E7,(B15-A15),B15-A15)),"")</f>
        <v/>
      </c>
      <c r="BE15" s="11" t="str">
        <f aca="false">IFERROR(IF(BE$10=0,C15-$D7,IF(AD15=$E7,(C15-B15),C15-B15)),"")</f>
        <v/>
      </c>
      <c r="BF15" s="11" t="str">
        <f aca="false">IFERROR(IF(BF$10=0,D15-$D7,IF(AE15=$E7,(D15-C15),D15-C15)),"")</f>
        <v/>
      </c>
      <c r="BG15" s="11" t="str">
        <f aca="false">IFERROR(IF(BG$10=0,E15-$D7,IF(AF15=$E7,(E15-D15),E15-D15)),"")</f>
        <v/>
      </c>
      <c r="BH15" s="11" t="str">
        <f aca="false">IFERROR(IF(BH$10=0,F15-$D7,IF(AG15=$E7,(F15-E15),F15-E15)),"")</f>
        <v/>
      </c>
      <c r="BI15" s="11" t="str">
        <f aca="false">IFERROR(IF(BI$10=0,G15-$D7,IF(AH15=$E7,(G15-F15),G15-F15)),"")</f>
        <v/>
      </c>
      <c r="BJ15" s="11" t="str">
        <f aca="false">IFERROR(IF(BJ$10=0,H15-$D7,IF(AI15=$E7,(H15-G15),H15-G15)),"")</f>
        <v/>
      </c>
      <c r="BK15" s="11" t="str">
        <f aca="false">IFERROR(IF(BK$10=0,I15-$D7,IF(AJ15=$E7,(I15-H15),I15-H15)),"")</f>
        <v/>
      </c>
      <c r="BL15" s="11" t="str">
        <f aca="false">IFERROR(IF(BL$10=0,J15-$D7,IF(AK15=$E7,(J15-I15),J15-I15)),"")</f>
        <v/>
      </c>
      <c r="BM15" s="11" t="str">
        <f aca="false">IFERROR(IF(BM$10=0,K15-$D7,IF(AL15=$E7,(K15-J15),K15-J15)),"")</f>
        <v/>
      </c>
      <c r="BN15" s="11" t="str">
        <f aca="false">IFERROR(IF(BN$10=0,L15-$D7,IF(AM15=$E7,(L15-K15),L15-K15)),"")</f>
        <v/>
      </c>
      <c r="BO15" s="11" t="str">
        <f aca="false">IFERROR(IF(BO$10=0,M15-$D7,IF(AN15=$E7,(M15-L15),M15-L15)),"")</f>
        <v/>
      </c>
      <c r="BP15" s="11" t="str">
        <f aca="false">IFERROR(IF(BP$10=0,N15-$D7,IF(AO15=$E7,(N15-M15),N15-M15)),"")</f>
        <v/>
      </c>
      <c r="BQ15" s="11" t="str">
        <f aca="false">IFERROR(IF(BQ$10=0,O15-$D7,IF(AP15=$E7,(O15-N15),O15-N15)),"")</f>
        <v/>
      </c>
      <c r="BR15" s="11" t="str">
        <f aca="false">IFERROR(IF(BR$10=0,P15-$D7,IF(AQ15=$E7,(P15-O15),P15-O15)),"")</f>
        <v/>
      </c>
      <c r="BS15" s="11" t="str">
        <f aca="false">IFERROR(IF(BS$10=0,Q15-$D7,IF(AR15=$E7,(Q15-P15),Q15-P15)),"")</f>
        <v/>
      </c>
      <c r="BT15" s="11" t="str">
        <f aca="false">IFERROR(IF(BT$10=0,R15-$D7,IF(AS15=$E7,(R15-Q15),R15-Q15)),"")</f>
        <v/>
      </c>
      <c r="BU15" s="11" t="str">
        <f aca="false">IFERROR(IF(BU$10=0,S15-$D7,IF(AT15=$E7,(S15-R15),S15-R15)),"")</f>
        <v/>
      </c>
      <c r="BV15" s="11" t="str">
        <f aca="false">IFERROR(IF(BV$10=0,T15-$D7,IF(AU15=$E7,(T15-S15),T15-S15)),"")</f>
        <v/>
      </c>
      <c r="BW15" s="11" t="str">
        <f aca="false">IFERROR(IF(BW$10=0,U15-$D7,IF(AV15=$E7,(U15-T15),U15-T15)),"")</f>
        <v/>
      </c>
      <c r="BX15" s="11" t="str">
        <f aca="false">IFERROR(IF(BX$10=0,V15-$D7,IF(AW15=$E7,(V15-U15),V15-U15)),"")</f>
        <v/>
      </c>
      <c r="BY15" s="11" t="str">
        <f aca="false">IFERROR(IF(BY$10=0,W15-$D7,IF(AX15=$E7,(W15-V15),W15-V15)),"")</f>
        <v/>
      </c>
      <c r="BZ15" s="11" t="str">
        <f aca="false">IFERROR(IF(BZ$10=0,X15-$D7,IF(AY15=$E7,(X15-W15),X15-W15)),"")</f>
        <v/>
      </c>
      <c r="CA15" s="11" t="str">
        <f aca="false">IFERROR(IF(CA$10=0,Y15-$D7,IF(AZ15=$E7,(Y15-X15),Y15-X15)),"")</f>
        <v/>
      </c>
      <c r="CB15" s="11" t="str">
        <f aca="false">IFERROR(IF(CB$10=0,Z15-$D7,IF(BA15=$E7,(Z15-Y15),Z15-Y15)),"")</f>
        <v/>
      </c>
      <c r="CC15" s="22"/>
      <c r="CD15" s="35" t="str">
        <f aca="false">IF($A7="","",$A7)</f>
        <v/>
      </c>
      <c r="CE15" s="35" t="str">
        <f aca="false">IFERROR(IF(B15="","",$G7*BD15),"")</f>
        <v/>
      </c>
      <c r="CF15" s="35" t="str">
        <f aca="false">IFERROR(IF(C15="","",$G7*BE15),"")</f>
        <v/>
      </c>
      <c r="CG15" s="35" t="str">
        <f aca="false">IFERROR(IF(D15="","",$G7*BF15),"")</f>
        <v/>
      </c>
      <c r="CH15" s="35" t="str">
        <f aca="false">IFERROR(IF(E15="","",$G7*BG15),"")</f>
        <v/>
      </c>
      <c r="CI15" s="35" t="str">
        <f aca="false">IFERROR(IF(F15="","",$G7*BH15),"")</f>
        <v/>
      </c>
      <c r="CJ15" s="35" t="str">
        <f aca="false">IFERROR(IF(G15="","",$G7*BI15),"")</f>
        <v/>
      </c>
      <c r="CK15" s="35" t="str">
        <f aca="false">IFERROR(IF(H15="","",$G7*BJ15),"")</f>
        <v/>
      </c>
      <c r="CL15" s="35" t="str">
        <f aca="false">IFERROR(IF(I15="","",$G7*BK15),"")</f>
        <v/>
      </c>
      <c r="CM15" s="35" t="str">
        <f aca="false">IFERROR(IF(J15="","",$G7*BL15),"")</f>
        <v/>
      </c>
      <c r="CN15" s="35" t="str">
        <f aca="false">IFERROR(IF(K15="","",$G7*BM15),"")</f>
        <v/>
      </c>
      <c r="CO15" s="35" t="str">
        <f aca="false">IFERROR(IF(L15="","",$G7*BN15),"")</f>
        <v/>
      </c>
      <c r="CP15" s="35" t="str">
        <f aca="false">IFERROR(IF(M15="","",$G7*BO15),"")</f>
        <v/>
      </c>
      <c r="CQ15" s="35" t="str">
        <f aca="false">IFERROR(IF(N15="","",$G7*BP15),"")</f>
        <v/>
      </c>
      <c r="CR15" s="35" t="str">
        <f aca="false">IFERROR(IF(O15="","",$G7*BQ15),"")</f>
        <v/>
      </c>
      <c r="CS15" s="35" t="str">
        <f aca="false">IFERROR(IF(P15="","",$G7*BR15),"")</f>
        <v/>
      </c>
      <c r="CT15" s="35" t="str">
        <f aca="false">IFERROR(IF(Q15="","",$G7*BS15),"")</f>
        <v/>
      </c>
      <c r="CU15" s="35" t="str">
        <f aca="false">IFERROR(IF(R15="","",$G7*BT15),"")</f>
        <v/>
      </c>
      <c r="CV15" s="35" t="str">
        <f aca="false">IFERROR(IF(S15="","",$G7*BU15),"")</f>
        <v/>
      </c>
      <c r="CW15" s="35" t="str">
        <f aca="false">IFERROR(IF(T15="","",$G7*BV15),"")</f>
        <v/>
      </c>
      <c r="CX15" s="35" t="str">
        <f aca="false">IFERROR(IF(U15="","",$G7*BW15),"")</f>
        <v/>
      </c>
      <c r="CY15" s="35" t="str">
        <f aca="false">IFERROR(IF(V15="","",$G7*BX15),"")</f>
        <v/>
      </c>
      <c r="CZ15" s="35" t="str">
        <f aca="false">IFERROR(IF(W15="","",$G7*BY15),"")</f>
        <v/>
      </c>
      <c r="DA15" s="35" t="str">
        <f aca="false">IFERROR(IF(X15="","",$G7*BZ15),"")</f>
        <v/>
      </c>
      <c r="DB15" s="35" t="str">
        <f aca="false">IFERROR(IF(Y15="","",$G7*CA15),"")</f>
        <v/>
      </c>
      <c r="DC15" s="35" t="str">
        <f aca="false">IFERROR(IF(Z15="","",$G7*CB15),"")</f>
        <v/>
      </c>
      <c r="DD15" s="22"/>
    </row>
    <row r="17" customFormat="false" ht="19.7" hidden="false" customHeight="false" outlineLevel="0" collapsed="false">
      <c r="A17" s="14" t="s">
        <v>74</v>
      </c>
      <c r="B17" s="14"/>
      <c r="C17" s="14"/>
      <c r="D17" s="14"/>
      <c r="E17" s="14"/>
      <c r="F17" s="14"/>
      <c r="G17" s="14"/>
      <c r="H17" s="14"/>
    </row>
    <row r="18" customFormat="false" ht="15" hidden="false" customHeight="false" outlineLevel="0" collapsed="false">
      <c r="A18" s="33" t="s">
        <v>12</v>
      </c>
      <c r="B18" s="23" t="s">
        <v>75</v>
      </c>
      <c r="C18" s="23" t="s">
        <v>32</v>
      </c>
      <c r="D18" s="23" t="s">
        <v>35</v>
      </c>
      <c r="E18" s="23" t="s">
        <v>33</v>
      </c>
      <c r="F18" s="23" t="s">
        <v>34</v>
      </c>
    </row>
    <row r="19" customFormat="false" ht="15" hidden="false" customHeight="false" outlineLevel="0" collapsed="false">
      <c r="A19" s="28" t="n">
        <v>0</v>
      </c>
      <c r="B19" s="27" t="n">
        <f aca="false">IF(A19="","",$L$3)</f>
        <v>44620.0</v>
      </c>
      <c r="C19" s="35" t="str">
        <f aca="false">IF(A19="","",i_Metric!$H2)</f>
        <v>1900.0000</v>
      </c>
      <c r="D19" s="35" t="n">
        <v>0</v>
      </c>
      <c r="E19" s="35" t="str">
        <f aca="false">IF(A19="","",i_Metric!$H3)</f>
        <v>342.8180</v>
      </c>
      <c r="F19" s="35" t="n">
        <f aca="false">IF(A19="","",i_Metric!$H4)</f>
        <v>0.0</v>
      </c>
    </row>
    <row r="20" customFormat="false" ht="15" hidden="false" customHeight="false" outlineLevel="0" collapsed="false">
      <c r="A20" s="11" t="n">
        <f aca="false">IF($B3="","",$B3)</f>
        <v>1.0</v>
      </c>
      <c r="B20" s="27" t="n">
        <f aca="false">IF(A20="","",$L$3)</f>
        <v>44620.0</v>
      </c>
      <c r="C20" s="35" t="n">
        <f aca="false">IF(A20="","",0)</f>
        <v>0.0</v>
      </c>
      <c r="D20" s="35" t="n">
        <f aca="false">IF(A20="","",i_Metric!$H5)</f>
        <v>0.0</v>
      </c>
      <c r="E20" s="35" t="n">
        <f aca="false">IF(A20="","",0)</f>
        <v>0.0</v>
      </c>
      <c r="F20" s="35" t="n">
        <f aca="false">IF(A20="","",0)</f>
        <v>0.0</v>
      </c>
    </row>
    <row r="21" customFormat="false" ht="15" hidden="false" customHeight="false" outlineLevel="0" collapsed="false">
      <c r="A21" s="11" t="n">
        <f aca="false">IF($B4="","",$B4)</f>
        <v>2.0</v>
      </c>
      <c r="B21" s="27" t="n">
        <f aca="false">IF(A21="","",$L$3)</f>
        <v>44620.0</v>
      </c>
      <c r="C21" s="35" t="n">
        <f aca="false">IF(A21="","",0)</f>
        <v>0.0</v>
      </c>
      <c r="D21" s="35" t="n">
        <f aca="false">IF(A21="","",i_Metric!$H6)</f>
        <v>0.0</v>
      </c>
      <c r="E21" s="35" t="n">
        <f aca="false">IF(A21="","",0)</f>
        <v>0.0</v>
      </c>
      <c r="F21" s="35" t="n">
        <f aca="false">IF(A21="","",0)</f>
        <v>0.0</v>
      </c>
    </row>
    <row r="22" customFormat="false" ht="15" hidden="false" customHeight="false" outlineLevel="0" collapsed="false">
      <c r="A22" s="11" t="n">
        <f aca="false">IF($B5="","",$B5)</f>
        <v>3.0</v>
      </c>
      <c r="B22" s="27" t="n">
        <f aca="false">IF(A22="","",$L$3)</f>
        <v>44620.0</v>
      </c>
      <c r="C22" s="35" t="n">
        <f aca="false">IF(A22="","",0)</f>
        <v>0.0</v>
      </c>
      <c r="D22" s="35" t="n">
        <f aca="false">IF(A22="","",i_Metric!$H7)</f>
        <v>0.0</v>
      </c>
      <c r="E22" s="35" t="n">
        <f aca="false">IF(A22="","",0)</f>
        <v>0.0</v>
      </c>
      <c r="F22" s="35" t="n">
        <f aca="false">IF(A22="","",0)</f>
        <v>0.0</v>
      </c>
    </row>
    <row r="23" customFormat="false" ht="15" hidden="false" customHeight="false" outlineLevel="0" collapsed="false">
      <c r="A23" s="11" t="n">
        <f aca="false">IF($B6="","",$B6)</f>
        <v>4.0</v>
      </c>
      <c r="B23" s="27" t="n">
        <f aca="false">IF(A23="","",$L$3)</f>
        <v>44620.0</v>
      </c>
      <c r="C23" s="35" t="n">
        <f aca="false">IF(A23="","",0)</f>
        <v>0.0</v>
      </c>
      <c r="D23" s="35" t="str">
        <f aca="false">IF(A23="","",i_Metric!$H8)</f>
        <v>-23.7965</v>
      </c>
      <c r="E23" s="35" t="n">
        <f aca="false">IF(A23="","",0)</f>
        <v>0.0</v>
      </c>
      <c r="F23" s="35" t="n">
        <f aca="false">IF(A23="","",0)</f>
        <v>0.0</v>
      </c>
    </row>
    <row r="24" customFormat="false" ht="15" hidden="false" customHeight="false" outlineLevel="0" collapsed="false">
      <c r="A24" s="11" t="str">
        <f aca="false">IF($B7="","",$B7)</f>
        <v/>
      </c>
      <c r="B24" s="27" t="str">
        <f aca="false">IF(A24="","",$L$3)</f>
        <v/>
      </c>
      <c r="C24" s="35" t="str">
        <f aca="false">IF(A24="","",0)</f>
        <v/>
      </c>
      <c r="D24" s="35" t="str">
        <f aca="false">IF(A24="","",i_Metric!$H9)</f>
        <v/>
      </c>
      <c r="E24" s="35" t="str">
        <f aca="false">IF(A24="","",0)</f>
        <v/>
      </c>
      <c r="F24" s="35" t="str">
        <f aca="false">IF(A24="","",0)</f>
        <v/>
      </c>
    </row>
    <row r="25" customFormat="false" ht="15" hidden="false" customHeight="false" outlineLevel="0" collapsed="false">
      <c r="A25" s="36" t="s">
        <v>56</v>
      </c>
      <c r="B25" s="27"/>
      <c r="C25" s="35" t="n">
        <f aca="false">SUM(C19:C24)</f>
        <v>0.0</v>
      </c>
      <c r="D25" s="35" t="n">
        <f aca="false">SUM(D19:D24)</f>
        <v>0.0</v>
      </c>
      <c r="E25" s="35" t="n">
        <f aca="false">SUM(E19:E24)</f>
        <v>0.0</v>
      </c>
      <c r="F25" s="35" t="n">
        <f aca="false">SUM(F19:F24)</f>
        <v>0.0</v>
      </c>
    </row>
    <row r="27" customFormat="false" ht="19.7" hidden="false" customHeight="false" outlineLevel="0" collapsed="false">
      <c r="A27" s="14" t="s">
        <v>76</v>
      </c>
      <c r="B27" s="14"/>
      <c r="C27" s="14"/>
      <c r="D27" s="14"/>
      <c r="E27" s="14"/>
      <c r="F27" s="14"/>
      <c r="G27" s="14"/>
      <c r="H27" s="14"/>
    </row>
    <row r="28" customFormat="false" ht="15" hidden="false" customHeight="false" outlineLevel="0" collapsed="false">
      <c r="A28" s="33" t="s">
        <v>12</v>
      </c>
      <c r="B28" s="23" t="s">
        <v>75</v>
      </c>
      <c r="C28" s="23" t="s">
        <v>32</v>
      </c>
      <c r="D28" s="23" t="s">
        <v>35</v>
      </c>
      <c r="E28" s="23" t="s">
        <v>33</v>
      </c>
      <c r="F28" s="23" t="s">
        <v>34</v>
      </c>
    </row>
    <row r="29" customFormat="false" ht="15" hidden="false" customHeight="false" outlineLevel="0" collapsed="false">
      <c r="A29" s="28" t="n">
        <v>0</v>
      </c>
      <c r="B29" s="27" t="n">
        <f aca="false">IF(A29="","",$L$3)</f>
        <v>44620.0</v>
      </c>
      <c r="C29" s="35" t="n">
        <f aca="false">IF(B29="","",C25+C37)</f>
        <v>1900.0</v>
      </c>
      <c r="D29" s="35" t="n">
        <f aca="false">IF(B29="","",0)</f>
        <v>0.0</v>
      </c>
      <c r="E29" s="35" t="n">
        <f aca="false">IF(B29="","",IF(SUM(C29:D34)&gt;0,0,-SUM(C29:D34)))</f>
        <v>0.0</v>
      </c>
      <c r="F29" s="37" t="n">
        <f aca="false">IF(B29="","",SUM(C29:E34))</f>
        <v>1432.2504892367908</v>
      </c>
    </row>
    <row r="30" customFormat="false" ht="15" hidden="false" customHeight="false" outlineLevel="0" collapsed="false">
      <c r="A30" s="11" t="n">
        <f aca="false">IF($B3="","",$B3)</f>
        <v>1.0</v>
      </c>
      <c r="B30" s="27" t="n">
        <f aca="false">IF(A30="","",$L$3)</f>
        <v>44620.0</v>
      </c>
      <c r="C30" s="35" t="n">
        <f aca="false">IF(A30="","",0)</f>
        <v>0.0</v>
      </c>
      <c r="D30" s="35" t="n">
        <f aca="false">IF(B30="","",-SUMIF($AC11:$BA11,$L$3,$CE11:$DC11))</f>
        <v>0.0</v>
      </c>
      <c r="E30" s="35" t="n">
        <f aca="false">IF(A30="","",0)</f>
        <v>0.0</v>
      </c>
      <c r="F30" s="35" t="n">
        <f aca="false">IF(A30="","",0)</f>
        <v>0.0</v>
      </c>
    </row>
    <row r="31" customFormat="false" ht="15" hidden="false" customHeight="false" outlineLevel="0" collapsed="false">
      <c r="A31" s="11" t="n">
        <f aca="false">IF($B4="","",$B4)</f>
        <v>2.0</v>
      </c>
      <c r="B31" s="27" t="n">
        <f aca="false">IF(A31="","",$L$3)</f>
        <v>44620.0</v>
      </c>
      <c r="C31" s="35" t="n">
        <f aca="false">IF(A31="","",0)</f>
        <v>0.0</v>
      </c>
      <c r="D31" s="35" t="n">
        <f aca="false">IF(B31="","",-SUMIF($AC12:$BA12,$L$3,$CE12:$DC12))</f>
        <v>-130.88062622309135</v>
      </c>
      <c r="E31" s="35" t="n">
        <f aca="false">IF(A31="","",0)</f>
        <v>0.0</v>
      </c>
      <c r="F31" s="35" t="n">
        <f aca="false">IF(A31="","",0)</f>
        <v>0.0</v>
      </c>
    </row>
    <row r="32" customFormat="false" ht="15" hidden="false" customHeight="false" outlineLevel="0" collapsed="false">
      <c r="A32" s="11" t="n">
        <f aca="false">IF($B5="","",$B5)</f>
        <v>3.0</v>
      </c>
      <c r="B32" s="27" t="n">
        <f aca="false">IF(A32="","",$L$3)</f>
        <v>44620.0</v>
      </c>
      <c r="C32" s="35" t="n">
        <f aca="false">IF(A32="","",0)</f>
        <v>0.0</v>
      </c>
      <c r="D32" s="35" t="n">
        <f aca="false">IF(B32="","",-SUMIF($AC13:$BA13,$L$3,$CE13:$DC13))</f>
        <v>-271.4285714285717</v>
      </c>
      <c r="E32" s="35" t="n">
        <f aca="false">IF(A32="","",0)</f>
        <v>0.0</v>
      </c>
      <c r="F32" s="35" t="n">
        <f aca="false">IF(A32="","",0)</f>
        <v>0.0</v>
      </c>
    </row>
    <row r="33" customFormat="false" ht="15" hidden="false" customHeight="false" outlineLevel="0" collapsed="false">
      <c r="A33" s="11" t="n">
        <f aca="false">IF($B6="","",$B6)</f>
        <v>4.0</v>
      </c>
      <c r="B33" s="27" t="n">
        <f aca="false">IF(A33="","",$L$3)</f>
        <v>44620.0</v>
      </c>
      <c r="C33" s="35" t="n">
        <f aca="false">IF(A33="","",0)</f>
        <v>0.0</v>
      </c>
      <c r="D33" s="35" t="n">
        <f aca="false">IF(B33="","",-SUMIF($AC14:$BA14,$L$3,$CE14:$DC14))</f>
        <v>-65.44031311154612</v>
      </c>
      <c r="E33" s="35" t="n">
        <f aca="false">IF(A33="","",0)</f>
        <v>0.0</v>
      </c>
      <c r="F33" s="35" t="n">
        <f aca="false">IF(A33="","",0)</f>
        <v>0.0</v>
      </c>
    </row>
    <row r="34" customFormat="false" ht="15" hidden="false" customHeight="false" outlineLevel="0" collapsed="false">
      <c r="A34" s="11" t="str">
        <f aca="false">IF($B7="","",$B7)</f>
        <v/>
      </c>
      <c r="B34" s="27" t="str">
        <f aca="false">IF(A34="","",$L$3)</f>
        <v/>
      </c>
      <c r="C34" s="35" t="str">
        <f aca="false">IF(A34="","",0)</f>
        <v/>
      </c>
      <c r="D34" s="35" t="str">
        <f aca="false">IF(B34="","",-SUMIF($AC15:$BA15,$L$3,$CE15:$DC15))</f>
        <v/>
      </c>
      <c r="E34" s="35" t="str">
        <f aca="false">IF(A34="","",0)</f>
        <v/>
      </c>
      <c r="F34" s="35" t="str">
        <f aca="false">IF(A34="","",0)</f>
        <v/>
      </c>
    </row>
    <row r="35" customFormat="false" ht="19.7" hidden="false" customHeight="false" outlineLevel="0" collapsed="false">
      <c r="A35" s="14" t="s">
        <v>77</v>
      </c>
      <c r="B35" s="14"/>
      <c r="C35" s="14"/>
      <c r="D35" s="14"/>
      <c r="E35" s="14"/>
      <c r="F35" s="14"/>
      <c r="G35" s="14"/>
      <c r="H35" s="14"/>
    </row>
    <row r="36" customFormat="false" ht="10.5" hidden="false" customHeight="true" outlineLevel="0" collapsed="false">
      <c r="A36" s="38"/>
      <c r="B36" s="38"/>
      <c r="C36" s="38"/>
      <c r="D36" s="38"/>
      <c r="E36" s="38"/>
      <c r="F36" s="38"/>
      <c r="G36" s="38"/>
      <c r="H36" s="38"/>
    </row>
    <row r="37" customFormat="false" ht="30" hidden="false" customHeight="true" outlineLevel="0" collapsed="false">
      <c r="A37" s="28" t="n">
        <v>0</v>
      </c>
      <c r="B37" s="27" t="n">
        <f aca="false">IF(A37="","",$L$3)</f>
        <v>44620.0</v>
      </c>
      <c r="C37" s="35" t="n">
        <f aca="false">i_Transaction!F2+i_Transaction!F3</f>
        <v>1900.0</v>
      </c>
      <c r="D37" s="35" t="n">
        <f aca="false">IF(B37="","",0)</f>
        <v>0.0</v>
      </c>
      <c r="E37" s="35" t="n">
        <f aca="false">IF(B37="","",IF(SUM(C37:D42)&gt;0,0,-SUM(C37:D42)))</f>
        <v>0.0</v>
      </c>
      <c r="F37" s="37" t="n">
        <f aca="false">IF(B37="","",SUM(C37:E42))</f>
        <v>1456.046989236791</v>
      </c>
      <c r="H37" s="39"/>
      <c r="I37" s="39"/>
    </row>
    <row r="38" customFormat="false" ht="15" hidden="false" customHeight="false" outlineLevel="0" collapsed="false">
      <c r="A38" s="11" t="n">
        <f aca="false">IF($B3="","",$B3)</f>
        <v>1.0</v>
      </c>
      <c r="B38" s="27" t="n">
        <f aca="false">IF(A38="","",$L$3)</f>
        <v>44620.0</v>
      </c>
      <c r="C38" s="35" t="n">
        <f aca="false">IF(A38="","",0)</f>
        <v>0.0</v>
      </c>
      <c r="D38" s="35" t="n">
        <f aca="false">IF(B38="","",D30-D20)</f>
        <v>0.0</v>
      </c>
      <c r="E38" s="35" t="n">
        <f aca="false">IF(A38="","",0)</f>
        <v>0.0</v>
      </c>
      <c r="F38" s="35" t="n">
        <f aca="false">IF(A38="","",0)</f>
        <v>0.0</v>
      </c>
    </row>
    <row r="39" customFormat="false" ht="15" hidden="false" customHeight="false" outlineLevel="0" collapsed="false">
      <c r="A39" s="11" t="n">
        <f aca="false">IF($B4="","",$B4)</f>
        <v>2.0</v>
      </c>
      <c r="B39" s="27" t="n">
        <f aca="false">IF(A39="","",$L$3)</f>
        <v>44620.0</v>
      </c>
      <c r="C39" s="35" t="n">
        <f aca="false">IF(A39="","",0)</f>
        <v>0.0</v>
      </c>
      <c r="D39" s="35" t="n">
        <f aca="false">IF(B39="","",D31-D21)</f>
        <v>-130.88062622309135</v>
      </c>
      <c r="E39" s="35" t="n">
        <f aca="false">IF(A39="","",0)</f>
        <v>0.0</v>
      </c>
      <c r="F39" s="35" t="n">
        <f aca="false">IF(A39="","",0)</f>
        <v>0.0</v>
      </c>
    </row>
    <row r="40" customFormat="false" ht="15" hidden="false" customHeight="false" outlineLevel="0" collapsed="false">
      <c r="A40" s="11" t="n">
        <f aca="false">IF($B5="","",$B5)</f>
        <v>3.0</v>
      </c>
      <c r="B40" s="27" t="n">
        <f aca="false">IF(A40="","",$L$3)</f>
        <v>44620.0</v>
      </c>
      <c r="C40" s="35" t="n">
        <f aca="false">IF(A40="","",0)</f>
        <v>0.0</v>
      </c>
      <c r="D40" s="35" t="n">
        <f aca="false">IF(B40="","",D32-D22)</f>
        <v>-271.4285714285717</v>
      </c>
      <c r="E40" s="35" t="n">
        <f aca="false">IF(A40="","",0)</f>
        <v>0.0</v>
      </c>
      <c r="F40" s="35" t="n">
        <f aca="false">IF(A40="","",0)</f>
        <v>0.0</v>
      </c>
    </row>
    <row r="41" customFormat="false" ht="15" hidden="false" customHeight="false" outlineLevel="0" collapsed="false">
      <c r="A41" s="11" t="n">
        <f aca="false">IF($B6="","",$B6)</f>
        <v>4.0</v>
      </c>
      <c r="B41" s="27" t="n">
        <f aca="false">IF(A41="","",$L$3)</f>
        <v>44620.0</v>
      </c>
      <c r="C41" s="35" t="n">
        <f aca="false">IF(B41="","",C33+$C$25)</f>
        <v>0.0</v>
      </c>
      <c r="D41" s="35" t="n">
        <f aca="false">IF(B41="","",D33-D23)</f>
        <v>-41.643813111546116</v>
      </c>
      <c r="E41" s="35" t="n">
        <f aca="false">IF(A41="","",0)</f>
        <v>0.0</v>
      </c>
      <c r="F41" s="35" t="n">
        <f aca="false">IF(A41="","",0)</f>
        <v>0.0</v>
      </c>
    </row>
    <row r="42" customFormat="false" ht="15" hidden="false" customHeight="false" outlineLevel="0" collapsed="false">
      <c r="A42" s="11" t="str">
        <f aca="false">IF($B7="","",$B7)</f>
        <v/>
      </c>
      <c r="B42" s="27" t="str">
        <f aca="false">IF(A42="","",$L$3)</f>
        <v/>
      </c>
      <c r="C42" s="35" t="str">
        <f aca="false">IF(B42="","",C34+$C$25)</f>
        <v/>
      </c>
      <c r="D42" s="35" t="str">
        <f aca="false">IF(B42="","",D34-D24)</f>
        <v/>
      </c>
      <c r="E42" s="35" t="str">
        <f aca="false">IF(A42="","",0)</f>
        <v/>
      </c>
      <c r="F42" s="35" t="str">
        <f aca="false">IF(A42="","",0)</f>
        <v/>
      </c>
    </row>
    <row r="43" customFormat="false" ht="15" hidden="false" customHeight="false" outlineLevel="0" collapsed="false">
      <c r="A43" s="30"/>
      <c r="B43" s="40"/>
      <c r="C43" s="30"/>
      <c r="D43" s="30"/>
      <c r="E43" s="30"/>
      <c r="F43" s="30"/>
    </row>
    <row r="44" customFormat="false" ht="19.7" hidden="false" customHeight="false" outlineLevel="0" collapsed="false">
      <c r="A44" s="14" t="s">
        <v>78</v>
      </c>
      <c r="B44" s="14"/>
      <c r="C44" s="14"/>
      <c r="D44" s="14"/>
      <c r="E44" s="14"/>
      <c r="F44" s="14"/>
      <c r="G44" s="14"/>
      <c r="H44" s="14"/>
    </row>
    <row r="45" customFormat="false" ht="15" hidden="false" customHeight="false" outlineLevel="0" collapsed="false">
      <c r="A45" s="23" t="s">
        <v>5</v>
      </c>
      <c r="B45" s="23" t="s">
        <v>6</v>
      </c>
      <c r="C45" s="23" t="s">
        <v>7</v>
      </c>
      <c r="D45" s="23" t="s">
        <v>79</v>
      </c>
      <c r="E45" s="23" t="s">
        <v>8</v>
      </c>
      <c r="F45" s="23" t="s">
        <v>4</v>
      </c>
      <c r="G45" s="33" t="s">
        <v>80</v>
      </c>
    </row>
    <row r="46" customFormat="false" ht="15" hidden="false" customHeight="false" outlineLevel="0" collapsed="false">
      <c r="A46" s="27" t="str">
        <f aca="false">IF(D38=0,"",B38)</f>
        <v/>
      </c>
      <c r="B46" s="27" t="str">
        <f aca="false">IF(A46="","",A46)</f>
        <v/>
      </c>
      <c r="C46" s="11" t="str">
        <f aca="false">IF(A46="","",$H$3)</f>
        <v/>
      </c>
      <c r="D46" s="11" t="str">
        <f aca="false">IF(A46="","","Revenue")</f>
        <v/>
      </c>
      <c r="E46" s="35" t="str">
        <f aca="false">IF(D46="Revenue",D38,"")</f>
        <v/>
      </c>
      <c r="F46" s="11" t="str">
        <f aca="false">IF(A46="","",A38)</f>
        <v/>
      </c>
      <c r="G46" s="41" t="s">
        <v>35</v>
      </c>
    </row>
    <row r="47" customFormat="false" ht="15" hidden="false" customHeight="false" outlineLevel="0" collapsed="false">
      <c r="A47" s="27" t="n">
        <f aca="false">IF(D39=0,"",B39)</f>
        <v>44620.0</v>
      </c>
      <c r="B47" s="27" t="n">
        <f aca="false">IF(A47="","",A47)</f>
        <v>44620.0</v>
      </c>
      <c r="C47" s="11" t="str">
        <f aca="false">IF(A47="","",$H$3)</f>
        <v>SO1</v>
      </c>
      <c r="D47" s="11" t="str">
        <f aca="false">IF(A47="","","Revenue")</f>
        <v>Revenue</v>
      </c>
      <c r="E47" s="35" t="n">
        <f aca="false">IF(D47="Revenue",D39,"")</f>
        <v>-130.88062622309135</v>
      </c>
      <c r="F47" s="11" t="n">
        <f aca="false">IF(A47="","",A39)</f>
        <v>2.0</v>
      </c>
      <c r="G47" s="41"/>
    </row>
    <row r="48" customFormat="false" ht="15" hidden="false" customHeight="false" outlineLevel="0" collapsed="false">
      <c r="A48" s="27" t="n">
        <f aca="false">IF(D40=0,"",B40)</f>
        <v>44620.0</v>
      </c>
      <c r="B48" s="27" t="n">
        <f aca="false">IF(A48="","",A48)</f>
        <v>44620.0</v>
      </c>
      <c r="C48" s="11" t="str">
        <f aca="false">IF(A48="","",$H$3)</f>
        <v>SO1</v>
      </c>
      <c r="D48" s="11" t="str">
        <f aca="false">IF(A48="","","Revenue")</f>
        <v>Revenue</v>
      </c>
      <c r="E48" s="35" t="n">
        <f aca="false">IF(D48="Revenue",D40,"")</f>
        <v>-271.4285714285717</v>
      </c>
      <c r="F48" s="11" t="n">
        <f aca="false">IF(A48="","",A40)</f>
        <v>3.0</v>
      </c>
      <c r="G48" s="41"/>
    </row>
    <row r="49" customFormat="false" ht="15" hidden="false" customHeight="false" outlineLevel="0" collapsed="false">
      <c r="A49" s="27" t="n">
        <f aca="false">IF(D41=0,"",B41)</f>
        <v>44620.0</v>
      </c>
      <c r="B49" s="27" t="n">
        <f aca="false">IF(A49="","",A49)</f>
        <v>44620.0</v>
      </c>
      <c r="C49" s="11" t="str">
        <f aca="false">IF(A49="","",$H$3)</f>
        <v>SO1</v>
      </c>
      <c r="D49" s="11" t="str">
        <f aca="false">IF(A49="","","Revenue")</f>
        <v>Revenue</v>
      </c>
      <c r="E49" s="35" t="n">
        <f aca="false">IF(D49="Revenue",D41,"")</f>
        <v>-41.643813111546116</v>
      </c>
      <c r="F49" s="11" t="n">
        <f aca="false">IF(A49="","",A41)</f>
        <v>4.0</v>
      </c>
      <c r="G49" s="41"/>
    </row>
    <row r="50" customFormat="false" ht="15" hidden="false" customHeight="false" outlineLevel="0" collapsed="false">
      <c r="A50" s="27" t="str">
        <f aca="false">IF(D42=0,"",B42)</f>
        <v/>
      </c>
      <c r="B50" s="27" t="str">
        <f aca="false">IF(A50="","",A50)</f>
        <v/>
      </c>
      <c r="C50" s="11" t="str">
        <f aca="false">IF(A50="","",$H$3)</f>
        <v/>
      </c>
      <c r="D50" s="11" t="str">
        <f aca="false">IF(A50="","","Revenue")</f>
        <v/>
      </c>
      <c r="E50" s="35" t="str">
        <f aca="false">IF(D50="Revenue",D42,"")</f>
        <v/>
      </c>
      <c r="F50" s="11" t="str">
        <f aca="false">IF(A50="","",A42)</f>
        <v/>
      </c>
      <c r="G50" s="41"/>
    </row>
    <row r="51" customFormat="false" ht="15" hidden="false" customHeight="false" outlineLevel="0" collapsed="false">
      <c r="A51" s="27" t="str">
        <f aca="false">IF(OR(E29&lt;&gt;0,E25&lt;&gt;0),L3,"")</f>
        <v/>
      </c>
      <c r="B51" s="27" t="str">
        <f aca="false">IF(A51="","",A51)</f>
        <v/>
      </c>
      <c r="C51" s="11" t="str">
        <f aca="false">IF(A51="","",$H$3)</f>
        <v/>
      </c>
      <c r="D51" s="11" t="str">
        <f aca="false">IF(A51="","","Unbilled Charge")</f>
        <v/>
      </c>
      <c r="E51" s="35" t="str">
        <f aca="false">IF(A51="","",E29-E25)</f>
        <v/>
      </c>
      <c r="F51" s="11" t="str">
        <f aca="false">IF(A51="","",A37)</f>
        <v/>
      </c>
      <c r="G51" s="42" t="s">
        <v>81</v>
      </c>
    </row>
  </sheetData>
  <mergeCells count="11">
    <mergeCell ref="A1:I1"/>
    <mergeCell ref="J1:K1"/>
    <mergeCell ref="AA1:AA15"/>
    <mergeCell ref="BB1:BB15"/>
    <mergeCell ref="CC1:CC15"/>
    <mergeCell ref="DD1:DD15"/>
    <mergeCell ref="A17:H17"/>
    <mergeCell ref="A27:H27"/>
    <mergeCell ref="A35:H35"/>
    <mergeCell ref="A44:H44"/>
    <mergeCell ref="G46:G50"/>
  </mergeCells>
  <conditionalFormatting sqref="J3:K7">
    <cfRule type="cellIs" priority="2" operator="equal" aboveAverage="0" equalAverage="0" bottom="0" percent="0" rank="0" text="" dxfId="1">
      <formula>"Pass"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6796875" defaultRowHeight="15" customHeight="true" zeroHeight="false" outlineLevelRow="0" outlineLevelCol="0"/>
  <cols>
    <col min="1" max="2" customWidth="true" hidden="false" style="13" width="9.71" collapsed="false" outlineLevel="0"/>
    <col min="3" max="3" customWidth="true" hidden="false" style="13" width="17.57" collapsed="false" outlineLevel="0"/>
    <col min="4" max="4" customWidth="true" hidden="false" style="13" width="24.86" collapsed="false" outlineLevel="0"/>
    <col min="5" max="5" customWidth="true" hidden="false" style="13" width="19.57" collapsed="false" outlineLevel="0"/>
    <col min="6" max="6" customWidth="true" hidden="false" style="13" width="9.29" collapsed="false" outlineLevel="0"/>
    <col min="8" max="8" customWidth="true" hidden="false" style="13" width="11.0" collapsed="false" outlineLevel="0"/>
    <col min="9" max="9" customWidth="true" hidden="false" style="13" width="19.42" collapsed="false" outlineLevel="0"/>
    <col min="10" max="10" customWidth="true" hidden="false" style="13" width="9.29" collapsed="false" outlineLevel="0"/>
    <col min="11" max="11" customWidth="true" hidden="false" style="13" width="25.14" collapsed="false" outlineLevel="0"/>
    <col min="14" max="14" customWidth="true" hidden="false" style="13" width="19.42" collapsed="false" outlineLevel="0"/>
    <col min="15" max="15" customWidth="true" hidden="false" style="13" width="25.57" collapsed="false" outlineLevel="0"/>
    <col min="16" max="16" customWidth="true" hidden="false" style="13" width="10.0" collapsed="false" outlineLevel="0"/>
    <col min="18" max="18" customWidth="true" hidden="false" style="13" width="25.71" collapsed="false" outlineLevel="0"/>
    <col min="19" max="19" customWidth="true" hidden="false" style="13" width="21.0" collapsed="false" outlineLevel="0"/>
    <col min="20" max="20" customWidth="true" hidden="false" style="13" width="23.0" collapsed="false" outlineLevel="0"/>
    <col min="21" max="21" customWidth="true" hidden="false" style="13" width="20.29" collapsed="false" outlineLevel="0"/>
    <col min="22" max="22" customWidth="true" hidden="false" style="13" width="18.42" collapsed="false" outlineLevel="0"/>
    <col min="26" max="26" customWidth="true" hidden="false" style="13" width="21.71" collapsed="false" outlineLevel="0"/>
    <col min="30" max="30" customWidth="true" hidden="false" style="13" width="9.71" collapsed="false" outlineLevel="0"/>
    <col min="31" max="31" customWidth="true" hidden="false" style="13" width="12.29" collapsed="false" outlineLevel="0"/>
    <col min="32" max="32" customWidth="true" hidden="false" style="13" width="12.71" collapsed="false" outlineLevel="0"/>
    <col min="33" max="33" customWidth="true" hidden="false" style="13" width="11.14" collapsed="false" outlineLevel="0"/>
    <col min="34" max="34" customWidth="true" hidden="false" style="13" width="8.86" collapsed="false" outlineLevel="0"/>
    <col min="35" max="35" customWidth="true" hidden="false" style="13" width="15.14" collapsed="false" outlineLevel="0"/>
    <col min="36" max="36" customWidth="true" hidden="false" style="13" width="15.57" collapsed="false" outlineLevel="0"/>
  </cols>
  <sheetData>
    <row r="1" customFormat="false" ht="15" hidden="false" customHeight="false" outlineLevel="0" collapsed="false">
      <c r="U1" s="43"/>
      <c r="V1" s="43"/>
    </row>
    <row r="2" customFormat="false" ht="15" hidden="false" customHeight="false" outlineLevel="0" collapsed="false">
      <c r="A2" s="44" t="s">
        <v>82</v>
      </c>
      <c r="B2" s="44"/>
      <c r="C2" s="44"/>
      <c r="D2" s="44"/>
      <c r="E2" s="44"/>
      <c r="F2" s="44"/>
      <c r="H2" s="45" t="s">
        <v>83</v>
      </c>
      <c r="I2" s="45"/>
      <c r="J2" s="45"/>
      <c r="K2" s="45"/>
      <c r="M2" s="45" t="s">
        <v>84</v>
      </c>
      <c r="N2" s="45"/>
      <c r="O2" s="45"/>
      <c r="P2" s="45"/>
      <c r="Q2" s="45"/>
    </row>
    <row r="3" customFormat="false" ht="15" hidden="false" customHeight="false" outlineLevel="0" collapsed="false">
      <c r="A3" s="36" t="s">
        <v>85</v>
      </c>
      <c r="B3" s="36" t="s">
        <v>86</v>
      </c>
      <c r="C3" s="36" t="s">
        <v>87</v>
      </c>
      <c r="D3" s="36" t="s">
        <v>8</v>
      </c>
      <c r="E3" s="36" t="s">
        <v>88</v>
      </c>
      <c r="F3" s="36" t="s">
        <v>12</v>
      </c>
      <c r="G3" s="31"/>
      <c r="H3" s="46" t="s">
        <v>32</v>
      </c>
      <c r="I3" s="46" t="s">
        <v>35</v>
      </c>
      <c r="J3" s="46" t="s">
        <v>33</v>
      </c>
      <c r="K3" s="46" t="s">
        <v>34</v>
      </c>
      <c r="M3" s="46" t="s">
        <v>89</v>
      </c>
      <c r="N3" s="46" t="s">
        <v>90</v>
      </c>
      <c r="O3" s="46" t="s">
        <v>91</v>
      </c>
      <c r="P3" s="46" t="s">
        <v>92</v>
      </c>
      <c r="Q3" s="46"/>
      <c r="S3" s="31"/>
      <c r="T3" s="31"/>
      <c r="U3" s="31"/>
      <c r="V3" s="31"/>
    </row>
    <row r="4" customFormat="false" ht="15" hidden="false" customHeight="false" outlineLevel="0" collapsed="false">
      <c r="A4" s="27" t="n">
        <v>44592</v>
      </c>
      <c r="B4" s="27" t="n">
        <f aca="false">A4</f>
        <v>44592.0</v>
      </c>
      <c r="C4" s="11" t="s">
        <v>35</v>
      </c>
      <c r="D4" s="47" t="n">
        <v>-47.5929549902153</v>
      </c>
      <c r="E4" s="47" t="s">
        <v>93</v>
      </c>
      <c r="F4" s="48" t="n">
        <v>2</v>
      </c>
      <c r="G4" s="49"/>
      <c r="H4" s="47"/>
      <c r="I4" s="47"/>
      <c r="J4" s="47"/>
      <c r="K4" s="47"/>
      <c r="L4" s="49"/>
      <c r="M4" s="50" t="s">
        <v>94</v>
      </c>
      <c r="N4" s="51" t="s">
        <v>34</v>
      </c>
      <c r="O4" s="47" t="n">
        <f aca="false">-I7</f>
        <v>342.81800391389385</v>
      </c>
      <c r="P4" s="47"/>
      <c r="Q4" s="11"/>
    </row>
    <row r="5" customFormat="false" ht="15" hidden="false" customHeight="false" outlineLevel="0" collapsed="false">
      <c r="A5" s="27" t="n">
        <v>44592</v>
      </c>
      <c r="B5" s="27" t="n">
        <f aca="false">A5</f>
        <v>44592.0</v>
      </c>
      <c r="C5" s="11" t="s">
        <v>35</v>
      </c>
      <c r="D5" s="47" t="n">
        <v>-271.428571428571</v>
      </c>
      <c r="E5" s="47" t="s">
        <v>93</v>
      </c>
      <c r="F5" s="48" t="n">
        <v>3</v>
      </c>
      <c r="G5" s="49"/>
      <c r="H5" s="47"/>
      <c r="I5" s="47"/>
      <c r="J5" s="47"/>
      <c r="K5" s="47"/>
      <c r="L5" s="49"/>
      <c r="M5" s="50"/>
      <c r="N5" s="51" t="s">
        <v>35</v>
      </c>
      <c r="O5" s="47"/>
      <c r="P5" s="47" t="n">
        <f aca="false">I7</f>
        <v>-342.81800391389385</v>
      </c>
      <c r="Q5" s="35"/>
      <c r="AE5" s="13" t="s">
        <v>95</v>
      </c>
      <c r="AF5" s="13" t="s">
        <v>95</v>
      </c>
      <c r="AG5" s="13" t="s">
        <v>30</v>
      </c>
      <c r="AH5" s="13" t="s">
        <v>30</v>
      </c>
      <c r="AI5" s="13" t="s">
        <v>95</v>
      </c>
      <c r="AJ5" s="13" t="s">
        <v>95</v>
      </c>
    </row>
    <row r="6" customFormat="false" ht="15" hidden="false" customHeight="false" outlineLevel="0" collapsed="false">
      <c r="A6" s="27" t="n">
        <v>44592</v>
      </c>
      <c r="B6" s="27" t="n">
        <v>44592</v>
      </c>
      <c r="C6" s="11" t="s">
        <v>35</v>
      </c>
      <c r="D6" s="47" t="n">
        <v>-23.7964774951076</v>
      </c>
      <c r="E6" s="47" t="s">
        <v>93</v>
      </c>
      <c r="F6" s="48" t="n">
        <v>4</v>
      </c>
      <c r="G6" s="49"/>
      <c r="H6" s="47"/>
      <c r="I6" s="47"/>
      <c r="J6" s="47"/>
      <c r="K6" s="47"/>
      <c r="L6" s="49"/>
      <c r="M6" s="50"/>
      <c r="N6" s="47" t="s">
        <v>81</v>
      </c>
      <c r="O6" s="47" t="n">
        <f aca="false">J7</f>
        <v>342.818003913894</v>
      </c>
      <c r="P6" s="47"/>
      <c r="Q6" s="11"/>
    </row>
    <row r="7" customFormat="false" ht="15" hidden="false" customHeight="false" outlineLevel="0" collapsed="false">
      <c r="A7" s="52" t="n">
        <v>44592</v>
      </c>
      <c r="B7" s="52" t="n">
        <v>44592</v>
      </c>
      <c r="C7" s="53" t="s">
        <v>81</v>
      </c>
      <c r="D7" s="54" t="n">
        <v>342.818003913894</v>
      </c>
      <c r="E7" s="54" t="s">
        <v>93</v>
      </c>
      <c r="F7" s="55" t="n">
        <v>0</v>
      </c>
      <c r="G7" s="56"/>
      <c r="H7" s="54" t="n">
        <v>0</v>
      </c>
      <c r="I7" s="54" t="n">
        <f aca="false">SUM(D4:D6)</f>
        <v>-342.81800391389385</v>
      </c>
      <c r="J7" s="54" t="n">
        <f aca="false">D7</f>
        <v>342.818003913894</v>
      </c>
      <c r="K7" s="54" t="n">
        <f aca="false">SUM(H7:J7)</f>
        <v>1.7053025658242404E-13</v>
      </c>
      <c r="L7" s="49"/>
      <c r="M7" s="50"/>
      <c r="N7" s="51" t="s">
        <v>34</v>
      </c>
      <c r="O7" s="47"/>
      <c r="P7" s="47" t="n">
        <f aca="false">-O6</f>
        <v>-342.818003913894</v>
      </c>
      <c r="Q7" s="35"/>
      <c r="AD7" s="43"/>
    </row>
    <row r="8" customFormat="false" ht="15" hidden="false" customHeight="false" outlineLevel="0" collapsed="false">
      <c r="A8" s="27" t="n">
        <v>44620</v>
      </c>
      <c r="B8" s="27" t="n">
        <v>44620</v>
      </c>
      <c r="C8" s="11" t="s">
        <v>35</v>
      </c>
      <c r="D8" s="47" t="n">
        <v>-83.2876712328767</v>
      </c>
      <c r="E8" s="47" t="s">
        <v>93</v>
      </c>
      <c r="F8" s="48" t="n">
        <v>2</v>
      </c>
      <c r="G8" s="49"/>
      <c r="H8" s="47"/>
      <c r="I8" s="47"/>
      <c r="J8" s="47"/>
      <c r="K8" s="47"/>
      <c r="L8" s="49"/>
      <c r="M8" s="57"/>
      <c r="N8" s="47"/>
      <c r="O8" s="47"/>
      <c r="P8" s="47"/>
      <c r="Q8" s="35"/>
      <c r="T8" s="39"/>
      <c r="U8" s="39"/>
      <c r="V8" s="39"/>
      <c r="AD8" s="43"/>
    </row>
    <row r="9" customFormat="false" ht="15" hidden="false" customHeight="false" outlineLevel="0" collapsed="false">
      <c r="A9" s="27" t="n">
        <v>44620</v>
      </c>
      <c r="B9" s="27" t="n">
        <v>44620</v>
      </c>
      <c r="C9" s="11" t="s">
        <v>35</v>
      </c>
      <c r="D9" s="47" t="n">
        <v>-41.6438356164384</v>
      </c>
      <c r="E9" s="47" t="s">
        <v>93</v>
      </c>
      <c r="F9" s="48" t="n">
        <v>4</v>
      </c>
      <c r="G9" s="49"/>
      <c r="H9" s="47"/>
      <c r="I9" s="47"/>
      <c r="J9" s="47"/>
      <c r="K9" s="47"/>
      <c r="L9" s="49"/>
      <c r="M9" s="50" t="s">
        <v>96</v>
      </c>
      <c r="N9" s="51" t="s">
        <v>34</v>
      </c>
      <c r="O9" s="47" t="n">
        <f aca="false">-(D8+D9)</f>
        <v>124.9315068493151</v>
      </c>
      <c r="P9" s="47"/>
      <c r="Q9" s="35"/>
      <c r="AD9" s="43"/>
    </row>
    <row r="10" customFormat="false" ht="15" hidden="false" customHeight="false" outlineLevel="0" collapsed="false">
      <c r="A10" s="27" t="n">
        <v>44620</v>
      </c>
      <c r="B10" s="27" t="n">
        <v>44620</v>
      </c>
      <c r="C10" s="11" t="s">
        <v>81</v>
      </c>
      <c r="D10" s="47" t="n">
        <v>-342.818003913894</v>
      </c>
      <c r="E10" s="47" t="s">
        <v>93</v>
      </c>
      <c r="F10" s="48" t="n">
        <v>0</v>
      </c>
      <c r="G10" s="49"/>
      <c r="H10" s="47"/>
      <c r="I10" s="47"/>
      <c r="J10" s="47"/>
      <c r="K10" s="47"/>
      <c r="L10" s="49"/>
      <c r="M10" s="50"/>
      <c r="N10" s="51" t="s">
        <v>35</v>
      </c>
      <c r="O10" s="47"/>
      <c r="P10" s="47" t="n">
        <f aca="false">-O9</f>
        <v>-124.9315068493151</v>
      </c>
      <c r="Q10" s="35"/>
    </row>
    <row r="11" customFormat="false" ht="15" hidden="false" customHeight="false" outlineLevel="0" collapsed="false">
      <c r="A11" s="52" t="n">
        <v>44620</v>
      </c>
      <c r="B11" s="52" t="n">
        <v>44620</v>
      </c>
      <c r="C11" s="53" t="s">
        <v>9</v>
      </c>
      <c r="D11" s="54" t="n">
        <v>1900</v>
      </c>
      <c r="E11" s="54" t="s">
        <v>97</v>
      </c>
      <c r="F11" s="55" t="n">
        <v>0</v>
      </c>
      <c r="G11" s="56"/>
      <c r="H11" s="54" t="n">
        <f aca="false">D11</f>
        <v>1900.0</v>
      </c>
      <c r="I11" s="54" t="n">
        <f aca="false">D8+D9+I7</f>
        <v>-467.74951076320895</v>
      </c>
      <c r="J11" s="54" t="n">
        <f aca="false">J7+D10</f>
        <v>0.0</v>
      </c>
      <c r="K11" s="54" t="n">
        <f aca="false">SUM(H11:J11)</f>
        <v>1432.250489236791</v>
      </c>
      <c r="L11" s="49"/>
      <c r="M11" s="50"/>
      <c r="N11" s="51" t="s">
        <v>34</v>
      </c>
      <c r="O11" s="47" t="n">
        <f aca="false">-D10</f>
        <v>342.818003913894</v>
      </c>
      <c r="P11" s="47"/>
      <c r="Q11" s="35"/>
    </row>
    <row r="12" customFormat="false" ht="15" hidden="false" customHeight="false" outlineLevel="0" collapsed="false">
      <c r="A12" s="27" t="n">
        <v>44651</v>
      </c>
      <c r="B12" s="27" t="n">
        <v>44651</v>
      </c>
      <c r="C12" s="11" t="s">
        <v>35</v>
      </c>
      <c r="D12" s="47" t="n">
        <v>-92.2113502935421</v>
      </c>
      <c r="E12" s="47" t="s">
        <v>93</v>
      </c>
      <c r="F12" s="48" t="n">
        <v>2</v>
      </c>
      <c r="G12" s="49"/>
      <c r="H12" s="47"/>
      <c r="I12" s="47"/>
      <c r="J12" s="47"/>
      <c r="K12" s="47"/>
      <c r="L12" s="49"/>
      <c r="M12" s="50"/>
      <c r="N12" s="47" t="s">
        <v>81</v>
      </c>
      <c r="O12" s="47"/>
      <c r="P12" s="47" t="n">
        <f aca="false">D10</f>
        <v>-342.818003913894</v>
      </c>
      <c r="Q12" s="35"/>
    </row>
    <row r="13" customFormat="false" ht="15" hidden="false" customHeight="false" outlineLevel="0" collapsed="false">
      <c r="A13" s="52" t="n">
        <v>44651</v>
      </c>
      <c r="B13" s="52" t="n">
        <v>44651</v>
      </c>
      <c r="C13" s="53" t="s">
        <v>35</v>
      </c>
      <c r="D13" s="54" t="n">
        <v>-46.105675146771</v>
      </c>
      <c r="E13" s="54" t="s">
        <v>93</v>
      </c>
      <c r="F13" s="55" t="n">
        <v>4</v>
      </c>
      <c r="G13" s="56"/>
      <c r="H13" s="54" t="n">
        <f aca="false">H11</f>
        <v>1900.0</v>
      </c>
      <c r="I13" s="54" t="n">
        <f aca="false">I11+D12+D13</f>
        <v>-606.066536203522</v>
      </c>
      <c r="J13" s="54" t="n">
        <f aca="false">J11</f>
        <v>0.0</v>
      </c>
      <c r="K13" s="54" t="n">
        <f aca="false">K11+D12+D13</f>
        <v>1293.9334637964778</v>
      </c>
      <c r="L13" s="49"/>
      <c r="M13" s="50"/>
      <c r="N13" s="58" t="s">
        <v>98</v>
      </c>
      <c r="O13" s="47" t="n">
        <f aca="false">H11</f>
        <v>1900.0</v>
      </c>
      <c r="P13" s="47"/>
      <c r="Q13" s="11"/>
    </row>
    <row r="14" customFormat="false" ht="15" hidden="false" customHeight="false" outlineLevel="0" collapsed="false">
      <c r="A14" s="59" t="n">
        <v>44681</v>
      </c>
      <c r="B14" s="59" t="n">
        <f aca="false">B4</f>
        <v>44592.0</v>
      </c>
      <c r="C14" s="60" t="str">
        <f aca="false">C4</f>
        <v>Revenue</v>
      </c>
      <c r="D14" s="61" t="n">
        <f aca="false">-D4</f>
        <v>47.5929549902153</v>
      </c>
      <c r="E14" s="61" t="s">
        <v>99</v>
      </c>
      <c r="F14" s="62" t="n">
        <f aca="false">F4</f>
        <v>2.0</v>
      </c>
      <c r="H14" s="11"/>
      <c r="I14" s="11"/>
      <c r="J14" s="11"/>
      <c r="K14" s="11"/>
      <c r="M14" s="50"/>
      <c r="N14" s="63" t="s">
        <v>34</v>
      </c>
      <c r="O14" s="17"/>
      <c r="P14" s="17" t="n">
        <f aca="false">-O13</f>
        <v>-1900.0</v>
      </c>
      <c r="Q14" s="11"/>
    </row>
    <row r="15" customFormat="false" ht="15" hidden="false" customHeight="false" outlineLevel="0" collapsed="false">
      <c r="A15" s="59" t="n">
        <v>44681</v>
      </c>
      <c r="B15" s="59" t="n">
        <f aca="false">B5</f>
        <v>44592.0</v>
      </c>
      <c r="C15" s="60" t="str">
        <f aca="false">C5</f>
        <v>Revenue</v>
      </c>
      <c r="D15" s="61" t="n">
        <f aca="false">-D5</f>
        <v>271.428571428571</v>
      </c>
      <c r="E15" s="61" t="s">
        <v>99</v>
      </c>
      <c r="F15" s="62" t="n">
        <f aca="false">F5</f>
        <v>3.0</v>
      </c>
      <c r="H15" s="11"/>
      <c r="I15" s="11"/>
      <c r="J15" s="11"/>
      <c r="K15" s="11"/>
      <c r="M15" s="64"/>
      <c r="N15" s="27"/>
      <c r="O15" s="11"/>
      <c r="P15" s="17"/>
      <c r="Q15" s="11"/>
    </row>
    <row r="16" customFormat="false" ht="15" hidden="false" customHeight="false" outlineLevel="0" collapsed="false">
      <c r="A16" s="59" t="n">
        <v>44681</v>
      </c>
      <c r="B16" s="59" t="n">
        <f aca="false">B6</f>
        <v>44592.0</v>
      </c>
      <c r="C16" s="60" t="str">
        <f aca="false">C6</f>
        <v>Revenue</v>
      </c>
      <c r="D16" s="61" t="n">
        <f aca="false">-D6</f>
        <v>23.7964774951076</v>
      </c>
      <c r="E16" s="61" t="s">
        <v>99</v>
      </c>
      <c r="F16" s="62" t="n">
        <f aca="false">F6</f>
        <v>4.0</v>
      </c>
      <c r="H16" s="11"/>
      <c r="I16" s="11"/>
      <c r="J16" s="11"/>
      <c r="K16" s="11"/>
      <c r="M16" s="65" t="s">
        <v>100</v>
      </c>
      <c r="N16" s="51" t="s">
        <v>34</v>
      </c>
      <c r="O16" s="47" t="n">
        <f aca="false">-(D12+D13)</f>
        <v>138.3170254403131</v>
      </c>
      <c r="P16" s="11"/>
      <c r="Q16" s="11"/>
    </row>
    <row r="17" customFormat="false" ht="15" hidden="false" customHeight="false" outlineLevel="0" collapsed="false">
      <c r="A17" s="59" t="n">
        <v>44681</v>
      </c>
      <c r="B17" s="59" t="n">
        <f aca="false">B7</f>
        <v>44592.0</v>
      </c>
      <c r="C17" s="60" t="str">
        <f aca="false">C7</f>
        <v>Unbilled Charge</v>
      </c>
      <c r="D17" s="61" t="n">
        <f aca="false">-D7</f>
        <v>-342.818003913894</v>
      </c>
      <c r="E17" s="61" t="s">
        <v>99</v>
      </c>
      <c r="F17" s="62" t="n">
        <f aca="false">F7</f>
        <v>0.0</v>
      </c>
      <c r="H17" s="11"/>
      <c r="I17" s="11"/>
      <c r="J17" s="11"/>
      <c r="K17" s="11"/>
      <c r="M17" s="65"/>
      <c r="N17" s="51" t="s">
        <v>35</v>
      </c>
      <c r="O17" s="11"/>
      <c r="P17" s="47" t="n">
        <f aca="false">-O16</f>
        <v>-138.3170254403131</v>
      </c>
      <c r="Q17" s="11"/>
    </row>
    <row r="18" customFormat="false" ht="15" hidden="false" customHeight="false" outlineLevel="0" collapsed="false">
      <c r="A18" s="59" t="n">
        <v>44681</v>
      </c>
      <c r="B18" s="59" t="n">
        <f aca="false">B8</f>
        <v>44620.0</v>
      </c>
      <c r="C18" s="60" t="str">
        <f aca="false">C8</f>
        <v>Revenue</v>
      </c>
      <c r="D18" s="61" t="n">
        <f aca="false">-D8</f>
        <v>83.2876712328767</v>
      </c>
      <c r="E18" s="61" t="s">
        <v>99</v>
      </c>
      <c r="F18" s="62" t="n">
        <f aca="false">F8</f>
        <v>2.0</v>
      </c>
      <c r="H18" s="11"/>
      <c r="I18" s="11"/>
      <c r="J18" s="11"/>
      <c r="K18" s="11"/>
      <c r="M18" s="64"/>
      <c r="N18" s="11"/>
      <c r="O18" s="11"/>
      <c r="P18" s="11"/>
      <c r="Q18" s="11"/>
    </row>
    <row r="19" customFormat="false" ht="15" hidden="false" customHeight="false" outlineLevel="0" collapsed="false">
      <c r="A19" s="59" t="n">
        <v>44681</v>
      </c>
      <c r="B19" s="59" t="n">
        <f aca="false">B9</f>
        <v>44620.0</v>
      </c>
      <c r="C19" s="60" t="str">
        <f aca="false">C9</f>
        <v>Revenue</v>
      </c>
      <c r="D19" s="61" t="n">
        <f aca="false">-D9</f>
        <v>41.6438356164384</v>
      </c>
      <c r="E19" s="61" t="s">
        <v>99</v>
      </c>
      <c r="F19" s="62" t="n">
        <f aca="false">F9</f>
        <v>4.0</v>
      </c>
      <c r="H19" s="11"/>
      <c r="I19" s="11"/>
      <c r="J19" s="11"/>
      <c r="K19" s="11"/>
      <c r="M19" s="65" t="s">
        <v>101</v>
      </c>
      <c r="N19" s="51" t="s">
        <v>34</v>
      </c>
      <c r="O19" s="47" t="n">
        <f aca="false">-P20</f>
        <v>310.98064796694996</v>
      </c>
      <c r="P19" s="11"/>
      <c r="Q19" s="11"/>
    </row>
    <row r="20" customFormat="false" ht="15" hidden="false" customHeight="false" outlineLevel="0" collapsed="false">
      <c r="A20" s="59" t="n">
        <v>44681</v>
      </c>
      <c r="B20" s="59" t="n">
        <f aca="false">B10</f>
        <v>44620.0</v>
      </c>
      <c r="C20" s="60" t="str">
        <f aca="false">C10</f>
        <v>Unbilled Charge</v>
      </c>
      <c r="D20" s="61" t="n">
        <f aca="false">-D10</f>
        <v>342.818003913894</v>
      </c>
      <c r="E20" s="61" t="s">
        <v>99</v>
      </c>
      <c r="F20" s="62" t="n">
        <f aca="false">F10</f>
        <v>0.0</v>
      </c>
      <c r="H20" s="11"/>
      <c r="I20" s="11"/>
      <c r="J20" s="11"/>
      <c r="K20" s="11"/>
      <c r="M20" s="65"/>
      <c r="N20" s="51" t="s">
        <v>35</v>
      </c>
      <c r="O20" s="11"/>
      <c r="P20" s="47" t="n">
        <f aca="false">I25-I13</f>
        <v>-310.98064796694996</v>
      </c>
      <c r="Q20" s="11"/>
    </row>
    <row r="21" customFormat="false" ht="15" hidden="false" customHeight="false" outlineLevel="0" collapsed="false">
      <c r="A21" s="59" t="n">
        <v>44681</v>
      </c>
      <c r="B21" s="59" t="n">
        <f aca="false">B13</f>
        <v>44651.0</v>
      </c>
      <c r="C21" s="60" t="str">
        <f aca="false">C12</f>
        <v>Revenue</v>
      </c>
      <c r="D21" s="61" t="n">
        <f aca="false">-D12</f>
        <v>92.2113502935421</v>
      </c>
      <c r="E21" s="61" t="s">
        <v>99</v>
      </c>
      <c r="F21" s="62" t="n">
        <f aca="false">F12</f>
        <v>2.0</v>
      </c>
      <c r="H21" s="11"/>
      <c r="I21" s="11"/>
      <c r="J21" s="11"/>
      <c r="K21" s="11"/>
      <c r="M21" s="64"/>
      <c r="N21" s="11"/>
      <c r="O21" s="11"/>
      <c r="P21" s="11"/>
      <c r="Q21" s="11"/>
    </row>
    <row r="22" customFormat="false" ht="15" hidden="false" customHeight="false" outlineLevel="0" collapsed="false">
      <c r="A22" s="59" t="n">
        <v>44681</v>
      </c>
      <c r="B22" s="59" t="n">
        <f aca="false">B21</f>
        <v>44651.0</v>
      </c>
      <c r="C22" s="60" t="str">
        <f aca="false">C13</f>
        <v>Revenue</v>
      </c>
      <c r="D22" s="61" t="n">
        <f aca="false">-D13</f>
        <v>46.105675146771</v>
      </c>
      <c r="E22" s="61" t="s">
        <v>99</v>
      </c>
      <c r="F22" s="62" t="n">
        <f aca="false">F13</f>
        <v>4.0</v>
      </c>
      <c r="H22" s="47" t="n">
        <f aca="false">H13</f>
        <v>1900.0</v>
      </c>
      <c r="I22" s="47" t="n">
        <f aca="false">I13+D14+D15+D16+D18+D19+D21+D22</f>
        <v>4.973799150320701E-14</v>
      </c>
      <c r="J22" s="47" t="n">
        <f aca="false">D17+D20</f>
        <v>0.0</v>
      </c>
      <c r="K22" s="47" t="n">
        <f aca="false">H22</f>
        <v>1900.0</v>
      </c>
      <c r="M22" s="65" t="s">
        <v>102</v>
      </c>
      <c r="N22" s="58" t="s">
        <v>98</v>
      </c>
      <c r="O22" s="47" t="n">
        <f aca="false">D26</f>
        <v>600.0</v>
      </c>
      <c r="P22" s="11"/>
      <c r="Q22" s="11"/>
    </row>
    <row r="23" customFormat="false" ht="15" hidden="false" customHeight="false" outlineLevel="0" collapsed="false">
      <c r="A23" s="66" t="n">
        <v>44681</v>
      </c>
      <c r="B23" s="66" t="n">
        <v>44681</v>
      </c>
      <c r="C23" s="67" t="s">
        <v>35</v>
      </c>
      <c r="D23" s="68" t="n">
        <v>-319.634703196347</v>
      </c>
      <c r="E23" s="68" t="s">
        <v>93</v>
      </c>
      <c r="F23" s="69" t="n">
        <v>2</v>
      </c>
      <c r="H23" s="11"/>
      <c r="I23" s="11"/>
      <c r="J23" s="11"/>
      <c r="K23" s="11"/>
      <c r="M23" s="65"/>
      <c r="N23" s="63" t="s">
        <v>34</v>
      </c>
      <c r="O23" s="11"/>
      <c r="P23" s="47" t="n">
        <f aca="false">-O22</f>
        <v>-600.0</v>
      </c>
      <c r="Q23" s="11"/>
    </row>
    <row r="24" customFormat="false" ht="15" hidden="false" customHeight="false" outlineLevel="0" collapsed="false">
      <c r="A24" s="66" t="n">
        <v>44681</v>
      </c>
      <c r="B24" s="66" t="n">
        <v>44681</v>
      </c>
      <c r="C24" s="67" t="s">
        <v>35</v>
      </c>
      <c r="D24" s="68" t="n">
        <v>-277.777777777778</v>
      </c>
      <c r="E24" s="68" t="s">
        <v>93</v>
      </c>
      <c r="F24" s="69" t="n">
        <v>3</v>
      </c>
      <c r="H24" s="11"/>
      <c r="I24" s="11"/>
      <c r="J24" s="11"/>
      <c r="K24" s="11"/>
      <c r="M24" s="65"/>
      <c r="N24" s="51" t="s">
        <v>34</v>
      </c>
      <c r="O24" s="47" t="n">
        <f aca="false">-P25</f>
        <v>188.7366818873668</v>
      </c>
      <c r="P24" s="11"/>
      <c r="Q24" s="11"/>
    </row>
    <row r="25" customFormat="false" ht="15" hidden="false" customHeight="false" outlineLevel="0" collapsed="false">
      <c r="A25" s="66" t="n">
        <v>44681</v>
      </c>
      <c r="B25" s="66" t="n">
        <v>44681</v>
      </c>
      <c r="C25" s="67" t="s">
        <v>35</v>
      </c>
      <c r="D25" s="68" t="n">
        <v>-319.634703196347</v>
      </c>
      <c r="E25" s="68" t="s">
        <v>93</v>
      </c>
      <c r="F25" s="69" t="n">
        <v>4</v>
      </c>
      <c r="G25" s="70"/>
      <c r="H25" s="54" t="n">
        <f aca="false">H13</f>
        <v>1900.0</v>
      </c>
      <c r="I25" s="54" t="n">
        <f aca="false">D23+D24+D25</f>
        <v>-917.047184170472</v>
      </c>
      <c r="J25" s="54" t="n">
        <f aca="false">J13</f>
        <v>0.0</v>
      </c>
      <c r="K25" s="54" t="n">
        <f aca="false">K22+D23+D24+D25</f>
        <v>982.952815829528</v>
      </c>
      <c r="M25" s="65"/>
      <c r="N25" s="51" t="s">
        <v>35</v>
      </c>
      <c r="O25" s="11"/>
      <c r="P25" s="47" t="n">
        <f aca="false">D27+D28</f>
        <v>-188.7366818873668</v>
      </c>
      <c r="Q25" s="11"/>
    </row>
    <row r="26" customFormat="false" ht="15" hidden="false" customHeight="false" outlineLevel="0" collapsed="false">
      <c r="A26" s="27" t="n">
        <v>44712</v>
      </c>
      <c r="B26" s="27" t="n">
        <v>44712</v>
      </c>
      <c r="C26" s="11" t="s">
        <v>9</v>
      </c>
      <c r="D26" s="58" t="n">
        <v>600</v>
      </c>
      <c r="E26" s="58" t="s">
        <v>97</v>
      </c>
      <c r="F26" s="48" t="n">
        <v>0</v>
      </c>
      <c r="H26" s="11"/>
      <c r="I26" s="11"/>
      <c r="J26" s="11"/>
      <c r="K26" s="11"/>
      <c r="M26" s="11"/>
      <c r="Q26" s="11"/>
    </row>
    <row r="27" customFormat="false" ht="15" hidden="false" customHeight="false" outlineLevel="0" collapsed="false">
      <c r="A27" s="27" t="n">
        <v>44712</v>
      </c>
      <c r="B27" s="27" t="n">
        <v>44712</v>
      </c>
      <c r="C27" s="11" t="s">
        <v>35</v>
      </c>
      <c r="D27" s="58" t="n">
        <v>-94.3683409436834</v>
      </c>
      <c r="E27" s="47" t="s">
        <v>93</v>
      </c>
      <c r="F27" s="48" t="n">
        <v>2</v>
      </c>
      <c r="H27" s="11"/>
      <c r="I27" s="11"/>
      <c r="J27" s="11"/>
      <c r="K27" s="11"/>
      <c r="M27" s="11"/>
      <c r="N27" s="11"/>
      <c r="O27" s="11"/>
      <c r="P27" s="11"/>
      <c r="Q27" s="11"/>
    </row>
    <row r="28" customFormat="false" ht="15" hidden="false" customHeight="false" outlineLevel="0" collapsed="false">
      <c r="A28" s="52" t="n">
        <v>44712</v>
      </c>
      <c r="B28" s="52" t="n">
        <v>44712</v>
      </c>
      <c r="C28" s="53" t="s">
        <v>35</v>
      </c>
      <c r="D28" s="54" t="n">
        <v>-94.3683409436834</v>
      </c>
      <c r="E28" s="54" t="s">
        <v>93</v>
      </c>
      <c r="F28" s="55" t="n">
        <v>4</v>
      </c>
      <c r="G28" s="70"/>
      <c r="H28" s="54" t="n">
        <f aca="false">H25+D26</f>
        <v>2500.0</v>
      </c>
      <c r="I28" s="54" t="n">
        <f aca="false">I25+D27+D28</f>
        <v>-1105.7838660578388</v>
      </c>
      <c r="J28" s="53"/>
      <c r="K28" s="54" t="n">
        <f aca="false">K25+D26+D27+D28</f>
        <v>1394.216133942161</v>
      </c>
      <c r="M28" s="11"/>
      <c r="N28" s="11"/>
      <c r="O28" s="11"/>
      <c r="P28" s="11"/>
      <c r="Q28" s="11"/>
    </row>
  </sheetData>
  <mergeCells count="8">
    <mergeCell ref="A2:F2"/>
    <mergeCell ref="H2:K2"/>
    <mergeCell ref="M2:Q2"/>
    <mergeCell ref="M4:M7"/>
    <mergeCell ref="M9:M14"/>
    <mergeCell ref="M16:M17"/>
    <mergeCell ref="M19:M20"/>
    <mergeCell ref="M22:M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false" outlineLevel="0" collapsed="false">
      <c r="A2" s="3" t="str">
        <f aca="false">IF(RevRec_Calc!A46="","",RevRec_Calc!A46)</f>
        <v/>
      </c>
      <c r="B2" s="3" t="str">
        <f aca="false">IF(A2="","",RevRec_Calc!B46)</f>
        <v/>
      </c>
      <c r="C2" s="3" t="str">
        <f aca="false">IF(A2="","",RevRec_Calc!C46)</f>
        <v/>
      </c>
      <c r="D2" s="3" t="str">
        <f aca="false">IF(A2="","",RevRec_Calc!D46)</f>
        <v/>
      </c>
      <c r="E2" s="71" t="str">
        <f aca="false">IF(A2="","",RevRec_Calc!E46)</f>
        <v/>
      </c>
      <c r="F2" s="9" t="str">
        <f aca="false">IF(A2="","",RevRec_Calc!F46)</f>
        <v/>
      </c>
    </row>
    <row r="3" customFormat="false" ht="15" hidden="false" customHeight="false" outlineLevel="0" collapsed="false">
      <c r="A3" s="3" t="n">
        <f aca="false">IF(RevRec_Calc!A47="","",RevRec_Calc!A47)</f>
        <v>44620.0</v>
      </c>
      <c r="B3" s="3" t="n">
        <f aca="false">IF(A3="","",RevRec_Calc!B47)</f>
        <v>44620.0</v>
      </c>
      <c r="C3" s="3" t="str">
        <f aca="false">IF(A3="","",RevRec_Calc!C47)</f>
        <v>SO1</v>
      </c>
      <c r="D3" s="3" t="str">
        <f aca="false">IF(A3="","",RevRec_Calc!D47)</f>
        <v>Revenue</v>
      </c>
      <c r="E3" s="71" t="n">
        <f aca="false">IF(A3="","",RevRec_Calc!E47)</f>
        <v>-130.88062622309135</v>
      </c>
      <c r="F3" s="9" t="n">
        <f aca="false">IF(A3="","",RevRec_Calc!F47)</f>
        <v>2.0</v>
      </c>
    </row>
    <row r="4" customFormat="false" ht="15" hidden="false" customHeight="false" outlineLevel="0" collapsed="false">
      <c r="A4" s="3" t="n">
        <f aca="false">IF(RevRec_Calc!A48="","",RevRec_Calc!A48)</f>
        <v>44620.0</v>
      </c>
      <c r="B4" s="3" t="n">
        <f aca="false">IF(A4="","",RevRec_Calc!B48)</f>
        <v>44620.0</v>
      </c>
      <c r="C4" s="3" t="str">
        <f aca="false">IF(A4="","",RevRec_Calc!C48)</f>
        <v>SO1</v>
      </c>
      <c r="D4" s="3" t="str">
        <f aca="false">IF(A4="","",RevRec_Calc!D48)</f>
        <v>Revenue</v>
      </c>
      <c r="E4" s="71" t="n">
        <f aca="false">IF(A4="","",RevRec_Calc!E48)</f>
        <v>-271.4285714285717</v>
      </c>
      <c r="F4" s="9" t="n">
        <f aca="false">IF(A4="","",RevRec_Calc!F48)</f>
        <v>3.0</v>
      </c>
    </row>
    <row r="5" customFormat="false" ht="15" hidden="false" customHeight="false" outlineLevel="0" collapsed="false">
      <c r="A5" s="3" t="n">
        <f aca="false">IF(RevRec_Calc!A49="","",RevRec_Calc!A49)</f>
        <v>44620.0</v>
      </c>
      <c r="B5" s="3" t="n">
        <f aca="false">IF(A5="","",RevRec_Calc!B49)</f>
        <v>44620.0</v>
      </c>
      <c r="C5" s="3" t="str">
        <f aca="false">IF(A5="","",RevRec_Calc!C49)</f>
        <v>SO1</v>
      </c>
      <c r="D5" s="3" t="str">
        <f aca="false">IF(A5="","",RevRec_Calc!D49)</f>
        <v>Revenue</v>
      </c>
      <c r="E5" s="71" t="n">
        <f aca="false">IF(A5="","",RevRec_Calc!E49)</f>
        <v>-41.643813111546116</v>
      </c>
      <c r="F5" s="9" t="n">
        <f aca="false">IF(A5="","",RevRec_Calc!F49)</f>
        <v>4.0</v>
      </c>
    </row>
    <row r="6" customFormat="false" ht="15" hidden="false" customHeight="false" outlineLevel="0" collapsed="false">
      <c r="A6" s="3" t="str">
        <f aca="false">IF(RevRec_Calc!A50="","",RevRec_Calc!A50)</f>
        <v/>
      </c>
      <c r="B6" s="3" t="str">
        <f aca="false">IF(A6="","",RevRec_Calc!B50)</f>
        <v/>
      </c>
      <c r="C6" s="3" t="str">
        <f aca="false">IF(A6="","",RevRec_Calc!C50)</f>
        <v/>
      </c>
      <c r="D6" s="3" t="str">
        <f aca="false">IF(A6="","",RevRec_Calc!D50)</f>
        <v/>
      </c>
      <c r="E6" s="71" t="str">
        <f aca="false">IF(A6="","",RevRec_Calc!E50)</f>
        <v/>
      </c>
      <c r="F6" s="9" t="str">
        <f aca="false">IF(A6="","",RevRec_Calc!F50)</f>
        <v/>
      </c>
    </row>
    <row r="7" customFormat="false" ht="15" hidden="false" customHeight="false" outlineLevel="0" collapsed="false">
      <c r="A7" s="3" t="str">
        <f aca="false">IF(RevRec_Calc!A51="","",RevRec_Calc!A51)</f>
        <v/>
      </c>
      <c r="B7" s="3" t="str">
        <f aca="false">IF(A7="","",RevRec_Calc!B51)</f>
        <v/>
      </c>
      <c r="C7" s="3" t="str">
        <f aca="false">IF(A7="","",RevRec_Calc!C51)</f>
        <v/>
      </c>
      <c r="D7" s="3" t="str">
        <f aca="false">IF(A7="","",RevRec_Calc!D51)</f>
        <v/>
      </c>
      <c r="E7" s="71" t="str">
        <f aca="false">IF(A7="","",RevRec_Calc!E51)</f>
        <v/>
      </c>
      <c r="F7" s="9" t="str">
        <f aca="false">IF(A7="","",RevRec_Calc!F51)</f>
        <v/>
      </c>
    </row>
    <row r="8" customFormat="false" ht="15" hidden="false" customHeight="false" outlineLevel="0" collapsed="false">
      <c r="A8" s="3"/>
      <c r="B8" s="3"/>
      <c r="C8" s="3"/>
      <c r="D8" s="3"/>
      <c r="E8" s="71"/>
      <c r="F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2025-06-12T01:32:02Z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