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run\Downloads\"/>
    </mc:Choice>
  </mc:AlternateContent>
  <bookViews>
    <workbookView xWindow="0" yWindow="0" windowWidth="6630" windowHeight="8850" activeTab="1"/>
  </bookViews>
  <sheets>
    <sheet name="Min variance portfolio" sheetId="8" r:id="rId1"/>
    <sheet name="Eq Curve" sheetId="9" r:id="rId2"/>
  </sheets>
  <definedNames>
    <definedName name="solver_adj" localSheetId="0" hidden="1">'Min variance portfolio'!$R$47:$R$51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'Min variance portfolio'!$R$52</definedName>
    <definedName name="solver_lhs2" localSheetId="0" hidden="1">'Min variance portfolio'!$R$73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'Min variance portfolio'!$R$73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2</definedName>
    <definedName name="solver_rhs1" localSheetId="0" hidden="1">100%</definedName>
    <definedName name="solver_rhs2" localSheetId="0" hidden="1">18%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1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62913" iterate="1"/>
</workbook>
</file>

<file path=xl/calcChain.xml><?xml version="1.0" encoding="utf-8"?>
<calcChain xmlns="http://schemas.openxmlformats.org/spreadsheetml/2006/main">
  <c r="R66" i="8" l="1"/>
  <c r="W23" i="9"/>
  <c r="S2" i="9"/>
  <c r="Q5" i="9"/>
  <c r="Q6" i="9"/>
  <c r="Q7" i="9"/>
  <c r="Q8" i="9"/>
  <c r="Q9" i="9"/>
  <c r="Q10" i="9"/>
  <c r="Q11" i="9"/>
  <c r="Q12" i="9"/>
  <c r="Q13" i="9"/>
  <c r="Q14" i="9"/>
  <c r="Q15" i="9"/>
  <c r="Q16" i="9"/>
  <c r="Q17" i="9"/>
  <c r="Q18" i="9"/>
  <c r="Q19" i="9"/>
  <c r="Q20" i="9"/>
  <c r="Q21" i="9"/>
  <c r="Q22" i="9"/>
  <c r="Q23" i="9"/>
  <c r="Q24" i="9"/>
  <c r="Q25" i="9"/>
  <c r="Q26" i="9"/>
  <c r="Q27" i="9"/>
  <c r="Q28" i="9"/>
  <c r="Q29" i="9"/>
  <c r="Q30" i="9"/>
  <c r="Q31" i="9"/>
  <c r="Q32" i="9"/>
  <c r="Q33" i="9"/>
  <c r="Q34" i="9"/>
  <c r="Q35" i="9"/>
  <c r="Q36" i="9"/>
  <c r="Q37" i="9"/>
  <c r="Q38" i="9"/>
  <c r="Q39" i="9"/>
  <c r="Q40" i="9"/>
  <c r="Q41" i="9"/>
  <c r="Q42" i="9"/>
  <c r="Q43" i="9"/>
  <c r="Q44" i="9"/>
  <c r="Q45" i="9"/>
  <c r="Q46" i="9"/>
  <c r="Q47" i="9"/>
  <c r="Q48" i="9"/>
  <c r="Q49" i="9"/>
  <c r="Q50" i="9"/>
  <c r="Q51" i="9"/>
  <c r="Q52" i="9"/>
  <c r="Q53" i="9"/>
  <c r="Q54" i="9"/>
  <c r="Q55" i="9"/>
  <c r="Q56" i="9"/>
  <c r="Q57" i="9"/>
  <c r="Q58" i="9"/>
  <c r="Q59" i="9"/>
  <c r="Q60" i="9"/>
  <c r="Q61" i="9"/>
  <c r="Q62" i="9"/>
  <c r="Q63" i="9"/>
  <c r="Q64" i="9"/>
  <c r="Q65" i="9"/>
  <c r="Q66" i="9"/>
  <c r="Q67" i="9"/>
  <c r="Q68" i="9"/>
  <c r="Q69" i="9"/>
  <c r="Q70" i="9"/>
  <c r="Q71" i="9"/>
  <c r="Q72" i="9"/>
  <c r="Q73" i="9"/>
  <c r="Q74" i="9"/>
  <c r="Q75" i="9"/>
  <c r="Q76" i="9"/>
  <c r="Q77" i="9"/>
  <c r="Q78" i="9"/>
  <c r="Q79" i="9"/>
  <c r="Q80" i="9"/>
  <c r="Q81" i="9"/>
  <c r="Q82" i="9"/>
  <c r="Q83" i="9"/>
  <c r="Q84" i="9"/>
  <c r="Q85" i="9"/>
  <c r="Q86" i="9"/>
  <c r="Q87" i="9"/>
  <c r="Q88" i="9"/>
  <c r="Q89" i="9"/>
  <c r="Q90" i="9"/>
  <c r="Q91" i="9"/>
  <c r="Q92" i="9"/>
  <c r="Q93" i="9"/>
  <c r="Q94" i="9"/>
  <c r="Q95" i="9"/>
  <c r="Q96" i="9"/>
  <c r="Q97" i="9"/>
  <c r="Q98" i="9"/>
  <c r="Q99" i="9"/>
  <c r="Q100" i="9"/>
  <c r="Q101" i="9"/>
  <c r="Q102" i="9"/>
  <c r="Q103" i="9"/>
  <c r="Q104" i="9"/>
  <c r="Q105" i="9"/>
  <c r="Q106" i="9"/>
  <c r="Q107" i="9"/>
  <c r="Q108" i="9"/>
  <c r="Q109" i="9"/>
  <c r="Q110" i="9"/>
  <c r="Q111" i="9"/>
  <c r="Q112" i="9"/>
  <c r="Q113" i="9"/>
  <c r="Q114" i="9"/>
  <c r="Q115" i="9"/>
  <c r="Q116" i="9"/>
  <c r="Q117" i="9"/>
  <c r="Q118" i="9"/>
  <c r="Q119" i="9"/>
  <c r="Q120" i="9"/>
  <c r="Q121" i="9"/>
  <c r="Q122" i="9"/>
  <c r="Q123" i="9"/>
  <c r="Q124" i="9"/>
  <c r="Q125" i="9"/>
  <c r="Q126" i="9"/>
  <c r="Q127" i="9"/>
  <c r="Q128" i="9"/>
  <c r="Q129" i="9"/>
  <c r="Q4" i="9"/>
  <c r="D4" i="9"/>
  <c r="R70" i="8"/>
  <c r="S70" i="8"/>
  <c r="S69" i="8"/>
  <c r="S68" i="8"/>
  <c r="S67" i="8"/>
  <c r="T67" i="8" s="1"/>
  <c r="S66" i="8"/>
  <c r="T66" i="8" s="1"/>
  <c r="T69" i="8"/>
  <c r="T70" i="8"/>
  <c r="R67" i="8"/>
  <c r="R68" i="8"/>
  <c r="R69" i="8"/>
  <c r="T68" i="8"/>
  <c r="R52" i="8"/>
  <c r="S51" i="8"/>
  <c r="S50" i="8"/>
  <c r="S49" i="8"/>
  <c r="S48" i="8"/>
  <c r="S47" i="8"/>
  <c r="R39" i="8" a="1"/>
  <c r="V43" i="8" s="1"/>
  <c r="R31" i="8" a="1"/>
  <c r="T35" i="8" s="1"/>
  <c r="R27" i="8"/>
  <c r="R26" i="8"/>
  <c r="R25" i="8"/>
  <c r="R24" i="8"/>
  <c r="R23" i="8"/>
  <c r="R16" i="8" a="1"/>
  <c r="R16" i="8" s="1"/>
  <c r="R13" i="8"/>
  <c r="R8" i="8" a="1"/>
  <c r="R8" i="8" s="1"/>
  <c r="Q56" i="8" l="1" a="1"/>
  <c r="Q56" i="8" s="1"/>
  <c r="R72" i="8"/>
  <c r="U39" i="8"/>
  <c r="S39" i="8"/>
  <c r="R40" i="8"/>
  <c r="V40" i="8"/>
  <c r="U41" i="8"/>
  <c r="T42" i="8"/>
  <c r="S43" i="8"/>
  <c r="T39" i="8"/>
  <c r="S40" i="8"/>
  <c r="R41" i="8"/>
  <c r="V41" i="8"/>
  <c r="U42" i="8"/>
  <c r="T43" i="8"/>
  <c r="T40" i="8"/>
  <c r="S41" i="8"/>
  <c r="R42" i="8"/>
  <c r="V42" i="8"/>
  <c r="U43" i="8"/>
  <c r="R39" i="8"/>
  <c r="V39" i="8"/>
  <c r="U40" i="8"/>
  <c r="T41" i="8"/>
  <c r="S42" i="8"/>
  <c r="R43" i="8"/>
  <c r="U31" i="8"/>
  <c r="T32" i="8"/>
  <c r="S33" i="8"/>
  <c r="R34" i="8"/>
  <c r="V34" i="8"/>
  <c r="U35" i="8"/>
  <c r="R31" i="8"/>
  <c r="V31" i="8"/>
  <c r="U32" i="8"/>
  <c r="T33" i="8"/>
  <c r="S34" i="8"/>
  <c r="R35" i="8"/>
  <c r="V35" i="8"/>
  <c r="S31" i="8"/>
  <c r="R32" i="8"/>
  <c r="V32" i="8"/>
  <c r="U33" i="8"/>
  <c r="T34" i="8"/>
  <c r="S35" i="8"/>
  <c r="T31" i="8"/>
  <c r="S32" i="8"/>
  <c r="R33" i="8"/>
  <c r="V33" i="8"/>
  <c r="U34" i="8"/>
  <c r="V19" i="8"/>
  <c r="S18" i="8"/>
  <c r="U16" i="8"/>
  <c r="T20" i="8"/>
  <c r="S16" i="8"/>
  <c r="U20" i="8"/>
  <c r="R19" i="8"/>
  <c r="T17" i="8"/>
  <c r="U19" i="8"/>
  <c r="V18" i="8"/>
  <c r="R18" i="8"/>
  <c r="S17" i="8"/>
  <c r="T16" i="8"/>
  <c r="S20" i="8"/>
  <c r="T19" i="8"/>
  <c r="U18" i="8"/>
  <c r="V17" i="8"/>
  <c r="R17" i="8"/>
  <c r="V20" i="8"/>
  <c r="R20" i="8"/>
  <c r="S19" i="8"/>
  <c r="T18" i="8"/>
  <c r="U17" i="8"/>
  <c r="V16" i="8"/>
  <c r="T12" i="8"/>
  <c r="U12" i="8"/>
  <c r="V11" i="8"/>
  <c r="R11" i="8"/>
  <c r="S10" i="8"/>
  <c r="T9" i="8"/>
  <c r="U8" i="8"/>
  <c r="U11" i="8"/>
  <c r="V10" i="8"/>
  <c r="R10" i="8"/>
  <c r="S9" i="8"/>
  <c r="T8" i="8"/>
  <c r="S12" i="8"/>
  <c r="T11" i="8"/>
  <c r="U10" i="8"/>
  <c r="V9" i="8"/>
  <c r="R9" i="8"/>
  <c r="S8" i="8"/>
  <c r="V12" i="8"/>
  <c r="R12" i="8"/>
  <c r="S11" i="8"/>
  <c r="T10" i="8"/>
  <c r="U9" i="8"/>
  <c r="V8" i="8"/>
  <c r="S56" i="8" l="1"/>
  <c r="T56" i="8"/>
  <c r="R56" i="8"/>
  <c r="U56" i="8"/>
  <c r="Q59" i="8" l="1" a="1"/>
  <c r="Q59" i="8" s="1"/>
  <c r="Q62" i="8" s="1"/>
  <c r="R73" i="8" s="1"/>
  <c r="Q3" i="9" l="1"/>
  <c r="O129" i="9"/>
  <c r="L129" i="9"/>
  <c r="I129" i="9"/>
  <c r="F129" i="9"/>
  <c r="C129" i="9"/>
  <c r="O128" i="9"/>
  <c r="L128" i="9"/>
  <c r="I128" i="9"/>
  <c r="F128" i="9"/>
  <c r="C128" i="9"/>
  <c r="O127" i="9"/>
  <c r="L127" i="9"/>
  <c r="I127" i="9"/>
  <c r="F127" i="9"/>
  <c r="C127" i="9"/>
  <c r="O126" i="9"/>
  <c r="L126" i="9"/>
  <c r="I126" i="9"/>
  <c r="F126" i="9"/>
  <c r="C126" i="9"/>
  <c r="O125" i="9"/>
  <c r="L125" i="9"/>
  <c r="I125" i="9"/>
  <c r="F125" i="9"/>
  <c r="C125" i="9"/>
  <c r="O124" i="9"/>
  <c r="L124" i="9"/>
  <c r="I124" i="9"/>
  <c r="F124" i="9"/>
  <c r="C124" i="9"/>
  <c r="O123" i="9"/>
  <c r="L123" i="9"/>
  <c r="I123" i="9"/>
  <c r="F123" i="9"/>
  <c r="C123" i="9"/>
  <c r="O122" i="9"/>
  <c r="L122" i="9"/>
  <c r="I122" i="9"/>
  <c r="F122" i="9"/>
  <c r="C122" i="9"/>
  <c r="O121" i="9"/>
  <c r="L121" i="9"/>
  <c r="I121" i="9"/>
  <c r="F121" i="9"/>
  <c r="C121" i="9"/>
  <c r="O120" i="9"/>
  <c r="L120" i="9"/>
  <c r="I120" i="9"/>
  <c r="F120" i="9"/>
  <c r="C120" i="9"/>
  <c r="O119" i="9"/>
  <c r="L119" i="9"/>
  <c r="I119" i="9"/>
  <c r="F119" i="9"/>
  <c r="C119" i="9"/>
  <c r="O118" i="9"/>
  <c r="L118" i="9"/>
  <c r="I118" i="9"/>
  <c r="F118" i="9"/>
  <c r="C118" i="9"/>
  <c r="O117" i="9"/>
  <c r="L117" i="9"/>
  <c r="I117" i="9"/>
  <c r="F117" i="9"/>
  <c r="C117" i="9"/>
  <c r="O116" i="9"/>
  <c r="L116" i="9"/>
  <c r="I116" i="9"/>
  <c r="F116" i="9"/>
  <c r="C116" i="9"/>
  <c r="O115" i="9"/>
  <c r="L115" i="9"/>
  <c r="I115" i="9"/>
  <c r="F115" i="9"/>
  <c r="C115" i="9"/>
  <c r="O114" i="9"/>
  <c r="L114" i="9"/>
  <c r="I114" i="9"/>
  <c r="F114" i="9"/>
  <c r="C114" i="9"/>
  <c r="O113" i="9"/>
  <c r="L113" i="9"/>
  <c r="I113" i="9"/>
  <c r="F113" i="9"/>
  <c r="C113" i="9"/>
  <c r="O112" i="9"/>
  <c r="L112" i="9"/>
  <c r="I112" i="9"/>
  <c r="F112" i="9"/>
  <c r="C112" i="9"/>
  <c r="O111" i="9"/>
  <c r="L111" i="9"/>
  <c r="I111" i="9"/>
  <c r="F111" i="9"/>
  <c r="C111" i="9"/>
  <c r="O110" i="9"/>
  <c r="L110" i="9"/>
  <c r="I110" i="9"/>
  <c r="F110" i="9"/>
  <c r="C110" i="9"/>
  <c r="O109" i="9"/>
  <c r="L109" i="9"/>
  <c r="I109" i="9"/>
  <c r="F109" i="9"/>
  <c r="C109" i="9"/>
  <c r="O108" i="9"/>
  <c r="L108" i="9"/>
  <c r="I108" i="9"/>
  <c r="F108" i="9"/>
  <c r="C108" i="9"/>
  <c r="O107" i="9"/>
  <c r="L107" i="9"/>
  <c r="I107" i="9"/>
  <c r="F107" i="9"/>
  <c r="C107" i="9"/>
  <c r="O106" i="9"/>
  <c r="L106" i="9"/>
  <c r="I106" i="9"/>
  <c r="F106" i="9"/>
  <c r="C106" i="9"/>
  <c r="O105" i="9"/>
  <c r="L105" i="9"/>
  <c r="I105" i="9"/>
  <c r="F105" i="9"/>
  <c r="C105" i="9"/>
  <c r="O104" i="9"/>
  <c r="L104" i="9"/>
  <c r="I104" i="9"/>
  <c r="F104" i="9"/>
  <c r="C104" i="9"/>
  <c r="O103" i="9"/>
  <c r="L103" i="9"/>
  <c r="I103" i="9"/>
  <c r="F103" i="9"/>
  <c r="C103" i="9"/>
  <c r="O102" i="9"/>
  <c r="L102" i="9"/>
  <c r="I102" i="9"/>
  <c r="F102" i="9"/>
  <c r="C102" i="9"/>
  <c r="O101" i="9"/>
  <c r="L101" i="9"/>
  <c r="I101" i="9"/>
  <c r="F101" i="9"/>
  <c r="C101" i="9"/>
  <c r="O100" i="9"/>
  <c r="L100" i="9"/>
  <c r="I100" i="9"/>
  <c r="F100" i="9"/>
  <c r="C100" i="9"/>
  <c r="O99" i="9"/>
  <c r="L99" i="9"/>
  <c r="I99" i="9"/>
  <c r="F99" i="9"/>
  <c r="C99" i="9"/>
  <c r="O98" i="9"/>
  <c r="L98" i="9"/>
  <c r="I98" i="9"/>
  <c r="F98" i="9"/>
  <c r="C98" i="9"/>
  <c r="O97" i="9"/>
  <c r="L97" i="9"/>
  <c r="I97" i="9"/>
  <c r="F97" i="9"/>
  <c r="C97" i="9"/>
  <c r="O96" i="9"/>
  <c r="L96" i="9"/>
  <c r="I96" i="9"/>
  <c r="F96" i="9"/>
  <c r="C96" i="9"/>
  <c r="O95" i="9"/>
  <c r="L95" i="9"/>
  <c r="I95" i="9"/>
  <c r="F95" i="9"/>
  <c r="C95" i="9"/>
  <c r="O94" i="9"/>
  <c r="L94" i="9"/>
  <c r="I94" i="9"/>
  <c r="F94" i="9"/>
  <c r="C94" i="9"/>
  <c r="O93" i="9"/>
  <c r="L93" i="9"/>
  <c r="I93" i="9"/>
  <c r="F93" i="9"/>
  <c r="C93" i="9"/>
  <c r="O92" i="9"/>
  <c r="L92" i="9"/>
  <c r="I92" i="9"/>
  <c r="F92" i="9"/>
  <c r="C92" i="9"/>
  <c r="O91" i="9"/>
  <c r="L91" i="9"/>
  <c r="I91" i="9"/>
  <c r="F91" i="9"/>
  <c r="C91" i="9"/>
  <c r="O90" i="9"/>
  <c r="L90" i="9"/>
  <c r="I90" i="9"/>
  <c r="F90" i="9"/>
  <c r="C90" i="9"/>
  <c r="O89" i="9"/>
  <c r="L89" i="9"/>
  <c r="I89" i="9"/>
  <c r="F89" i="9"/>
  <c r="C89" i="9"/>
  <c r="O88" i="9"/>
  <c r="L88" i="9"/>
  <c r="I88" i="9"/>
  <c r="F88" i="9"/>
  <c r="C88" i="9"/>
  <c r="O87" i="9"/>
  <c r="L87" i="9"/>
  <c r="I87" i="9"/>
  <c r="F87" i="9"/>
  <c r="C87" i="9"/>
  <c r="O86" i="9"/>
  <c r="L86" i="9"/>
  <c r="I86" i="9"/>
  <c r="F86" i="9"/>
  <c r="C86" i="9"/>
  <c r="O85" i="9"/>
  <c r="L85" i="9"/>
  <c r="I85" i="9"/>
  <c r="F85" i="9"/>
  <c r="C85" i="9"/>
  <c r="O84" i="9"/>
  <c r="L84" i="9"/>
  <c r="I84" i="9"/>
  <c r="F84" i="9"/>
  <c r="C84" i="9"/>
  <c r="O83" i="9"/>
  <c r="L83" i="9"/>
  <c r="I83" i="9"/>
  <c r="F83" i="9"/>
  <c r="C83" i="9"/>
  <c r="O82" i="9"/>
  <c r="L82" i="9"/>
  <c r="I82" i="9"/>
  <c r="F82" i="9"/>
  <c r="C82" i="9"/>
  <c r="O81" i="9"/>
  <c r="L81" i="9"/>
  <c r="I81" i="9"/>
  <c r="F81" i="9"/>
  <c r="C81" i="9"/>
  <c r="O80" i="9"/>
  <c r="L80" i="9"/>
  <c r="I80" i="9"/>
  <c r="F80" i="9"/>
  <c r="C80" i="9"/>
  <c r="O79" i="9"/>
  <c r="L79" i="9"/>
  <c r="I79" i="9"/>
  <c r="F79" i="9"/>
  <c r="C79" i="9"/>
  <c r="O78" i="9"/>
  <c r="L78" i="9"/>
  <c r="I78" i="9"/>
  <c r="F78" i="9"/>
  <c r="C78" i="9"/>
  <c r="O77" i="9"/>
  <c r="L77" i="9"/>
  <c r="I77" i="9"/>
  <c r="F77" i="9"/>
  <c r="C77" i="9"/>
  <c r="O76" i="9"/>
  <c r="L76" i="9"/>
  <c r="I76" i="9"/>
  <c r="F76" i="9"/>
  <c r="C76" i="9"/>
  <c r="O75" i="9"/>
  <c r="L75" i="9"/>
  <c r="I75" i="9"/>
  <c r="F75" i="9"/>
  <c r="C75" i="9"/>
  <c r="O74" i="9"/>
  <c r="L74" i="9"/>
  <c r="I74" i="9"/>
  <c r="F74" i="9"/>
  <c r="C74" i="9"/>
  <c r="O73" i="9"/>
  <c r="L73" i="9"/>
  <c r="I73" i="9"/>
  <c r="F73" i="9"/>
  <c r="C73" i="9"/>
  <c r="O72" i="9"/>
  <c r="L72" i="9"/>
  <c r="I72" i="9"/>
  <c r="F72" i="9"/>
  <c r="C72" i="9"/>
  <c r="O71" i="9"/>
  <c r="L71" i="9"/>
  <c r="I71" i="9"/>
  <c r="F71" i="9"/>
  <c r="C71" i="9"/>
  <c r="O70" i="9"/>
  <c r="L70" i="9"/>
  <c r="I70" i="9"/>
  <c r="F70" i="9"/>
  <c r="C70" i="9"/>
  <c r="O69" i="9"/>
  <c r="L69" i="9"/>
  <c r="I69" i="9"/>
  <c r="F69" i="9"/>
  <c r="C69" i="9"/>
  <c r="O68" i="9"/>
  <c r="L68" i="9"/>
  <c r="I68" i="9"/>
  <c r="F68" i="9"/>
  <c r="C68" i="9"/>
  <c r="O67" i="9"/>
  <c r="L67" i="9"/>
  <c r="I67" i="9"/>
  <c r="F67" i="9"/>
  <c r="C67" i="9"/>
  <c r="O66" i="9"/>
  <c r="L66" i="9"/>
  <c r="I66" i="9"/>
  <c r="F66" i="9"/>
  <c r="C66" i="9"/>
  <c r="O65" i="9"/>
  <c r="L65" i="9"/>
  <c r="I65" i="9"/>
  <c r="F65" i="9"/>
  <c r="C65" i="9"/>
  <c r="O64" i="9"/>
  <c r="L64" i="9"/>
  <c r="I64" i="9"/>
  <c r="F64" i="9"/>
  <c r="C64" i="9"/>
  <c r="O63" i="9"/>
  <c r="L63" i="9"/>
  <c r="I63" i="9"/>
  <c r="F63" i="9"/>
  <c r="C63" i="9"/>
  <c r="O62" i="9"/>
  <c r="L62" i="9"/>
  <c r="I62" i="9"/>
  <c r="F62" i="9"/>
  <c r="C62" i="9"/>
  <c r="O61" i="9"/>
  <c r="L61" i="9"/>
  <c r="I61" i="9"/>
  <c r="F61" i="9"/>
  <c r="C61" i="9"/>
  <c r="O60" i="9"/>
  <c r="L60" i="9"/>
  <c r="I60" i="9"/>
  <c r="F60" i="9"/>
  <c r="C60" i="9"/>
  <c r="O59" i="9"/>
  <c r="L59" i="9"/>
  <c r="I59" i="9"/>
  <c r="F59" i="9"/>
  <c r="C59" i="9"/>
  <c r="O58" i="9"/>
  <c r="L58" i="9"/>
  <c r="I58" i="9"/>
  <c r="F58" i="9"/>
  <c r="C58" i="9"/>
  <c r="O57" i="9"/>
  <c r="L57" i="9"/>
  <c r="I57" i="9"/>
  <c r="F57" i="9"/>
  <c r="C57" i="9"/>
  <c r="O56" i="9"/>
  <c r="L56" i="9"/>
  <c r="I56" i="9"/>
  <c r="F56" i="9"/>
  <c r="C56" i="9"/>
  <c r="O55" i="9"/>
  <c r="L55" i="9"/>
  <c r="I55" i="9"/>
  <c r="F55" i="9"/>
  <c r="C55" i="9"/>
  <c r="O54" i="9"/>
  <c r="L54" i="9"/>
  <c r="I54" i="9"/>
  <c r="F54" i="9"/>
  <c r="C54" i="9"/>
  <c r="O53" i="9"/>
  <c r="L53" i="9"/>
  <c r="I53" i="9"/>
  <c r="F53" i="9"/>
  <c r="C53" i="9"/>
  <c r="O52" i="9"/>
  <c r="L52" i="9"/>
  <c r="I52" i="9"/>
  <c r="F52" i="9"/>
  <c r="C52" i="9"/>
  <c r="O51" i="9"/>
  <c r="L51" i="9"/>
  <c r="I51" i="9"/>
  <c r="F51" i="9"/>
  <c r="C51" i="9"/>
  <c r="O50" i="9"/>
  <c r="L50" i="9"/>
  <c r="I50" i="9"/>
  <c r="F50" i="9"/>
  <c r="C50" i="9"/>
  <c r="O49" i="9"/>
  <c r="L49" i="9"/>
  <c r="I49" i="9"/>
  <c r="F49" i="9"/>
  <c r="C49" i="9"/>
  <c r="O48" i="9"/>
  <c r="L48" i="9"/>
  <c r="I48" i="9"/>
  <c r="F48" i="9"/>
  <c r="C48" i="9"/>
  <c r="O47" i="9"/>
  <c r="L47" i="9"/>
  <c r="I47" i="9"/>
  <c r="F47" i="9"/>
  <c r="C47" i="9"/>
  <c r="O46" i="9"/>
  <c r="L46" i="9"/>
  <c r="I46" i="9"/>
  <c r="F46" i="9"/>
  <c r="C46" i="9"/>
  <c r="O45" i="9"/>
  <c r="L45" i="9"/>
  <c r="I45" i="9"/>
  <c r="F45" i="9"/>
  <c r="C45" i="9"/>
  <c r="O44" i="9"/>
  <c r="L44" i="9"/>
  <c r="I44" i="9"/>
  <c r="F44" i="9"/>
  <c r="C44" i="9"/>
  <c r="O43" i="9"/>
  <c r="L43" i="9"/>
  <c r="I43" i="9"/>
  <c r="F43" i="9"/>
  <c r="C43" i="9"/>
  <c r="O42" i="9"/>
  <c r="L42" i="9"/>
  <c r="I42" i="9"/>
  <c r="F42" i="9"/>
  <c r="C42" i="9"/>
  <c r="O41" i="9"/>
  <c r="L41" i="9"/>
  <c r="I41" i="9"/>
  <c r="F41" i="9"/>
  <c r="C41" i="9"/>
  <c r="O40" i="9"/>
  <c r="L40" i="9"/>
  <c r="I40" i="9"/>
  <c r="F40" i="9"/>
  <c r="C40" i="9"/>
  <c r="O39" i="9"/>
  <c r="L39" i="9"/>
  <c r="I39" i="9"/>
  <c r="F39" i="9"/>
  <c r="C39" i="9"/>
  <c r="O38" i="9"/>
  <c r="L38" i="9"/>
  <c r="I38" i="9"/>
  <c r="F38" i="9"/>
  <c r="C38" i="9"/>
  <c r="O37" i="9"/>
  <c r="L37" i="9"/>
  <c r="I37" i="9"/>
  <c r="F37" i="9"/>
  <c r="C37" i="9"/>
  <c r="O36" i="9"/>
  <c r="L36" i="9"/>
  <c r="I36" i="9"/>
  <c r="F36" i="9"/>
  <c r="C36" i="9"/>
  <c r="O35" i="9"/>
  <c r="L35" i="9"/>
  <c r="I35" i="9"/>
  <c r="F35" i="9"/>
  <c r="C35" i="9"/>
  <c r="O34" i="9"/>
  <c r="L34" i="9"/>
  <c r="I34" i="9"/>
  <c r="F34" i="9"/>
  <c r="C34" i="9"/>
  <c r="O33" i="9"/>
  <c r="L33" i="9"/>
  <c r="I33" i="9"/>
  <c r="F33" i="9"/>
  <c r="C33" i="9"/>
  <c r="O32" i="9"/>
  <c r="L32" i="9"/>
  <c r="I32" i="9"/>
  <c r="F32" i="9"/>
  <c r="C32" i="9"/>
  <c r="O31" i="9"/>
  <c r="L31" i="9"/>
  <c r="I31" i="9"/>
  <c r="F31" i="9"/>
  <c r="C31" i="9"/>
  <c r="O30" i="9"/>
  <c r="L30" i="9"/>
  <c r="I30" i="9"/>
  <c r="F30" i="9"/>
  <c r="C30" i="9"/>
  <c r="O29" i="9"/>
  <c r="L29" i="9"/>
  <c r="I29" i="9"/>
  <c r="F29" i="9"/>
  <c r="C29" i="9"/>
  <c r="O28" i="9"/>
  <c r="L28" i="9"/>
  <c r="I28" i="9"/>
  <c r="F28" i="9"/>
  <c r="C28" i="9"/>
  <c r="O27" i="9"/>
  <c r="L27" i="9"/>
  <c r="I27" i="9"/>
  <c r="F27" i="9"/>
  <c r="C27" i="9"/>
  <c r="O26" i="9"/>
  <c r="L26" i="9"/>
  <c r="I26" i="9"/>
  <c r="F26" i="9"/>
  <c r="C26" i="9"/>
  <c r="O25" i="9"/>
  <c r="L25" i="9"/>
  <c r="I25" i="9"/>
  <c r="F25" i="9"/>
  <c r="C25" i="9"/>
  <c r="O24" i="9"/>
  <c r="L24" i="9"/>
  <c r="I24" i="9"/>
  <c r="F24" i="9"/>
  <c r="C24" i="9"/>
  <c r="O23" i="9"/>
  <c r="L23" i="9"/>
  <c r="I23" i="9"/>
  <c r="F23" i="9"/>
  <c r="C23" i="9"/>
  <c r="O22" i="9"/>
  <c r="L22" i="9"/>
  <c r="I22" i="9"/>
  <c r="F22" i="9"/>
  <c r="C22" i="9"/>
  <c r="O21" i="9"/>
  <c r="L21" i="9"/>
  <c r="I21" i="9"/>
  <c r="F21" i="9"/>
  <c r="C21" i="9"/>
  <c r="O20" i="9"/>
  <c r="L20" i="9"/>
  <c r="I20" i="9"/>
  <c r="F20" i="9"/>
  <c r="C20" i="9"/>
  <c r="O19" i="9"/>
  <c r="L19" i="9"/>
  <c r="I19" i="9"/>
  <c r="F19" i="9"/>
  <c r="C19" i="9"/>
  <c r="O18" i="9"/>
  <c r="L18" i="9"/>
  <c r="I18" i="9"/>
  <c r="F18" i="9"/>
  <c r="C18" i="9"/>
  <c r="O17" i="9"/>
  <c r="L17" i="9"/>
  <c r="I17" i="9"/>
  <c r="F17" i="9"/>
  <c r="C17" i="9"/>
  <c r="O16" i="9"/>
  <c r="L16" i="9"/>
  <c r="I16" i="9"/>
  <c r="F16" i="9"/>
  <c r="C16" i="9"/>
  <c r="O15" i="9"/>
  <c r="L15" i="9"/>
  <c r="I15" i="9"/>
  <c r="F15" i="9"/>
  <c r="C15" i="9"/>
  <c r="O14" i="9"/>
  <c r="L14" i="9"/>
  <c r="I14" i="9"/>
  <c r="F14" i="9"/>
  <c r="C14" i="9"/>
  <c r="O13" i="9"/>
  <c r="L13" i="9"/>
  <c r="I13" i="9"/>
  <c r="F13" i="9"/>
  <c r="C13" i="9"/>
  <c r="O12" i="9"/>
  <c r="L12" i="9"/>
  <c r="I12" i="9"/>
  <c r="F12" i="9"/>
  <c r="C12" i="9"/>
  <c r="O11" i="9"/>
  <c r="L11" i="9"/>
  <c r="I11" i="9"/>
  <c r="F11" i="9"/>
  <c r="C11" i="9"/>
  <c r="O10" i="9"/>
  <c r="L10" i="9"/>
  <c r="I10" i="9"/>
  <c r="F10" i="9"/>
  <c r="C10" i="9"/>
  <c r="O9" i="9"/>
  <c r="L9" i="9"/>
  <c r="I9" i="9"/>
  <c r="F9" i="9"/>
  <c r="C9" i="9"/>
  <c r="O8" i="9"/>
  <c r="L8" i="9"/>
  <c r="I8" i="9"/>
  <c r="F8" i="9"/>
  <c r="C8" i="9"/>
  <c r="O7" i="9"/>
  <c r="L7" i="9"/>
  <c r="I7" i="9"/>
  <c r="F7" i="9"/>
  <c r="C7" i="9"/>
  <c r="O6" i="9"/>
  <c r="L6" i="9"/>
  <c r="I6" i="9"/>
  <c r="F6" i="9"/>
  <c r="C6" i="9"/>
  <c r="O5" i="9"/>
  <c r="L5" i="9"/>
  <c r="I5" i="9"/>
  <c r="F5" i="9"/>
  <c r="C5" i="9"/>
  <c r="O4" i="9"/>
  <c r="L4" i="9"/>
  <c r="I4" i="9"/>
  <c r="F4" i="9"/>
  <c r="C4" i="9"/>
  <c r="D5" i="9" l="1"/>
  <c r="D6" i="9" s="1"/>
  <c r="D7" i="9" s="1"/>
  <c r="D8" i="9" s="1"/>
  <c r="D9" i="9" s="1"/>
  <c r="D10" i="9" s="1"/>
  <c r="D11" i="9" s="1"/>
  <c r="D12" i="9" s="1"/>
  <c r="D13" i="9" s="1"/>
  <c r="D14" i="9" s="1"/>
  <c r="D15" i="9" s="1"/>
  <c r="D16" i="9" s="1"/>
  <c r="D17" i="9" s="1"/>
  <c r="D18" i="9" s="1"/>
  <c r="D19" i="9" s="1"/>
  <c r="D20" i="9" s="1"/>
  <c r="D21" i="9" s="1"/>
  <c r="D22" i="9" s="1"/>
  <c r="D23" i="9" s="1"/>
  <c r="D24" i="9" s="1"/>
  <c r="D25" i="9" s="1"/>
  <c r="D26" i="9" s="1"/>
  <c r="D27" i="9" s="1"/>
  <c r="D28" i="9" s="1"/>
  <c r="D29" i="9" s="1"/>
  <c r="D30" i="9" s="1"/>
  <c r="D31" i="9" s="1"/>
  <c r="D32" i="9" s="1"/>
  <c r="D33" i="9" s="1"/>
  <c r="D34" i="9" s="1"/>
  <c r="D35" i="9" s="1"/>
  <c r="D36" i="9" s="1"/>
  <c r="D37" i="9" s="1"/>
  <c r="D38" i="9" s="1"/>
  <c r="D39" i="9" s="1"/>
  <c r="D40" i="9" s="1"/>
  <c r="D41" i="9" s="1"/>
  <c r="D42" i="9" s="1"/>
  <c r="D43" i="9" s="1"/>
  <c r="D44" i="9" s="1"/>
  <c r="D45" i="9" s="1"/>
  <c r="D46" i="9" s="1"/>
  <c r="D47" i="9" s="1"/>
  <c r="D48" i="9" s="1"/>
  <c r="D49" i="9" s="1"/>
  <c r="D50" i="9" s="1"/>
  <c r="D51" i="9" s="1"/>
  <c r="D52" i="9" s="1"/>
  <c r="D53" i="9" s="1"/>
  <c r="D54" i="9" s="1"/>
  <c r="D55" i="9" s="1"/>
  <c r="D56" i="9" s="1"/>
  <c r="D57" i="9" s="1"/>
  <c r="D58" i="9" s="1"/>
  <c r="D59" i="9" s="1"/>
  <c r="D60" i="9" s="1"/>
  <c r="D61" i="9" s="1"/>
  <c r="D62" i="9" s="1"/>
  <c r="D63" i="9" s="1"/>
  <c r="D64" i="9" s="1"/>
  <c r="D65" i="9" s="1"/>
  <c r="D66" i="9" s="1"/>
  <c r="D67" i="9" s="1"/>
  <c r="D68" i="9" s="1"/>
  <c r="D69" i="9" s="1"/>
  <c r="D70" i="9" s="1"/>
  <c r="D71" i="9" s="1"/>
  <c r="D72" i="9" s="1"/>
  <c r="D73" i="9" s="1"/>
  <c r="D74" i="9" s="1"/>
  <c r="D75" i="9" s="1"/>
  <c r="D76" i="9" s="1"/>
  <c r="D77" i="9" s="1"/>
  <c r="D78" i="9" s="1"/>
  <c r="D79" i="9" s="1"/>
  <c r="D80" i="9" s="1"/>
  <c r="D81" i="9" s="1"/>
  <c r="D82" i="9" s="1"/>
  <c r="D83" i="9" s="1"/>
  <c r="D84" i="9" s="1"/>
  <c r="D85" i="9" s="1"/>
  <c r="D86" i="9" s="1"/>
  <c r="D87" i="9" s="1"/>
  <c r="D88" i="9" s="1"/>
  <c r="D89" i="9" s="1"/>
  <c r="D90" i="9" s="1"/>
  <c r="D91" i="9" s="1"/>
  <c r="D92" i="9" s="1"/>
  <c r="D93" i="9" s="1"/>
  <c r="D94" i="9" s="1"/>
  <c r="D95" i="9" s="1"/>
  <c r="D96" i="9" s="1"/>
  <c r="D97" i="9" s="1"/>
  <c r="D98" i="9" s="1"/>
  <c r="D99" i="9" s="1"/>
  <c r="D100" i="9" s="1"/>
  <c r="D101" i="9" s="1"/>
  <c r="D102" i="9" s="1"/>
  <c r="D103" i="9" s="1"/>
  <c r="D104" i="9" s="1"/>
  <c r="D105" i="9" s="1"/>
  <c r="D106" i="9" s="1"/>
  <c r="D107" i="9" s="1"/>
  <c r="D108" i="9" s="1"/>
  <c r="D109" i="9" s="1"/>
  <c r="D110" i="9" s="1"/>
  <c r="D111" i="9" s="1"/>
  <c r="D112" i="9" s="1"/>
  <c r="D113" i="9" s="1"/>
  <c r="D114" i="9" s="1"/>
  <c r="D115" i="9" s="1"/>
  <c r="D116" i="9" s="1"/>
  <c r="D117" i="9" s="1"/>
  <c r="D118" i="9" s="1"/>
  <c r="D119" i="9" s="1"/>
  <c r="D120" i="9" s="1"/>
  <c r="D121" i="9" s="1"/>
  <c r="D122" i="9" s="1"/>
  <c r="D123" i="9" s="1"/>
  <c r="D124" i="9" s="1"/>
  <c r="D125" i="9" s="1"/>
  <c r="D126" i="9" s="1"/>
  <c r="D127" i="9" s="1"/>
  <c r="D128" i="9" s="1"/>
  <c r="D129" i="9" s="1"/>
  <c r="G4" i="9"/>
  <c r="G5" i="9" s="1"/>
  <c r="G6" i="9" s="1"/>
  <c r="G7" i="9" s="1"/>
  <c r="G8" i="9" s="1"/>
  <c r="G9" i="9" s="1"/>
  <c r="G10" i="9" s="1"/>
  <c r="G11" i="9" s="1"/>
  <c r="G12" i="9" s="1"/>
  <c r="G13" i="9" s="1"/>
  <c r="G14" i="9" s="1"/>
  <c r="G15" i="9" s="1"/>
  <c r="G16" i="9" s="1"/>
  <c r="G17" i="9" s="1"/>
  <c r="G18" i="9" s="1"/>
  <c r="G19" i="9" s="1"/>
  <c r="G20" i="9" s="1"/>
  <c r="G21" i="9" s="1"/>
  <c r="G22" i="9" s="1"/>
  <c r="G23" i="9" s="1"/>
  <c r="G24" i="9" s="1"/>
  <c r="G25" i="9" s="1"/>
  <c r="G26" i="9" s="1"/>
  <c r="G27" i="9" s="1"/>
  <c r="G28" i="9" s="1"/>
  <c r="G29" i="9" s="1"/>
  <c r="G30" i="9" s="1"/>
  <c r="G31" i="9" s="1"/>
  <c r="G32" i="9" s="1"/>
  <c r="G33" i="9" s="1"/>
  <c r="G34" i="9" s="1"/>
  <c r="G35" i="9" s="1"/>
  <c r="G36" i="9" s="1"/>
  <c r="G37" i="9" s="1"/>
  <c r="G38" i="9" s="1"/>
  <c r="G39" i="9" s="1"/>
  <c r="G40" i="9" s="1"/>
  <c r="G41" i="9" s="1"/>
  <c r="G42" i="9" s="1"/>
  <c r="G43" i="9" s="1"/>
  <c r="G44" i="9" s="1"/>
  <c r="G45" i="9" s="1"/>
  <c r="G46" i="9" s="1"/>
  <c r="G47" i="9" s="1"/>
  <c r="G48" i="9" s="1"/>
  <c r="G49" i="9" s="1"/>
  <c r="G50" i="9" s="1"/>
  <c r="G51" i="9" s="1"/>
  <c r="G52" i="9" s="1"/>
  <c r="G53" i="9" s="1"/>
  <c r="G54" i="9" s="1"/>
  <c r="G55" i="9" s="1"/>
  <c r="G56" i="9" s="1"/>
  <c r="G57" i="9" s="1"/>
  <c r="G58" i="9" s="1"/>
  <c r="G59" i="9" s="1"/>
  <c r="G60" i="9" s="1"/>
  <c r="G61" i="9" s="1"/>
  <c r="G62" i="9" s="1"/>
  <c r="G63" i="9" s="1"/>
  <c r="G64" i="9" s="1"/>
  <c r="G65" i="9" s="1"/>
  <c r="G66" i="9" s="1"/>
  <c r="G67" i="9" s="1"/>
  <c r="G68" i="9" s="1"/>
  <c r="G69" i="9" s="1"/>
  <c r="G70" i="9" s="1"/>
  <c r="G71" i="9" s="1"/>
  <c r="G72" i="9" s="1"/>
  <c r="G73" i="9" s="1"/>
  <c r="G74" i="9" s="1"/>
  <c r="G75" i="9" s="1"/>
  <c r="G76" i="9" s="1"/>
  <c r="G77" i="9" s="1"/>
  <c r="G78" i="9" s="1"/>
  <c r="G79" i="9" s="1"/>
  <c r="G80" i="9" s="1"/>
  <c r="G81" i="9" s="1"/>
  <c r="G82" i="9" s="1"/>
  <c r="G83" i="9" s="1"/>
  <c r="G84" i="9" s="1"/>
  <c r="G85" i="9" s="1"/>
  <c r="G86" i="9" s="1"/>
  <c r="G87" i="9" s="1"/>
  <c r="G88" i="9" s="1"/>
  <c r="G89" i="9" s="1"/>
  <c r="G90" i="9" s="1"/>
  <c r="G91" i="9" s="1"/>
  <c r="G92" i="9" s="1"/>
  <c r="G93" i="9" s="1"/>
  <c r="G94" i="9" s="1"/>
  <c r="G95" i="9" s="1"/>
  <c r="G96" i="9" s="1"/>
  <c r="G97" i="9" s="1"/>
  <c r="G98" i="9" s="1"/>
  <c r="G99" i="9" s="1"/>
  <c r="G100" i="9" s="1"/>
  <c r="G101" i="9" s="1"/>
  <c r="G102" i="9" s="1"/>
  <c r="G103" i="9" s="1"/>
  <c r="G104" i="9" s="1"/>
  <c r="G105" i="9" s="1"/>
  <c r="G106" i="9" s="1"/>
  <c r="G107" i="9" s="1"/>
  <c r="G108" i="9" s="1"/>
  <c r="G109" i="9" s="1"/>
  <c r="G110" i="9" s="1"/>
  <c r="G111" i="9" s="1"/>
  <c r="G112" i="9" s="1"/>
  <c r="G113" i="9" s="1"/>
  <c r="G114" i="9" s="1"/>
  <c r="G115" i="9" s="1"/>
  <c r="G116" i="9" s="1"/>
  <c r="G117" i="9" s="1"/>
  <c r="G118" i="9" s="1"/>
  <c r="G119" i="9" s="1"/>
  <c r="G120" i="9" s="1"/>
  <c r="G121" i="9" s="1"/>
  <c r="G122" i="9" s="1"/>
  <c r="G123" i="9" s="1"/>
  <c r="G124" i="9" s="1"/>
  <c r="G125" i="9" s="1"/>
  <c r="G126" i="9" s="1"/>
  <c r="G127" i="9" s="1"/>
  <c r="G128" i="9" s="1"/>
  <c r="G129" i="9" s="1"/>
  <c r="J4" i="9"/>
  <c r="J5" i="9" s="1"/>
  <c r="J6" i="9" s="1"/>
  <c r="J7" i="9" s="1"/>
  <c r="J8" i="9" s="1"/>
  <c r="J9" i="9" s="1"/>
  <c r="J10" i="9" s="1"/>
  <c r="J11" i="9" s="1"/>
  <c r="J12" i="9" s="1"/>
  <c r="J13" i="9" s="1"/>
  <c r="J14" i="9" s="1"/>
  <c r="J15" i="9" s="1"/>
  <c r="J16" i="9" s="1"/>
  <c r="J17" i="9" s="1"/>
  <c r="J18" i="9" s="1"/>
  <c r="J19" i="9" s="1"/>
  <c r="J20" i="9" s="1"/>
  <c r="J21" i="9" s="1"/>
  <c r="J22" i="9" s="1"/>
  <c r="J23" i="9" s="1"/>
  <c r="J24" i="9" s="1"/>
  <c r="J25" i="9" s="1"/>
  <c r="J26" i="9" s="1"/>
  <c r="J27" i="9" s="1"/>
  <c r="J28" i="9" s="1"/>
  <c r="J29" i="9" s="1"/>
  <c r="J30" i="9" s="1"/>
  <c r="J31" i="9" s="1"/>
  <c r="J32" i="9" s="1"/>
  <c r="J33" i="9" s="1"/>
  <c r="J34" i="9" s="1"/>
  <c r="J35" i="9" s="1"/>
  <c r="J36" i="9" s="1"/>
  <c r="J37" i="9" s="1"/>
  <c r="J38" i="9" s="1"/>
  <c r="J39" i="9" s="1"/>
  <c r="J40" i="9" s="1"/>
  <c r="J41" i="9" s="1"/>
  <c r="J42" i="9" s="1"/>
  <c r="J43" i="9" s="1"/>
  <c r="J44" i="9" s="1"/>
  <c r="J45" i="9" s="1"/>
  <c r="J46" i="9" s="1"/>
  <c r="J47" i="9" s="1"/>
  <c r="J48" i="9" s="1"/>
  <c r="J49" i="9" s="1"/>
  <c r="J50" i="9" s="1"/>
  <c r="J51" i="9" s="1"/>
  <c r="J52" i="9" s="1"/>
  <c r="J53" i="9" s="1"/>
  <c r="J54" i="9" s="1"/>
  <c r="J55" i="9" s="1"/>
  <c r="J56" i="9" s="1"/>
  <c r="J57" i="9" s="1"/>
  <c r="J58" i="9" s="1"/>
  <c r="J59" i="9" s="1"/>
  <c r="J60" i="9" s="1"/>
  <c r="J61" i="9" s="1"/>
  <c r="J62" i="9" s="1"/>
  <c r="J63" i="9" s="1"/>
  <c r="J64" i="9" s="1"/>
  <c r="J65" i="9" s="1"/>
  <c r="J66" i="9" s="1"/>
  <c r="J67" i="9" s="1"/>
  <c r="J68" i="9" s="1"/>
  <c r="J69" i="9" s="1"/>
  <c r="J70" i="9" s="1"/>
  <c r="J71" i="9" s="1"/>
  <c r="J72" i="9" s="1"/>
  <c r="J73" i="9" s="1"/>
  <c r="J74" i="9" s="1"/>
  <c r="J75" i="9" s="1"/>
  <c r="J76" i="9" s="1"/>
  <c r="J77" i="9" s="1"/>
  <c r="J78" i="9" s="1"/>
  <c r="J79" i="9" s="1"/>
  <c r="J80" i="9" s="1"/>
  <c r="J81" i="9" s="1"/>
  <c r="J82" i="9" s="1"/>
  <c r="J83" i="9" s="1"/>
  <c r="J84" i="9" s="1"/>
  <c r="J85" i="9" s="1"/>
  <c r="J86" i="9" s="1"/>
  <c r="J87" i="9" s="1"/>
  <c r="J88" i="9" s="1"/>
  <c r="J89" i="9" s="1"/>
  <c r="J90" i="9" s="1"/>
  <c r="J91" i="9" s="1"/>
  <c r="J92" i="9" s="1"/>
  <c r="J93" i="9" s="1"/>
  <c r="J94" i="9" s="1"/>
  <c r="J95" i="9" s="1"/>
  <c r="J96" i="9" s="1"/>
  <c r="J97" i="9" s="1"/>
  <c r="J98" i="9" s="1"/>
  <c r="J99" i="9" s="1"/>
  <c r="J100" i="9" s="1"/>
  <c r="J101" i="9" s="1"/>
  <c r="J102" i="9" s="1"/>
  <c r="J103" i="9" s="1"/>
  <c r="J104" i="9" s="1"/>
  <c r="J105" i="9" s="1"/>
  <c r="J106" i="9" s="1"/>
  <c r="J107" i="9" s="1"/>
  <c r="J108" i="9" s="1"/>
  <c r="J109" i="9" s="1"/>
  <c r="J110" i="9" s="1"/>
  <c r="J111" i="9" s="1"/>
  <c r="J112" i="9" s="1"/>
  <c r="J113" i="9" s="1"/>
  <c r="J114" i="9" s="1"/>
  <c r="J115" i="9" s="1"/>
  <c r="J116" i="9" s="1"/>
  <c r="J117" i="9" s="1"/>
  <c r="J118" i="9" s="1"/>
  <c r="J119" i="9" s="1"/>
  <c r="J120" i="9" s="1"/>
  <c r="J121" i="9" s="1"/>
  <c r="J122" i="9" s="1"/>
  <c r="J123" i="9" s="1"/>
  <c r="J124" i="9" s="1"/>
  <c r="J125" i="9" s="1"/>
  <c r="J126" i="9" s="1"/>
  <c r="J127" i="9" s="1"/>
  <c r="J128" i="9" s="1"/>
  <c r="J129" i="9" s="1"/>
  <c r="M4" i="9"/>
  <c r="M5" i="9" s="1"/>
  <c r="M6" i="9" s="1"/>
  <c r="M7" i="9" s="1"/>
  <c r="M8" i="9" s="1"/>
  <c r="M9" i="9" s="1"/>
  <c r="M10" i="9" s="1"/>
  <c r="M11" i="9" s="1"/>
  <c r="M12" i="9" s="1"/>
  <c r="M13" i="9" s="1"/>
  <c r="M14" i="9" s="1"/>
  <c r="M15" i="9" s="1"/>
  <c r="M16" i="9" s="1"/>
  <c r="M17" i="9" s="1"/>
  <c r="M18" i="9" s="1"/>
  <c r="M19" i="9" s="1"/>
  <c r="M20" i="9" s="1"/>
  <c r="M21" i="9" s="1"/>
  <c r="M22" i="9" s="1"/>
  <c r="M23" i="9" s="1"/>
  <c r="M24" i="9" s="1"/>
  <c r="M25" i="9" s="1"/>
  <c r="M26" i="9" s="1"/>
  <c r="M27" i="9" s="1"/>
  <c r="M28" i="9" s="1"/>
  <c r="M29" i="9" s="1"/>
  <c r="M30" i="9" s="1"/>
  <c r="M31" i="9" s="1"/>
  <c r="M32" i="9" s="1"/>
  <c r="M33" i="9" s="1"/>
  <c r="M34" i="9" s="1"/>
  <c r="M35" i="9" s="1"/>
  <c r="M36" i="9" s="1"/>
  <c r="M37" i="9" s="1"/>
  <c r="M38" i="9" s="1"/>
  <c r="M39" i="9" s="1"/>
  <c r="M40" i="9" s="1"/>
  <c r="M41" i="9" s="1"/>
  <c r="M42" i="9" s="1"/>
  <c r="M43" i="9" s="1"/>
  <c r="M44" i="9" s="1"/>
  <c r="M45" i="9" s="1"/>
  <c r="M46" i="9" s="1"/>
  <c r="M47" i="9" s="1"/>
  <c r="M48" i="9" s="1"/>
  <c r="M49" i="9" s="1"/>
  <c r="M50" i="9" s="1"/>
  <c r="M51" i="9" s="1"/>
  <c r="M52" i="9" s="1"/>
  <c r="M53" i="9" s="1"/>
  <c r="M54" i="9" s="1"/>
  <c r="M55" i="9" s="1"/>
  <c r="M56" i="9" s="1"/>
  <c r="M57" i="9" s="1"/>
  <c r="M58" i="9" s="1"/>
  <c r="M59" i="9" s="1"/>
  <c r="M60" i="9" s="1"/>
  <c r="M61" i="9" s="1"/>
  <c r="M62" i="9" s="1"/>
  <c r="M63" i="9" s="1"/>
  <c r="M64" i="9" s="1"/>
  <c r="M65" i="9" s="1"/>
  <c r="M66" i="9" s="1"/>
  <c r="M67" i="9" s="1"/>
  <c r="M68" i="9" s="1"/>
  <c r="M69" i="9" s="1"/>
  <c r="M70" i="9" s="1"/>
  <c r="M71" i="9" s="1"/>
  <c r="M72" i="9" s="1"/>
  <c r="M73" i="9" s="1"/>
  <c r="M74" i="9" s="1"/>
  <c r="M75" i="9" s="1"/>
  <c r="M76" i="9" s="1"/>
  <c r="M77" i="9" s="1"/>
  <c r="M78" i="9" s="1"/>
  <c r="M79" i="9" s="1"/>
  <c r="M80" i="9" s="1"/>
  <c r="M81" i="9" s="1"/>
  <c r="M82" i="9" s="1"/>
  <c r="M83" i="9" s="1"/>
  <c r="M84" i="9" s="1"/>
  <c r="M85" i="9" s="1"/>
  <c r="M86" i="9" s="1"/>
  <c r="M87" i="9" s="1"/>
  <c r="M88" i="9" s="1"/>
  <c r="M89" i="9" s="1"/>
  <c r="M90" i="9" s="1"/>
  <c r="M91" i="9" s="1"/>
  <c r="M92" i="9" s="1"/>
  <c r="M93" i="9" s="1"/>
  <c r="M94" i="9" s="1"/>
  <c r="M95" i="9" s="1"/>
  <c r="M96" i="9" s="1"/>
  <c r="M97" i="9" s="1"/>
  <c r="M98" i="9" s="1"/>
  <c r="M99" i="9" s="1"/>
  <c r="M100" i="9" s="1"/>
  <c r="M101" i="9" s="1"/>
  <c r="M102" i="9" s="1"/>
  <c r="M103" i="9" s="1"/>
  <c r="M104" i="9" s="1"/>
  <c r="M105" i="9" s="1"/>
  <c r="M106" i="9" s="1"/>
  <c r="M107" i="9" s="1"/>
  <c r="M108" i="9" s="1"/>
  <c r="M109" i="9" s="1"/>
  <c r="M110" i="9" s="1"/>
  <c r="M111" i="9" s="1"/>
  <c r="M112" i="9" s="1"/>
  <c r="M113" i="9" s="1"/>
  <c r="M114" i="9" s="1"/>
  <c r="M115" i="9" s="1"/>
  <c r="M116" i="9" s="1"/>
  <c r="M117" i="9" s="1"/>
  <c r="M118" i="9" s="1"/>
  <c r="M119" i="9" s="1"/>
  <c r="M120" i="9" s="1"/>
  <c r="M121" i="9" s="1"/>
  <c r="M122" i="9" s="1"/>
  <c r="M123" i="9" s="1"/>
  <c r="M124" i="9" s="1"/>
  <c r="M125" i="9" s="1"/>
  <c r="M126" i="9" s="1"/>
  <c r="M127" i="9" s="1"/>
  <c r="M128" i="9" s="1"/>
  <c r="M129" i="9" s="1"/>
  <c r="P4" i="9"/>
  <c r="P5" i="9" s="1"/>
  <c r="P6" i="9" s="1"/>
  <c r="P7" i="9" s="1"/>
  <c r="P8" i="9" s="1"/>
  <c r="P9" i="9" s="1"/>
  <c r="P10" i="9" s="1"/>
  <c r="P11" i="9" s="1"/>
  <c r="P12" i="9" s="1"/>
  <c r="P13" i="9" s="1"/>
  <c r="P14" i="9" s="1"/>
  <c r="P15" i="9" s="1"/>
  <c r="P16" i="9" s="1"/>
  <c r="P17" i="9" s="1"/>
  <c r="P18" i="9" s="1"/>
  <c r="P19" i="9" s="1"/>
  <c r="P20" i="9" s="1"/>
  <c r="P21" i="9" s="1"/>
  <c r="P22" i="9" s="1"/>
  <c r="P23" i="9" s="1"/>
  <c r="P24" i="9" s="1"/>
  <c r="P25" i="9" s="1"/>
  <c r="P26" i="9" s="1"/>
  <c r="P27" i="9" s="1"/>
  <c r="P28" i="9" s="1"/>
  <c r="P29" i="9" s="1"/>
  <c r="P30" i="9" s="1"/>
  <c r="P31" i="9" s="1"/>
  <c r="P32" i="9" s="1"/>
  <c r="P33" i="9" s="1"/>
  <c r="P34" i="9" s="1"/>
  <c r="P35" i="9" s="1"/>
  <c r="P36" i="9" s="1"/>
  <c r="P37" i="9" s="1"/>
  <c r="P38" i="9" s="1"/>
  <c r="P39" i="9" s="1"/>
  <c r="P40" i="9" s="1"/>
  <c r="P41" i="9" s="1"/>
  <c r="P42" i="9" s="1"/>
  <c r="P43" i="9" s="1"/>
  <c r="P44" i="9" s="1"/>
  <c r="P45" i="9" s="1"/>
  <c r="P46" i="9" s="1"/>
  <c r="P47" i="9" s="1"/>
  <c r="P48" i="9" s="1"/>
  <c r="P49" i="9" s="1"/>
  <c r="P50" i="9" s="1"/>
  <c r="P51" i="9" s="1"/>
  <c r="P52" i="9" s="1"/>
  <c r="P53" i="9" s="1"/>
  <c r="P54" i="9" s="1"/>
  <c r="P55" i="9" s="1"/>
  <c r="P56" i="9" s="1"/>
  <c r="P57" i="9" s="1"/>
  <c r="P58" i="9" s="1"/>
  <c r="P59" i="9" s="1"/>
  <c r="P60" i="9" s="1"/>
  <c r="P61" i="9" s="1"/>
  <c r="P62" i="9" s="1"/>
  <c r="P63" i="9" s="1"/>
  <c r="P64" i="9" s="1"/>
  <c r="P65" i="9" s="1"/>
  <c r="P66" i="9" s="1"/>
  <c r="P67" i="9" s="1"/>
  <c r="P68" i="9" s="1"/>
  <c r="P69" i="9" s="1"/>
  <c r="P70" i="9" s="1"/>
  <c r="P71" i="9" s="1"/>
  <c r="P72" i="9" s="1"/>
  <c r="P73" i="9" s="1"/>
  <c r="P74" i="9" s="1"/>
  <c r="P75" i="9" s="1"/>
  <c r="P76" i="9" s="1"/>
  <c r="P77" i="9" s="1"/>
  <c r="P78" i="9" s="1"/>
  <c r="P79" i="9" s="1"/>
  <c r="P80" i="9" s="1"/>
  <c r="P81" i="9" s="1"/>
  <c r="P82" i="9" s="1"/>
  <c r="P83" i="9" s="1"/>
  <c r="P84" i="9" s="1"/>
  <c r="P85" i="9" s="1"/>
  <c r="P86" i="9" s="1"/>
  <c r="P87" i="9" s="1"/>
  <c r="P88" i="9" s="1"/>
  <c r="P89" i="9" s="1"/>
  <c r="P90" i="9" s="1"/>
  <c r="P91" i="9" s="1"/>
  <c r="P92" i="9" s="1"/>
  <c r="P93" i="9" s="1"/>
  <c r="P94" i="9" s="1"/>
  <c r="P95" i="9" s="1"/>
  <c r="P96" i="9" s="1"/>
  <c r="P97" i="9" s="1"/>
  <c r="P98" i="9" s="1"/>
  <c r="P99" i="9" s="1"/>
  <c r="P100" i="9" s="1"/>
  <c r="P101" i="9" s="1"/>
  <c r="P102" i="9" s="1"/>
  <c r="P103" i="9" s="1"/>
  <c r="P104" i="9" s="1"/>
  <c r="P105" i="9" s="1"/>
  <c r="P106" i="9" s="1"/>
  <c r="P107" i="9" s="1"/>
  <c r="P108" i="9" s="1"/>
  <c r="P109" i="9" s="1"/>
  <c r="P110" i="9" s="1"/>
  <c r="P111" i="9" s="1"/>
  <c r="P112" i="9" s="1"/>
  <c r="P113" i="9" s="1"/>
  <c r="P114" i="9" s="1"/>
  <c r="P115" i="9" s="1"/>
  <c r="P116" i="9" s="1"/>
  <c r="P117" i="9" s="1"/>
  <c r="P118" i="9" s="1"/>
  <c r="P119" i="9" s="1"/>
  <c r="P120" i="9" s="1"/>
  <c r="P121" i="9" s="1"/>
  <c r="P122" i="9" s="1"/>
  <c r="P123" i="9" s="1"/>
  <c r="P124" i="9" s="1"/>
  <c r="P125" i="9" s="1"/>
  <c r="P126" i="9" s="1"/>
  <c r="P127" i="9" s="1"/>
  <c r="P128" i="9" s="1"/>
  <c r="P129" i="9" s="1"/>
  <c r="L131" i="8"/>
  <c r="R4" i="9" l="1"/>
  <c r="R5" i="9" l="1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116" i="8"/>
  <c r="C117" i="8"/>
  <c r="C118" i="8"/>
  <c r="C119" i="8"/>
  <c r="C120" i="8"/>
  <c r="C121" i="8"/>
  <c r="C122" i="8"/>
  <c r="C123" i="8"/>
  <c r="C124" i="8"/>
  <c r="C125" i="8"/>
  <c r="C126" i="8"/>
  <c r="C127" i="8"/>
  <c r="C128" i="8"/>
  <c r="C129" i="8"/>
  <c r="C130" i="8"/>
  <c r="K130" i="8"/>
  <c r="I130" i="8"/>
  <c r="K129" i="8"/>
  <c r="I129" i="8"/>
  <c r="K128" i="8"/>
  <c r="I128" i="8"/>
  <c r="K127" i="8"/>
  <c r="I127" i="8"/>
  <c r="K126" i="8"/>
  <c r="I126" i="8"/>
  <c r="K125" i="8"/>
  <c r="I125" i="8"/>
  <c r="K124" i="8"/>
  <c r="I124" i="8"/>
  <c r="K123" i="8"/>
  <c r="I123" i="8"/>
  <c r="K122" i="8"/>
  <c r="I122" i="8"/>
  <c r="K121" i="8"/>
  <c r="I121" i="8"/>
  <c r="K120" i="8"/>
  <c r="I120" i="8"/>
  <c r="K119" i="8"/>
  <c r="I119" i="8"/>
  <c r="K118" i="8"/>
  <c r="I118" i="8"/>
  <c r="K117" i="8"/>
  <c r="I117" i="8"/>
  <c r="K116" i="8"/>
  <c r="I116" i="8"/>
  <c r="K115" i="8"/>
  <c r="I115" i="8"/>
  <c r="K114" i="8"/>
  <c r="I114" i="8"/>
  <c r="K113" i="8"/>
  <c r="I113" i="8"/>
  <c r="K112" i="8"/>
  <c r="I112" i="8"/>
  <c r="K111" i="8"/>
  <c r="I111" i="8"/>
  <c r="K110" i="8"/>
  <c r="I110" i="8"/>
  <c r="K109" i="8"/>
  <c r="I109" i="8"/>
  <c r="K108" i="8"/>
  <c r="I108" i="8"/>
  <c r="K107" i="8"/>
  <c r="I107" i="8"/>
  <c r="K106" i="8"/>
  <c r="I106" i="8"/>
  <c r="K105" i="8"/>
  <c r="I105" i="8"/>
  <c r="K104" i="8"/>
  <c r="I104" i="8"/>
  <c r="K103" i="8"/>
  <c r="I103" i="8"/>
  <c r="K102" i="8"/>
  <c r="I102" i="8"/>
  <c r="K101" i="8"/>
  <c r="I101" i="8"/>
  <c r="K100" i="8"/>
  <c r="I100" i="8"/>
  <c r="K99" i="8"/>
  <c r="I99" i="8"/>
  <c r="K98" i="8"/>
  <c r="I98" i="8"/>
  <c r="K97" i="8"/>
  <c r="I97" i="8"/>
  <c r="K96" i="8"/>
  <c r="I96" i="8"/>
  <c r="K95" i="8"/>
  <c r="I95" i="8"/>
  <c r="K94" i="8"/>
  <c r="I94" i="8"/>
  <c r="K93" i="8"/>
  <c r="I93" i="8"/>
  <c r="K92" i="8"/>
  <c r="I92" i="8"/>
  <c r="K91" i="8"/>
  <c r="I91" i="8"/>
  <c r="K90" i="8"/>
  <c r="I90" i="8"/>
  <c r="K89" i="8"/>
  <c r="I89" i="8"/>
  <c r="K88" i="8"/>
  <c r="I88" i="8"/>
  <c r="K87" i="8"/>
  <c r="I87" i="8"/>
  <c r="K86" i="8"/>
  <c r="I86" i="8"/>
  <c r="K85" i="8"/>
  <c r="I85" i="8"/>
  <c r="K84" i="8"/>
  <c r="I84" i="8"/>
  <c r="K83" i="8"/>
  <c r="I83" i="8"/>
  <c r="K82" i="8"/>
  <c r="I82" i="8"/>
  <c r="K81" i="8"/>
  <c r="I81" i="8"/>
  <c r="K80" i="8"/>
  <c r="I80" i="8"/>
  <c r="K79" i="8"/>
  <c r="I79" i="8"/>
  <c r="K78" i="8"/>
  <c r="I78" i="8"/>
  <c r="K77" i="8"/>
  <c r="I77" i="8"/>
  <c r="K76" i="8"/>
  <c r="I76" i="8"/>
  <c r="K75" i="8"/>
  <c r="I75" i="8"/>
  <c r="K74" i="8"/>
  <c r="I74" i="8"/>
  <c r="K73" i="8"/>
  <c r="I73" i="8"/>
  <c r="K72" i="8"/>
  <c r="I72" i="8"/>
  <c r="K71" i="8"/>
  <c r="I71" i="8"/>
  <c r="K70" i="8"/>
  <c r="I70" i="8"/>
  <c r="K69" i="8"/>
  <c r="I69" i="8"/>
  <c r="K68" i="8"/>
  <c r="I68" i="8"/>
  <c r="K67" i="8"/>
  <c r="I67" i="8"/>
  <c r="K66" i="8"/>
  <c r="I66" i="8"/>
  <c r="K65" i="8"/>
  <c r="I65" i="8"/>
  <c r="K64" i="8"/>
  <c r="I64" i="8"/>
  <c r="K63" i="8"/>
  <c r="I63" i="8"/>
  <c r="K62" i="8"/>
  <c r="I62" i="8"/>
  <c r="K61" i="8"/>
  <c r="I61" i="8"/>
  <c r="K60" i="8"/>
  <c r="I60" i="8"/>
  <c r="K59" i="8"/>
  <c r="I59" i="8"/>
  <c r="K58" i="8"/>
  <c r="I58" i="8"/>
  <c r="K57" i="8"/>
  <c r="I57" i="8"/>
  <c r="K56" i="8"/>
  <c r="I56" i="8"/>
  <c r="K55" i="8"/>
  <c r="I55" i="8"/>
  <c r="K54" i="8"/>
  <c r="I54" i="8"/>
  <c r="K53" i="8"/>
  <c r="I53" i="8"/>
  <c r="K52" i="8"/>
  <c r="I52" i="8"/>
  <c r="K51" i="8"/>
  <c r="I51" i="8"/>
  <c r="K50" i="8"/>
  <c r="I50" i="8"/>
  <c r="K49" i="8"/>
  <c r="I49" i="8"/>
  <c r="K48" i="8"/>
  <c r="I48" i="8"/>
  <c r="K47" i="8"/>
  <c r="I47" i="8"/>
  <c r="K46" i="8"/>
  <c r="I46" i="8"/>
  <c r="K45" i="8"/>
  <c r="I45" i="8"/>
  <c r="K44" i="8"/>
  <c r="I44" i="8"/>
  <c r="K43" i="8"/>
  <c r="I43" i="8"/>
  <c r="K42" i="8"/>
  <c r="I42" i="8"/>
  <c r="K41" i="8"/>
  <c r="I41" i="8"/>
  <c r="K40" i="8"/>
  <c r="I40" i="8"/>
  <c r="K39" i="8"/>
  <c r="I39" i="8"/>
  <c r="K38" i="8"/>
  <c r="I38" i="8"/>
  <c r="K37" i="8"/>
  <c r="I37" i="8"/>
  <c r="K36" i="8"/>
  <c r="I36" i="8"/>
  <c r="K35" i="8"/>
  <c r="I35" i="8"/>
  <c r="K34" i="8"/>
  <c r="I34" i="8"/>
  <c r="K33" i="8"/>
  <c r="I33" i="8"/>
  <c r="K32" i="8"/>
  <c r="I32" i="8"/>
  <c r="K31" i="8"/>
  <c r="I31" i="8"/>
  <c r="K30" i="8"/>
  <c r="I30" i="8"/>
  <c r="K29" i="8"/>
  <c r="I29" i="8"/>
  <c r="K28" i="8"/>
  <c r="I28" i="8"/>
  <c r="K27" i="8"/>
  <c r="I27" i="8"/>
  <c r="K26" i="8"/>
  <c r="I26" i="8"/>
  <c r="K25" i="8"/>
  <c r="I25" i="8"/>
  <c r="K24" i="8"/>
  <c r="I24" i="8"/>
  <c r="K23" i="8"/>
  <c r="I23" i="8"/>
  <c r="K22" i="8"/>
  <c r="I22" i="8"/>
  <c r="K21" i="8"/>
  <c r="I21" i="8"/>
  <c r="K20" i="8"/>
  <c r="I20" i="8"/>
  <c r="K19" i="8"/>
  <c r="I19" i="8"/>
  <c r="K18" i="8"/>
  <c r="I18" i="8"/>
  <c r="K17" i="8"/>
  <c r="I17" i="8"/>
  <c r="K16" i="8"/>
  <c r="I16" i="8"/>
  <c r="K15" i="8"/>
  <c r="I15" i="8"/>
  <c r="K14" i="8"/>
  <c r="I14" i="8"/>
  <c r="K13" i="8"/>
  <c r="I13" i="8"/>
  <c r="K12" i="8"/>
  <c r="I12" i="8"/>
  <c r="K11" i="8"/>
  <c r="I11" i="8"/>
  <c r="K10" i="8"/>
  <c r="I10" i="8"/>
  <c r="K9" i="8"/>
  <c r="I9" i="8"/>
  <c r="K8" i="8"/>
  <c r="I8" i="8"/>
  <c r="K7" i="8"/>
  <c r="I7" i="8"/>
  <c r="K6" i="8"/>
  <c r="I6" i="8"/>
  <c r="K5" i="8"/>
  <c r="I5" i="8"/>
  <c r="R6" i="9" l="1"/>
  <c r="K131" i="8"/>
  <c r="P6" i="8" s="1"/>
  <c r="I131" i="8"/>
  <c r="O34" i="8" s="1"/>
  <c r="P15" i="8" l="1"/>
  <c r="P129" i="8"/>
  <c r="P121" i="8"/>
  <c r="P113" i="8"/>
  <c r="P105" i="8"/>
  <c r="P97" i="8"/>
  <c r="P89" i="8"/>
  <c r="P81" i="8"/>
  <c r="P73" i="8"/>
  <c r="P65" i="8"/>
  <c r="P57" i="8"/>
  <c r="P49" i="8"/>
  <c r="P41" i="8"/>
  <c r="P33" i="8"/>
  <c r="P23" i="8"/>
  <c r="P11" i="8"/>
  <c r="P126" i="8"/>
  <c r="P118" i="8"/>
  <c r="P110" i="8"/>
  <c r="P102" i="8"/>
  <c r="P94" i="8"/>
  <c r="P86" i="8"/>
  <c r="P78" i="8"/>
  <c r="P70" i="8"/>
  <c r="P62" i="8"/>
  <c r="P54" i="8"/>
  <c r="P46" i="8"/>
  <c r="P38" i="8"/>
  <c r="P30" i="8"/>
  <c r="P22" i="8"/>
  <c r="P14" i="8"/>
  <c r="P9" i="8"/>
  <c r="P127" i="8"/>
  <c r="P119" i="8"/>
  <c r="P111" i="8"/>
  <c r="P103" i="8"/>
  <c r="P95" i="8"/>
  <c r="P87" i="8"/>
  <c r="P79" i="8"/>
  <c r="P71" i="8"/>
  <c r="P63" i="8"/>
  <c r="P55" i="8"/>
  <c r="P47" i="8"/>
  <c r="P39" i="8"/>
  <c r="P31" i="8"/>
  <c r="P21" i="8"/>
  <c r="P5" i="8"/>
  <c r="P124" i="8"/>
  <c r="P116" i="8"/>
  <c r="P108" i="8"/>
  <c r="P100" i="8"/>
  <c r="P92" i="8"/>
  <c r="P84" i="8"/>
  <c r="P76" i="8"/>
  <c r="P68" i="8"/>
  <c r="P60" i="8"/>
  <c r="P52" i="8"/>
  <c r="P44" i="8"/>
  <c r="P36" i="8"/>
  <c r="P28" i="8"/>
  <c r="P20" i="8"/>
  <c r="P12" i="8"/>
  <c r="P27" i="8"/>
  <c r="P7" i="8"/>
  <c r="P125" i="8"/>
  <c r="P117" i="8"/>
  <c r="P109" i="8"/>
  <c r="P101" i="8"/>
  <c r="P93" i="8"/>
  <c r="P85" i="8"/>
  <c r="P77" i="8"/>
  <c r="P69" i="8"/>
  <c r="P61" i="8"/>
  <c r="P53" i="8"/>
  <c r="P45" i="8"/>
  <c r="P37" i="8"/>
  <c r="P29" i="8"/>
  <c r="P17" i="8"/>
  <c r="P130" i="8"/>
  <c r="P122" i="8"/>
  <c r="P114" i="8"/>
  <c r="P106" i="8"/>
  <c r="P98" i="8"/>
  <c r="P90" i="8"/>
  <c r="P82" i="8"/>
  <c r="P74" i="8"/>
  <c r="P66" i="8"/>
  <c r="P58" i="8"/>
  <c r="P50" i="8"/>
  <c r="P42" i="8"/>
  <c r="P34" i="8"/>
  <c r="P26" i="8"/>
  <c r="P18" i="8"/>
  <c r="P10" i="8"/>
  <c r="P19" i="8"/>
  <c r="P8" i="8"/>
  <c r="P123" i="8"/>
  <c r="P115" i="8"/>
  <c r="P107" i="8"/>
  <c r="P99" i="8"/>
  <c r="P91" i="8"/>
  <c r="P83" i="8"/>
  <c r="P75" i="8"/>
  <c r="P67" i="8"/>
  <c r="P59" i="8"/>
  <c r="P51" i="8"/>
  <c r="P43" i="8"/>
  <c r="P35" i="8"/>
  <c r="P25" i="8"/>
  <c r="P13" i="8"/>
  <c r="P128" i="8"/>
  <c r="P120" i="8"/>
  <c r="P112" i="8"/>
  <c r="P104" i="8"/>
  <c r="P96" i="8"/>
  <c r="P88" i="8"/>
  <c r="P80" i="8"/>
  <c r="P72" i="8"/>
  <c r="P64" i="8"/>
  <c r="P56" i="8"/>
  <c r="P48" i="8"/>
  <c r="P40" i="8"/>
  <c r="P32" i="8"/>
  <c r="P24" i="8"/>
  <c r="P16" i="8"/>
  <c r="O73" i="8"/>
  <c r="O111" i="8"/>
  <c r="O63" i="8"/>
  <c r="O21" i="8"/>
  <c r="O92" i="8"/>
  <c r="O66" i="8"/>
  <c r="O41" i="8"/>
  <c r="O127" i="8"/>
  <c r="O31" i="8"/>
  <c r="O130" i="8"/>
  <c r="O97" i="8"/>
  <c r="O53" i="8"/>
  <c r="O7" i="8"/>
  <c r="O28" i="8"/>
  <c r="O85" i="8"/>
  <c r="O121" i="8"/>
  <c r="O109" i="8"/>
  <c r="O95" i="8"/>
  <c r="O81" i="8"/>
  <c r="O71" i="8"/>
  <c r="O61" i="8"/>
  <c r="O49" i="8"/>
  <c r="O39" i="8"/>
  <c r="O29" i="8"/>
  <c r="O17" i="8"/>
  <c r="O76" i="8"/>
  <c r="R7" i="9"/>
  <c r="O119" i="8"/>
  <c r="O105" i="8"/>
  <c r="O89" i="8"/>
  <c r="O79" i="8"/>
  <c r="O69" i="8"/>
  <c r="O57" i="8"/>
  <c r="O47" i="8"/>
  <c r="O37" i="8"/>
  <c r="O25" i="8"/>
  <c r="O15" i="8"/>
  <c r="O5" i="8"/>
  <c r="O124" i="8"/>
  <c r="O60" i="8"/>
  <c r="O99" i="8"/>
  <c r="O98" i="8"/>
  <c r="O107" i="8"/>
  <c r="O12" i="8"/>
  <c r="O114" i="8"/>
  <c r="O50" i="8"/>
  <c r="O129" i="8"/>
  <c r="O117" i="8"/>
  <c r="O101" i="8"/>
  <c r="O87" i="8"/>
  <c r="O77" i="8"/>
  <c r="O65" i="8"/>
  <c r="O55" i="8"/>
  <c r="O45" i="8"/>
  <c r="O33" i="8"/>
  <c r="O23" i="8"/>
  <c r="O11" i="8"/>
  <c r="O108" i="8"/>
  <c r="O44" i="8"/>
  <c r="O82" i="8"/>
  <c r="O18" i="8"/>
  <c r="O120" i="8"/>
  <c r="O104" i="8"/>
  <c r="O88" i="8"/>
  <c r="O72" i="8"/>
  <c r="O56" i="8"/>
  <c r="O40" i="8"/>
  <c r="O24" i="8"/>
  <c r="O8" i="8"/>
  <c r="O91" i="8"/>
  <c r="O126" i="8"/>
  <c r="O110" i="8"/>
  <c r="O94" i="8"/>
  <c r="O78" i="8"/>
  <c r="O62" i="8"/>
  <c r="O46" i="8"/>
  <c r="O30" i="8"/>
  <c r="O14" i="8"/>
  <c r="O116" i="8"/>
  <c r="O100" i="8"/>
  <c r="O84" i="8"/>
  <c r="O68" i="8"/>
  <c r="O52" i="8"/>
  <c r="O36" i="8"/>
  <c r="O20" i="8"/>
  <c r="O123" i="8"/>
  <c r="O13" i="8"/>
  <c r="O122" i="8"/>
  <c r="O106" i="8"/>
  <c r="O90" i="8"/>
  <c r="O74" i="8"/>
  <c r="O58" i="8"/>
  <c r="O42" i="8"/>
  <c r="O26" i="8"/>
  <c r="O10" i="8"/>
  <c r="O125" i="8"/>
  <c r="O113" i="8"/>
  <c r="O103" i="8"/>
  <c r="O93" i="8"/>
  <c r="O83" i="8"/>
  <c r="O75" i="8"/>
  <c r="O67" i="8"/>
  <c r="O59" i="8"/>
  <c r="O51" i="8"/>
  <c r="O43" i="8"/>
  <c r="O35" i="8"/>
  <c r="O27" i="8"/>
  <c r="O19" i="8"/>
  <c r="O9" i="8"/>
  <c r="O128" i="8"/>
  <c r="O112" i="8"/>
  <c r="O96" i="8"/>
  <c r="O80" i="8"/>
  <c r="O64" i="8"/>
  <c r="O48" i="8"/>
  <c r="O32" i="8"/>
  <c r="O16" i="8"/>
  <c r="O115" i="8"/>
  <c r="O118" i="8"/>
  <c r="O102" i="8"/>
  <c r="O86" i="8"/>
  <c r="O70" i="8"/>
  <c r="O54" i="8"/>
  <c r="O38" i="8"/>
  <c r="O22" i="8"/>
  <c r="O6" i="8"/>
  <c r="G130" i="8"/>
  <c r="E130" i="8"/>
  <c r="G129" i="8"/>
  <c r="E129" i="8"/>
  <c r="G128" i="8"/>
  <c r="E128" i="8"/>
  <c r="G127" i="8"/>
  <c r="E127" i="8"/>
  <c r="G126" i="8"/>
  <c r="E126" i="8"/>
  <c r="G125" i="8"/>
  <c r="E125" i="8"/>
  <c r="G124" i="8"/>
  <c r="E124" i="8"/>
  <c r="G123" i="8"/>
  <c r="E123" i="8"/>
  <c r="G122" i="8"/>
  <c r="E122" i="8"/>
  <c r="G121" i="8"/>
  <c r="E121" i="8"/>
  <c r="G120" i="8"/>
  <c r="E120" i="8"/>
  <c r="G119" i="8"/>
  <c r="E119" i="8"/>
  <c r="G118" i="8"/>
  <c r="E118" i="8"/>
  <c r="G117" i="8"/>
  <c r="E117" i="8"/>
  <c r="G116" i="8"/>
  <c r="E116" i="8"/>
  <c r="G115" i="8"/>
  <c r="E115" i="8"/>
  <c r="G114" i="8"/>
  <c r="E114" i="8"/>
  <c r="G113" i="8"/>
  <c r="E113" i="8"/>
  <c r="G112" i="8"/>
  <c r="E112" i="8"/>
  <c r="G111" i="8"/>
  <c r="E111" i="8"/>
  <c r="G110" i="8"/>
  <c r="E110" i="8"/>
  <c r="G109" i="8"/>
  <c r="E109" i="8"/>
  <c r="G108" i="8"/>
  <c r="E108" i="8"/>
  <c r="G107" i="8"/>
  <c r="E107" i="8"/>
  <c r="G106" i="8"/>
  <c r="E106" i="8"/>
  <c r="G105" i="8"/>
  <c r="E105" i="8"/>
  <c r="G104" i="8"/>
  <c r="E104" i="8"/>
  <c r="G103" i="8"/>
  <c r="E103" i="8"/>
  <c r="G102" i="8"/>
  <c r="E102" i="8"/>
  <c r="G101" i="8"/>
  <c r="E101" i="8"/>
  <c r="G100" i="8"/>
  <c r="E100" i="8"/>
  <c r="G99" i="8"/>
  <c r="E99" i="8"/>
  <c r="G98" i="8"/>
  <c r="E98" i="8"/>
  <c r="G97" i="8"/>
  <c r="E97" i="8"/>
  <c r="G96" i="8"/>
  <c r="E96" i="8"/>
  <c r="G95" i="8"/>
  <c r="E95" i="8"/>
  <c r="G94" i="8"/>
  <c r="E94" i="8"/>
  <c r="G93" i="8"/>
  <c r="E93" i="8"/>
  <c r="G92" i="8"/>
  <c r="E92" i="8"/>
  <c r="G91" i="8"/>
  <c r="E91" i="8"/>
  <c r="G90" i="8"/>
  <c r="E90" i="8"/>
  <c r="G89" i="8"/>
  <c r="E89" i="8"/>
  <c r="G88" i="8"/>
  <c r="E88" i="8"/>
  <c r="G87" i="8"/>
  <c r="E87" i="8"/>
  <c r="G86" i="8"/>
  <c r="E86" i="8"/>
  <c r="G85" i="8"/>
  <c r="E85" i="8"/>
  <c r="G84" i="8"/>
  <c r="E84" i="8"/>
  <c r="G83" i="8"/>
  <c r="E83" i="8"/>
  <c r="G82" i="8"/>
  <c r="E82" i="8"/>
  <c r="G81" i="8"/>
  <c r="E81" i="8"/>
  <c r="G80" i="8"/>
  <c r="E80" i="8"/>
  <c r="G79" i="8"/>
  <c r="E79" i="8"/>
  <c r="G78" i="8"/>
  <c r="E78" i="8"/>
  <c r="G77" i="8"/>
  <c r="E77" i="8"/>
  <c r="G76" i="8"/>
  <c r="E76" i="8"/>
  <c r="G75" i="8"/>
  <c r="E75" i="8"/>
  <c r="G74" i="8"/>
  <c r="E74" i="8"/>
  <c r="G73" i="8"/>
  <c r="E73" i="8"/>
  <c r="G72" i="8"/>
  <c r="E72" i="8"/>
  <c r="G71" i="8"/>
  <c r="E71" i="8"/>
  <c r="G70" i="8"/>
  <c r="E70" i="8"/>
  <c r="G69" i="8"/>
  <c r="E69" i="8"/>
  <c r="G68" i="8"/>
  <c r="E68" i="8"/>
  <c r="G67" i="8"/>
  <c r="E67" i="8"/>
  <c r="G66" i="8"/>
  <c r="E66" i="8"/>
  <c r="G65" i="8"/>
  <c r="E65" i="8"/>
  <c r="G64" i="8"/>
  <c r="E64" i="8"/>
  <c r="G63" i="8"/>
  <c r="E63" i="8"/>
  <c r="G62" i="8"/>
  <c r="E62" i="8"/>
  <c r="G61" i="8"/>
  <c r="E61" i="8"/>
  <c r="G60" i="8"/>
  <c r="E60" i="8"/>
  <c r="G59" i="8"/>
  <c r="E59" i="8"/>
  <c r="G58" i="8"/>
  <c r="E58" i="8"/>
  <c r="G57" i="8"/>
  <c r="E57" i="8"/>
  <c r="G56" i="8"/>
  <c r="E56" i="8"/>
  <c r="G55" i="8"/>
  <c r="E55" i="8"/>
  <c r="G54" i="8"/>
  <c r="E54" i="8"/>
  <c r="G53" i="8"/>
  <c r="E53" i="8"/>
  <c r="G52" i="8"/>
  <c r="E52" i="8"/>
  <c r="G51" i="8"/>
  <c r="E51" i="8"/>
  <c r="G50" i="8"/>
  <c r="E50" i="8"/>
  <c r="G49" i="8"/>
  <c r="E49" i="8"/>
  <c r="G48" i="8"/>
  <c r="E48" i="8"/>
  <c r="G47" i="8"/>
  <c r="E47" i="8"/>
  <c r="G46" i="8"/>
  <c r="E46" i="8"/>
  <c r="G45" i="8"/>
  <c r="E45" i="8"/>
  <c r="G44" i="8"/>
  <c r="E44" i="8"/>
  <c r="G43" i="8"/>
  <c r="E43" i="8"/>
  <c r="G42" i="8"/>
  <c r="E42" i="8"/>
  <c r="G41" i="8"/>
  <c r="E41" i="8"/>
  <c r="G40" i="8"/>
  <c r="E40" i="8"/>
  <c r="G39" i="8"/>
  <c r="E39" i="8"/>
  <c r="G38" i="8"/>
  <c r="E38" i="8"/>
  <c r="G37" i="8"/>
  <c r="E37" i="8"/>
  <c r="G36" i="8"/>
  <c r="E36" i="8"/>
  <c r="G35" i="8"/>
  <c r="E35" i="8"/>
  <c r="G34" i="8"/>
  <c r="E34" i="8"/>
  <c r="G33" i="8"/>
  <c r="E33" i="8"/>
  <c r="G32" i="8"/>
  <c r="E32" i="8"/>
  <c r="G31" i="8"/>
  <c r="E31" i="8"/>
  <c r="G30" i="8"/>
  <c r="E30" i="8"/>
  <c r="G29" i="8"/>
  <c r="E29" i="8"/>
  <c r="G28" i="8"/>
  <c r="E28" i="8"/>
  <c r="G27" i="8"/>
  <c r="E27" i="8"/>
  <c r="G26" i="8"/>
  <c r="E26" i="8"/>
  <c r="G25" i="8"/>
  <c r="E25" i="8"/>
  <c r="G24" i="8"/>
  <c r="E24" i="8"/>
  <c r="G23" i="8"/>
  <c r="E23" i="8"/>
  <c r="G22" i="8"/>
  <c r="E22" i="8"/>
  <c r="G21" i="8"/>
  <c r="E21" i="8"/>
  <c r="G20" i="8"/>
  <c r="E20" i="8"/>
  <c r="G19" i="8"/>
  <c r="E19" i="8"/>
  <c r="G18" i="8"/>
  <c r="E18" i="8"/>
  <c r="G17" i="8"/>
  <c r="E17" i="8"/>
  <c r="G16" i="8"/>
  <c r="E16" i="8"/>
  <c r="G15" i="8"/>
  <c r="E15" i="8"/>
  <c r="G14" i="8"/>
  <c r="E14" i="8"/>
  <c r="G13" i="8"/>
  <c r="E13" i="8"/>
  <c r="G12" i="8"/>
  <c r="E12" i="8"/>
  <c r="G11" i="8"/>
  <c r="E11" i="8"/>
  <c r="G10" i="8"/>
  <c r="E10" i="8"/>
  <c r="G9" i="8"/>
  <c r="E9" i="8"/>
  <c r="G8" i="8"/>
  <c r="E8" i="8"/>
  <c r="G7" i="8"/>
  <c r="E7" i="8"/>
  <c r="G6" i="8"/>
  <c r="E6" i="8"/>
  <c r="G5" i="8"/>
  <c r="E5" i="8"/>
  <c r="C5" i="8"/>
  <c r="R8" i="9" l="1"/>
  <c r="G131" i="8"/>
  <c r="E131" i="8"/>
  <c r="M5" i="8" s="1"/>
  <c r="C131" i="8"/>
  <c r="L5" i="8" l="1"/>
  <c r="R9" i="9"/>
  <c r="M130" i="8"/>
  <c r="M10" i="8"/>
  <c r="N130" i="8"/>
  <c r="N73" i="8"/>
  <c r="N5" i="8"/>
  <c r="L107" i="8"/>
  <c r="L51" i="8"/>
  <c r="L83" i="8"/>
  <c r="L19" i="8"/>
  <c r="L95" i="8"/>
  <c r="L47" i="8"/>
  <c r="L15" i="8"/>
  <c r="L126" i="8"/>
  <c r="L110" i="8"/>
  <c r="L71" i="8"/>
  <c r="L121" i="8"/>
  <c r="L105" i="8"/>
  <c r="L89" i="8"/>
  <c r="L73" i="8"/>
  <c r="L57" i="8"/>
  <c r="L41" i="8"/>
  <c r="L25" i="8"/>
  <c r="L124" i="8"/>
  <c r="L108" i="8"/>
  <c r="L92" i="8"/>
  <c r="L76" i="8"/>
  <c r="L60" i="8"/>
  <c r="L44" i="8"/>
  <c r="L28" i="8"/>
  <c r="L12" i="8"/>
  <c r="L98" i="8"/>
  <c r="L82" i="8"/>
  <c r="L66" i="8"/>
  <c r="L50" i="8"/>
  <c r="L34" i="8"/>
  <c r="L18" i="8"/>
  <c r="L21" i="8"/>
  <c r="L117" i="8"/>
  <c r="L85" i="8"/>
  <c r="L69" i="8"/>
  <c r="L37" i="8"/>
  <c r="L104" i="8"/>
  <c r="L72" i="8"/>
  <c r="L40" i="8"/>
  <c r="L24" i="8"/>
  <c r="L94" i="8"/>
  <c r="L62" i="8"/>
  <c r="L30" i="8"/>
  <c r="L14" i="8"/>
  <c r="L99" i="8"/>
  <c r="L23" i="8"/>
  <c r="L93" i="8"/>
  <c r="L45" i="8"/>
  <c r="L91" i="8"/>
  <c r="L35" i="8"/>
  <c r="L123" i="8"/>
  <c r="L59" i="8"/>
  <c r="L79" i="8"/>
  <c r="L39" i="8"/>
  <c r="L7" i="8"/>
  <c r="L122" i="8"/>
  <c r="L106" i="8"/>
  <c r="L119" i="8"/>
  <c r="L101" i="8"/>
  <c r="L53" i="8"/>
  <c r="L120" i="8"/>
  <c r="L88" i="8"/>
  <c r="L56" i="8"/>
  <c r="L8" i="8"/>
  <c r="L78" i="8"/>
  <c r="L46" i="8"/>
  <c r="L17" i="8"/>
  <c r="L27" i="8"/>
  <c r="L111" i="8"/>
  <c r="L130" i="8"/>
  <c r="L87" i="8"/>
  <c r="L109" i="8"/>
  <c r="L61" i="8"/>
  <c r="L75" i="8"/>
  <c r="L11" i="8"/>
  <c r="L115" i="8"/>
  <c r="L43" i="8"/>
  <c r="L127" i="8"/>
  <c r="L63" i="8"/>
  <c r="L31" i="8"/>
  <c r="L118" i="8"/>
  <c r="L103" i="8"/>
  <c r="L129" i="8"/>
  <c r="L113" i="8"/>
  <c r="L97" i="8"/>
  <c r="L81" i="8"/>
  <c r="L65" i="8"/>
  <c r="L49" i="8"/>
  <c r="L33" i="8"/>
  <c r="L116" i="8"/>
  <c r="L100" i="8"/>
  <c r="L84" i="8"/>
  <c r="L68" i="8"/>
  <c r="L52" i="8"/>
  <c r="L36" i="8"/>
  <c r="L20" i="8"/>
  <c r="L90" i="8"/>
  <c r="L74" i="8"/>
  <c r="L58" i="8"/>
  <c r="L42" i="8"/>
  <c r="L26" i="8"/>
  <c r="L10" i="8"/>
  <c r="L13" i="8"/>
  <c r="L67" i="8"/>
  <c r="L55" i="8"/>
  <c r="L114" i="8"/>
  <c r="L125" i="8"/>
  <c r="L77" i="8"/>
  <c r="L29" i="8"/>
  <c r="L96" i="8"/>
  <c r="L32" i="8"/>
  <c r="L86" i="8"/>
  <c r="L80" i="8"/>
  <c r="L16" i="8"/>
  <c r="L70" i="8"/>
  <c r="L6" i="8"/>
  <c r="L64" i="8"/>
  <c r="L9" i="8"/>
  <c r="L112" i="8"/>
  <c r="L102" i="8"/>
  <c r="L38" i="8"/>
  <c r="L128" i="8"/>
  <c r="L54" i="8"/>
  <c r="L48" i="8"/>
  <c r="L22" i="8"/>
  <c r="M117" i="8"/>
  <c r="M76" i="8"/>
  <c r="N104" i="8"/>
  <c r="N82" i="8"/>
  <c r="N83" i="8"/>
  <c r="N100" i="8"/>
  <c r="N98" i="8"/>
  <c r="N124" i="8"/>
  <c r="N126" i="8"/>
  <c r="M129" i="8"/>
  <c r="M107" i="8"/>
  <c r="M77" i="8"/>
  <c r="M91" i="8"/>
  <c r="M86" i="8"/>
  <c r="M101" i="8"/>
  <c r="M127" i="8"/>
  <c r="M111" i="8"/>
  <c r="M95" i="8"/>
  <c r="M113" i="8"/>
  <c r="M97" i="8"/>
  <c r="M74" i="8"/>
  <c r="M109" i="8"/>
  <c r="M103" i="8"/>
  <c r="M102" i="8"/>
  <c r="M123" i="8"/>
  <c r="M125" i="8"/>
  <c r="M93" i="8"/>
  <c r="M119" i="8"/>
  <c r="M121" i="8"/>
  <c r="M105" i="8"/>
  <c r="M92" i="8"/>
  <c r="M94" i="8"/>
  <c r="M100" i="8"/>
  <c r="N70" i="8"/>
  <c r="N96" i="8"/>
  <c r="N90" i="8"/>
  <c r="N116" i="8"/>
  <c r="N92" i="8"/>
  <c r="N81" i="8"/>
  <c r="N72" i="8"/>
  <c r="N69" i="8"/>
  <c r="N74" i="8"/>
  <c r="N80" i="8"/>
  <c r="N128" i="8"/>
  <c r="N120" i="8"/>
  <c r="N84" i="8"/>
  <c r="M124" i="8"/>
  <c r="M110" i="8"/>
  <c r="M116" i="8"/>
  <c r="M99" i="8"/>
  <c r="M75" i="8"/>
  <c r="N71" i="8"/>
  <c r="M108" i="8"/>
  <c r="M84" i="8"/>
  <c r="M88" i="8"/>
  <c r="M37" i="8"/>
  <c r="N112" i="8"/>
  <c r="N122" i="8"/>
  <c r="N106" i="8"/>
  <c r="N77" i="8"/>
  <c r="N94" i="8"/>
  <c r="M73" i="8"/>
  <c r="M115" i="8"/>
  <c r="M78" i="8"/>
  <c r="M64" i="8"/>
  <c r="N125" i="8"/>
  <c r="N117" i="8"/>
  <c r="N109" i="8"/>
  <c r="N101" i="8"/>
  <c r="N93" i="8"/>
  <c r="N127" i="8"/>
  <c r="N119" i="8"/>
  <c r="N111" i="8"/>
  <c r="N103" i="8"/>
  <c r="N95" i="8"/>
  <c r="N129" i="8"/>
  <c r="N121" i="8"/>
  <c r="N113" i="8"/>
  <c r="N105" i="8"/>
  <c r="N97" i="8"/>
  <c r="N123" i="8"/>
  <c r="N91" i="8"/>
  <c r="N87" i="8"/>
  <c r="N115" i="8"/>
  <c r="N76" i="8"/>
  <c r="N65" i="8"/>
  <c r="N63" i="8"/>
  <c r="N62" i="8"/>
  <c r="N60" i="8"/>
  <c r="N59" i="8"/>
  <c r="N57" i="8"/>
  <c r="N55" i="8"/>
  <c r="N51" i="8"/>
  <c r="N48" i="8"/>
  <c r="N46" i="8"/>
  <c r="N44" i="8"/>
  <c r="N42" i="8"/>
  <c r="N107" i="8"/>
  <c r="N99" i="8"/>
  <c r="N79" i="8"/>
  <c r="N64" i="8"/>
  <c r="N54" i="8"/>
  <c r="N29" i="8"/>
  <c r="N25" i="8"/>
  <c r="N23" i="8"/>
  <c r="N21" i="8"/>
  <c r="N19" i="8"/>
  <c r="N18" i="8"/>
  <c r="N16" i="8"/>
  <c r="N39" i="8"/>
  <c r="N50" i="8"/>
  <c r="N27" i="8"/>
  <c r="N24" i="8"/>
  <c r="N22" i="8"/>
  <c r="N20" i="8"/>
  <c r="N41" i="8"/>
  <c r="N37" i="8"/>
  <c r="N67" i="8"/>
  <c r="N61" i="8"/>
  <c r="N58" i="8"/>
  <c r="N66" i="8"/>
  <c r="M46" i="8"/>
  <c r="M42" i="8"/>
  <c r="N52" i="8"/>
  <c r="N43" i="8"/>
  <c r="M65" i="8"/>
  <c r="M60" i="8"/>
  <c r="N36" i="8"/>
  <c r="M17" i="8"/>
  <c r="N6" i="8"/>
  <c r="M36" i="8"/>
  <c r="N31" i="8"/>
  <c r="M20" i="8"/>
  <c r="N30" i="8"/>
  <c r="M27" i="8"/>
  <c r="M23" i="8"/>
  <c r="N10" i="8"/>
  <c r="M38" i="8"/>
  <c r="M18" i="8"/>
  <c r="M14" i="8"/>
  <c r="M87" i="8"/>
  <c r="M79" i="8"/>
  <c r="M126" i="8"/>
  <c r="M118" i="8"/>
  <c r="M85" i="8"/>
  <c r="M128" i="8"/>
  <c r="M120" i="8"/>
  <c r="M112" i="8"/>
  <c r="M104" i="8"/>
  <c r="M96" i="8"/>
  <c r="M83" i="8"/>
  <c r="M106" i="8"/>
  <c r="M89" i="8"/>
  <c r="M98" i="8"/>
  <c r="M67" i="8"/>
  <c r="M54" i="8"/>
  <c r="M50" i="8"/>
  <c r="M122" i="8"/>
  <c r="M90" i="8"/>
  <c r="M114" i="8"/>
  <c r="M81" i="8"/>
  <c r="M72" i="8"/>
  <c r="M71" i="8"/>
  <c r="M70" i="8"/>
  <c r="M69" i="8"/>
  <c r="M68" i="8"/>
  <c r="M66" i="8"/>
  <c r="M34" i="8"/>
  <c r="M33" i="8"/>
  <c r="M31" i="8"/>
  <c r="M28" i="8"/>
  <c r="M13" i="8"/>
  <c r="M11" i="8"/>
  <c r="M9" i="8"/>
  <c r="M49" i="8"/>
  <c r="M47" i="8"/>
  <c r="M45" i="8"/>
  <c r="M43" i="8"/>
  <c r="M35" i="8"/>
  <c r="M32" i="8"/>
  <c r="M30" i="8"/>
  <c r="M26" i="8"/>
  <c r="M61" i="8"/>
  <c r="M58" i="8"/>
  <c r="M56" i="8"/>
  <c r="M53" i="8"/>
  <c r="M6" i="8"/>
  <c r="M8" i="8"/>
  <c r="M7" i="8"/>
  <c r="M41" i="8"/>
  <c r="N45" i="8"/>
  <c r="N68" i="8"/>
  <c r="M59" i="8"/>
  <c r="M55" i="8"/>
  <c r="N40" i="8"/>
  <c r="M21" i="8"/>
  <c r="N8" i="8"/>
  <c r="N35" i="8"/>
  <c r="N34" i="8"/>
  <c r="N26" i="8"/>
  <c r="N14" i="8"/>
  <c r="N17" i="8"/>
  <c r="N13" i="8"/>
  <c r="N9" i="8"/>
  <c r="N118" i="8"/>
  <c r="N78" i="8"/>
  <c r="N110" i="8"/>
  <c r="M48" i="8"/>
  <c r="M44" i="8"/>
  <c r="N47" i="8"/>
  <c r="M62" i="8"/>
  <c r="M29" i="8"/>
  <c r="M15" i="8"/>
  <c r="M24" i="8"/>
  <c r="M16" i="8"/>
  <c r="M12" i="8"/>
  <c r="N7" i="8"/>
  <c r="N38" i="8"/>
  <c r="M19" i="8"/>
  <c r="N33" i="8"/>
  <c r="M22" i="8"/>
  <c r="N114" i="8"/>
  <c r="N108" i="8"/>
  <c r="N88" i="8"/>
  <c r="N102" i="8"/>
  <c r="N85" i="8"/>
  <c r="N75" i="8"/>
  <c r="N89" i="8"/>
  <c r="N86" i="8"/>
  <c r="M51" i="8"/>
  <c r="M82" i="8"/>
  <c r="M80" i="8"/>
  <c r="N56" i="8"/>
  <c r="N53" i="8"/>
  <c r="M63" i="8"/>
  <c r="N49" i="8"/>
  <c r="M39" i="8"/>
  <c r="M57" i="8"/>
  <c r="M52" i="8"/>
  <c r="N32" i="8"/>
  <c r="N28" i="8"/>
  <c r="M25" i="8"/>
  <c r="N12" i="8"/>
  <c r="M40" i="8"/>
  <c r="N15" i="8"/>
  <c r="N11" i="8"/>
  <c r="R10" i="9" l="1"/>
  <c r="R11" i="9" l="1"/>
  <c r="R12" i="9" l="1"/>
  <c r="R13" i="9" l="1"/>
  <c r="R14" i="9" l="1"/>
  <c r="R15" i="9" l="1"/>
  <c r="R16" i="9" l="1"/>
  <c r="R17" i="9" l="1"/>
  <c r="R18" i="9" l="1"/>
  <c r="R19" i="9" l="1"/>
  <c r="R20" i="9" l="1"/>
  <c r="R21" i="9" l="1"/>
  <c r="R22" i="9" l="1"/>
  <c r="R23" i="9" l="1"/>
  <c r="R24" i="9" l="1"/>
  <c r="R25" i="9" l="1"/>
  <c r="R26" i="9" l="1"/>
  <c r="R27" i="9" l="1"/>
  <c r="R28" i="9" l="1"/>
  <c r="R29" i="9" l="1"/>
  <c r="R30" i="9" l="1"/>
  <c r="R31" i="9" l="1"/>
  <c r="R32" i="9" l="1"/>
  <c r="R33" i="9" l="1"/>
  <c r="R34" i="9" l="1"/>
  <c r="R35" i="9" l="1"/>
  <c r="R36" i="9" l="1"/>
  <c r="R37" i="9" l="1"/>
  <c r="R38" i="9" l="1"/>
  <c r="R39" i="9" l="1"/>
  <c r="R40" i="9" l="1"/>
  <c r="R41" i="9" l="1"/>
  <c r="R42" i="9" l="1"/>
  <c r="R43" i="9" l="1"/>
  <c r="R44" i="9" l="1"/>
  <c r="R45" i="9" l="1"/>
  <c r="R46" i="9" l="1"/>
  <c r="R47" i="9" l="1"/>
  <c r="R48" i="9" l="1"/>
  <c r="R49" i="9" l="1"/>
  <c r="R50" i="9" l="1"/>
  <c r="R51" i="9" l="1"/>
  <c r="R52" i="9" l="1"/>
  <c r="R53" i="9" l="1"/>
  <c r="R54" i="9" l="1"/>
  <c r="R55" i="9" l="1"/>
  <c r="R56" i="9" l="1"/>
  <c r="R57" i="9" l="1"/>
  <c r="R58" i="9" l="1"/>
  <c r="R59" i="9" l="1"/>
  <c r="R60" i="9" l="1"/>
  <c r="R61" i="9" l="1"/>
  <c r="R62" i="9" l="1"/>
  <c r="R63" i="9" l="1"/>
  <c r="R64" i="9" l="1"/>
  <c r="R65" i="9" l="1"/>
  <c r="R66" i="9" l="1"/>
  <c r="R67" i="9" l="1"/>
  <c r="R68" i="9" l="1"/>
  <c r="R69" i="9" l="1"/>
  <c r="R70" i="9" l="1"/>
  <c r="R71" i="9" l="1"/>
  <c r="R72" i="9" l="1"/>
  <c r="R73" i="9" l="1"/>
  <c r="R74" i="9" l="1"/>
  <c r="R75" i="9" l="1"/>
  <c r="R76" i="9" l="1"/>
  <c r="R77" i="9" l="1"/>
  <c r="R78" i="9" l="1"/>
  <c r="R79" i="9" l="1"/>
  <c r="R80" i="9" l="1"/>
  <c r="R81" i="9" l="1"/>
  <c r="R82" i="9" l="1"/>
  <c r="R83" i="9" l="1"/>
  <c r="R84" i="9" l="1"/>
  <c r="R85" i="9" l="1"/>
  <c r="R86" i="9" l="1"/>
  <c r="R87" i="9" l="1"/>
  <c r="R88" i="9" l="1"/>
  <c r="R89" i="9" l="1"/>
  <c r="R90" i="9" l="1"/>
  <c r="R91" i="9" l="1"/>
  <c r="R92" i="9" l="1"/>
  <c r="R93" i="9" l="1"/>
  <c r="R94" i="9" l="1"/>
  <c r="R95" i="9" l="1"/>
  <c r="R96" i="9" l="1"/>
  <c r="R97" i="9" l="1"/>
  <c r="R98" i="9" l="1"/>
  <c r="R99" i="9" l="1"/>
  <c r="R100" i="9" l="1"/>
  <c r="R101" i="9" l="1"/>
  <c r="R102" i="9" l="1"/>
  <c r="R103" i="9" l="1"/>
  <c r="R104" i="9" l="1"/>
  <c r="R105" i="9" l="1"/>
  <c r="R106" i="9" l="1"/>
  <c r="R107" i="9" l="1"/>
  <c r="R108" i="9" l="1"/>
  <c r="R109" i="9" l="1"/>
  <c r="R110" i="9" l="1"/>
  <c r="R111" i="9" l="1"/>
  <c r="R112" i="9" l="1"/>
  <c r="R113" i="9" l="1"/>
  <c r="R114" i="9" l="1"/>
  <c r="R115" i="9" l="1"/>
  <c r="R116" i="9" l="1"/>
  <c r="R117" i="9" l="1"/>
  <c r="R118" i="9" l="1"/>
  <c r="R119" i="9" l="1"/>
  <c r="R120" i="9" l="1"/>
  <c r="R121" i="9" l="1"/>
  <c r="R122" i="9" l="1"/>
  <c r="R123" i="9" l="1"/>
  <c r="R124" i="9" l="1"/>
  <c r="R125" i="9" l="1"/>
  <c r="R126" i="9" l="1"/>
  <c r="R127" i="9" l="1"/>
  <c r="R128" i="9" l="1"/>
  <c r="R129" i="9" l="1"/>
</calcChain>
</file>

<file path=xl/sharedStrings.xml><?xml version="1.0" encoding="utf-8"?>
<sst xmlns="http://schemas.openxmlformats.org/spreadsheetml/2006/main" count="136" uniqueCount="45">
  <si>
    <t>Date</t>
  </si>
  <si>
    <t>Rt</t>
  </si>
  <si>
    <t>Average Daily Rt</t>
  </si>
  <si>
    <t>Variance Covariance &amp; Correlation Matrix</t>
  </si>
  <si>
    <t>k=</t>
  </si>
  <si>
    <t>X = Excess Retun matrix</t>
  </si>
  <si>
    <t>X transpose multipled by X</t>
  </si>
  <si>
    <t>Variance Covariance matrix</t>
  </si>
  <si>
    <t xml:space="preserve">Standard Deviations </t>
  </si>
  <si>
    <t>Product of SDs</t>
  </si>
  <si>
    <t>Correlation Matrix</t>
  </si>
  <si>
    <t>Weights &amp; weight SD</t>
  </si>
  <si>
    <t>Total Weight</t>
  </si>
  <si>
    <t>Stock</t>
  </si>
  <si>
    <t>Weight</t>
  </si>
  <si>
    <t>Wt.SD</t>
  </si>
  <si>
    <t>M1</t>
  </si>
  <si>
    <t>M2</t>
  </si>
  <si>
    <t xml:space="preserve">Portfolio Variance </t>
  </si>
  <si>
    <t>Wt</t>
  </si>
  <si>
    <t>Total Wt</t>
  </si>
  <si>
    <t>Starting Value</t>
  </si>
  <si>
    <t>Daily Rt</t>
  </si>
  <si>
    <t>Daily Avg</t>
  </si>
  <si>
    <t>Expected yr rt</t>
  </si>
  <si>
    <t>Expected Stock Returns</t>
  </si>
  <si>
    <t>Expected Port Return</t>
  </si>
  <si>
    <t>Annual Port Varience</t>
  </si>
  <si>
    <t>Asian paints.NS</t>
  </si>
  <si>
    <t>INFY.NS</t>
  </si>
  <si>
    <t>ITC.NS</t>
  </si>
  <si>
    <t>HCLTECH.NS</t>
  </si>
  <si>
    <t>BAJAJFINSV.NS</t>
  </si>
  <si>
    <t>n</t>
  </si>
  <si>
    <t>Portfolio variance=</t>
  </si>
  <si>
    <t>Portfolio</t>
  </si>
  <si>
    <t xml:space="preserve">Risk </t>
  </si>
  <si>
    <t>Return</t>
  </si>
  <si>
    <t>Unique Portfolios</t>
  </si>
  <si>
    <t>P2 - max risk @ 17%</t>
  </si>
  <si>
    <t>P1 - Max Return</t>
  </si>
  <si>
    <t>P1 - Min variance</t>
  </si>
  <si>
    <t>P2 - min risk @ 17%</t>
  </si>
  <si>
    <t>P3 - max risk @ 18%</t>
  </si>
  <si>
    <t>P3 - min risk @ 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</si>
</sst>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0.000000"/>
    <numFmt numFmtId="165" formatCode="0.0000000"/>
    <numFmt numFmtId="166" formatCode="0.00000000"/>
    <numFmt numFmtId="167" formatCode="0.0"/>
    <numFmt numFmtId="168" formatCode="0.000%"/>
    <numFmt numFmtId="169" formatCode="[$-409]d\-mmm\-yyyy;@"/>
    <numFmt numFmtId="170" formatCode="0.00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2">
    <xf numFmtId="0" fontId="0" fillId="0" borderId="0" xfId="0"/>
    <xf numFmtId="0" fontId="2" fillId="0" borderId="0" xfId="0" applyFont="1" applyAlignment="1">
      <alignment horizontal="center"/>
    </xf>
    <xf numFmtId="10" fontId="0" fillId="0" borderId="0" xfId="0" applyNumberFormat="1"/>
    <xf numFmtId="0" fontId="2" fillId="0" borderId="0" xfId="0" applyFont="1"/>
    <xf numFmtId="0" fontId="2" fillId="2" borderId="0" xfId="0" applyFont="1" applyFill="1"/>
    <xf numFmtId="10" fontId="2" fillId="2" borderId="0" xfId="0" applyNumberFormat="1" applyFont="1" applyFill="1"/>
    <xf numFmtId="165" fontId="0" fillId="0" borderId="0" xfId="0" applyNumberFormat="1" applyAlignment="1">
      <alignment horizontal="center"/>
    </xf>
    <xf numFmtId="164" fontId="0" fillId="0" borderId="0" xfId="0" applyNumberFormat="1"/>
    <xf numFmtId="2" fontId="0" fillId="0" borderId="0" xfId="0" applyNumberFormat="1"/>
    <xf numFmtId="0" fontId="3" fillId="0" borderId="0" xfId="0" applyFont="1"/>
    <xf numFmtId="10" fontId="4" fillId="0" borderId="0" xfId="0" applyNumberFormat="1" applyFont="1" applyAlignment="1">
      <alignment horizontal="right"/>
    </xf>
    <xf numFmtId="0" fontId="4" fillId="0" borderId="0" xfId="0" applyNumberFormat="1" applyFont="1"/>
    <xf numFmtId="165" fontId="5" fillId="0" borderId="0" xfId="1" applyNumberFormat="1" applyFont="1"/>
    <xf numFmtId="0" fontId="2" fillId="0" borderId="10" xfId="0" applyFont="1" applyFill="1" applyBorder="1"/>
    <xf numFmtId="0" fontId="0" fillId="0" borderId="12" xfId="0" applyBorder="1"/>
    <xf numFmtId="0" fontId="0" fillId="0" borderId="8" xfId="0" applyBorder="1"/>
    <xf numFmtId="0" fontId="0" fillId="0" borderId="6" xfId="0" applyBorder="1"/>
    <xf numFmtId="0" fontId="0" fillId="0" borderId="7" xfId="0" applyBorder="1"/>
    <xf numFmtId="0" fontId="3" fillId="0" borderId="1" xfId="0" applyFont="1" applyBorder="1"/>
    <xf numFmtId="0" fontId="0" fillId="0" borderId="3" xfId="0" applyBorder="1"/>
    <xf numFmtId="0" fontId="3" fillId="0" borderId="0" xfId="0" applyFont="1" applyAlignment="1">
      <alignment horizontal="center"/>
    </xf>
    <xf numFmtId="9" fontId="2" fillId="0" borderId="0" xfId="0" applyNumberFormat="1" applyFont="1" applyAlignment="1">
      <alignment horizontal="center"/>
    </xf>
    <xf numFmtId="0" fontId="2" fillId="0" borderId="13" xfId="0" applyFont="1" applyBorder="1" applyAlignment="1">
      <alignment horizontal="center"/>
    </xf>
    <xf numFmtId="9" fontId="0" fillId="0" borderId="14" xfId="0" applyNumberFormat="1" applyBorder="1" applyAlignment="1">
      <alignment horizontal="center"/>
    </xf>
    <xf numFmtId="10" fontId="0" fillId="0" borderId="0" xfId="1" quotePrefix="1" applyNumberFormat="1" applyFont="1" applyBorder="1" applyAlignment="1">
      <alignment horizontal="left"/>
    </xf>
    <xf numFmtId="10" fontId="7" fillId="3" borderId="1" xfId="0" applyNumberFormat="1" applyFont="1" applyFill="1" applyBorder="1"/>
    <xf numFmtId="0" fontId="7" fillId="3" borderId="6" xfId="0" applyFont="1" applyFill="1" applyBorder="1"/>
    <xf numFmtId="10" fontId="7" fillId="3" borderId="8" xfId="1" applyNumberFormat="1" applyFont="1" applyFill="1" applyBorder="1"/>
    <xf numFmtId="169" fontId="0" fillId="0" borderId="0" xfId="0" applyNumberFormat="1" applyFont="1"/>
    <xf numFmtId="4" fontId="0" fillId="0" borderId="0" xfId="0" applyNumberFormat="1"/>
    <xf numFmtId="4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2" fillId="0" borderId="0" xfId="0" applyFont="1" applyAlignment="1"/>
    <xf numFmtId="169" fontId="0" fillId="0" borderId="0" xfId="0" applyNumberFormat="1" applyFont="1" applyAlignment="1">
      <alignment horizontal="center"/>
    </xf>
    <xf numFmtId="10" fontId="0" fillId="0" borderId="0" xfId="0" applyNumberFormat="1" applyBorder="1" applyAlignment="1">
      <alignment horizontal="center"/>
    </xf>
    <xf numFmtId="168" fontId="7" fillId="3" borderId="3" xfId="0" quotePrefix="1" applyNumberFormat="1" applyFont="1" applyFill="1" applyBorder="1"/>
    <xf numFmtId="0" fontId="3" fillId="0" borderId="0" xfId="0" applyFont="1" applyAlignment="1">
      <alignment horizontal="center" wrapText="1"/>
    </xf>
    <xf numFmtId="3" fontId="2" fillId="0" borderId="0" xfId="0" applyNumberFormat="1" applyFont="1"/>
    <xf numFmtId="4" fontId="6" fillId="0" borderId="0" xfId="1" applyNumberFormat="1" applyFont="1"/>
    <xf numFmtId="3" fontId="0" fillId="0" borderId="0" xfId="0" applyNumberFormat="1" applyAlignment="1">
      <alignment horizontal="center"/>
    </xf>
    <xf numFmtId="0" fontId="2" fillId="0" borderId="1" xfId="0" applyFont="1" applyBorder="1"/>
    <xf numFmtId="165" fontId="2" fillId="0" borderId="2" xfId="0" applyNumberFormat="1" applyFont="1" applyBorder="1" applyAlignment="1">
      <alignment horizontal="right"/>
    </xf>
    <xf numFmtId="165" fontId="2" fillId="0" borderId="3" xfId="0" applyNumberFormat="1" applyFont="1" applyBorder="1" applyAlignment="1">
      <alignment horizontal="right"/>
    </xf>
    <xf numFmtId="0" fontId="2" fillId="0" borderId="4" xfId="0" applyFont="1" applyBorder="1"/>
    <xf numFmtId="170" fontId="0" fillId="0" borderId="0" xfId="0" applyNumberFormat="1" applyBorder="1" applyAlignment="1">
      <alignment horizontal="right"/>
    </xf>
    <xf numFmtId="170" fontId="0" fillId="0" borderId="5" xfId="0" applyNumberFormat="1" applyBorder="1" applyAlignment="1">
      <alignment horizontal="right"/>
    </xf>
    <xf numFmtId="170" fontId="0" fillId="0" borderId="7" xfId="0" applyNumberFormat="1" applyBorder="1" applyAlignment="1">
      <alignment horizontal="right"/>
    </xf>
    <xf numFmtId="170" fontId="0" fillId="0" borderId="8" xfId="0" applyNumberFormat="1" applyBorder="1" applyAlignment="1">
      <alignment horizontal="right"/>
    </xf>
    <xf numFmtId="0" fontId="2" fillId="0" borderId="6" xfId="0" applyFont="1" applyBorder="1"/>
    <xf numFmtId="165" fontId="0" fillId="4" borderId="0" xfId="0" applyNumberFormat="1" applyFill="1" applyBorder="1"/>
    <xf numFmtId="165" fontId="0" fillId="0" borderId="0" xfId="0" applyNumberFormat="1" applyBorder="1"/>
    <xf numFmtId="165" fontId="0" fillId="0" borderId="5" xfId="0" applyNumberFormat="1" applyBorder="1"/>
    <xf numFmtId="165" fontId="0" fillId="2" borderId="0" xfId="0" applyNumberFormat="1" applyFill="1" applyBorder="1"/>
    <xf numFmtId="165" fontId="0" fillId="0" borderId="7" xfId="0" applyNumberFormat="1" applyBorder="1"/>
    <xf numFmtId="165" fontId="0" fillId="0" borderId="8" xfId="0" applyNumberFormat="1" applyBorder="1"/>
    <xf numFmtId="0" fontId="2" fillId="0" borderId="4" xfId="0" applyFont="1" applyFill="1" applyBorder="1"/>
    <xf numFmtId="4" fontId="2" fillId="0" borderId="0" xfId="0" applyNumberFormat="1" applyFont="1"/>
    <xf numFmtId="166" fontId="0" fillId="0" borderId="0" xfId="0" applyNumberFormat="1" applyBorder="1"/>
    <xf numFmtId="166" fontId="0" fillId="0" borderId="5" xfId="0" applyNumberFormat="1" applyBorder="1"/>
    <xf numFmtId="166" fontId="0" fillId="0" borderId="0" xfId="0" applyNumberFormat="1" applyFont="1" applyBorder="1"/>
    <xf numFmtId="166" fontId="0" fillId="0" borderId="5" xfId="0" applyNumberFormat="1" applyFont="1" applyBorder="1"/>
    <xf numFmtId="166" fontId="0" fillId="0" borderId="7" xfId="0" applyNumberFormat="1" applyBorder="1"/>
    <xf numFmtId="166" fontId="0" fillId="0" borderId="8" xfId="0" applyNumberFormat="1" applyBorder="1"/>
    <xf numFmtId="1" fontId="0" fillId="0" borderId="0" xfId="0" applyNumberFormat="1"/>
    <xf numFmtId="0" fontId="0" fillId="0" borderId="1" xfId="0" applyBorder="1"/>
    <xf numFmtId="167" fontId="0" fillId="2" borderId="9" xfId="0" applyNumberFormat="1" applyFill="1" applyBorder="1"/>
    <xf numFmtId="166" fontId="0" fillId="5" borderId="5" xfId="0" applyNumberFormat="1" applyFill="1" applyBorder="1"/>
    <xf numFmtId="166" fontId="0" fillId="5" borderId="7" xfId="0" applyNumberFormat="1" applyFill="1" applyBorder="1"/>
    <xf numFmtId="0" fontId="2" fillId="0" borderId="9" xfId="0" applyFont="1" applyBorder="1"/>
    <xf numFmtId="10" fontId="0" fillId="0" borderId="9" xfId="1" quotePrefix="1" applyNumberFormat="1" applyFont="1" applyBorder="1"/>
    <xf numFmtId="0" fontId="2" fillId="0" borderId="1" xfId="0" applyFont="1" applyFill="1" applyBorder="1"/>
    <xf numFmtId="0" fontId="2" fillId="0" borderId="2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168" fontId="0" fillId="0" borderId="5" xfId="0" applyNumberFormat="1" applyBorder="1"/>
    <xf numFmtId="10" fontId="2" fillId="3" borderId="11" xfId="0" applyNumberFormat="1" applyFont="1" applyFill="1" applyBorder="1" applyAlignment="1">
      <alignment horizontal="left"/>
    </xf>
    <xf numFmtId="165" fontId="2" fillId="0" borderId="1" xfId="0" applyNumberFormat="1" applyFont="1" applyBorder="1" applyAlignment="1">
      <alignment horizontal="right"/>
    </xf>
    <xf numFmtId="10" fontId="0" fillId="0" borderId="9" xfId="1" quotePrefix="1" applyNumberFormat="1" applyFont="1" applyBorder="1" applyAlignment="1">
      <alignment horizontal="left"/>
    </xf>
    <xf numFmtId="10" fontId="0" fillId="0" borderId="9" xfId="0" applyNumberForma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0" fontId="2" fillId="0" borderId="17" xfId="0" applyFont="1" applyBorder="1" applyAlignment="1">
      <alignment horizontal="left"/>
    </xf>
    <xf numFmtId="0" fontId="2" fillId="0" borderId="18" xfId="0" applyFont="1" applyBorder="1"/>
    <xf numFmtId="10" fontId="0" fillId="0" borderId="19" xfId="1" applyNumberFormat="1" applyFont="1" applyBorder="1" applyAlignment="1">
      <alignment horizontal="left"/>
    </xf>
    <xf numFmtId="0" fontId="2" fillId="0" borderId="20" xfId="0" applyFont="1" applyBorder="1"/>
    <xf numFmtId="10" fontId="0" fillId="0" borderId="21" xfId="1" quotePrefix="1" applyNumberFormat="1" applyFont="1" applyBorder="1" applyAlignment="1">
      <alignment horizontal="left"/>
    </xf>
    <xf numFmtId="10" fontId="0" fillId="0" borderId="21" xfId="0" applyNumberFormat="1" applyBorder="1" applyAlignment="1">
      <alignment horizontal="left"/>
    </xf>
    <xf numFmtId="10" fontId="0" fillId="0" borderId="22" xfId="1" applyNumberFormat="1" applyFont="1" applyBorder="1" applyAlignment="1">
      <alignment horizontal="left"/>
    </xf>
    <xf numFmtId="10" fontId="0" fillId="0" borderId="0" xfId="1" quotePrefix="1" applyNumberFormat="1" applyFont="1" applyBorder="1" applyAlignment="1">
      <alignment horizontal="right"/>
    </xf>
    <xf numFmtId="9" fontId="0" fillId="6" borderId="0" xfId="0" applyNumberFormat="1" applyFill="1" applyBorder="1" applyAlignment="1">
      <alignment horizontal="left"/>
    </xf>
    <xf numFmtId="9" fontId="1" fillId="6" borderId="0" xfId="1" applyNumberFormat="1" applyFont="1" applyFill="1" applyBorder="1" applyAlignment="1">
      <alignment horizontal="left"/>
    </xf>
    <xf numFmtId="9" fontId="0" fillId="6" borderId="0" xfId="1" applyNumberFormat="1" applyFont="1" applyFill="1" applyBorder="1" applyAlignment="1">
      <alignment horizontal="left"/>
    </xf>
    <xf numFmtId="3" fontId="0" fillId="0" borderId="0" xfId="0" applyNumberFormat="1" applyFont="1" applyAlignment="1">
      <alignment horizontal="center"/>
    </xf>
    <xf numFmtId="0" fontId="2" fillId="0" borderId="0" xfId="0" applyFont="1" applyBorder="1" applyAlignment="1">
      <alignment horizontal="left"/>
    </xf>
    <xf numFmtId="0" fontId="2" fillId="6" borderId="0" xfId="0" applyFont="1" applyFill="1" applyBorder="1" applyAlignment="1">
      <alignment horizontal="left"/>
    </xf>
    <xf numFmtId="10" fontId="2" fillId="6" borderId="0" xfId="1" applyNumberFormat="1" applyFon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3" fillId="0" borderId="0" xfId="0" applyFont="1" applyAlignment="1">
      <alignment horizontal="left"/>
    </xf>
    <xf numFmtId="10" fontId="2" fillId="0" borderId="6" xfId="1" applyNumberFormat="1" applyFont="1" applyBorder="1" applyAlignment="1">
      <alignment horizontal="center"/>
    </xf>
    <xf numFmtId="10" fontId="2" fillId="0" borderId="8" xfId="1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Efficient Frontier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'Min variance portfolio'!$S$76</c:f>
              <c:strCache>
                <c:ptCount val="1"/>
                <c:pt idx="0">
                  <c:v>Return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'Min variance portfolio'!$R$77:$R$82</c:f>
              <c:numCache>
                <c:formatCode>0%</c:formatCode>
                <c:ptCount val="6"/>
                <c:pt idx="0">
                  <c:v>0.30988215181704626</c:v>
                </c:pt>
                <c:pt idx="1">
                  <c:v>0.15130415308494538</c:v>
                </c:pt>
                <c:pt idx="2">
                  <c:v>0.17</c:v>
                </c:pt>
                <c:pt idx="3">
                  <c:v>0.17</c:v>
                </c:pt>
                <c:pt idx="4">
                  <c:v>0.18</c:v>
                </c:pt>
                <c:pt idx="5">
                  <c:v>0.18</c:v>
                </c:pt>
              </c:numCache>
            </c:numRef>
          </c:xVal>
          <c:yVal>
            <c:numRef>
              <c:f>'Min variance portfolio'!$S$77:$S$82</c:f>
              <c:numCache>
                <c:formatCode>0%</c:formatCode>
                <c:ptCount val="6"/>
                <c:pt idx="0">
                  <c:v>0.62340464055101563</c:v>
                </c:pt>
                <c:pt idx="1">
                  <c:v>0.33965145369639527</c:v>
                </c:pt>
                <c:pt idx="2">
                  <c:v>0.45844296751239089</c:v>
                </c:pt>
                <c:pt idx="3">
                  <c:v>0.22322566440040897</c:v>
                </c:pt>
                <c:pt idx="4">
                  <c:v>0.48761659485612108</c:v>
                </c:pt>
                <c:pt idx="5">
                  <c:v>0.19655766133423133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7B-4373-8A06-977BE621AF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9596176"/>
        <c:axId val="539597424"/>
      </c:scatterChart>
      <c:valAx>
        <c:axId val="539596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RISK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597424"/>
        <c:crosses val="autoZero"/>
        <c:crossBetween val="midCat"/>
      </c:valAx>
      <c:valAx>
        <c:axId val="53959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Return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596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EQ  Curve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1750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'Eq Curve'!$A$3:$A$129</c:f>
              <c:numCache>
                <c:formatCode>[$-409]d\-mmm\-yyyy;@</c:formatCode>
                <c:ptCount val="127"/>
                <c:pt idx="0">
                  <c:v>44369</c:v>
                </c:pt>
                <c:pt idx="1">
                  <c:v>44370</c:v>
                </c:pt>
                <c:pt idx="2">
                  <c:v>44371</c:v>
                </c:pt>
                <c:pt idx="3">
                  <c:v>44372</c:v>
                </c:pt>
                <c:pt idx="4">
                  <c:v>44375</c:v>
                </c:pt>
                <c:pt idx="5">
                  <c:v>44376</c:v>
                </c:pt>
                <c:pt idx="6">
                  <c:v>44377</c:v>
                </c:pt>
                <c:pt idx="7">
                  <c:v>44378</c:v>
                </c:pt>
                <c:pt idx="8">
                  <c:v>44379</c:v>
                </c:pt>
                <c:pt idx="9">
                  <c:v>44382</c:v>
                </c:pt>
                <c:pt idx="10">
                  <c:v>44383</c:v>
                </c:pt>
                <c:pt idx="11">
                  <c:v>44384</c:v>
                </c:pt>
                <c:pt idx="12">
                  <c:v>44385</c:v>
                </c:pt>
                <c:pt idx="13">
                  <c:v>44386</c:v>
                </c:pt>
                <c:pt idx="14">
                  <c:v>44389</c:v>
                </c:pt>
                <c:pt idx="15">
                  <c:v>44390</c:v>
                </c:pt>
                <c:pt idx="16">
                  <c:v>44391</c:v>
                </c:pt>
                <c:pt idx="17">
                  <c:v>44392</c:v>
                </c:pt>
                <c:pt idx="18">
                  <c:v>44393</c:v>
                </c:pt>
                <c:pt idx="19">
                  <c:v>44396</c:v>
                </c:pt>
                <c:pt idx="20">
                  <c:v>44397</c:v>
                </c:pt>
                <c:pt idx="21">
                  <c:v>44399</c:v>
                </c:pt>
                <c:pt idx="22">
                  <c:v>44400</c:v>
                </c:pt>
                <c:pt idx="23">
                  <c:v>44403</c:v>
                </c:pt>
                <c:pt idx="24">
                  <c:v>44404</c:v>
                </c:pt>
                <c:pt idx="25">
                  <c:v>44405</c:v>
                </c:pt>
                <c:pt idx="26">
                  <c:v>44406</c:v>
                </c:pt>
                <c:pt idx="27">
                  <c:v>44407</c:v>
                </c:pt>
                <c:pt idx="28">
                  <c:v>44410</c:v>
                </c:pt>
                <c:pt idx="29">
                  <c:v>44411</c:v>
                </c:pt>
                <c:pt idx="30">
                  <c:v>44412</c:v>
                </c:pt>
                <c:pt idx="31">
                  <c:v>44413</c:v>
                </c:pt>
                <c:pt idx="32">
                  <c:v>44414</c:v>
                </c:pt>
                <c:pt idx="33">
                  <c:v>44417</c:v>
                </c:pt>
                <c:pt idx="34">
                  <c:v>44418</c:v>
                </c:pt>
                <c:pt idx="35">
                  <c:v>44419</c:v>
                </c:pt>
                <c:pt idx="36">
                  <c:v>44420</c:v>
                </c:pt>
                <c:pt idx="37">
                  <c:v>44421</c:v>
                </c:pt>
                <c:pt idx="38">
                  <c:v>44424</c:v>
                </c:pt>
                <c:pt idx="39">
                  <c:v>44425</c:v>
                </c:pt>
                <c:pt idx="40">
                  <c:v>44426</c:v>
                </c:pt>
                <c:pt idx="41">
                  <c:v>44428</c:v>
                </c:pt>
                <c:pt idx="42">
                  <c:v>44431</c:v>
                </c:pt>
                <c:pt idx="43">
                  <c:v>44432</c:v>
                </c:pt>
                <c:pt idx="44">
                  <c:v>44433</c:v>
                </c:pt>
                <c:pt idx="45">
                  <c:v>44434</c:v>
                </c:pt>
                <c:pt idx="46">
                  <c:v>44435</c:v>
                </c:pt>
                <c:pt idx="47">
                  <c:v>44438</c:v>
                </c:pt>
                <c:pt idx="48">
                  <c:v>44439</c:v>
                </c:pt>
                <c:pt idx="49">
                  <c:v>44440</c:v>
                </c:pt>
                <c:pt idx="50">
                  <c:v>44441</c:v>
                </c:pt>
                <c:pt idx="51">
                  <c:v>44442</c:v>
                </c:pt>
                <c:pt idx="52">
                  <c:v>44445</c:v>
                </c:pt>
                <c:pt idx="53">
                  <c:v>44446</c:v>
                </c:pt>
                <c:pt idx="54">
                  <c:v>44447</c:v>
                </c:pt>
                <c:pt idx="55">
                  <c:v>44448</c:v>
                </c:pt>
                <c:pt idx="56">
                  <c:v>44452</c:v>
                </c:pt>
                <c:pt idx="57">
                  <c:v>44453</c:v>
                </c:pt>
                <c:pt idx="58">
                  <c:v>44454</c:v>
                </c:pt>
                <c:pt idx="59">
                  <c:v>44455</c:v>
                </c:pt>
                <c:pt idx="60">
                  <c:v>44456</c:v>
                </c:pt>
                <c:pt idx="61">
                  <c:v>44459</c:v>
                </c:pt>
                <c:pt idx="62">
                  <c:v>44460</c:v>
                </c:pt>
                <c:pt idx="63">
                  <c:v>44461</c:v>
                </c:pt>
                <c:pt idx="64">
                  <c:v>44462</c:v>
                </c:pt>
                <c:pt idx="65">
                  <c:v>44463</c:v>
                </c:pt>
                <c:pt idx="66">
                  <c:v>44466</c:v>
                </c:pt>
                <c:pt idx="67">
                  <c:v>44467</c:v>
                </c:pt>
                <c:pt idx="68">
                  <c:v>44468</c:v>
                </c:pt>
                <c:pt idx="69">
                  <c:v>44469</c:v>
                </c:pt>
                <c:pt idx="70">
                  <c:v>44470</c:v>
                </c:pt>
                <c:pt idx="71">
                  <c:v>44473</c:v>
                </c:pt>
                <c:pt idx="72">
                  <c:v>44474</c:v>
                </c:pt>
                <c:pt idx="73">
                  <c:v>44475</c:v>
                </c:pt>
                <c:pt idx="74">
                  <c:v>44476</c:v>
                </c:pt>
                <c:pt idx="75">
                  <c:v>44477</c:v>
                </c:pt>
                <c:pt idx="76">
                  <c:v>44480</c:v>
                </c:pt>
                <c:pt idx="77">
                  <c:v>44481</c:v>
                </c:pt>
                <c:pt idx="78">
                  <c:v>44482</c:v>
                </c:pt>
                <c:pt idx="79">
                  <c:v>44483</c:v>
                </c:pt>
                <c:pt idx="80">
                  <c:v>44487</c:v>
                </c:pt>
                <c:pt idx="81">
                  <c:v>44488</c:v>
                </c:pt>
                <c:pt idx="82">
                  <c:v>44489</c:v>
                </c:pt>
                <c:pt idx="83">
                  <c:v>44490</c:v>
                </c:pt>
                <c:pt idx="84">
                  <c:v>44491</c:v>
                </c:pt>
                <c:pt idx="85">
                  <c:v>44494</c:v>
                </c:pt>
                <c:pt idx="86">
                  <c:v>44495</c:v>
                </c:pt>
                <c:pt idx="87">
                  <c:v>44496</c:v>
                </c:pt>
                <c:pt idx="88">
                  <c:v>44497</c:v>
                </c:pt>
                <c:pt idx="89">
                  <c:v>44498</c:v>
                </c:pt>
                <c:pt idx="90">
                  <c:v>44501</c:v>
                </c:pt>
                <c:pt idx="91">
                  <c:v>44502</c:v>
                </c:pt>
                <c:pt idx="92">
                  <c:v>44503</c:v>
                </c:pt>
                <c:pt idx="93">
                  <c:v>44504</c:v>
                </c:pt>
                <c:pt idx="94">
                  <c:v>44508</c:v>
                </c:pt>
                <c:pt idx="95">
                  <c:v>44509</c:v>
                </c:pt>
                <c:pt idx="96">
                  <c:v>44510</c:v>
                </c:pt>
                <c:pt idx="97">
                  <c:v>44511</c:v>
                </c:pt>
                <c:pt idx="98">
                  <c:v>44512</c:v>
                </c:pt>
                <c:pt idx="99">
                  <c:v>44515</c:v>
                </c:pt>
                <c:pt idx="100">
                  <c:v>44516</c:v>
                </c:pt>
                <c:pt idx="101">
                  <c:v>44517</c:v>
                </c:pt>
                <c:pt idx="102">
                  <c:v>44518</c:v>
                </c:pt>
                <c:pt idx="103">
                  <c:v>44522</c:v>
                </c:pt>
                <c:pt idx="104">
                  <c:v>44523</c:v>
                </c:pt>
                <c:pt idx="105">
                  <c:v>44524</c:v>
                </c:pt>
                <c:pt idx="106">
                  <c:v>44525</c:v>
                </c:pt>
                <c:pt idx="107">
                  <c:v>44526</c:v>
                </c:pt>
                <c:pt idx="108">
                  <c:v>44529</c:v>
                </c:pt>
                <c:pt idx="109">
                  <c:v>44530</c:v>
                </c:pt>
                <c:pt idx="110">
                  <c:v>44531</c:v>
                </c:pt>
                <c:pt idx="111">
                  <c:v>44532</c:v>
                </c:pt>
                <c:pt idx="112">
                  <c:v>44533</c:v>
                </c:pt>
                <c:pt idx="113">
                  <c:v>44536</c:v>
                </c:pt>
                <c:pt idx="114">
                  <c:v>44537</c:v>
                </c:pt>
                <c:pt idx="115">
                  <c:v>44538</c:v>
                </c:pt>
                <c:pt idx="116">
                  <c:v>44539</c:v>
                </c:pt>
                <c:pt idx="117">
                  <c:v>44540</c:v>
                </c:pt>
                <c:pt idx="118">
                  <c:v>44543</c:v>
                </c:pt>
                <c:pt idx="119">
                  <c:v>44544</c:v>
                </c:pt>
                <c:pt idx="120">
                  <c:v>44545</c:v>
                </c:pt>
                <c:pt idx="121">
                  <c:v>44546</c:v>
                </c:pt>
                <c:pt idx="122">
                  <c:v>44547</c:v>
                </c:pt>
                <c:pt idx="123">
                  <c:v>44550</c:v>
                </c:pt>
                <c:pt idx="124">
                  <c:v>44551</c:v>
                </c:pt>
                <c:pt idx="125">
                  <c:v>44552</c:v>
                </c:pt>
                <c:pt idx="126">
                  <c:v>44553</c:v>
                </c:pt>
              </c:numCache>
            </c:numRef>
          </c:cat>
          <c:val>
            <c:numRef>
              <c:f>'Eq Curve'!$Q$3:$Q$129</c:f>
              <c:numCache>
                <c:formatCode>#,##0</c:formatCode>
                <c:ptCount val="127"/>
                <c:pt idx="0">
                  <c:v>1000000</c:v>
                </c:pt>
                <c:pt idx="1">
                  <c:v>997183.49075742054</c:v>
                </c:pt>
                <c:pt idx="2">
                  <c:v>1011897.9344873952</c:v>
                </c:pt>
                <c:pt idx="3">
                  <c:v>1016765.8286660227</c:v>
                </c:pt>
                <c:pt idx="4">
                  <c:v>1009738.7242439321</c:v>
                </c:pt>
                <c:pt idx="5">
                  <c:v>1007888.0942360911</c:v>
                </c:pt>
                <c:pt idx="6">
                  <c:v>1005899.8326767597</c:v>
                </c:pt>
                <c:pt idx="7">
                  <c:v>1000997.8393870665</c:v>
                </c:pt>
                <c:pt idx="8">
                  <c:v>999027.47627117077</c:v>
                </c:pt>
                <c:pt idx="9">
                  <c:v>1004218.7493243359</c:v>
                </c:pt>
                <c:pt idx="10">
                  <c:v>1001257.8625502629</c:v>
                </c:pt>
                <c:pt idx="11">
                  <c:v>1010636.6169674759</c:v>
                </c:pt>
                <c:pt idx="12">
                  <c:v>1007269.3147437101</c:v>
                </c:pt>
                <c:pt idx="13">
                  <c:v>1014340.9671335111</c:v>
                </c:pt>
                <c:pt idx="14">
                  <c:v>1012785.5158190574</c:v>
                </c:pt>
                <c:pt idx="15">
                  <c:v>1010426.1108778499</c:v>
                </c:pt>
                <c:pt idx="16">
                  <c:v>1023120.6781922604</c:v>
                </c:pt>
                <c:pt idx="17">
                  <c:v>1034246.7921229316</c:v>
                </c:pt>
                <c:pt idx="18">
                  <c:v>1022274.1599517066</c:v>
                </c:pt>
                <c:pt idx="19">
                  <c:v>1018435.6334331476</c:v>
                </c:pt>
                <c:pt idx="20">
                  <c:v>1023641.3992257821</c:v>
                </c:pt>
                <c:pt idx="21">
                  <c:v>1033665.5744002223</c:v>
                </c:pt>
                <c:pt idx="22">
                  <c:v>1042831.0432064515</c:v>
                </c:pt>
                <c:pt idx="23">
                  <c:v>1048517.9699947152</c:v>
                </c:pt>
                <c:pt idx="24">
                  <c:v>1046707.8093577091</c:v>
                </c:pt>
                <c:pt idx="25">
                  <c:v>1046785.4154065722</c:v>
                </c:pt>
                <c:pt idx="26">
                  <c:v>1060238.4073620783</c:v>
                </c:pt>
                <c:pt idx="27">
                  <c:v>1053042.9884026237</c:v>
                </c:pt>
                <c:pt idx="28">
                  <c:v>1059688.0159689027</c:v>
                </c:pt>
                <c:pt idx="29">
                  <c:v>1072495.8329645218</c:v>
                </c:pt>
                <c:pt idx="30">
                  <c:v>1068207.9410759553</c:v>
                </c:pt>
                <c:pt idx="31">
                  <c:v>1074411.1858124961</c:v>
                </c:pt>
                <c:pt idx="32">
                  <c:v>1069426.5185373009</c:v>
                </c:pt>
                <c:pt idx="33">
                  <c:v>1076488.1785169689</c:v>
                </c:pt>
                <c:pt idx="34">
                  <c:v>1072739.5264911845</c:v>
                </c:pt>
                <c:pt idx="35">
                  <c:v>1074767.656315749</c:v>
                </c:pt>
                <c:pt idx="36">
                  <c:v>1085045.4846069971</c:v>
                </c:pt>
                <c:pt idx="37">
                  <c:v>1095699.3426496708</c:v>
                </c:pt>
                <c:pt idx="38">
                  <c:v>1097660.4540462529</c:v>
                </c:pt>
                <c:pt idx="39">
                  <c:v>1110883.5136270255</c:v>
                </c:pt>
                <c:pt idx="40">
                  <c:v>1111302.5823344211</c:v>
                </c:pt>
                <c:pt idx="41">
                  <c:v>1114680.7637491901</c:v>
                </c:pt>
                <c:pt idx="42">
                  <c:v>1124726.4274794289</c:v>
                </c:pt>
                <c:pt idx="43">
                  <c:v>1137263.0494686039</c:v>
                </c:pt>
                <c:pt idx="44">
                  <c:v>1130425.1164787167</c:v>
                </c:pt>
                <c:pt idx="45">
                  <c:v>1131307.6949784961</c:v>
                </c:pt>
                <c:pt idx="46">
                  <c:v>1132871.3750256272</c:v>
                </c:pt>
                <c:pt idx="47">
                  <c:v>1144382.397023801</c:v>
                </c:pt>
                <c:pt idx="48">
                  <c:v>1168418.9165228265</c:v>
                </c:pt>
                <c:pt idx="49">
                  <c:v>1160025.805492626</c:v>
                </c:pt>
                <c:pt idx="50">
                  <c:v>1161978.4012954908</c:v>
                </c:pt>
                <c:pt idx="51">
                  <c:v>1167727.1312150103</c:v>
                </c:pt>
                <c:pt idx="52">
                  <c:v>1174242.2911694392</c:v>
                </c:pt>
                <c:pt idx="53">
                  <c:v>1171765.4621471236</c:v>
                </c:pt>
                <c:pt idx="54">
                  <c:v>1167241.02438308</c:v>
                </c:pt>
                <c:pt idx="55">
                  <c:v>1174153.3698794344</c:v>
                </c:pt>
                <c:pt idx="56">
                  <c:v>1182135.1766283358</c:v>
                </c:pt>
                <c:pt idx="57">
                  <c:v>1187383.4896348554</c:v>
                </c:pt>
                <c:pt idx="58">
                  <c:v>1196977.060253496</c:v>
                </c:pt>
                <c:pt idx="59">
                  <c:v>1205813.4673807956</c:v>
                </c:pt>
                <c:pt idx="60">
                  <c:v>1203969.059321132</c:v>
                </c:pt>
                <c:pt idx="61">
                  <c:v>1209524.5561584281</c:v>
                </c:pt>
                <c:pt idx="62">
                  <c:v>1237764.5622512428</c:v>
                </c:pt>
                <c:pt idx="63">
                  <c:v>1243779.4775656597</c:v>
                </c:pt>
                <c:pt idx="64">
                  <c:v>1263676.2903923865</c:v>
                </c:pt>
                <c:pt idx="65">
                  <c:v>1277510.7051906572</c:v>
                </c:pt>
                <c:pt idx="66">
                  <c:v>1249898.7375398718</c:v>
                </c:pt>
                <c:pt idx="67">
                  <c:v>1227811.5291417227</c:v>
                </c:pt>
                <c:pt idx="68">
                  <c:v>1225638.3004963566</c:v>
                </c:pt>
                <c:pt idx="69">
                  <c:v>1221756.1364248213</c:v>
                </c:pt>
                <c:pt idx="70">
                  <c:v>1203986.6281291728</c:v>
                </c:pt>
                <c:pt idx="71">
                  <c:v>1219941.8724137018</c:v>
                </c:pt>
                <c:pt idx="72">
                  <c:v>1229566.8701161018</c:v>
                </c:pt>
                <c:pt idx="73">
                  <c:v>1210965.7422201303</c:v>
                </c:pt>
                <c:pt idx="74">
                  <c:v>1224035.7062012779</c:v>
                </c:pt>
                <c:pt idx="75">
                  <c:v>1232768.6250740264</c:v>
                </c:pt>
                <c:pt idx="76">
                  <c:v>1233335.7354466661</c:v>
                </c:pt>
                <c:pt idx="77">
                  <c:v>1234543.1508217459</c:v>
                </c:pt>
                <c:pt idx="78">
                  <c:v>1247938.627972628</c:v>
                </c:pt>
                <c:pt idx="79">
                  <c:v>1256323.9742568019</c:v>
                </c:pt>
                <c:pt idx="80">
                  <c:v>1265587.5441880806</c:v>
                </c:pt>
                <c:pt idx="81">
                  <c:v>1258287.493591689</c:v>
                </c:pt>
                <c:pt idx="82">
                  <c:v>1247721.7604338175</c:v>
                </c:pt>
                <c:pt idx="83">
                  <c:v>1223374.0816675369</c:v>
                </c:pt>
                <c:pt idx="84">
                  <c:v>1207582.7314713327</c:v>
                </c:pt>
                <c:pt idx="85">
                  <c:v>1183317.6300716726</c:v>
                </c:pt>
                <c:pt idx="86">
                  <c:v>1194138.0752515928</c:v>
                </c:pt>
                <c:pt idx="87">
                  <c:v>1203962.9071622267</c:v>
                </c:pt>
                <c:pt idx="88">
                  <c:v>1183536.4785517412</c:v>
                </c:pt>
                <c:pt idx="89">
                  <c:v>1171396.1757777832</c:v>
                </c:pt>
                <c:pt idx="90">
                  <c:v>1185733.0514543748</c:v>
                </c:pt>
                <c:pt idx="91">
                  <c:v>1178837.9973709129</c:v>
                </c:pt>
                <c:pt idx="92">
                  <c:v>1181462.0247031993</c:v>
                </c:pt>
                <c:pt idx="93">
                  <c:v>1188294.2916277999</c:v>
                </c:pt>
                <c:pt idx="94">
                  <c:v>1205775.3570974064</c:v>
                </c:pt>
                <c:pt idx="95">
                  <c:v>1201409.5242059669</c:v>
                </c:pt>
                <c:pt idx="96">
                  <c:v>1202486.8157691038</c:v>
                </c:pt>
                <c:pt idx="97">
                  <c:v>1188553.7333306216</c:v>
                </c:pt>
                <c:pt idx="98">
                  <c:v>1210543.7555300754</c:v>
                </c:pt>
                <c:pt idx="99">
                  <c:v>1216907.7416370793</c:v>
                </c:pt>
                <c:pt idx="100">
                  <c:v>1213661.9041291266</c:v>
                </c:pt>
                <c:pt idx="101">
                  <c:v>1220705.5769475631</c:v>
                </c:pt>
                <c:pt idx="102">
                  <c:v>1205374.8520913054</c:v>
                </c:pt>
                <c:pt idx="103">
                  <c:v>1182545.5694469418</c:v>
                </c:pt>
                <c:pt idx="104">
                  <c:v>1180585.8704188964</c:v>
                </c:pt>
                <c:pt idx="105">
                  <c:v>1171542.8654261434</c:v>
                </c:pt>
                <c:pt idx="106">
                  <c:v>1178133.6086281219</c:v>
                </c:pt>
                <c:pt idx="107">
                  <c:v>1152546.7936441773</c:v>
                </c:pt>
                <c:pt idx="108">
                  <c:v>1158950.7842327647</c:v>
                </c:pt>
                <c:pt idx="109">
                  <c:v>1167564.6697527645</c:v>
                </c:pt>
                <c:pt idx="110">
                  <c:v>1174311.926800224</c:v>
                </c:pt>
                <c:pt idx="111">
                  <c:v>1196904.5228466289</c:v>
                </c:pt>
                <c:pt idx="112">
                  <c:v>1179702.9424574245</c:v>
                </c:pt>
                <c:pt idx="113">
                  <c:v>1149004.1592227679</c:v>
                </c:pt>
                <c:pt idx="114">
                  <c:v>1159547.3113176313</c:v>
                </c:pt>
                <c:pt idx="115">
                  <c:v>1187378.6878889056</c:v>
                </c:pt>
                <c:pt idx="116">
                  <c:v>1202532.8001662898</c:v>
                </c:pt>
                <c:pt idx="117">
                  <c:v>1210189.9716733131</c:v>
                </c:pt>
                <c:pt idx="118">
                  <c:v>1199562.436010737</c:v>
                </c:pt>
                <c:pt idx="119">
                  <c:v>1193234.027086813</c:v>
                </c:pt>
                <c:pt idx="120">
                  <c:v>1176343.9288360933</c:v>
                </c:pt>
                <c:pt idx="121">
                  <c:v>1182864.7584945709</c:v>
                </c:pt>
                <c:pt idx="122">
                  <c:v>1175054.5980298822</c:v>
                </c:pt>
                <c:pt idx="123">
                  <c:v>1157878.2302507912</c:v>
                </c:pt>
                <c:pt idx="124">
                  <c:v>1171072.7831284082</c:v>
                </c:pt>
                <c:pt idx="125">
                  <c:v>1178410.2828403839</c:v>
                </c:pt>
                <c:pt idx="126">
                  <c:v>1191762.037096628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43-4A5D-8AE5-BF58707691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03139984"/>
        <c:axId val="1703139152"/>
      </c:lineChart>
      <c:dateAx>
        <c:axId val="1703139984"/>
        <c:scaling>
          <c:orientation val="minMax"/>
        </c:scaling>
        <c:delete val="0"/>
        <c:axPos val="b"/>
        <c:numFmt formatCode="[$-409]d\-mmm\-yy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3139152"/>
        <c:crosses val="autoZero"/>
        <c:auto val="1"/>
        <c:lblOffset val="100"/>
        <c:baseTimeUnit val="days"/>
      </c:dateAx>
      <c:valAx>
        <c:axId val="1703139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3139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809625</xdr:colOff>
      <xdr:row>82</xdr:row>
      <xdr:rowOff>171450</xdr:rowOff>
    </xdr:from>
    <xdr:to>
      <xdr:col>20</xdr:col>
      <xdr:colOff>781050</xdr:colOff>
      <xdr:row>97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129116</xdr:colOff>
      <xdr:row>2</xdr:row>
      <xdr:rowOff>143933</xdr:rowOff>
    </xdr:from>
    <xdr:to>
      <xdr:col>25</xdr:col>
      <xdr:colOff>196849</xdr:colOff>
      <xdr:row>17</xdr:row>
      <xdr:rowOff>156633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1"/>
  <sheetViews>
    <sheetView showGridLines="0" topLeftCell="M1" zoomScaleNormal="100" workbookViewId="0">
      <pane ySplit="3" topLeftCell="A14" activePane="bottomLeft" state="frozen"/>
      <selection pane="bottomLeft" activeCell="V87" sqref="V87"/>
    </sheetView>
  </sheetViews>
  <sheetFormatPr defaultRowHeight="15" x14ac:dyDescent="0.25"/>
  <cols>
    <col min="1" max="1" width="12.85546875" bestFit="1" customWidth="1"/>
    <col min="2" max="2" width="16.140625" customWidth="1"/>
    <col min="4" max="7" width="9.140625" customWidth="1"/>
    <col min="8" max="8" width="11.140625" bestFit="1" customWidth="1"/>
    <col min="9" max="9" width="10.140625" bestFit="1" customWidth="1"/>
    <col min="10" max="10" width="14.5703125" bestFit="1" customWidth="1"/>
    <col min="12" max="12" width="15" customWidth="1"/>
    <col min="13" max="13" width="12.5703125" customWidth="1"/>
    <col min="14" max="15" width="12.7109375" customWidth="1"/>
    <col min="16" max="16" width="15.5703125" customWidth="1"/>
    <col min="17" max="17" width="18.42578125" customWidth="1"/>
    <col min="18" max="18" width="14.85546875" bestFit="1" customWidth="1"/>
    <col min="19" max="22" width="17.85546875" bestFit="1" customWidth="1"/>
    <col min="23" max="23" width="11.7109375" bestFit="1" customWidth="1"/>
    <col min="24" max="24" width="14.5703125" bestFit="1" customWidth="1"/>
  </cols>
  <sheetData>
    <row r="1" spans="1:22" ht="18.75" x14ac:dyDescent="0.3">
      <c r="A1" s="9" t="s">
        <v>3</v>
      </c>
      <c r="M1" s="99" t="s">
        <v>5</v>
      </c>
      <c r="N1" s="99"/>
      <c r="O1" s="99"/>
      <c r="P1" s="99"/>
    </row>
    <row r="2" spans="1:22" ht="3.75" customHeight="1" x14ac:dyDescent="0.25">
      <c r="A2" s="3"/>
    </row>
    <row r="3" spans="1:22" x14ac:dyDescent="0.25">
      <c r="A3" s="34" t="s">
        <v>0</v>
      </c>
      <c r="B3" s="1" t="s">
        <v>28</v>
      </c>
      <c r="C3" s="1" t="s">
        <v>1</v>
      </c>
      <c r="D3" s="1" t="s">
        <v>29</v>
      </c>
      <c r="E3" s="1" t="s">
        <v>1</v>
      </c>
      <c r="F3" s="1" t="s">
        <v>30</v>
      </c>
      <c r="G3" s="1" t="s">
        <v>1</v>
      </c>
      <c r="H3" s="1" t="s">
        <v>31</v>
      </c>
      <c r="I3" s="1" t="s">
        <v>1</v>
      </c>
      <c r="J3" s="1" t="s">
        <v>32</v>
      </c>
      <c r="K3" s="1" t="s">
        <v>1</v>
      </c>
      <c r="L3" s="3" t="s">
        <v>28</v>
      </c>
      <c r="M3" s="3" t="s">
        <v>29</v>
      </c>
      <c r="N3" s="3" t="s">
        <v>30</v>
      </c>
      <c r="O3" s="3" t="s">
        <v>31</v>
      </c>
      <c r="P3" s="3" t="s">
        <v>32</v>
      </c>
    </row>
    <row r="4" spans="1:22" x14ac:dyDescent="0.25">
      <c r="A4" s="35">
        <v>44369</v>
      </c>
      <c r="B4" s="30">
        <v>3010.8000489999999</v>
      </c>
      <c r="C4" s="32"/>
      <c r="D4" s="29">
        <v>1511.849976</v>
      </c>
      <c r="E4" s="32"/>
      <c r="F4" s="29">
        <v>205.10000600000001</v>
      </c>
      <c r="G4" s="32"/>
      <c r="H4" s="29">
        <v>980.09997599999997</v>
      </c>
      <c r="I4" s="32"/>
      <c r="J4" s="29">
        <v>12131.650390999999</v>
      </c>
      <c r="K4" s="32"/>
      <c r="L4" s="32"/>
      <c r="M4" s="32"/>
      <c r="N4" s="32"/>
      <c r="O4" s="32"/>
      <c r="P4" s="32"/>
    </row>
    <row r="5" spans="1:22" x14ac:dyDescent="0.25">
      <c r="A5" s="35">
        <v>44370</v>
      </c>
      <c r="B5" s="30">
        <v>2987.3500979999999</v>
      </c>
      <c r="C5" s="31">
        <f>B5/B4-1</f>
        <v>-7.7886112057785617E-3</v>
      </c>
      <c r="D5" s="29">
        <v>1503.150024</v>
      </c>
      <c r="E5" s="31">
        <f>D5/D4-1</f>
        <v>-5.7545074829566945E-3</v>
      </c>
      <c r="F5" s="29">
        <v>203.949997</v>
      </c>
      <c r="G5" s="31">
        <f t="shared" ref="G5:G36" si="0">F5/F4-1</f>
        <v>-5.6070646823872528E-3</v>
      </c>
      <c r="H5" s="29">
        <v>972.90002400000003</v>
      </c>
      <c r="I5" s="31">
        <f>H5/H4-1</f>
        <v>-7.346140369663634E-3</v>
      </c>
      <c r="J5" s="29">
        <v>12282.25</v>
      </c>
      <c r="K5" s="31">
        <f t="shared" ref="K5:K36" si="1">J5/J4-1</f>
        <v>1.2413777527888969E-2</v>
      </c>
      <c r="L5" s="33">
        <f t="shared" ref="L5:L36" si="2">C5-$C$131</f>
        <v>-8.5497669417508321E-3</v>
      </c>
      <c r="M5" s="33">
        <f t="shared" ref="M5:M36" si="3">E5-$E$131</f>
        <v>-7.4717290807407881E-3</v>
      </c>
      <c r="N5" s="33">
        <f t="shared" ref="N5:N36" si="4">G5-$G$131</f>
        <v>-6.2046057283752709E-3</v>
      </c>
      <c r="O5" s="33">
        <f t="shared" ref="O5:O36" si="5">I5-$I$131</f>
        <v>-9.2609959192402301E-3</v>
      </c>
      <c r="P5" s="33">
        <f t="shared" ref="P5:P36" si="6">K5-$K$131</f>
        <v>9.9399495754789093E-3</v>
      </c>
    </row>
    <row r="6" spans="1:22" ht="18.75" x14ac:dyDescent="0.3">
      <c r="A6" s="28">
        <v>44371</v>
      </c>
      <c r="B6" s="30">
        <v>3043.25</v>
      </c>
      <c r="C6" s="31">
        <f t="shared" ref="C6:C69" si="7">B6/B5-1</f>
        <v>1.8712203178805398E-2</v>
      </c>
      <c r="D6" s="29">
        <v>1559.1999510000001</v>
      </c>
      <c r="E6" s="31">
        <f t="shared" ref="E6:E69" si="8">D6/D5-1</f>
        <v>3.7288311948295627E-2</v>
      </c>
      <c r="F6" s="29">
        <v>203.25</v>
      </c>
      <c r="G6" s="31">
        <f t="shared" si="0"/>
        <v>-3.4321991188850376E-3</v>
      </c>
      <c r="H6" s="29">
        <v>989.70001200000002</v>
      </c>
      <c r="I6" s="31">
        <f t="shared" ref="I6:I69" si="9">H6/H5-1</f>
        <v>1.7267949003565874E-2</v>
      </c>
      <c r="J6" s="29">
        <v>12333.25</v>
      </c>
      <c r="K6" s="31">
        <f t="shared" si="1"/>
        <v>4.1523336522217846E-3</v>
      </c>
      <c r="L6" s="33">
        <f t="shared" si="2"/>
        <v>1.7951047442833126E-2</v>
      </c>
      <c r="M6" s="33">
        <f t="shared" si="3"/>
        <v>3.5571090350511536E-2</v>
      </c>
      <c r="N6" s="33">
        <f t="shared" si="4"/>
        <v>-4.0297401648730557E-3</v>
      </c>
      <c r="O6" s="33">
        <f t="shared" si="5"/>
        <v>1.5353093453989278E-2</v>
      </c>
      <c r="P6" s="33">
        <f t="shared" si="6"/>
        <v>1.6785056998117249E-3</v>
      </c>
      <c r="Q6" s="9" t="s">
        <v>6</v>
      </c>
      <c r="R6" s="6"/>
      <c r="S6" s="6"/>
      <c r="T6" s="6"/>
      <c r="U6" s="6"/>
      <c r="V6" s="6"/>
    </row>
    <row r="7" spans="1:22" x14ac:dyDescent="0.25">
      <c r="A7" s="28">
        <v>44372</v>
      </c>
      <c r="B7" s="30">
        <v>3003.8999020000001</v>
      </c>
      <c r="C7" s="31">
        <f t="shared" si="7"/>
        <v>-1.293028768586213E-2</v>
      </c>
      <c r="D7" s="29">
        <v>1574.1999510000001</v>
      </c>
      <c r="E7" s="31">
        <f t="shared" si="8"/>
        <v>9.6203184141838705E-3</v>
      </c>
      <c r="F7" s="29">
        <v>205.050003</v>
      </c>
      <c r="G7" s="31">
        <f t="shared" si="0"/>
        <v>8.8561033210332596E-3</v>
      </c>
      <c r="H7" s="29">
        <v>995.65002400000003</v>
      </c>
      <c r="I7" s="31">
        <f t="shared" si="9"/>
        <v>6.0119348568827835E-3</v>
      </c>
      <c r="J7" s="29">
        <v>12486.599609000001</v>
      </c>
      <c r="K7" s="31">
        <f t="shared" si="1"/>
        <v>1.2433836093487249E-2</v>
      </c>
      <c r="L7" s="33">
        <f t="shared" si="2"/>
        <v>-1.36914434218344E-2</v>
      </c>
      <c r="M7" s="33">
        <f t="shared" si="3"/>
        <v>7.903096816399776E-3</v>
      </c>
      <c r="N7" s="33">
        <f t="shared" si="4"/>
        <v>8.2585622750452423E-3</v>
      </c>
      <c r="O7" s="33">
        <f t="shared" si="5"/>
        <v>4.0970793073061874E-3</v>
      </c>
      <c r="P7" s="33">
        <f t="shared" si="6"/>
        <v>9.9600081410771892E-3</v>
      </c>
      <c r="Q7" s="42"/>
      <c r="R7" s="43" t="s">
        <v>28</v>
      </c>
      <c r="S7" s="43" t="s">
        <v>29</v>
      </c>
      <c r="T7" s="43" t="s">
        <v>30</v>
      </c>
      <c r="U7" s="43" t="s">
        <v>31</v>
      </c>
      <c r="V7" s="44" t="s">
        <v>32</v>
      </c>
    </row>
    <row r="8" spans="1:22" x14ac:dyDescent="0.25">
      <c r="A8" s="28">
        <v>44375</v>
      </c>
      <c r="B8" s="30">
        <v>2982.9499510000001</v>
      </c>
      <c r="C8" s="31">
        <f t="shared" si="7"/>
        <v>-6.9742507019130429E-3</v>
      </c>
      <c r="D8" s="29">
        <v>1571.8000489999999</v>
      </c>
      <c r="E8" s="31">
        <f t="shared" si="8"/>
        <v>-1.524521709250215E-3</v>
      </c>
      <c r="F8" s="29">
        <v>203.60000600000001</v>
      </c>
      <c r="G8" s="31">
        <f t="shared" si="0"/>
        <v>-7.0714312547461855E-3</v>
      </c>
      <c r="H8" s="29">
        <v>985.29998799999998</v>
      </c>
      <c r="I8" s="31">
        <f t="shared" si="9"/>
        <v>-1.0395255110243529E-2</v>
      </c>
      <c r="J8" s="29">
        <v>12377.900390999999</v>
      </c>
      <c r="K8" s="31">
        <f t="shared" si="1"/>
        <v>-8.7052697614852237E-3</v>
      </c>
      <c r="L8" s="33">
        <f t="shared" si="2"/>
        <v>-7.7354064378853133E-3</v>
      </c>
      <c r="M8" s="33">
        <f t="shared" si="3"/>
        <v>-3.2417433070343086E-3</v>
      </c>
      <c r="N8" s="33">
        <f t="shared" si="4"/>
        <v>-7.6689723007342036E-3</v>
      </c>
      <c r="O8" s="33">
        <f t="shared" si="5"/>
        <v>-1.2310110659820125E-2</v>
      </c>
      <c r="P8" s="33">
        <f t="shared" si="6"/>
        <v>-1.1179097713895284E-2</v>
      </c>
      <c r="Q8" s="45" t="s">
        <v>28</v>
      </c>
      <c r="R8" s="46">
        <f t="array" ref="R8:V12">MMULT(TRANSPOSE(L5:P130),L5:P130)</f>
        <v>2.807023223413159E-2</v>
      </c>
      <c r="S8" s="46">
        <v>6.0377024429427205E-3</v>
      </c>
      <c r="T8" s="46">
        <v>5.4766855461727349E-3</v>
      </c>
      <c r="U8" s="46">
        <v>4.359382543923475E-3</v>
      </c>
      <c r="V8" s="47">
        <v>1.8761216544348452E-3</v>
      </c>
    </row>
    <row r="9" spans="1:22" x14ac:dyDescent="0.25">
      <c r="A9" s="28">
        <v>44376</v>
      </c>
      <c r="B9" s="30">
        <v>3001.5</v>
      </c>
      <c r="C9" s="31">
        <f t="shared" si="7"/>
        <v>6.2186926715888102E-3</v>
      </c>
      <c r="D9" s="29">
        <v>1563.0500489999999</v>
      </c>
      <c r="E9" s="31">
        <f t="shared" si="8"/>
        <v>-5.5668658399437021E-3</v>
      </c>
      <c r="F9" s="29">
        <v>203.300003</v>
      </c>
      <c r="G9" s="31">
        <f t="shared" si="0"/>
        <v>-1.4734920980307153E-3</v>
      </c>
      <c r="H9" s="29">
        <v>983.59997599999997</v>
      </c>
      <c r="I9" s="31">
        <f t="shared" si="9"/>
        <v>-1.7253750336998497E-3</v>
      </c>
      <c r="J9" s="29">
        <v>12299.900390999999</v>
      </c>
      <c r="K9" s="31">
        <f t="shared" si="1"/>
        <v>-6.3015533762668108E-3</v>
      </c>
      <c r="L9" s="33">
        <f t="shared" si="2"/>
        <v>5.4575369356165398E-3</v>
      </c>
      <c r="M9" s="33">
        <f t="shared" si="3"/>
        <v>-7.2840874377277957E-3</v>
      </c>
      <c r="N9" s="33">
        <f t="shared" si="4"/>
        <v>-2.0710331440187335E-3</v>
      </c>
      <c r="O9" s="33">
        <f t="shared" si="5"/>
        <v>-3.6402305832764457E-3</v>
      </c>
      <c r="P9" s="33">
        <f t="shared" si="6"/>
        <v>-8.7753813286768709E-3</v>
      </c>
      <c r="Q9" s="45" t="s">
        <v>29</v>
      </c>
      <c r="R9" s="46">
        <v>6.0377024429427205E-3</v>
      </c>
      <c r="S9" s="46">
        <v>2.0591117387133859E-2</v>
      </c>
      <c r="T9" s="46">
        <v>6.5728078972607726E-3</v>
      </c>
      <c r="U9" s="46">
        <v>1.3387950440576991E-2</v>
      </c>
      <c r="V9" s="47">
        <v>9.9002323316517687E-3</v>
      </c>
    </row>
    <row r="10" spans="1:22" x14ac:dyDescent="0.25">
      <c r="A10" s="28">
        <v>44377</v>
      </c>
      <c r="B10" s="30">
        <v>2992.6999510000001</v>
      </c>
      <c r="C10" s="31">
        <f t="shared" si="7"/>
        <v>-2.9318837248042406E-3</v>
      </c>
      <c r="D10" s="29">
        <v>1580.8000489999999</v>
      </c>
      <c r="E10" s="31">
        <f t="shared" si="8"/>
        <v>1.135600233105527E-2</v>
      </c>
      <c r="F10" s="29">
        <v>202.699997</v>
      </c>
      <c r="G10" s="31">
        <f t="shared" si="0"/>
        <v>-2.9513329618593431E-3</v>
      </c>
      <c r="H10" s="29">
        <v>983.5</v>
      </c>
      <c r="I10" s="31">
        <f t="shared" si="9"/>
        <v>-1.016429467664004E-4</v>
      </c>
      <c r="J10" s="29">
        <v>12109.049805000001</v>
      </c>
      <c r="K10" s="31">
        <f t="shared" si="1"/>
        <v>-1.5516433461497559E-2</v>
      </c>
      <c r="L10" s="33">
        <f t="shared" si="2"/>
        <v>-3.6930394607765115E-3</v>
      </c>
      <c r="M10" s="33">
        <f t="shared" si="3"/>
        <v>9.638780733271176E-3</v>
      </c>
      <c r="N10" s="33">
        <f t="shared" si="4"/>
        <v>-3.5488740078473613E-3</v>
      </c>
      <c r="O10" s="33">
        <f t="shared" si="5"/>
        <v>-2.0164984963429965E-3</v>
      </c>
      <c r="P10" s="33">
        <f t="shared" si="6"/>
        <v>-1.7990261413907617E-2</v>
      </c>
      <c r="Q10" s="45" t="s">
        <v>30</v>
      </c>
      <c r="R10" s="46">
        <v>5.4766855461727349E-3</v>
      </c>
      <c r="S10" s="46">
        <v>6.5728078972607726E-3</v>
      </c>
      <c r="T10" s="46">
        <v>3.4987942382653202E-2</v>
      </c>
      <c r="U10" s="46">
        <v>4.8352659270652102E-3</v>
      </c>
      <c r="V10" s="47">
        <v>8.766277842755554E-3</v>
      </c>
    </row>
    <row r="11" spans="1:22" x14ac:dyDescent="0.25">
      <c r="A11" s="28">
        <v>44378</v>
      </c>
      <c r="B11" s="30">
        <v>3021.6000979999999</v>
      </c>
      <c r="C11" s="31">
        <f t="shared" si="7"/>
        <v>9.6568809012553825E-3</v>
      </c>
      <c r="D11" s="29">
        <v>1560.400024</v>
      </c>
      <c r="E11" s="31">
        <f t="shared" si="8"/>
        <v>-1.2904873714360554E-2</v>
      </c>
      <c r="F11" s="29">
        <v>203</v>
      </c>
      <c r="G11" s="31">
        <f t="shared" si="0"/>
        <v>1.4800345556986727E-3</v>
      </c>
      <c r="H11" s="29">
        <v>985.5</v>
      </c>
      <c r="I11" s="31">
        <f t="shared" si="9"/>
        <v>2.0335536349771477E-3</v>
      </c>
      <c r="J11" s="29">
        <v>11816.450194999999</v>
      </c>
      <c r="K11" s="31">
        <f t="shared" si="1"/>
        <v>-2.4163713479746551E-2</v>
      </c>
      <c r="L11" s="33">
        <f t="shared" si="2"/>
        <v>8.895725165283112E-3</v>
      </c>
      <c r="M11" s="33">
        <f t="shared" si="3"/>
        <v>-1.4622095312144649E-2</v>
      </c>
      <c r="N11" s="33">
        <f t="shared" si="4"/>
        <v>8.8249350971065469E-4</v>
      </c>
      <c r="O11" s="33">
        <f t="shared" si="5"/>
        <v>1.1869808540055163E-4</v>
      </c>
      <c r="P11" s="33">
        <f t="shared" si="6"/>
        <v>-2.663754143215661E-2</v>
      </c>
      <c r="Q11" s="45" t="s">
        <v>31</v>
      </c>
      <c r="R11" s="46">
        <v>4.359382543923475E-3</v>
      </c>
      <c r="S11" s="46">
        <v>1.3387950440576991E-2</v>
      </c>
      <c r="T11" s="46">
        <v>4.8352659270652102E-3</v>
      </c>
      <c r="U11" s="46">
        <v>3.2115687536131567E-2</v>
      </c>
      <c r="V11" s="47">
        <v>9.0790161455546886E-3</v>
      </c>
    </row>
    <row r="12" spans="1:22" x14ac:dyDescent="0.25">
      <c r="A12" s="28">
        <v>44379</v>
      </c>
      <c r="B12" s="30">
        <v>3005</v>
      </c>
      <c r="C12" s="31">
        <f t="shared" si="7"/>
        <v>-5.4938103857580245E-3</v>
      </c>
      <c r="D12" s="29">
        <v>1567.8000489999999</v>
      </c>
      <c r="E12" s="31">
        <f t="shared" si="8"/>
        <v>4.7423896989122749E-3</v>
      </c>
      <c r="F12" s="29">
        <v>202.39999399999999</v>
      </c>
      <c r="G12" s="31">
        <f t="shared" si="0"/>
        <v>-2.9556945812808655E-3</v>
      </c>
      <c r="H12" s="29">
        <v>984.65002400000003</v>
      </c>
      <c r="I12" s="31">
        <f t="shared" si="9"/>
        <v>-8.6248198883809302E-4</v>
      </c>
      <c r="J12" s="29">
        <v>11750.450194999999</v>
      </c>
      <c r="K12" s="31">
        <f t="shared" si="1"/>
        <v>-5.5854337733278747E-3</v>
      </c>
      <c r="L12" s="33">
        <f t="shared" si="2"/>
        <v>-6.2549661217302949E-3</v>
      </c>
      <c r="M12" s="33">
        <f t="shared" si="3"/>
        <v>3.0251681011281813E-3</v>
      </c>
      <c r="N12" s="33">
        <f t="shared" si="4"/>
        <v>-3.5532356272688836E-3</v>
      </c>
      <c r="O12" s="33">
        <f t="shared" si="5"/>
        <v>-2.7773375384146891E-3</v>
      </c>
      <c r="P12" s="33">
        <f t="shared" si="6"/>
        <v>-8.0592617257379349E-3</v>
      </c>
      <c r="Q12" s="50" t="s">
        <v>32</v>
      </c>
      <c r="R12" s="48">
        <v>1.8761216544348452E-3</v>
      </c>
      <c r="S12" s="48">
        <v>9.9002323316517687E-3</v>
      </c>
      <c r="T12" s="48">
        <v>8.766277842755554E-3</v>
      </c>
      <c r="U12" s="48">
        <v>9.0790161455546886E-3</v>
      </c>
      <c r="V12" s="49">
        <v>4.8394533861524411E-2</v>
      </c>
    </row>
    <row r="13" spans="1:22" x14ac:dyDescent="0.25">
      <c r="A13" s="28">
        <v>44382</v>
      </c>
      <c r="B13" s="30">
        <v>3014.8000489999999</v>
      </c>
      <c r="C13" s="31">
        <f t="shared" si="7"/>
        <v>3.2612475873543545E-3</v>
      </c>
      <c r="D13" s="29">
        <v>1578.9499510000001</v>
      </c>
      <c r="E13" s="31">
        <f t="shared" si="8"/>
        <v>7.1118137846162277E-3</v>
      </c>
      <c r="F13" s="29">
        <v>203.64999399999999</v>
      </c>
      <c r="G13" s="31">
        <f t="shared" si="0"/>
        <v>6.1758895111430068E-3</v>
      </c>
      <c r="H13" s="29">
        <v>979.75</v>
      </c>
      <c r="I13" s="31">
        <f t="shared" si="9"/>
        <v>-4.9764118017225911E-3</v>
      </c>
      <c r="J13" s="29">
        <v>11923.099609000001</v>
      </c>
      <c r="K13" s="31">
        <f t="shared" si="1"/>
        <v>1.4693004194296089E-2</v>
      </c>
      <c r="L13" s="33">
        <f t="shared" si="2"/>
        <v>2.5000918513820836E-3</v>
      </c>
      <c r="M13" s="33">
        <f t="shared" si="3"/>
        <v>5.3945921868321341E-3</v>
      </c>
      <c r="N13" s="33">
        <f t="shared" si="4"/>
        <v>5.5783484651549886E-3</v>
      </c>
      <c r="O13" s="33">
        <f t="shared" si="5"/>
        <v>-6.8912673512991872E-3</v>
      </c>
      <c r="P13" s="33">
        <f t="shared" si="6"/>
        <v>1.2219176241886029E-2</v>
      </c>
      <c r="Q13" s="57" t="s">
        <v>33</v>
      </c>
      <c r="R13" s="58">
        <f>COUNT(J4:J130)</f>
        <v>127</v>
      </c>
      <c r="S13" s="3"/>
      <c r="T13" s="3"/>
      <c r="U13" s="3"/>
      <c r="V13" s="3"/>
    </row>
    <row r="14" spans="1:22" ht="18.75" x14ac:dyDescent="0.3">
      <c r="A14" s="28">
        <v>44383</v>
      </c>
      <c r="B14" s="30">
        <v>3002.5</v>
      </c>
      <c r="C14" s="31">
        <f t="shared" si="7"/>
        <v>-4.0798888152068224E-3</v>
      </c>
      <c r="D14" s="29">
        <v>1562.1999510000001</v>
      </c>
      <c r="E14" s="31">
        <f t="shared" si="8"/>
        <v>-1.0608315982018057E-2</v>
      </c>
      <c r="F14" s="29">
        <v>202.5</v>
      </c>
      <c r="G14" s="31">
        <f t="shared" si="0"/>
        <v>-5.646913989106217E-3</v>
      </c>
      <c r="H14" s="29">
        <v>972.04998799999998</v>
      </c>
      <c r="I14" s="31">
        <f t="shared" si="9"/>
        <v>-7.8591599897933628E-3</v>
      </c>
      <c r="J14" s="29">
        <v>12090.799805000001</v>
      </c>
      <c r="K14" s="31">
        <f t="shared" si="1"/>
        <v>1.4065150967405682E-2</v>
      </c>
      <c r="L14" s="33">
        <f t="shared" si="2"/>
        <v>-4.8410445511790929E-3</v>
      </c>
      <c r="M14" s="33">
        <f t="shared" si="3"/>
        <v>-1.2325537579802152E-2</v>
      </c>
      <c r="N14" s="33">
        <f t="shared" si="4"/>
        <v>-6.2444550350942351E-3</v>
      </c>
      <c r="O14" s="33">
        <f t="shared" si="5"/>
        <v>-9.7740155393699589E-3</v>
      </c>
      <c r="P14" s="33">
        <f t="shared" si="6"/>
        <v>1.1591323014995622E-2</v>
      </c>
      <c r="Q14" s="9" t="s">
        <v>7</v>
      </c>
      <c r="R14" s="7"/>
      <c r="S14" s="7"/>
      <c r="T14" s="7"/>
      <c r="U14" s="7"/>
      <c r="V14" s="7"/>
    </row>
    <row r="15" spans="1:22" x14ac:dyDescent="0.25">
      <c r="A15" s="28">
        <v>44384</v>
      </c>
      <c r="B15" s="30">
        <v>3040.1000979999999</v>
      </c>
      <c r="C15" s="31">
        <f t="shared" si="7"/>
        <v>1.2522930224812656E-2</v>
      </c>
      <c r="D15" s="29">
        <v>1564.599976</v>
      </c>
      <c r="E15" s="31">
        <f t="shared" si="8"/>
        <v>1.5363110198944874E-3</v>
      </c>
      <c r="F15" s="29">
        <v>203.75</v>
      </c>
      <c r="G15" s="31">
        <f t="shared" si="0"/>
        <v>6.1728395061728669E-3</v>
      </c>
      <c r="H15" s="29">
        <v>975.34997599999997</v>
      </c>
      <c r="I15" s="31">
        <f t="shared" si="9"/>
        <v>3.3948747911511923E-3</v>
      </c>
      <c r="J15" s="29">
        <v>12374.150390999999</v>
      </c>
      <c r="K15" s="31">
        <f t="shared" si="1"/>
        <v>2.3435222695757707E-2</v>
      </c>
      <c r="L15" s="33">
        <f t="shared" si="2"/>
        <v>1.1761774488840386E-2</v>
      </c>
      <c r="M15" s="33">
        <f t="shared" si="3"/>
        <v>-1.8091057788960623E-4</v>
      </c>
      <c r="N15" s="33">
        <f t="shared" si="4"/>
        <v>5.5752984601848488E-3</v>
      </c>
      <c r="O15" s="33">
        <f t="shared" si="5"/>
        <v>1.4800192415745962E-3</v>
      </c>
      <c r="P15" s="33">
        <f t="shared" si="6"/>
        <v>2.0961394743347649E-2</v>
      </c>
      <c r="Q15" s="42"/>
      <c r="R15" s="43" t="s">
        <v>28</v>
      </c>
      <c r="S15" s="43" t="s">
        <v>29</v>
      </c>
      <c r="T15" s="43" t="s">
        <v>30</v>
      </c>
      <c r="U15" s="43" t="s">
        <v>31</v>
      </c>
      <c r="V15" s="44" t="s">
        <v>32</v>
      </c>
    </row>
    <row r="16" spans="1:22" x14ac:dyDescent="0.25">
      <c r="A16" s="28">
        <v>44385</v>
      </c>
      <c r="B16" s="30">
        <v>3028.3000489999999</v>
      </c>
      <c r="C16" s="31">
        <f t="shared" si="7"/>
        <v>-3.8814672608190603E-3</v>
      </c>
      <c r="D16" s="29">
        <v>1560.75</v>
      </c>
      <c r="E16" s="31">
        <f t="shared" si="8"/>
        <v>-2.460677527199473E-3</v>
      </c>
      <c r="F16" s="29">
        <v>202</v>
      </c>
      <c r="G16" s="31">
        <f t="shared" si="0"/>
        <v>-8.5889570552146743E-3</v>
      </c>
      <c r="H16" s="29">
        <v>976.79998799999998</v>
      </c>
      <c r="I16" s="31">
        <f t="shared" si="9"/>
        <v>1.4866581593067085E-3</v>
      </c>
      <c r="J16" s="29">
        <v>12333.900390999999</v>
      </c>
      <c r="K16" s="31">
        <f t="shared" si="1"/>
        <v>-3.252748570865549E-3</v>
      </c>
      <c r="L16" s="33">
        <f t="shared" si="2"/>
        <v>-4.6426229967913308E-3</v>
      </c>
      <c r="M16" s="33">
        <f t="shared" si="3"/>
        <v>-4.1778991249835666E-3</v>
      </c>
      <c r="N16" s="33">
        <f t="shared" si="4"/>
        <v>-9.1864981012026916E-3</v>
      </c>
      <c r="O16" s="33">
        <f t="shared" si="5"/>
        <v>-4.2819739026988754E-4</v>
      </c>
      <c r="P16" s="33">
        <f t="shared" si="6"/>
        <v>-5.7265765232756092E-3</v>
      </c>
      <c r="Q16" s="45" t="s">
        <v>28</v>
      </c>
      <c r="R16" s="51">
        <f t="array" ref="R16:V20">R8:V12/R13</f>
        <v>2.2102545066245347E-4</v>
      </c>
      <c r="S16" s="52">
        <v>4.7540964117659218E-5</v>
      </c>
      <c r="T16" s="52">
        <v>4.3123508237580588E-5</v>
      </c>
      <c r="U16" s="52">
        <v>3.432584680254705E-5</v>
      </c>
      <c r="V16" s="53">
        <v>1.4772611452242876E-5</v>
      </c>
    </row>
    <row r="17" spans="1:22" x14ac:dyDescent="0.25">
      <c r="A17" s="28">
        <v>44386</v>
      </c>
      <c r="B17" s="30">
        <v>3010.6000979999999</v>
      </c>
      <c r="C17" s="31">
        <f t="shared" si="7"/>
        <v>-5.8448471794744217E-3</v>
      </c>
      <c r="D17" s="29">
        <v>1562.900024</v>
      </c>
      <c r="E17" s="31">
        <f t="shared" si="8"/>
        <v>1.3775582252122387E-3</v>
      </c>
      <c r="F17" s="29">
        <v>201.35000600000001</v>
      </c>
      <c r="G17" s="31">
        <f t="shared" si="0"/>
        <v>-3.2177920792079151E-3</v>
      </c>
      <c r="H17" s="29">
        <v>976.84997599999997</v>
      </c>
      <c r="I17" s="31">
        <f t="shared" si="9"/>
        <v>5.1175266803982211E-5</v>
      </c>
      <c r="J17" s="29">
        <v>12854.75</v>
      </c>
      <c r="K17" s="31">
        <f t="shared" si="1"/>
        <v>4.2229107783298137E-2</v>
      </c>
      <c r="L17" s="33">
        <f t="shared" si="2"/>
        <v>-6.6060029154466921E-3</v>
      </c>
      <c r="M17" s="33">
        <f t="shared" si="3"/>
        <v>-3.3966337257185491E-4</v>
      </c>
      <c r="N17" s="33">
        <f t="shared" si="4"/>
        <v>-3.8153331251959332E-3</v>
      </c>
      <c r="O17" s="33">
        <f t="shared" si="5"/>
        <v>-1.8636802827726139E-3</v>
      </c>
      <c r="P17" s="33">
        <f t="shared" si="6"/>
        <v>3.9755279830888078E-2</v>
      </c>
      <c r="Q17" s="45" t="s">
        <v>29</v>
      </c>
      <c r="R17" s="52">
        <v>4.7540964117659218E-5</v>
      </c>
      <c r="S17" s="52">
        <v>1.6213478257585715E-4</v>
      </c>
      <c r="T17" s="52">
        <v>5.1754392891817109E-5</v>
      </c>
      <c r="U17" s="52">
        <v>1.0541693260296842E-4</v>
      </c>
      <c r="V17" s="53">
        <v>7.7954585288596607E-5</v>
      </c>
    </row>
    <row r="18" spans="1:22" x14ac:dyDescent="0.25">
      <c r="A18" s="28">
        <v>44389</v>
      </c>
      <c r="B18" s="30">
        <v>2999.3999020000001</v>
      </c>
      <c r="C18" s="31">
        <f t="shared" si="7"/>
        <v>-3.7202536489121529E-3</v>
      </c>
      <c r="D18" s="29">
        <v>1547.849976</v>
      </c>
      <c r="E18" s="31">
        <f t="shared" si="8"/>
        <v>-9.629565403346696E-3</v>
      </c>
      <c r="F18" s="29">
        <v>201.10000600000001</v>
      </c>
      <c r="G18" s="31">
        <f t="shared" si="0"/>
        <v>-1.2416190342701139E-3</v>
      </c>
      <c r="H18" s="29">
        <v>979.45001200000002</v>
      </c>
      <c r="I18" s="31">
        <f t="shared" si="9"/>
        <v>2.661653338669856E-3</v>
      </c>
      <c r="J18" s="29">
        <v>12908.900390999999</v>
      </c>
      <c r="K18" s="31">
        <f t="shared" si="1"/>
        <v>4.212481067309648E-3</v>
      </c>
      <c r="L18" s="33">
        <f t="shared" si="2"/>
        <v>-4.4814093848844234E-3</v>
      </c>
      <c r="M18" s="33">
        <f t="shared" si="3"/>
        <v>-1.134678700113079E-2</v>
      </c>
      <c r="N18" s="33">
        <f t="shared" si="4"/>
        <v>-1.839160080258132E-3</v>
      </c>
      <c r="O18" s="33">
        <f t="shared" si="5"/>
        <v>7.4679778909325992E-4</v>
      </c>
      <c r="P18" s="33">
        <f t="shared" si="6"/>
        <v>1.7386531148995883E-3</v>
      </c>
      <c r="Q18" s="45" t="s">
        <v>30</v>
      </c>
      <c r="R18" s="52">
        <v>4.3123508237580588E-5</v>
      </c>
      <c r="S18" s="52">
        <v>5.1754392891817109E-5</v>
      </c>
      <c r="T18" s="52">
        <v>2.7549560931222996E-4</v>
      </c>
      <c r="U18" s="54">
        <v>3.8072960055631576E-5</v>
      </c>
      <c r="V18" s="53">
        <v>6.9025809785476803E-5</v>
      </c>
    </row>
    <row r="19" spans="1:22" x14ac:dyDescent="0.25">
      <c r="A19" s="28">
        <v>44390</v>
      </c>
      <c r="B19" s="30">
        <v>2993.8500979999999</v>
      </c>
      <c r="C19" s="31">
        <f t="shared" si="7"/>
        <v>-1.8503047880676915E-3</v>
      </c>
      <c r="D19" s="29">
        <v>1544.9499510000001</v>
      </c>
      <c r="E19" s="31">
        <f t="shared" si="8"/>
        <v>-1.8735827405536032E-3</v>
      </c>
      <c r="F19" s="29">
        <v>201.85000600000001</v>
      </c>
      <c r="G19" s="31">
        <f t="shared" si="0"/>
        <v>3.7294877057338915E-3</v>
      </c>
      <c r="H19" s="29">
        <v>967.95001200000002</v>
      </c>
      <c r="I19" s="31">
        <f t="shared" si="9"/>
        <v>-1.1741283229470212E-2</v>
      </c>
      <c r="J19" s="29">
        <v>12909.400390999999</v>
      </c>
      <c r="K19" s="31">
        <f t="shared" si="1"/>
        <v>3.8732966004539904E-5</v>
      </c>
      <c r="L19" s="33">
        <f t="shared" si="2"/>
        <v>-2.6114605240399624E-3</v>
      </c>
      <c r="M19" s="33">
        <f t="shared" si="3"/>
        <v>-3.5908043383376968E-3</v>
      </c>
      <c r="N19" s="33">
        <f t="shared" si="4"/>
        <v>3.1319466597458734E-3</v>
      </c>
      <c r="O19" s="33">
        <f t="shared" si="5"/>
        <v>-1.3656138779046808E-2</v>
      </c>
      <c r="P19" s="33">
        <f t="shared" si="6"/>
        <v>-2.4350949864055198E-3</v>
      </c>
      <c r="Q19" s="45" t="s">
        <v>31</v>
      </c>
      <c r="R19" s="52">
        <v>3.432584680254705E-5</v>
      </c>
      <c r="S19" s="52">
        <v>1.0541693260296842E-4</v>
      </c>
      <c r="T19" s="52">
        <v>3.8072960055631576E-5</v>
      </c>
      <c r="U19" s="52">
        <v>2.528794294183588E-4</v>
      </c>
      <c r="V19" s="53">
        <v>7.1488316106729826E-5</v>
      </c>
    </row>
    <row r="20" spans="1:22" x14ac:dyDescent="0.25">
      <c r="A20" s="28">
        <v>44391</v>
      </c>
      <c r="B20" s="30">
        <v>3001.9499510000001</v>
      </c>
      <c r="C20" s="31">
        <f t="shared" si="7"/>
        <v>2.705497180841121E-3</v>
      </c>
      <c r="D20" s="29">
        <v>1576.900024</v>
      </c>
      <c r="E20" s="31">
        <f t="shared" si="8"/>
        <v>2.0680328821862215E-2</v>
      </c>
      <c r="F20" s="29">
        <v>204.10000600000001</v>
      </c>
      <c r="G20" s="31">
        <f t="shared" si="0"/>
        <v>1.1146890924541353E-2</v>
      </c>
      <c r="H20" s="29">
        <v>989.45001200000002</v>
      </c>
      <c r="I20" s="31">
        <f t="shared" si="9"/>
        <v>2.2211890834709758E-2</v>
      </c>
      <c r="J20" s="29">
        <v>12991.200194999999</v>
      </c>
      <c r="K20" s="31">
        <f t="shared" si="1"/>
        <v>6.3364526254083842E-3</v>
      </c>
      <c r="L20" s="33">
        <f t="shared" si="2"/>
        <v>1.9443414448688501E-3</v>
      </c>
      <c r="M20" s="33">
        <f t="shared" si="3"/>
        <v>1.8963107224078121E-2</v>
      </c>
      <c r="N20" s="33">
        <f t="shared" si="4"/>
        <v>1.0549349878553336E-2</v>
      </c>
      <c r="O20" s="33">
        <f t="shared" si="5"/>
        <v>2.0297035285133162E-2</v>
      </c>
      <c r="P20" s="33">
        <f t="shared" si="6"/>
        <v>3.8626246729983244E-3</v>
      </c>
      <c r="Q20" s="50" t="s">
        <v>32</v>
      </c>
      <c r="R20" s="55">
        <v>1.4772611452242876E-5</v>
      </c>
      <c r="S20" s="55">
        <v>7.7954585288596607E-5</v>
      </c>
      <c r="T20" s="55">
        <v>6.9025809785476803E-5</v>
      </c>
      <c r="U20" s="55">
        <v>7.1488316106729826E-5</v>
      </c>
      <c r="V20" s="56">
        <v>3.810593217442867E-4</v>
      </c>
    </row>
    <row r="21" spans="1:22" x14ac:dyDescent="0.25">
      <c r="A21" s="28">
        <v>44392</v>
      </c>
      <c r="B21" s="30">
        <v>2983.6000979999999</v>
      </c>
      <c r="C21" s="31">
        <f t="shared" si="7"/>
        <v>-6.1126445475506719E-3</v>
      </c>
      <c r="D21" s="29">
        <v>1580.8000489999999</v>
      </c>
      <c r="E21" s="31">
        <f t="shared" si="8"/>
        <v>2.4732227412280761E-3</v>
      </c>
      <c r="F21" s="29">
        <v>206.25</v>
      </c>
      <c r="G21" s="31">
        <f t="shared" si="0"/>
        <v>1.0534022228299245E-2</v>
      </c>
      <c r="H21" s="29">
        <v>1039.75</v>
      </c>
      <c r="I21" s="31">
        <f t="shared" si="9"/>
        <v>5.0836310465373957E-2</v>
      </c>
      <c r="J21" s="29">
        <v>12958.950194999999</v>
      </c>
      <c r="K21" s="31">
        <f t="shared" si="1"/>
        <v>-2.482449620968219E-3</v>
      </c>
      <c r="L21" s="33">
        <f t="shared" si="2"/>
        <v>-6.8738002835229423E-3</v>
      </c>
      <c r="M21" s="33">
        <f t="shared" si="3"/>
        <v>7.5600114344398246E-4</v>
      </c>
      <c r="N21" s="33">
        <f t="shared" si="4"/>
        <v>9.9364811823112274E-3</v>
      </c>
      <c r="O21" s="33">
        <f t="shared" si="5"/>
        <v>4.8921454915797358E-2</v>
      </c>
      <c r="P21" s="33">
        <f t="shared" si="6"/>
        <v>-4.9562775733782791E-3</v>
      </c>
    </row>
    <row r="22" spans="1:22" ht="18.75" x14ac:dyDescent="0.3">
      <c r="A22" s="28">
        <v>44393</v>
      </c>
      <c r="B22" s="30">
        <v>2989.3000489999999</v>
      </c>
      <c r="C22" s="31">
        <f t="shared" si="7"/>
        <v>1.9104272733536654E-3</v>
      </c>
      <c r="D22" s="29">
        <v>1555.4499510000001</v>
      </c>
      <c r="E22" s="31">
        <f t="shared" si="8"/>
        <v>-1.6036245707378494E-2</v>
      </c>
      <c r="F22" s="29">
        <v>207.89999399999999</v>
      </c>
      <c r="G22" s="31">
        <f t="shared" si="0"/>
        <v>7.99997090909077E-3</v>
      </c>
      <c r="H22" s="29">
        <v>1005</v>
      </c>
      <c r="I22" s="31">
        <f t="shared" si="9"/>
        <v>-3.3421495551815394E-2</v>
      </c>
      <c r="J22" s="29">
        <v>12745.700194999999</v>
      </c>
      <c r="K22" s="31">
        <f t="shared" si="1"/>
        <v>-1.6455808286251372E-2</v>
      </c>
      <c r="L22" s="33">
        <f t="shared" si="2"/>
        <v>1.1492715373813945E-3</v>
      </c>
      <c r="M22" s="33">
        <f t="shared" si="3"/>
        <v>-1.7753467305162588E-2</v>
      </c>
      <c r="N22" s="33">
        <f t="shared" si="4"/>
        <v>7.4024298631027519E-3</v>
      </c>
      <c r="O22" s="33">
        <f t="shared" si="5"/>
        <v>-3.5336351101391994E-2</v>
      </c>
      <c r="P22" s="33">
        <f t="shared" si="6"/>
        <v>-1.8929636238661431E-2</v>
      </c>
      <c r="Q22" s="9" t="s">
        <v>8</v>
      </c>
      <c r="R22" s="12"/>
    </row>
    <row r="23" spans="1:22" x14ac:dyDescent="0.25">
      <c r="A23" s="28">
        <v>44396</v>
      </c>
      <c r="B23" s="30">
        <v>2981.9499510000001</v>
      </c>
      <c r="C23" s="31">
        <f t="shared" si="7"/>
        <v>-2.458802354905365E-3</v>
      </c>
      <c r="D23" s="29">
        <v>1541.6999510000001</v>
      </c>
      <c r="E23" s="31">
        <f t="shared" si="8"/>
        <v>-8.8398858421385729E-3</v>
      </c>
      <c r="F23" s="29">
        <v>207.75</v>
      </c>
      <c r="G23" s="31">
        <f t="shared" si="0"/>
        <v>-7.2147188229354509E-4</v>
      </c>
      <c r="H23" s="29">
        <v>1000.200012</v>
      </c>
      <c r="I23" s="31">
        <f t="shared" si="9"/>
        <v>-4.7761074626865296E-3</v>
      </c>
      <c r="J23" s="29">
        <v>12721.099609000001</v>
      </c>
      <c r="K23" s="31">
        <f t="shared" si="1"/>
        <v>-1.9301086345691054E-3</v>
      </c>
      <c r="L23" s="33">
        <f t="shared" si="2"/>
        <v>-3.2199580908776359E-3</v>
      </c>
      <c r="M23" s="33">
        <f t="shared" si="3"/>
        <v>-1.0557107439922667E-2</v>
      </c>
      <c r="N23" s="33">
        <f t="shared" si="4"/>
        <v>-1.3190129282815632E-3</v>
      </c>
      <c r="O23" s="33">
        <f t="shared" si="5"/>
        <v>-6.6909630122631257E-3</v>
      </c>
      <c r="P23" s="33">
        <f t="shared" si="6"/>
        <v>-4.4039365869791656E-3</v>
      </c>
      <c r="Q23" s="70" t="s">
        <v>28</v>
      </c>
      <c r="R23" s="71">
        <f>STDEV(C5:C130)</f>
        <v>1.4985388145558751E-2</v>
      </c>
    </row>
    <row r="24" spans="1:22" x14ac:dyDescent="0.25">
      <c r="A24" s="28">
        <v>44397</v>
      </c>
      <c r="B24" s="30">
        <v>3159.0500489999999</v>
      </c>
      <c r="C24" s="31">
        <f t="shared" si="7"/>
        <v>5.939070102119226E-2</v>
      </c>
      <c r="D24" s="29">
        <v>1550.0500489999999</v>
      </c>
      <c r="E24" s="31">
        <f t="shared" si="8"/>
        <v>5.4161628497060299E-3</v>
      </c>
      <c r="F24" s="29">
        <v>206.800003</v>
      </c>
      <c r="G24" s="31">
        <f t="shared" si="0"/>
        <v>-4.5727894103489986E-3</v>
      </c>
      <c r="H24" s="29">
        <v>977.20001200000002</v>
      </c>
      <c r="I24" s="31">
        <f t="shared" si="9"/>
        <v>-2.2995400643926356E-2</v>
      </c>
      <c r="J24" s="29">
        <v>12597.150390999999</v>
      </c>
      <c r="K24" s="31">
        <f t="shared" si="1"/>
        <v>-9.7435930705478402E-3</v>
      </c>
      <c r="L24" s="33">
        <f t="shared" si="2"/>
        <v>5.8629545285219992E-2</v>
      </c>
      <c r="M24" s="33">
        <f t="shared" si="3"/>
        <v>3.6989412519219363E-3</v>
      </c>
      <c r="N24" s="33">
        <f t="shared" si="4"/>
        <v>-5.1703304563370167E-3</v>
      </c>
      <c r="O24" s="33">
        <f t="shared" si="5"/>
        <v>-2.4910256193502952E-2</v>
      </c>
      <c r="P24" s="33">
        <f t="shared" si="6"/>
        <v>-1.22174210229579E-2</v>
      </c>
      <c r="Q24" s="70" t="s">
        <v>29</v>
      </c>
      <c r="R24" s="71">
        <f>STDEV(E5:E130)</f>
        <v>1.2834677210474396E-2</v>
      </c>
    </row>
    <row r="25" spans="1:22" x14ac:dyDescent="0.25">
      <c r="A25" s="28">
        <v>44399</v>
      </c>
      <c r="B25" s="30">
        <v>3106.75</v>
      </c>
      <c r="C25" s="31">
        <f t="shared" si="7"/>
        <v>-1.6555625326846513E-2</v>
      </c>
      <c r="D25" s="29">
        <v>1590.1999510000001</v>
      </c>
      <c r="E25" s="31">
        <f t="shared" si="8"/>
        <v>2.5902326202887682E-2</v>
      </c>
      <c r="F25" s="29">
        <v>207</v>
      </c>
      <c r="G25" s="31">
        <f t="shared" si="0"/>
        <v>9.6710346759509846E-4</v>
      </c>
      <c r="H25" s="29">
        <v>978.59997599999997</v>
      </c>
      <c r="I25" s="31">
        <f t="shared" si="9"/>
        <v>1.4326278989034158E-3</v>
      </c>
      <c r="J25" s="29">
        <v>13064.599609000001</v>
      </c>
      <c r="K25" s="31">
        <f t="shared" si="1"/>
        <v>3.7107536505555316E-2</v>
      </c>
      <c r="L25" s="33">
        <f t="shared" si="2"/>
        <v>-1.7316781062818785E-2</v>
      </c>
      <c r="M25" s="33">
        <f t="shared" si="3"/>
        <v>2.4185104605103588E-2</v>
      </c>
      <c r="N25" s="33">
        <f t="shared" si="4"/>
        <v>3.6956242160708045E-4</v>
      </c>
      <c r="O25" s="33">
        <f t="shared" si="5"/>
        <v>-4.8222765067318027E-4</v>
      </c>
      <c r="P25" s="33">
        <f t="shared" si="6"/>
        <v>3.4633708553145258E-2</v>
      </c>
      <c r="Q25" s="70" t="s">
        <v>30</v>
      </c>
      <c r="R25" s="71">
        <f>STDEV(G5:G130)</f>
        <v>1.6730317960553694E-2</v>
      </c>
    </row>
    <row r="26" spans="1:22" x14ac:dyDescent="0.25">
      <c r="A26" s="28">
        <v>44400</v>
      </c>
      <c r="B26" s="30">
        <v>3083.75</v>
      </c>
      <c r="C26" s="31">
        <f t="shared" si="7"/>
        <v>-7.4032348917679736E-3</v>
      </c>
      <c r="D26" s="29">
        <v>1590.4499510000001</v>
      </c>
      <c r="E26" s="31">
        <f t="shared" si="8"/>
        <v>1.572129340356998E-4</v>
      </c>
      <c r="F26" s="29">
        <v>212.39999399999999</v>
      </c>
      <c r="G26" s="31">
        <f t="shared" si="0"/>
        <v>2.6086927536231874E-2</v>
      </c>
      <c r="H26" s="29">
        <v>994</v>
      </c>
      <c r="I26" s="31">
        <f t="shared" si="9"/>
        <v>1.5736791720501797E-2</v>
      </c>
      <c r="J26" s="29">
        <v>13201.200194999999</v>
      </c>
      <c r="K26" s="31">
        <f t="shared" si="1"/>
        <v>1.0455780512852231E-2</v>
      </c>
      <c r="L26" s="33">
        <f t="shared" si="2"/>
        <v>-8.164390627740244E-3</v>
      </c>
      <c r="M26" s="33">
        <f t="shared" si="3"/>
        <v>-1.5600086637483938E-3</v>
      </c>
      <c r="N26" s="33">
        <f t="shared" si="4"/>
        <v>2.5489386490243855E-2</v>
      </c>
      <c r="O26" s="33">
        <f t="shared" si="5"/>
        <v>1.3821936170925201E-2</v>
      </c>
      <c r="P26" s="33">
        <f t="shared" si="6"/>
        <v>7.9819525604421706E-3</v>
      </c>
      <c r="Q26" s="70" t="s">
        <v>31</v>
      </c>
      <c r="R26" s="71">
        <f>STDEV(I5:I130)</f>
        <v>1.6028895791321759E-2</v>
      </c>
    </row>
    <row r="27" spans="1:22" x14ac:dyDescent="0.25">
      <c r="A27" s="28">
        <v>44403</v>
      </c>
      <c r="B27" s="30">
        <v>3061.1999510000001</v>
      </c>
      <c r="C27" s="31">
        <f t="shared" si="7"/>
        <v>-7.3125412241589194E-3</v>
      </c>
      <c r="D27" s="29">
        <v>1603.900024</v>
      </c>
      <c r="E27" s="31">
        <f t="shared" si="8"/>
        <v>8.4567722433159798E-3</v>
      </c>
      <c r="F27" s="29">
        <v>211.14999399999999</v>
      </c>
      <c r="G27" s="31">
        <f t="shared" si="0"/>
        <v>-5.885122576792523E-3</v>
      </c>
      <c r="H27" s="29">
        <v>1000.299988</v>
      </c>
      <c r="I27" s="31">
        <f t="shared" si="9"/>
        <v>6.3380160965793575E-3</v>
      </c>
      <c r="J27" s="29">
        <v>13525.049805000001</v>
      </c>
      <c r="K27" s="31">
        <f t="shared" si="1"/>
        <v>2.4531830834794821E-2</v>
      </c>
      <c r="L27" s="33">
        <f t="shared" si="2"/>
        <v>-8.0736969601311898E-3</v>
      </c>
      <c r="M27" s="33">
        <f t="shared" si="3"/>
        <v>6.7395506455318862E-3</v>
      </c>
      <c r="N27" s="33">
        <f t="shared" si="4"/>
        <v>-6.4826636227805412E-3</v>
      </c>
      <c r="O27" s="33">
        <f t="shared" si="5"/>
        <v>4.4231605470027614E-3</v>
      </c>
      <c r="P27" s="33">
        <f t="shared" si="6"/>
        <v>2.2058002882384763E-2</v>
      </c>
      <c r="Q27" s="70" t="s">
        <v>32</v>
      </c>
      <c r="R27" s="71">
        <f>STDEV(K5:K130)</f>
        <v>1.9676287019968867E-2</v>
      </c>
    </row>
    <row r="28" spans="1:22" x14ac:dyDescent="0.25">
      <c r="A28" s="28">
        <v>44404</v>
      </c>
      <c r="B28" s="30">
        <v>3028.6499020000001</v>
      </c>
      <c r="C28" s="31">
        <f t="shared" si="7"/>
        <v>-1.0633101241677045E-2</v>
      </c>
      <c r="D28" s="29">
        <v>1602.5500489999999</v>
      </c>
      <c r="E28" s="31">
        <f t="shared" si="8"/>
        <v>-8.4168276064577885E-4</v>
      </c>
      <c r="F28" s="29">
        <v>208.64999399999999</v>
      </c>
      <c r="G28" s="31">
        <f t="shared" si="0"/>
        <v>-1.1839924560926085E-2</v>
      </c>
      <c r="H28" s="29">
        <v>992</v>
      </c>
      <c r="I28" s="31">
        <f t="shared" si="9"/>
        <v>-8.2974988499150415E-3</v>
      </c>
      <c r="J28" s="29">
        <v>13807.849609000001</v>
      </c>
      <c r="K28" s="31">
        <f t="shared" si="1"/>
        <v>2.0909335498006998E-2</v>
      </c>
      <c r="L28" s="33">
        <f t="shared" si="2"/>
        <v>-1.1394256977649316E-2</v>
      </c>
      <c r="M28" s="33">
        <f t="shared" si="3"/>
        <v>-2.5589043584298725E-3</v>
      </c>
      <c r="N28" s="33">
        <f t="shared" si="4"/>
        <v>-1.2437465606914102E-2</v>
      </c>
      <c r="O28" s="33">
        <f t="shared" si="5"/>
        <v>-1.0212354399491638E-2</v>
      </c>
      <c r="P28" s="33">
        <f t="shared" si="6"/>
        <v>1.8435507545596939E-2</v>
      </c>
    </row>
    <row r="29" spans="1:22" ht="18.75" x14ac:dyDescent="0.3">
      <c r="A29" s="28">
        <v>44405</v>
      </c>
      <c r="B29" s="30">
        <v>3004.1000979999999</v>
      </c>
      <c r="C29" s="31">
        <f t="shared" si="7"/>
        <v>-8.1058573273155021E-3</v>
      </c>
      <c r="D29" s="29">
        <v>1605.599976</v>
      </c>
      <c r="E29" s="31">
        <f t="shared" si="8"/>
        <v>1.9031711377146543E-3</v>
      </c>
      <c r="F29" s="29">
        <v>209.10000600000001</v>
      </c>
      <c r="G29" s="31">
        <f t="shared" si="0"/>
        <v>2.1567793574919225E-3</v>
      </c>
      <c r="H29" s="29">
        <v>983.09997599999997</v>
      </c>
      <c r="I29" s="31">
        <f t="shared" si="9"/>
        <v>-8.9717983870968299E-3</v>
      </c>
      <c r="J29" s="29">
        <v>13970.549805000001</v>
      </c>
      <c r="K29" s="31">
        <f t="shared" si="1"/>
        <v>1.1783166865747985E-2</v>
      </c>
      <c r="L29" s="33">
        <f t="shared" si="2"/>
        <v>-8.8670130632877726E-3</v>
      </c>
      <c r="M29" s="33">
        <f t="shared" si="3"/>
        <v>1.8594953993056069E-4</v>
      </c>
      <c r="N29" s="33">
        <f t="shared" si="4"/>
        <v>1.5592383115039044E-3</v>
      </c>
      <c r="O29" s="33">
        <f t="shared" si="5"/>
        <v>-1.0886653936673426E-2</v>
      </c>
      <c r="P29" s="33">
        <f t="shared" si="6"/>
        <v>9.3093389133379247E-3</v>
      </c>
      <c r="Q29" s="9" t="s">
        <v>9</v>
      </c>
    </row>
    <row r="30" spans="1:22" x14ac:dyDescent="0.25">
      <c r="A30" s="28">
        <v>44406</v>
      </c>
      <c r="B30" s="30">
        <v>2997.4499510000001</v>
      </c>
      <c r="C30" s="31">
        <f t="shared" si="7"/>
        <v>-2.2136902177218865E-3</v>
      </c>
      <c r="D30" s="29">
        <v>1617</v>
      </c>
      <c r="E30" s="31">
        <f t="shared" si="8"/>
        <v>7.1001645306452144E-3</v>
      </c>
      <c r="F30" s="29">
        <v>206.050003</v>
      </c>
      <c r="G30" s="31">
        <f t="shared" si="0"/>
        <v>-1.4586336262467636E-2</v>
      </c>
      <c r="H30" s="29">
        <v>1007.599976</v>
      </c>
      <c r="I30" s="31">
        <f t="shared" si="9"/>
        <v>2.4921168343106537E-2</v>
      </c>
      <c r="J30" s="29">
        <v>14599.049805000001</v>
      </c>
      <c r="K30" s="31">
        <f t="shared" si="1"/>
        <v>4.4987492172646082E-2</v>
      </c>
      <c r="L30" s="33">
        <f t="shared" si="2"/>
        <v>-2.9748459536941573E-3</v>
      </c>
      <c r="M30" s="33">
        <f t="shared" si="3"/>
        <v>5.3829429328611208E-3</v>
      </c>
      <c r="N30" s="33">
        <f t="shared" si="4"/>
        <v>-1.5183877308455654E-2</v>
      </c>
      <c r="O30" s="33">
        <f t="shared" si="5"/>
        <v>2.3006312793529941E-2</v>
      </c>
      <c r="P30" s="33">
        <f t="shared" si="6"/>
        <v>4.2513664220236023E-2</v>
      </c>
      <c r="Q30" s="42"/>
      <c r="R30" s="43" t="s">
        <v>28</v>
      </c>
      <c r="S30" s="43" t="s">
        <v>29</v>
      </c>
      <c r="T30" s="43" t="s">
        <v>30</v>
      </c>
      <c r="U30" s="43" t="s">
        <v>31</v>
      </c>
      <c r="V30" s="44" t="s">
        <v>32</v>
      </c>
    </row>
    <row r="31" spans="1:22" x14ac:dyDescent="0.25">
      <c r="A31" s="28">
        <v>44407</v>
      </c>
      <c r="B31" s="30">
        <v>2958.4499510000001</v>
      </c>
      <c r="C31" s="31">
        <f t="shared" si="7"/>
        <v>-1.3011059613185161E-2</v>
      </c>
      <c r="D31" s="29">
        <v>1610.5</v>
      </c>
      <c r="E31" s="31">
        <f t="shared" si="8"/>
        <v>-4.0197897340754629E-3</v>
      </c>
      <c r="F31" s="29">
        <v>204.949997</v>
      </c>
      <c r="G31" s="31">
        <f t="shared" si="0"/>
        <v>-5.3385391117902747E-3</v>
      </c>
      <c r="H31" s="29">
        <v>1024.9499510000001</v>
      </c>
      <c r="I31" s="31">
        <f t="shared" si="9"/>
        <v>1.7219110175921815E-2</v>
      </c>
      <c r="J31" s="29">
        <v>14222.200194999999</v>
      </c>
      <c r="K31" s="31">
        <f t="shared" si="1"/>
        <v>-2.5813297100399923E-2</v>
      </c>
      <c r="L31" s="33">
        <f t="shared" si="2"/>
        <v>-1.3772215349157431E-2</v>
      </c>
      <c r="M31" s="33">
        <f t="shared" si="3"/>
        <v>-5.7370113318595565E-3</v>
      </c>
      <c r="N31" s="33">
        <f t="shared" si="4"/>
        <v>-5.9360801577782929E-3</v>
      </c>
      <c r="O31" s="33">
        <f t="shared" si="5"/>
        <v>1.5304254626345219E-2</v>
      </c>
      <c r="P31" s="33">
        <f t="shared" si="6"/>
        <v>-2.8287125052809982E-2</v>
      </c>
      <c r="Q31" s="45" t="s">
        <v>28</v>
      </c>
      <c r="R31" s="59">
        <f t="array" ref="R31:V35">MMULT(R23:R27,TRANSPOSE(R23:R27))</f>
        <v>2.2456185787305275E-4</v>
      </c>
      <c r="S31" s="59">
        <v>1.9233261972191606E-4</v>
      </c>
      <c r="T31" s="59">
        <v>2.5071030843750998E-4</v>
      </c>
      <c r="U31" s="59">
        <v>2.4019922497766965E-4</v>
      </c>
      <c r="V31" s="60">
        <v>2.9485679825765298E-4</v>
      </c>
    </row>
    <row r="32" spans="1:22" x14ac:dyDescent="0.25">
      <c r="A32" s="28">
        <v>44410</v>
      </c>
      <c r="B32" s="30">
        <v>2974.0500489999999</v>
      </c>
      <c r="C32" s="31">
        <f t="shared" si="7"/>
        <v>5.2730646988727869E-3</v>
      </c>
      <c r="D32" s="29">
        <v>1631.5500489999999</v>
      </c>
      <c r="E32" s="31">
        <f t="shared" si="8"/>
        <v>1.3070505433095292E-2</v>
      </c>
      <c r="F32" s="29">
        <v>207.300003</v>
      </c>
      <c r="G32" s="31">
        <f t="shared" si="0"/>
        <v>1.1466240714314457E-2</v>
      </c>
      <c r="H32" s="29">
        <v>1035.400024</v>
      </c>
      <c r="I32" s="31">
        <f t="shared" si="9"/>
        <v>1.0195691008916263E-2</v>
      </c>
      <c r="J32" s="29">
        <v>14125.150390999999</v>
      </c>
      <c r="K32" s="31">
        <f t="shared" si="1"/>
        <v>-6.8238249124153993E-3</v>
      </c>
      <c r="L32" s="33">
        <f t="shared" si="2"/>
        <v>4.5119089629005165E-3</v>
      </c>
      <c r="M32" s="33">
        <f t="shared" si="3"/>
        <v>1.1353283835311197E-2</v>
      </c>
      <c r="N32" s="33">
        <f t="shared" si="4"/>
        <v>1.086869966832644E-2</v>
      </c>
      <c r="O32" s="33">
        <f t="shared" si="5"/>
        <v>8.2808354593396673E-3</v>
      </c>
      <c r="P32" s="33">
        <f t="shared" si="6"/>
        <v>-9.2976528648254595E-3</v>
      </c>
      <c r="Q32" s="45" t="s">
        <v>29</v>
      </c>
      <c r="R32" s="61">
        <v>1.9233261972191606E-4</v>
      </c>
      <c r="S32" s="61">
        <v>1.6472893909707083E-4</v>
      </c>
      <c r="T32" s="61">
        <v>2.1472823065230896E-4</v>
      </c>
      <c r="U32" s="61">
        <v>2.0572570352194635E-4</v>
      </c>
      <c r="V32" s="62">
        <v>2.5253879260194758E-4</v>
      </c>
    </row>
    <row r="33" spans="1:22" x14ac:dyDescent="0.25">
      <c r="A33" s="28">
        <v>44411</v>
      </c>
      <c r="B33" s="30">
        <v>3027</v>
      </c>
      <c r="C33" s="31">
        <f t="shared" si="7"/>
        <v>1.7803987870951943E-2</v>
      </c>
      <c r="D33" s="29">
        <v>1655.1999510000001</v>
      </c>
      <c r="E33" s="31">
        <f t="shared" si="8"/>
        <v>1.4495357966183953E-2</v>
      </c>
      <c r="F33" s="29">
        <v>209.89999399999999</v>
      </c>
      <c r="G33" s="31">
        <f t="shared" si="0"/>
        <v>1.2542165761570079E-2</v>
      </c>
      <c r="H33" s="29">
        <v>1039.4499510000001</v>
      </c>
      <c r="I33" s="31">
        <f t="shared" si="9"/>
        <v>3.9114611803408028E-3</v>
      </c>
      <c r="J33" s="29">
        <v>14295</v>
      </c>
      <c r="K33" s="31">
        <f t="shared" si="1"/>
        <v>1.2024623051675398E-2</v>
      </c>
      <c r="L33" s="33">
        <f t="shared" si="2"/>
        <v>1.7042832134979671E-2</v>
      </c>
      <c r="M33" s="33">
        <f t="shared" si="3"/>
        <v>1.2778136368399858E-2</v>
      </c>
      <c r="N33" s="33">
        <f t="shared" si="4"/>
        <v>1.1944624715582062E-2</v>
      </c>
      <c r="O33" s="33">
        <f t="shared" si="5"/>
        <v>1.9966056307642067E-3</v>
      </c>
      <c r="P33" s="33">
        <f t="shared" si="6"/>
        <v>9.5507950992653381E-3</v>
      </c>
      <c r="Q33" s="45" t="s">
        <v>30</v>
      </c>
      <c r="R33" s="59">
        <v>2.5071030843750998E-4</v>
      </c>
      <c r="S33" s="59">
        <v>2.1472823065230896E-4</v>
      </c>
      <c r="T33" s="59">
        <v>2.7990353906122553E-4</v>
      </c>
      <c r="U33" s="59">
        <v>2.6816852314539392E-4</v>
      </c>
      <c r="V33" s="60">
        <v>3.2919053812719464E-4</v>
      </c>
    </row>
    <row r="34" spans="1:22" x14ac:dyDescent="0.25">
      <c r="A34" s="28">
        <v>44412</v>
      </c>
      <c r="B34" s="30">
        <v>3018.6000979999999</v>
      </c>
      <c r="C34" s="31">
        <f t="shared" si="7"/>
        <v>-2.7749924017178573E-3</v>
      </c>
      <c r="D34" s="29">
        <v>1649.25</v>
      </c>
      <c r="E34" s="31">
        <f t="shared" si="8"/>
        <v>-3.594702257213922E-3</v>
      </c>
      <c r="F34" s="29">
        <v>208.60000600000001</v>
      </c>
      <c r="G34" s="31">
        <f t="shared" si="0"/>
        <v>-6.1933684476426221E-3</v>
      </c>
      <c r="H34" s="29">
        <v>1039.9499510000001</v>
      </c>
      <c r="I34" s="31">
        <f t="shared" si="9"/>
        <v>4.8102364093516314E-4</v>
      </c>
      <c r="J34" s="29">
        <v>14187.200194999999</v>
      </c>
      <c r="K34" s="31">
        <f t="shared" si="1"/>
        <v>-7.5410846449808222E-3</v>
      </c>
      <c r="L34" s="33">
        <f t="shared" si="2"/>
        <v>-3.5361481376901282E-3</v>
      </c>
      <c r="M34" s="33">
        <f t="shared" si="3"/>
        <v>-5.3119238549980156E-3</v>
      </c>
      <c r="N34" s="33">
        <f t="shared" si="4"/>
        <v>-6.7909094936306402E-3</v>
      </c>
      <c r="O34" s="33">
        <f t="shared" si="5"/>
        <v>-1.4338319086414329E-3</v>
      </c>
      <c r="P34" s="33">
        <f t="shared" si="6"/>
        <v>-1.0014912597390882E-2</v>
      </c>
      <c r="Q34" s="45" t="s">
        <v>31</v>
      </c>
      <c r="R34" s="59">
        <v>2.4019922497766965E-4</v>
      </c>
      <c r="S34" s="59">
        <v>2.0572570352194635E-4</v>
      </c>
      <c r="T34" s="59">
        <v>2.6816852314539392E-4</v>
      </c>
      <c r="U34" s="59">
        <v>2.569255002890524E-4</v>
      </c>
      <c r="V34" s="60">
        <v>3.1538915420321797E-4</v>
      </c>
    </row>
    <row r="35" spans="1:22" x14ac:dyDescent="0.25">
      <c r="A35" s="28">
        <v>44413</v>
      </c>
      <c r="B35" s="30">
        <v>2988.3999020000001</v>
      </c>
      <c r="C35" s="31">
        <f t="shared" si="7"/>
        <v>-1.0004702517570685E-2</v>
      </c>
      <c r="D35" s="29">
        <v>1653.5500489999999</v>
      </c>
      <c r="E35" s="31">
        <f t="shared" si="8"/>
        <v>2.60727542822492E-3</v>
      </c>
      <c r="F35" s="29">
        <v>215.25</v>
      </c>
      <c r="G35" s="31">
        <f t="shared" si="0"/>
        <v>3.1879164950743055E-2</v>
      </c>
      <c r="H35" s="29">
        <v>1061.150024</v>
      </c>
      <c r="I35" s="31">
        <f t="shared" si="9"/>
        <v>2.0385666617527498E-2</v>
      </c>
      <c r="J35" s="29">
        <v>13994.900390999999</v>
      </c>
      <c r="K35" s="31">
        <f t="shared" si="1"/>
        <v>-1.3554457634831429E-2</v>
      </c>
      <c r="L35" s="33">
        <f t="shared" si="2"/>
        <v>-1.0765858253542955E-2</v>
      </c>
      <c r="M35" s="33">
        <f t="shared" si="3"/>
        <v>8.9005383044082637E-4</v>
      </c>
      <c r="N35" s="33">
        <f t="shared" si="4"/>
        <v>3.1281623904755036E-2</v>
      </c>
      <c r="O35" s="33">
        <f t="shared" si="5"/>
        <v>1.8470811067950902E-2</v>
      </c>
      <c r="P35" s="33">
        <f t="shared" si="6"/>
        <v>-1.6028285587241488E-2</v>
      </c>
      <c r="Q35" s="50" t="s">
        <v>32</v>
      </c>
      <c r="R35" s="63">
        <v>2.9485679825765298E-4</v>
      </c>
      <c r="S35" s="63">
        <v>2.5253879260194758E-4</v>
      </c>
      <c r="T35" s="63">
        <v>3.2919053812719464E-4</v>
      </c>
      <c r="U35" s="63">
        <v>3.1538915420321797E-4</v>
      </c>
      <c r="V35" s="64">
        <v>3.8715627089219533E-4</v>
      </c>
    </row>
    <row r="36" spans="1:22" x14ac:dyDescent="0.25">
      <c r="A36" s="28">
        <v>44414</v>
      </c>
      <c r="B36" s="30">
        <v>2966.4499510000001</v>
      </c>
      <c r="C36" s="31">
        <f t="shared" si="7"/>
        <v>-7.3450514388352373E-3</v>
      </c>
      <c r="D36" s="29">
        <v>1650.1999510000001</v>
      </c>
      <c r="E36" s="31">
        <f t="shared" si="8"/>
        <v>-2.0260033870918015E-3</v>
      </c>
      <c r="F36" s="29">
        <v>214.25</v>
      </c>
      <c r="G36" s="31">
        <f t="shared" si="0"/>
        <v>-4.6457607433216808E-3</v>
      </c>
      <c r="H36" s="29">
        <v>1049.9499510000001</v>
      </c>
      <c r="I36" s="31">
        <f t="shared" si="9"/>
        <v>-1.0554655559240622E-2</v>
      </c>
      <c r="J36" s="29">
        <v>14005.650390999999</v>
      </c>
      <c r="K36" s="31">
        <f t="shared" si="1"/>
        <v>7.6813694271904431E-4</v>
      </c>
      <c r="L36" s="33">
        <f t="shared" si="2"/>
        <v>-8.1062071748075077E-3</v>
      </c>
      <c r="M36" s="33">
        <f t="shared" si="3"/>
        <v>-3.7432249848758951E-3</v>
      </c>
      <c r="N36" s="33">
        <f t="shared" si="4"/>
        <v>-5.2433017893096989E-3</v>
      </c>
      <c r="O36" s="33">
        <f t="shared" si="5"/>
        <v>-1.2469511108817218E-2</v>
      </c>
      <c r="P36" s="33">
        <f t="shared" si="6"/>
        <v>-1.7056910096910154E-3</v>
      </c>
    </row>
    <row r="37" spans="1:22" ht="18.75" x14ac:dyDescent="0.3">
      <c r="A37" s="28">
        <v>44417</v>
      </c>
      <c r="B37" s="30">
        <v>2992.5500489999999</v>
      </c>
      <c r="C37" s="31">
        <f t="shared" si="7"/>
        <v>8.7984285698807785E-3</v>
      </c>
      <c r="D37" s="29">
        <v>1663.3000489999999</v>
      </c>
      <c r="E37" s="31">
        <f t="shared" si="8"/>
        <v>7.9384913277094071E-3</v>
      </c>
      <c r="F37" s="29">
        <v>213.800003</v>
      </c>
      <c r="G37" s="31">
        <f t="shared" ref="G37:G68" si="10">F37/F36-1</f>
        <v>-2.1003360560093443E-3</v>
      </c>
      <c r="H37" s="29">
        <v>1050.5500489999999</v>
      </c>
      <c r="I37" s="31">
        <f t="shared" si="9"/>
        <v>5.7154914806023527E-4</v>
      </c>
      <c r="J37" s="29">
        <v>14242.900390999999</v>
      </c>
      <c r="K37" s="31">
        <f t="shared" ref="K37:K68" si="11">J37/J36-1</f>
        <v>1.6939591763082795E-2</v>
      </c>
      <c r="L37" s="33">
        <f t="shared" ref="L37:L68" si="12">C37-$C$131</f>
        <v>8.037272833908508E-3</v>
      </c>
      <c r="M37" s="33">
        <f t="shared" ref="M37:M68" si="13">E37-$E$131</f>
        <v>6.2212697299253135E-3</v>
      </c>
      <c r="N37" s="33">
        <f t="shared" ref="N37:N68" si="14">G37-$G$131</f>
        <v>-2.6978771019973624E-3</v>
      </c>
      <c r="O37" s="33">
        <f t="shared" ref="O37:O68" si="15">I37-$I$131</f>
        <v>-1.3433064015163608E-3</v>
      </c>
      <c r="P37" s="33">
        <f t="shared" ref="P37:P68" si="16">K37-$K$131</f>
        <v>1.4465763810672735E-2</v>
      </c>
      <c r="Q37" s="9" t="s">
        <v>10</v>
      </c>
      <c r="R37" s="8"/>
      <c r="S37" s="8"/>
      <c r="T37" s="8"/>
      <c r="U37" s="8"/>
      <c r="V37" s="65"/>
    </row>
    <row r="38" spans="1:22" x14ac:dyDescent="0.25">
      <c r="A38" s="28">
        <v>44418</v>
      </c>
      <c r="B38" s="30">
        <v>2977.1499020000001</v>
      </c>
      <c r="C38" s="31">
        <f t="shared" si="7"/>
        <v>-5.1461618846261326E-3</v>
      </c>
      <c r="D38" s="29">
        <v>1677.25</v>
      </c>
      <c r="E38" s="31">
        <f t="shared" si="8"/>
        <v>8.3869119154940108E-3</v>
      </c>
      <c r="F38" s="29">
        <v>209.85000600000001</v>
      </c>
      <c r="G38" s="31">
        <f t="shared" si="10"/>
        <v>-1.8475196186035547E-2</v>
      </c>
      <c r="H38" s="29">
        <v>1063.6999510000001</v>
      </c>
      <c r="I38" s="31">
        <f t="shared" si="9"/>
        <v>1.2517158999247435E-2</v>
      </c>
      <c r="J38" s="29">
        <v>14036.5</v>
      </c>
      <c r="K38" s="31">
        <f t="shared" si="11"/>
        <v>-1.4491457872612967E-2</v>
      </c>
      <c r="L38" s="33">
        <f t="shared" si="12"/>
        <v>-5.907317620598403E-3</v>
      </c>
      <c r="M38" s="33">
        <f t="shared" si="13"/>
        <v>6.6696903177099172E-3</v>
      </c>
      <c r="N38" s="33">
        <f t="shared" si="14"/>
        <v>-1.9072737232023566E-2</v>
      </c>
      <c r="O38" s="33">
        <f t="shared" si="15"/>
        <v>1.0602303449670839E-2</v>
      </c>
      <c r="P38" s="33">
        <f t="shared" si="16"/>
        <v>-1.6965285825023026E-2</v>
      </c>
      <c r="Q38" s="66"/>
      <c r="R38" s="43" t="s">
        <v>28</v>
      </c>
      <c r="S38" s="43" t="s">
        <v>29</v>
      </c>
      <c r="T38" s="43" t="s">
        <v>30</v>
      </c>
      <c r="U38" s="43" t="s">
        <v>31</v>
      </c>
      <c r="V38" s="44" t="s">
        <v>32</v>
      </c>
    </row>
    <row r="39" spans="1:22" x14ac:dyDescent="0.25">
      <c r="A39" s="28">
        <v>44419</v>
      </c>
      <c r="B39" s="30">
        <v>2972.6000979999999</v>
      </c>
      <c r="C39" s="31">
        <f t="shared" si="7"/>
        <v>-1.5282414892658913E-3</v>
      </c>
      <c r="D39" s="29">
        <v>1677.5500489999999</v>
      </c>
      <c r="E39" s="31">
        <f t="shared" si="8"/>
        <v>1.7889342674015651E-4</v>
      </c>
      <c r="F39" s="29">
        <v>208.64999399999999</v>
      </c>
      <c r="G39" s="31">
        <f t="shared" si="10"/>
        <v>-5.7184272846768636E-3</v>
      </c>
      <c r="H39" s="29">
        <v>1066.9499510000001</v>
      </c>
      <c r="I39" s="31">
        <f t="shared" si="9"/>
        <v>3.055372896223707E-3</v>
      </c>
      <c r="J39" s="29">
        <v>14206.200194999999</v>
      </c>
      <c r="K39" s="31">
        <f t="shared" si="11"/>
        <v>1.2089922345313919E-2</v>
      </c>
      <c r="L39" s="33">
        <f t="shared" si="12"/>
        <v>-2.2893972252381622E-3</v>
      </c>
      <c r="M39" s="33">
        <f t="shared" si="13"/>
        <v>-1.5383281710439371E-3</v>
      </c>
      <c r="N39" s="33">
        <f t="shared" si="14"/>
        <v>-6.3159683306648817E-3</v>
      </c>
      <c r="O39" s="33">
        <f t="shared" si="15"/>
        <v>1.1405173466471109E-3</v>
      </c>
      <c r="P39" s="33">
        <f t="shared" si="16"/>
        <v>9.6160943929038591E-3</v>
      </c>
      <c r="Q39" s="45" t="s">
        <v>28</v>
      </c>
      <c r="R39" s="67">
        <f t="array" ref="R39:V43">R16:V20/R31:V35</f>
        <v>0.98425196850393692</v>
      </c>
      <c r="S39" s="59">
        <v>0.24718097318279278</v>
      </c>
      <c r="T39" s="59">
        <v>0.17200532561400125</v>
      </c>
      <c r="U39" s="59">
        <v>0.14290573504447479</v>
      </c>
      <c r="V39" s="68">
        <v>5.0100969485988286E-2</v>
      </c>
    </row>
    <row r="40" spans="1:22" x14ac:dyDescent="0.25">
      <c r="A40" s="28">
        <v>44420</v>
      </c>
      <c r="B40" s="30">
        <v>2975.5</v>
      </c>
      <c r="C40" s="31">
        <f t="shared" si="7"/>
        <v>9.7554393608190182E-4</v>
      </c>
      <c r="D40" s="29">
        <v>1689.599976</v>
      </c>
      <c r="E40" s="31">
        <f t="shared" si="8"/>
        <v>7.1830506679566586E-3</v>
      </c>
      <c r="F40" s="29">
        <v>208.89999399999999</v>
      </c>
      <c r="G40" s="31">
        <f t="shared" si="10"/>
        <v>1.1981788027273232E-3</v>
      </c>
      <c r="H40" s="29">
        <v>1096.5</v>
      </c>
      <c r="I40" s="31">
        <f t="shared" si="9"/>
        <v>2.7695815508781862E-2</v>
      </c>
      <c r="J40" s="29">
        <v>14340.700194999999</v>
      </c>
      <c r="K40" s="31">
        <f t="shared" si="11"/>
        <v>9.4676970726723653E-3</v>
      </c>
      <c r="L40" s="33">
        <f t="shared" si="12"/>
        <v>2.1438820010963094E-4</v>
      </c>
      <c r="M40" s="33">
        <f t="shared" si="13"/>
        <v>5.465829070172565E-3</v>
      </c>
      <c r="N40" s="33">
        <f t="shared" si="14"/>
        <v>6.0063775673930523E-4</v>
      </c>
      <c r="O40" s="33">
        <f t="shared" si="15"/>
        <v>2.5780959959205266E-2</v>
      </c>
      <c r="P40" s="33">
        <f t="shared" si="16"/>
        <v>6.9938691202623051E-3</v>
      </c>
      <c r="Q40" s="45" t="s">
        <v>29</v>
      </c>
      <c r="R40" s="59">
        <v>0.24718097318279278</v>
      </c>
      <c r="S40" s="67">
        <v>0.98425196850393715</v>
      </c>
      <c r="T40" s="59">
        <v>0.2410227697336107</v>
      </c>
      <c r="U40" s="59">
        <v>0.51241498168809418</v>
      </c>
      <c r="V40" s="60">
        <v>0.30868360652800325</v>
      </c>
    </row>
    <row r="41" spans="1:22" x14ac:dyDescent="0.25">
      <c r="A41" s="28">
        <v>44421</v>
      </c>
      <c r="B41" s="30">
        <v>2988.6999510000001</v>
      </c>
      <c r="C41" s="31">
        <f t="shared" si="7"/>
        <v>4.4362127373551719E-3</v>
      </c>
      <c r="D41" s="29">
        <v>1712.1999510000001</v>
      </c>
      <c r="E41" s="31">
        <f t="shared" si="8"/>
        <v>1.3375932363294485E-2</v>
      </c>
      <c r="F41" s="29">
        <v>211.449997</v>
      </c>
      <c r="G41" s="31">
        <f t="shared" si="10"/>
        <v>1.2206812222311569E-2</v>
      </c>
      <c r="H41" s="29">
        <v>1119.4499510000001</v>
      </c>
      <c r="I41" s="31">
        <f t="shared" si="9"/>
        <v>2.0930187870497052E-2</v>
      </c>
      <c r="J41" s="29">
        <v>14317.5</v>
      </c>
      <c r="K41" s="31">
        <f t="shared" si="11"/>
        <v>-1.6177867666523627E-3</v>
      </c>
      <c r="L41" s="33">
        <f t="shared" si="12"/>
        <v>3.675057001382901E-3</v>
      </c>
      <c r="M41" s="33">
        <f t="shared" si="13"/>
        <v>1.165871076551039E-2</v>
      </c>
      <c r="N41" s="33">
        <f t="shared" si="14"/>
        <v>1.1609271176323552E-2</v>
      </c>
      <c r="O41" s="33">
        <f t="shared" si="15"/>
        <v>1.9015332320920456E-2</v>
      </c>
      <c r="P41" s="33">
        <f t="shared" si="16"/>
        <v>-4.0916147190624228E-3</v>
      </c>
      <c r="Q41" s="45" t="s">
        <v>30</v>
      </c>
      <c r="R41" s="59">
        <v>0.17200532561400125</v>
      </c>
      <c r="S41" s="59">
        <v>0.2410227697336107</v>
      </c>
      <c r="T41" s="67">
        <v>0.98425196850393737</v>
      </c>
      <c r="U41" s="59">
        <v>0.14197400801953711</v>
      </c>
      <c r="V41" s="60">
        <v>0.20968345620798551</v>
      </c>
    </row>
    <row r="42" spans="1:22" x14ac:dyDescent="0.25">
      <c r="A42" s="28">
        <v>44424</v>
      </c>
      <c r="B42" s="30">
        <v>2971.3999020000001</v>
      </c>
      <c r="C42" s="31">
        <f t="shared" si="7"/>
        <v>-5.7884863932933239E-3</v>
      </c>
      <c r="D42" s="29">
        <v>1704.400024</v>
      </c>
      <c r="E42" s="31">
        <f t="shared" si="8"/>
        <v>-4.5555000719655903E-3</v>
      </c>
      <c r="F42" s="29">
        <v>210.89999399999999</v>
      </c>
      <c r="G42" s="31">
        <f t="shared" si="10"/>
        <v>-2.6011019522502732E-3</v>
      </c>
      <c r="H42" s="29">
        <v>1123.650024</v>
      </c>
      <c r="I42" s="31">
        <f t="shared" si="9"/>
        <v>3.75190779743928E-3</v>
      </c>
      <c r="J42" s="29">
        <v>14549.299805000001</v>
      </c>
      <c r="K42" s="31">
        <f t="shared" si="11"/>
        <v>1.6189963680810271E-2</v>
      </c>
      <c r="L42" s="33">
        <f t="shared" si="12"/>
        <v>-6.5496421292655944E-3</v>
      </c>
      <c r="M42" s="33">
        <f t="shared" si="13"/>
        <v>-6.2727216697496839E-3</v>
      </c>
      <c r="N42" s="33">
        <f t="shared" si="14"/>
        <v>-3.1986429982382913E-3</v>
      </c>
      <c r="O42" s="33">
        <f t="shared" si="15"/>
        <v>1.837052247862684E-3</v>
      </c>
      <c r="P42" s="33">
        <f t="shared" si="16"/>
        <v>1.3716135728400211E-2</v>
      </c>
      <c r="Q42" s="45" t="s">
        <v>31</v>
      </c>
      <c r="R42" s="59">
        <v>0.14290573504447479</v>
      </c>
      <c r="S42" s="59">
        <v>0.51241498168809418</v>
      </c>
      <c r="T42" s="59">
        <v>0.14197400801953711</v>
      </c>
      <c r="U42" s="67">
        <v>0.98425196850393759</v>
      </c>
      <c r="V42" s="60">
        <v>0.22666700853215457</v>
      </c>
    </row>
    <row r="43" spans="1:22" x14ac:dyDescent="0.25">
      <c r="A43" s="28">
        <v>44425</v>
      </c>
      <c r="B43" s="30">
        <v>3015.3000489999999</v>
      </c>
      <c r="C43" s="31">
        <f t="shared" si="7"/>
        <v>1.4774230479866146E-2</v>
      </c>
      <c r="D43" s="29">
        <v>1741.650024</v>
      </c>
      <c r="E43" s="31">
        <f t="shared" si="8"/>
        <v>2.1855198002508347E-2</v>
      </c>
      <c r="F43" s="29">
        <v>209.199997</v>
      </c>
      <c r="G43" s="31">
        <f t="shared" si="10"/>
        <v>-8.0606782757898232E-3</v>
      </c>
      <c r="H43" s="29">
        <v>1142.9499510000001</v>
      </c>
      <c r="I43" s="31">
        <f t="shared" si="9"/>
        <v>1.7176101622189854E-2</v>
      </c>
      <c r="J43" s="29">
        <v>14737.25</v>
      </c>
      <c r="K43" s="31">
        <f t="shared" si="11"/>
        <v>1.2918160840661885E-2</v>
      </c>
      <c r="L43" s="33">
        <f t="shared" si="12"/>
        <v>1.4013074743893876E-2</v>
      </c>
      <c r="M43" s="33">
        <f t="shared" si="13"/>
        <v>2.0137976404724253E-2</v>
      </c>
      <c r="N43" s="33">
        <f t="shared" si="14"/>
        <v>-8.6582193217778405E-3</v>
      </c>
      <c r="O43" s="33">
        <f t="shared" si="15"/>
        <v>1.5261246072613258E-2</v>
      </c>
      <c r="P43" s="33">
        <f t="shared" si="16"/>
        <v>1.0444332888251825E-2</v>
      </c>
      <c r="Q43" s="50" t="s">
        <v>32</v>
      </c>
      <c r="R43" s="69">
        <v>5.0100969485988286E-2</v>
      </c>
      <c r="S43" s="63">
        <v>0.30868360652800325</v>
      </c>
      <c r="T43" s="63">
        <v>0.20968345620798551</v>
      </c>
      <c r="U43" s="63">
        <v>0.22666700853215457</v>
      </c>
      <c r="V43" s="67">
        <v>0.98425196850393692</v>
      </c>
    </row>
    <row r="44" spans="1:22" x14ac:dyDescent="0.25">
      <c r="A44" s="28">
        <v>44426</v>
      </c>
      <c r="B44" s="30">
        <v>3001.5500489999999</v>
      </c>
      <c r="C44" s="31">
        <f t="shared" si="7"/>
        <v>-4.5600768668312419E-3</v>
      </c>
      <c r="D44" s="29">
        <v>1733.4499510000001</v>
      </c>
      <c r="E44" s="31">
        <f t="shared" si="8"/>
        <v>-4.7082208750338639E-3</v>
      </c>
      <c r="F44" s="29">
        <v>208.949997</v>
      </c>
      <c r="G44" s="31">
        <f t="shared" si="10"/>
        <v>-1.1950286978255065E-3</v>
      </c>
      <c r="H44" s="29">
        <v>1134.25</v>
      </c>
      <c r="I44" s="31">
        <f t="shared" si="9"/>
        <v>-7.6118389894397342E-3</v>
      </c>
      <c r="J44" s="29">
        <v>15006.349609000001</v>
      </c>
      <c r="K44" s="31">
        <f t="shared" si="11"/>
        <v>1.8259825204838043E-2</v>
      </c>
      <c r="L44" s="33">
        <f t="shared" si="12"/>
        <v>-5.3212326028035124E-3</v>
      </c>
      <c r="M44" s="33">
        <f t="shared" si="13"/>
        <v>-6.4254424728179575E-3</v>
      </c>
      <c r="N44" s="33">
        <f t="shared" si="14"/>
        <v>-1.7925697438135246E-3</v>
      </c>
      <c r="O44" s="33">
        <f t="shared" si="15"/>
        <v>-9.5266945390163303E-3</v>
      </c>
      <c r="P44" s="33">
        <f t="shared" si="16"/>
        <v>1.5785997252427984E-2</v>
      </c>
    </row>
    <row r="45" spans="1:22" ht="18.75" x14ac:dyDescent="0.3">
      <c r="A45" s="28">
        <v>44428</v>
      </c>
      <c r="B45" s="30">
        <v>3112.9499510000001</v>
      </c>
      <c r="C45" s="31">
        <f t="shared" si="7"/>
        <v>3.7114124429514117E-2</v>
      </c>
      <c r="D45" s="29">
        <v>1732.9499510000001</v>
      </c>
      <c r="E45" s="31">
        <f t="shared" si="8"/>
        <v>-2.8844213224132886E-4</v>
      </c>
      <c r="F45" s="29">
        <v>208.89999399999999</v>
      </c>
      <c r="G45" s="31">
        <f t="shared" si="10"/>
        <v>-2.3930605751576461E-4</v>
      </c>
      <c r="H45" s="29">
        <v>1117.349976</v>
      </c>
      <c r="I45" s="31">
        <f t="shared" si="9"/>
        <v>-1.4899734626405148E-2</v>
      </c>
      <c r="J45" s="29">
        <v>14978.549805000001</v>
      </c>
      <c r="K45" s="31">
        <f t="shared" si="11"/>
        <v>-1.8525360746844965E-3</v>
      </c>
      <c r="L45" s="33">
        <f t="shared" si="12"/>
        <v>3.6352968693541848E-2</v>
      </c>
      <c r="M45" s="33">
        <f t="shared" si="13"/>
        <v>-2.0056637300254225E-3</v>
      </c>
      <c r="N45" s="33">
        <f t="shared" si="14"/>
        <v>-8.3684710350378263E-4</v>
      </c>
      <c r="O45" s="33">
        <f t="shared" si="15"/>
        <v>-1.6814590175981744E-2</v>
      </c>
      <c r="P45" s="33">
        <f t="shared" si="16"/>
        <v>-4.3263640270945567E-3</v>
      </c>
      <c r="Q45" s="9" t="s">
        <v>11</v>
      </c>
    </row>
    <row r="46" spans="1:22" x14ac:dyDescent="0.25">
      <c r="A46" s="28">
        <v>44431</v>
      </c>
      <c r="B46" s="30">
        <v>3077.4499510000001</v>
      </c>
      <c r="C46" s="31">
        <f t="shared" si="7"/>
        <v>-1.1403973902181175E-2</v>
      </c>
      <c r="D46" s="29">
        <v>1738.75</v>
      </c>
      <c r="E46" s="31">
        <f t="shared" si="8"/>
        <v>3.3469223947599769E-3</v>
      </c>
      <c r="F46" s="29">
        <v>206.300003</v>
      </c>
      <c r="G46" s="31">
        <f t="shared" si="10"/>
        <v>-1.2446103756230786E-2</v>
      </c>
      <c r="H46" s="29">
        <v>1163.099976</v>
      </c>
      <c r="I46" s="31">
        <f t="shared" si="9"/>
        <v>4.0945094180590003E-2</v>
      </c>
      <c r="J46" s="29">
        <v>15271.900390999999</v>
      </c>
      <c r="K46" s="31">
        <f t="shared" si="11"/>
        <v>1.9584712126275106E-2</v>
      </c>
      <c r="L46" s="33">
        <f t="shared" si="12"/>
        <v>-1.2165129638153445E-2</v>
      </c>
      <c r="M46" s="33">
        <f t="shared" si="13"/>
        <v>1.6297007969758833E-3</v>
      </c>
      <c r="N46" s="33">
        <f t="shared" si="14"/>
        <v>-1.3043644802218804E-2</v>
      </c>
      <c r="O46" s="33">
        <f t="shared" si="15"/>
        <v>3.9030238631013403E-2</v>
      </c>
      <c r="P46" s="33">
        <f t="shared" si="16"/>
        <v>1.7110884173865047E-2</v>
      </c>
      <c r="Q46" s="72" t="s">
        <v>13</v>
      </c>
      <c r="R46" s="73" t="s">
        <v>14</v>
      </c>
      <c r="S46" s="74" t="s">
        <v>15</v>
      </c>
    </row>
    <row r="47" spans="1:22" x14ac:dyDescent="0.25">
      <c r="A47" s="28">
        <v>44432</v>
      </c>
      <c r="B47" s="30">
        <v>3045.9499510000001</v>
      </c>
      <c r="C47" s="31">
        <f t="shared" si="7"/>
        <v>-1.0235747291280628E-2</v>
      </c>
      <c r="D47" s="29">
        <v>1720.849976</v>
      </c>
      <c r="E47" s="31">
        <f t="shared" si="8"/>
        <v>-1.0294765780014425E-2</v>
      </c>
      <c r="F47" s="29">
        <v>205.75</v>
      </c>
      <c r="G47" s="31">
        <f t="shared" si="10"/>
        <v>-2.6660348618608998E-3</v>
      </c>
      <c r="H47" s="29">
        <v>1152.900024</v>
      </c>
      <c r="I47" s="31">
        <f t="shared" si="9"/>
        <v>-8.7696261804410813E-3</v>
      </c>
      <c r="J47" s="29">
        <v>16461.699218999998</v>
      </c>
      <c r="K47" s="31">
        <f t="shared" si="11"/>
        <v>7.7907712697050435E-2</v>
      </c>
      <c r="L47" s="33">
        <f t="shared" si="12"/>
        <v>-1.0996903027252898E-2</v>
      </c>
      <c r="M47" s="33">
        <f t="shared" si="13"/>
        <v>-1.201198737779852E-2</v>
      </c>
      <c r="N47" s="33">
        <f t="shared" si="14"/>
        <v>-3.2635759078489179E-3</v>
      </c>
      <c r="O47" s="33">
        <f t="shared" si="15"/>
        <v>-1.0684481730017677E-2</v>
      </c>
      <c r="P47" s="33">
        <f t="shared" si="16"/>
        <v>7.543388474464037E-2</v>
      </c>
      <c r="Q47" s="45" t="s">
        <v>28</v>
      </c>
      <c r="R47" s="24">
        <v>0.2867852775246858</v>
      </c>
      <c r="S47" s="75">
        <f>R47*R23</f>
        <v>4.2975886981392033E-3</v>
      </c>
    </row>
    <row r="48" spans="1:22" x14ac:dyDescent="0.25">
      <c r="A48" s="28">
        <v>44433</v>
      </c>
      <c r="B48" s="30">
        <v>3038.0500489999999</v>
      </c>
      <c r="C48" s="31">
        <f t="shared" si="7"/>
        <v>-2.5935757734319997E-3</v>
      </c>
      <c r="D48" s="29">
        <v>1735.5500489999999</v>
      </c>
      <c r="E48" s="31">
        <f t="shared" si="8"/>
        <v>8.5423326873439454E-3</v>
      </c>
      <c r="F48" s="29">
        <v>206.39999399999999</v>
      </c>
      <c r="G48" s="31">
        <f t="shared" si="10"/>
        <v>3.1591445929526341E-3</v>
      </c>
      <c r="H48" s="29">
        <v>1154.349976</v>
      </c>
      <c r="I48" s="31">
        <f t="shared" si="9"/>
        <v>1.2576563186887935E-3</v>
      </c>
      <c r="J48" s="29">
        <v>15904.400390999999</v>
      </c>
      <c r="K48" s="31">
        <f t="shared" si="11"/>
        <v>-3.3854271092304211E-2</v>
      </c>
      <c r="L48" s="33">
        <f t="shared" si="12"/>
        <v>-3.3547315094042706E-3</v>
      </c>
      <c r="M48" s="33">
        <f t="shared" si="13"/>
        <v>6.8251110895598517E-3</v>
      </c>
      <c r="N48" s="33">
        <f t="shared" si="14"/>
        <v>2.5616035469646159E-3</v>
      </c>
      <c r="O48" s="33">
        <f t="shared" si="15"/>
        <v>-6.571992308878026E-4</v>
      </c>
      <c r="P48" s="33">
        <f t="shared" si="16"/>
        <v>-3.632809904471427E-2</v>
      </c>
      <c r="Q48" s="45" t="s">
        <v>29</v>
      </c>
      <c r="R48" s="24">
        <v>0.26574980305782203</v>
      </c>
      <c r="S48" s="75">
        <f>R48*R24</f>
        <v>3.4108129409942873E-3</v>
      </c>
    </row>
    <row r="49" spans="1:21" x14ac:dyDescent="0.25">
      <c r="A49" s="28">
        <v>44434</v>
      </c>
      <c r="B49" s="30">
        <v>3039.6499020000001</v>
      </c>
      <c r="C49" s="31">
        <f t="shared" si="7"/>
        <v>5.2660521525216275E-4</v>
      </c>
      <c r="D49" s="29">
        <v>1727.6999510000001</v>
      </c>
      <c r="E49" s="31">
        <f t="shared" si="8"/>
        <v>-4.5231181921391306E-3</v>
      </c>
      <c r="F49" s="29">
        <v>204.60000600000001</v>
      </c>
      <c r="G49" s="31">
        <f t="shared" si="10"/>
        <v>-8.7208723465369564E-3</v>
      </c>
      <c r="H49" s="29">
        <v>1167.4499510000001</v>
      </c>
      <c r="I49" s="31">
        <f t="shared" si="9"/>
        <v>1.1348356453727781E-2</v>
      </c>
      <c r="J49" s="29">
        <v>15958.799805000001</v>
      </c>
      <c r="K49" s="31">
        <f t="shared" si="11"/>
        <v>3.4204001825044461E-3</v>
      </c>
      <c r="L49" s="33">
        <f t="shared" si="12"/>
        <v>-2.3455052072010813E-4</v>
      </c>
      <c r="M49" s="33">
        <f t="shared" si="13"/>
        <v>-6.2403397899232242E-3</v>
      </c>
      <c r="N49" s="33">
        <f t="shared" si="14"/>
        <v>-9.3184133925249737E-3</v>
      </c>
      <c r="O49" s="33">
        <f t="shared" si="15"/>
        <v>9.4335009041511854E-3</v>
      </c>
      <c r="P49" s="33">
        <f t="shared" si="16"/>
        <v>9.4657223009438638E-4</v>
      </c>
      <c r="Q49" s="45" t="s">
        <v>30</v>
      </c>
      <c r="R49" s="24">
        <v>0.18648203970286617</v>
      </c>
      <c r="S49" s="75">
        <f>R49*R25</f>
        <v>3.1199038181615488E-3</v>
      </c>
    </row>
    <row r="50" spans="1:21" x14ac:dyDescent="0.25">
      <c r="A50" s="28">
        <v>44435</v>
      </c>
      <c r="B50" s="30">
        <v>3036.8000489999999</v>
      </c>
      <c r="C50" s="31">
        <f t="shared" si="7"/>
        <v>-9.3755961768005047E-4</v>
      </c>
      <c r="D50" s="29">
        <v>1708.8000489999999</v>
      </c>
      <c r="E50" s="31">
        <f t="shared" si="8"/>
        <v>-1.0939342788694795E-2</v>
      </c>
      <c r="F50" s="29">
        <v>205.89999399999999</v>
      </c>
      <c r="G50" s="31">
        <f t="shared" si="10"/>
        <v>6.3538023552158762E-3</v>
      </c>
      <c r="H50" s="29">
        <v>1162.9499510000001</v>
      </c>
      <c r="I50" s="31">
        <f t="shared" si="9"/>
        <v>-3.8545549607034157E-3</v>
      </c>
      <c r="J50" s="29">
        <v>16195.599609000001</v>
      </c>
      <c r="K50" s="31">
        <f t="shared" si="11"/>
        <v>1.4838196286277805E-2</v>
      </c>
      <c r="L50" s="33">
        <f t="shared" si="12"/>
        <v>-1.6987153536523214E-3</v>
      </c>
      <c r="M50" s="33">
        <f t="shared" si="13"/>
        <v>-1.2656564386478889E-2</v>
      </c>
      <c r="N50" s="33">
        <f t="shared" si="14"/>
        <v>5.7562613092278581E-3</v>
      </c>
      <c r="O50" s="33">
        <f t="shared" si="15"/>
        <v>-5.7694105102800118E-3</v>
      </c>
      <c r="P50" s="33">
        <f t="shared" si="16"/>
        <v>1.2364368333867745E-2</v>
      </c>
      <c r="Q50" s="45" t="s">
        <v>31</v>
      </c>
      <c r="R50" s="24">
        <v>0.15004992321118979</v>
      </c>
      <c r="S50" s="75">
        <f>R50*R26</f>
        <v>2.4051345826479934E-3</v>
      </c>
    </row>
    <row r="51" spans="1:21" x14ac:dyDescent="0.25">
      <c r="A51" s="28">
        <v>44438</v>
      </c>
      <c r="B51" s="30">
        <v>3108.75</v>
      </c>
      <c r="C51" s="31">
        <f t="shared" si="7"/>
        <v>2.3692686327403401E-2</v>
      </c>
      <c r="D51" s="29">
        <v>1698.0500489999999</v>
      </c>
      <c r="E51" s="31">
        <f t="shared" si="8"/>
        <v>-6.2909642390817089E-3</v>
      </c>
      <c r="F51" s="29">
        <v>208</v>
      </c>
      <c r="G51" s="31">
        <f t="shared" si="10"/>
        <v>1.0199155226784606E-2</v>
      </c>
      <c r="H51" s="29">
        <v>1163.400024</v>
      </c>
      <c r="I51" s="31">
        <f t="shared" si="9"/>
        <v>3.8700977596928254E-4</v>
      </c>
      <c r="J51" s="29">
        <v>16560.400390999999</v>
      </c>
      <c r="K51" s="31">
        <f t="shared" si="11"/>
        <v>2.2524685149494239E-2</v>
      </c>
      <c r="L51" s="33">
        <f t="shared" si="12"/>
        <v>2.2931530591431128E-2</v>
      </c>
      <c r="M51" s="33">
        <f t="shared" si="13"/>
        <v>-8.0081858368658033E-3</v>
      </c>
      <c r="N51" s="33">
        <f t="shared" si="14"/>
        <v>9.6016141807965891E-3</v>
      </c>
      <c r="O51" s="33">
        <f t="shared" si="15"/>
        <v>-1.5278457736073135E-3</v>
      </c>
      <c r="P51" s="33">
        <f t="shared" si="16"/>
        <v>2.0050857197084181E-2</v>
      </c>
      <c r="Q51" s="50" t="s">
        <v>32</v>
      </c>
      <c r="R51" s="24">
        <v>0.11093295712332242</v>
      </c>
      <c r="S51" s="75">
        <f>R51*R27</f>
        <v>2.1827487043323919E-3</v>
      </c>
    </row>
    <row r="52" spans="1:21" x14ac:dyDescent="0.25">
      <c r="A52" s="28">
        <v>44439</v>
      </c>
      <c r="B52" s="30">
        <v>3201.3500979999999</v>
      </c>
      <c r="C52" s="31">
        <f t="shared" si="7"/>
        <v>2.9786923361479589E-2</v>
      </c>
      <c r="D52" s="29">
        <v>1706.4499510000001</v>
      </c>
      <c r="E52" s="31">
        <f t="shared" si="8"/>
        <v>4.9467929434394708E-3</v>
      </c>
      <c r="F52" s="29">
        <v>211.300003</v>
      </c>
      <c r="G52" s="31">
        <f t="shared" si="10"/>
        <v>1.5865399038461625E-2</v>
      </c>
      <c r="H52" s="29">
        <v>1182.3000489999999</v>
      </c>
      <c r="I52" s="31">
        <f t="shared" si="9"/>
        <v>1.6245508518229146E-2</v>
      </c>
      <c r="J52" s="29">
        <v>17148.75</v>
      </c>
      <c r="K52" s="31">
        <f t="shared" si="11"/>
        <v>3.552749904040664E-2</v>
      </c>
      <c r="L52" s="33">
        <f t="shared" si="12"/>
        <v>2.9025767625507317E-2</v>
      </c>
      <c r="M52" s="33">
        <f t="shared" si="13"/>
        <v>3.2295713456553772E-3</v>
      </c>
      <c r="N52" s="33">
        <f t="shared" si="14"/>
        <v>1.5267857992473608E-2</v>
      </c>
      <c r="O52" s="33">
        <f t="shared" si="15"/>
        <v>1.433065296865255E-2</v>
      </c>
      <c r="P52" s="33">
        <f t="shared" si="16"/>
        <v>3.3053671087996582E-2</v>
      </c>
      <c r="Q52" s="13" t="s">
        <v>12</v>
      </c>
      <c r="R52" s="76">
        <f>SUM(R47:R51)</f>
        <v>1.0000000006198861</v>
      </c>
      <c r="S52" s="14"/>
    </row>
    <row r="53" spans="1:21" x14ac:dyDescent="0.25">
      <c r="A53" s="28">
        <v>44440</v>
      </c>
      <c r="B53" s="30">
        <v>3302.75</v>
      </c>
      <c r="C53" s="31">
        <f t="shared" si="7"/>
        <v>3.1674105891557502E-2</v>
      </c>
      <c r="D53" s="29">
        <v>1677.75</v>
      </c>
      <c r="E53" s="31">
        <f t="shared" si="8"/>
        <v>-1.6818513184744477E-2</v>
      </c>
      <c r="F53" s="29">
        <v>209.5</v>
      </c>
      <c r="G53" s="31">
        <f t="shared" si="10"/>
        <v>-8.5187078771599145E-3</v>
      </c>
      <c r="H53" s="29">
        <v>1164.650024</v>
      </c>
      <c r="I53" s="31">
        <f t="shared" si="9"/>
        <v>-1.4928549664637525E-2</v>
      </c>
      <c r="J53" s="29">
        <v>16786.300781000002</v>
      </c>
      <c r="K53" s="31">
        <f t="shared" si="11"/>
        <v>-2.1135605743858754E-2</v>
      </c>
      <c r="L53" s="33">
        <f t="shared" si="12"/>
        <v>3.091295015558523E-2</v>
      </c>
      <c r="M53" s="33">
        <f t="shared" si="13"/>
        <v>-1.8535734782528571E-2</v>
      </c>
      <c r="N53" s="33">
        <f t="shared" si="14"/>
        <v>-9.1162489231479318E-3</v>
      </c>
      <c r="O53" s="33">
        <f t="shared" si="15"/>
        <v>-1.6843405214214121E-2</v>
      </c>
      <c r="P53" s="33">
        <f t="shared" si="16"/>
        <v>-2.3609433696268813E-2</v>
      </c>
    </row>
    <row r="54" spans="1:21" ht="18.75" x14ac:dyDescent="0.3">
      <c r="A54" s="28">
        <v>44441</v>
      </c>
      <c r="B54" s="30">
        <v>3301.6000979999999</v>
      </c>
      <c r="C54" s="31">
        <f t="shared" si="7"/>
        <v>-3.4816501400347644E-4</v>
      </c>
      <c r="D54" s="29">
        <v>1689.099976</v>
      </c>
      <c r="E54" s="31">
        <f t="shared" si="8"/>
        <v>6.7649983608999431E-3</v>
      </c>
      <c r="F54" s="29">
        <v>209.75</v>
      </c>
      <c r="G54" s="31">
        <f t="shared" si="10"/>
        <v>1.1933174224343368E-3</v>
      </c>
      <c r="H54" s="29">
        <v>1172.75</v>
      </c>
      <c r="I54" s="31">
        <f t="shared" si="9"/>
        <v>6.9548583978735756E-3</v>
      </c>
      <c r="J54" s="29">
        <v>16703.25</v>
      </c>
      <c r="K54" s="31">
        <f t="shared" si="11"/>
        <v>-4.9475332346007317E-3</v>
      </c>
      <c r="L54" s="33">
        <f t="shared" si="12"/>
        <v>-1.1093207499757473E-3</v>
      </c>
      <c r="M54" s="33">
        <f t="shared" si="13"/>
        <v>5.0477767631158495E-3</v>
      </c>
      <c r="N54" s="33">
        <f t="shared" si="14"/>
        <v>5.9577637644631879E-4</v>
      </c>
      <c r="O54" s="33">
        <f t="shared" si="15"/>
        <v>5.0400028482969796E-3</v>
      </c>
      <c r="P54" s="33">
        <f t="shared" si="16"/>
        <v>-7.4213611870107919E-3</v>
      </c>
      <c r="Q54" s="9" t="s">
        <v>16</v>
      </c>
    </row>
    <row r="55" spans="1:21" x14ac:dyDescent="0.25">
      <c r="A55" s="28">
        <v>44442</v>
      </c>
      <c r="B55" s="30">
        <v>3338.8000489999999</v>
      </c>
      <c r="C55" s="31">
        <f t="shared" si="7"/>
        <v>1.1267249180945571E-2</v>
      </c>
      <c r="D55" s="29">
        <v>1700.650024</v>
      </c>
      <c r="E55" s="31">
        <f t="shared" si="8"/>
        <v>6.8379895590029438E-3</v>
      </c>
      <c r="F55" s="29">
        <v>210.60000600000001</v>
      </c>
      <c r="G55" s="31">
        <f t="shared" si="10"/>
        <v>4.0524719904648787E-3</v>
      </c>
      <c r="H55" s="29">
        <v>1174.75</v>
      </c>
      <c r="I55" s="31">
        <f t="shared" si="9"/>
        <v>1.7053933063313487E-3</v>
      </c>
      <c r="J55" s="29">
        <v>16734.349609000001</v>
      </c>
      <c r="K55" s="31">
        <f t="shared" si="11"/>
        <v>1.8618896921258621E-3</v>
      </c>
      <c r="L55" s="33">
        <f t="shared" si="12"/>
        <v>1.0506093444973301E-2</v>
      </c>
      <c r="M55" s="33">
        <f t="shared" si="13"/>
        <v>5.1207679612188502E-3</v>
      </c>
      <c r="N55" s="33">
        <f t="shared" si="14"/>
        <v>3.4549309444768606E-3</v>
      </c>
      <c r="O55" s="33">
        <f t="shared" si="15"/>
        <v>-2.094622432452474E-4</v>
      </c>
      <c r="P55" s="33">
        <f t="shared" si="16"/>
        <v>-6.1193826028419765E-4</v>
      </c>
      <c r="Q55" s="77" t="s">
        <v>28</v>
      </c>
      <c r="R55" s="43" t="s">
        <v>29</v>
      </c>
      <c r="S55" s="43" t="s">
        <v>30</v>
      </c>
      <c r="T55" s="43" t="s">
        <v>31</v>
      </c>
      <c r="U55" s="44" t="s">
        <v>32</v>
      </c>
    </row>
    <row r="56" spans="1:21" x14ac:dyDescent="0.25">
      <c r="A56" s="28">
        <v>44445</v>
      </c>
      <c r="B56" s="30">
        <v>3315.5500489999999</v>
      </c>
      <c r="C56" s="31">
        <f t="shared" si="7"/>
        <v>-6.9635796270469674E-3</v>
      </c>
      <c r="D56" s="29">
        <v>1730.400024</v>
      </c>
      <c r="E56" s="31">
        <f t="shared" si="8"/>
        <v>1.7493311134072487E-2</v>
      </c>
      <c r="F56" s="29">
        <v>209.300003</v>
      </c>
      <c r="G56" s="31">
        <f t="shared" si="10"/>
        <v>-6.172853575322379E-3</v>
      </c>
      <c r="H56" s="29">
        <v>1200.150024</v>
      </c>
      <c r="I56" s="31">
        <f t="shared" si="9"/>
        <v>2.16216420515003E-2</v>
      </c>
      <c r="J56" s="29">
        <v>16747</v>
      </c>
      <c r="K56" s="31">
        <f t="shared" si="11"/>
        <v>7.5595355036650602E-4</v>
      </c>
      <c r="L56" s="33">
        <f t="shared" si="12"/>
        <v>-7.7247353630192379E-3</v>
      </c>
      <c r="M56" s="33">
        <f t="shared" si="13"/>
        <v>1.5776089536288392E-2</v>
      </c>
      <c r="N56" s="33">
        <f t="shared" si="14"/>
        <v>-6.7703946213103971E-3</v>
      </c>
      <c r="O56" s="33">
        <f t="shared" si="15"/>
        <v>1.9706786501923704E-2</v>
      </c>
      <c r="P56" s="33">
        <f t="shared" si="16"/>
        <v>-1.7178744020435537E-3</v>
      </c>
      <c r="Q56" s="16">
        <f t="array" ref="Q56:U56">MMULT(TRANSPOSE(S47:S51),R39:V43)</f>
        <v>6.0627036218359924E-3</v>
      </c>
      <c r="R56" s="17">
        <v>7.0775551029961361E-3</v>
      </c>
      <c r="S56" s="17">
        <v>5.4312160889114763E-3</v>
      </c>
      <c r="T56" s="17">
        <v>5.6668625389040082E-3</v>
      </c>
      <c r="U56" s="15">
        <v>4.6159069856305333E-3</v>
      </c>
    </row>
    <row r="57" spans="1:21" x14ac:dyDescent="0.25">
      <c r="A57" s="28">
        <v>44446</v>
      </c>
      <c r="B57" s="30">
        <v>3336.25</v>
      </c>
      <c r="C57" s="31">
        <f t="shared" si="7"/>
        <v>6.2432931773246381E-3</v>
      </c>
      <c r="D57" s="29">
        <v>1706.650024</v>
      </c>
      <c r="E57" s="31">
        <f t="shared" si="8"/>
        <v>-1.3725150063913727E-2</v>
      </c>
      <c r="F57" s="29">
        <v>211.75</v>
      </c>
      <c r="G57" s="31">
        <f t="shared" si="10"/>
        <v>1.1705671117453242E-2</v>
      </c>
      <c r="H57" s="29">
        <v>1182.1999510000001</v>
      </c>
      <c r="I57" s="31">
        <f t="shared" si="9"/>
        <v>-1.4956524301998453E-2</v>
      </c>
      <c r="J57" s="29">
        <v>16781.199218999998</v>
      </c>
      <c r="K57" s="31">
        <f t="shared" si="11"/>
        <v>2.0421101689853671E-3</v>
      </c>
      <c r="L57" s="33">
        <f t="shared" si="12"/>
        <v>5.4821374413523676E-3</v>
      </c>
      <c r="M57" s="33">
        <f t="shared" si="13"/>
        <v>-1.5442371661697821E-2</v>
      </c>
      <c r="N57" s="33">
        <f t="shared" si="14"/>
        <v>1.1108130071465225E-2</v>
      </c>
      <c r="O57" s="33">
        <f t="shared" si="15"/>
        <v>-1.6871379851575049E-2</v>
      </c>
      <c r="P57" s="33">
        <f t="shared" si="16"/>
        <v>-4.317177834246926E-4</v>
      </c>
    </row>
    <row r="58" spans="1:21" ht="18.75" x14ac:dyDescent="0.3">
      <c r="A58" s="28">
        <v>44447</v>
      </c>
      <c r="B58" s="30">
        <v>3336.6000979999999</v>
      </c>
      <c r="C58" s="31">
        <f t="shared" si="7"/>
        <v>1.0493757961782535E-4</v>
      </c>
      <c r="D58" s="29">
        <v>1693.25</v>
      </c>
      <c r="E58" s="31">
        <f t="shared" si="8"/>
        <v>-7.8516531283862045E-3</v>
      </c>
      <c r="F58" s="29">
        <v>211.25</v>
      </c>
      <c r="G58" s="31">
        <f t="shared" si="10"/>
        <v>-2.3612750885477762E-3</v>
      </c>
      <c r="H58" s="29">
        <v>1188.8000489999999</v>
      </c>
      <c r="I58" s="31">
        <f t="shared" si="9"/>
        <v>5.5828948346825502E-3</v>
      </c>
      <c r="J58" s="29">
        <v>16560.75</v>
      </c>
      <c r="K58" s="31">
        <f t="shared" si="11"/>
        <v>-1.3136678500926258E-2</v>
      </c>
      <c r="L58" s="33">
        <f t="shared" si="12"/>
        <v>-6.5621815635444553E-4</v>
      </c>
      <c r="M58" s="33">
        <f t="shared" si="13"/>
        <v>-9.568874726170299E-3</v>
      </c>
      <c r="N58" s="33">
        <f t="shared" si="14"/>
        <v>-2.9588161345357944E-3</v>
      </c>
      <c r="O58" s="33">
        <f t="shared" si="15"/>
        <v>3.6680392851059541E-3</v>
      </c>
      <c r="P58" s="33">
        <f t="shared" si="16"/>
        <v>-1.5610506453336318E-2</v>
      </c>
      <c r="Q58" s="9" t="s">
        <v>17</v>
      </c>
    </row>
    <row r="59" spans="1:21" x14ac:dyDescent="0.25">
      <c r="A59" s="28">
        <v>44448</v>
      </c>
      <c r="B59" s="30">
        <v>3346.3500979999999</v>
      </c>
      <c r="C59" s="31">
        <f t="shared" si="7"/>
        <v>2.9221362205931189E-3</v>
      </c>
      <c r="D59" s="29">
        <v>1691.599976</v>
      </c>
      <c r="E59" s="31">
        <f t="shared" si="8"/>
        <v>-9.7447157832575293E-4</v>
      </c>
      <c r="F59" s="29">
        <v>212.64999399999999</v>
      </c>
      <c r="G59" s="31">
        <f t="shared" si="10"/>
        <v>6.627190532544347E-3</v>
      </c>
      <c r="H59" s="29">
        <v>1198.5500489999999</v>
      </c>
      <c r="I59" s="31">
        <f t="shared" si="9"/>
        <v>8.2015474412215905E-3</v>
      </c>
      <c r="J59" s="29">
        <v>16750.5</v>
      </c>
      <c r="K59" s="31">
        <f t="shared" si="11"/>
        <v>1.1457814410579248E-2</v>
      </c>
      <c r="L59" s="33">
        <f t="shared" si="12"/>
        <v>2.1609804846208481E-3</v>
      </c>
      <c r="M59" s="33">
        <f t="shared" si="13"/>
        <v>-2.6916931761098465E-3</v>
      </c>
      <c r="N59" s="33">
        <f t="shared" si="14"/>
        <v>6.0296494865563289E-3</v>
      </c>
      <c r="O59" s="33">
        <f t="shared" si="15"/>
        <v>6.2866918916449945E-3</v>
      </c>
      <c r="P59" s="33">
        <f t="shared" si="16"/>
        <v>8.9839864581691877E-3</v>
      </c>
      <c r="Q59">
        <f t="array" ref="Q59">MMULT(Q56:U56,S47:S51)</f>
        <v>9.0845026973959025E-5</v>
      </c>
    </row>
    <row r="60" spans="1:21" x14ac:dyDescent="0.25">
      <c r="A60" s="28">
        <v>44452</v>
      </c>
      <c r="B60" s="30">
        <v>3367.0500489999999</v>
      </c>
      <c r="C60" s="31">
        <f t="shared" si="7"/>
        <v>6.1858294541183856E-3</v>
      </c>
      <c r="D60" s="29">
        <v>1691.900024</v>
      </c>
      <c r="E60" s="31">
        <f t="shared" si="8"/>
        <v>1.7737526853700558E-4</v>
      </c>
      <c r="F60" s="29">
        <v>214.14999399999999</v>
      </c>
      <c r="G60" s="31">
        <f t="shared" si="10"/>
        <v>7.0538445441949982E-3</v>
      </c>
      <c r="H60" s="29">
        <v>1208.400024</v>
      </c>
      <c r="I60" s="31">
        <f t="shared" si="9"/>
        <v>8.2182425408252602E-3</v>
      </c>
      <c r="J60" s="29">
        <v>16938.199218999998</v>
      </c>
      <c r="K60" s="31">
        <f t="shared" si="11"/>
        <v>1.1205589027193152E-2</v>
      </c>
      <c r="L60" s="33">
        <f t="shared" si="12"/>
        <v>5.4246737181461151E-3</v>
      </c>
      <c r="M60" s="33">
        <f t="shared" si="13"/>
        <v>-1.539846329247088E-3</v>
      </c>
      <c r="N60" s="33">
        <f t="shared" si="14"/>
        <v>6.4563034982069801E-3</v>
      </c>
      <c r="O60" s="33">
        <f t="shared" si="15"/>
        <v>6.3033869912486641E-3</v>
      </c>
      <c r="P60" s="33">
        <f t="shared" si="16"/>
        <v>8.7317610747830923E-3</v>
      </c>
    </row>
    <row r="61" spans="1:21" ht="18.75" x14ac:dyDescent="0.3">
      <c r="A61" s="28">
        <v>44453</v>
      </c>
      <c r="B61" s="30">
        <v>3362.5</v>
      </c>
      <c r="C61" s="31">
        <f t="shared" si="7"/>
        <v>-1.351345817194316E-3</v>
      </c>
      <c r="D61" s="29">
        <v>1686.150024</v>
      </c>
      <c r="E61" s="31">
        <f t="shared" si="8"/>
        <v>-3.3985459651485472E-3</v>
      </c>
      <c r="F61" s="29">
        <v>216.10000600000001</v>
      </c>
      <c r="G61" s="31">
        <f t="shared" si="10"/>
        <v>9.1058232763714386E-3</v>
      </c>
      <c r="H61" s="29">
        <v>1238.650024</v>
      </c>
      <c r="I61" s="31">
        <f t="shared" si="9"/>
        <v>2.503310112479773E-2</v>
      </c>
      <c r="J61" s="29">
        <v>16831.25</v>
      </c>
      <c r="K61" s="31">
        <f t="shared" si="11"/>
        <v>-6.3140843732686358E-3</v>
      </c>
      <c r="L61" s="33">
        <f t="shared" si="12"/>
        <v>-2.1125015531665869E-3</v>
      </c>
      <c r="M61" s="33">
        <f t="shared" si="13"/>
        <v>-5.1157675629326408E-3</v>
      </c>
      <c r="N61" s="33">
        <f t="shared" si="14"/>
        <v>8.5082822303834214E-3</v>
      </c>
      <c r="O61" s="33">
        <f t="shared" si="15"/>
        <v>2.3118245575221134E-2</v>
      </c>
      <c r="P61" s="33">
        <f t="shared" si="16"/>
        <v>-8.787912325678696E-3</v>
      </c>
      <c r="Q61" s="18" t="s">
        <v>18</v>
      </c>
      <c r="R61" s="19"/>
    </row>
    <row r="62" spans="1:21" x14ac:dyDescent="0.25">
      <c r="A62" s="28">
        <v>44454</v>
      </c>
      <c r="B62" s="30">
        <v>3352.3000489999999</v>
      </c>
      <c r="C62" s="31">
        <f t="shared" si="7"/>
        <v>-3.0334426765799005E-3</v>
      </c>
      <c r="D62" s="29">
        <v>1711.4499510000001</v>
      </c>
      <c r="E62" s="31">
        <f t="shared" si="8"/>
        <v>1.5004552762144963E-2</v>
      </c>
      <c r="F62" s="29">
        <v>216</v>
      </c>
      <c r="G62" s="31">
        <f t="shared" si="10"/>
        <v>-4.6277647951575851E-4</v>
      </c>
      <c r="H62" s="29">
        <v>1273.25</v>
      </c>
      <c r="I62" s="31">
        <f t="shared" si="9"/>
        <v>2.7933617510671471E-2</v>
      </c>
      <c r="J62" s="29">
        <v>16828.900390999999</v>
      </c>
      <c r="K62" s="31">
        <f t="shared" si="11"/>
        <v>-1.395980096546845E-4</v>
      </c>
      <c r="L62" s="33">
        <f t="shared" si="12"/>
        <v>-3.7945984125521714E-3</v>
      </c>
      <c r="M62" s="33">
        <f t="shared" si="13"/>
        <v>1.3287331164360868E-2</v>
      </c>
      <c r="N62" s="33">
        <f t="shared" si="14"/>
        <v>-1.0603175255037766E-3</v>
      </c>
      <c r="O62" s="33">
        <f t="shared" si="15"/>
        <v>2.6018761961094875E-2</v>
      </c>
      <c r="P62" s="33">
        <f t="shared" si="16"/>
        <v>-2.6134259620647442E-3</v>
      </c>
      <c r="Q62" s="100">
        <f>SQRT(Q59)</f>
        <v>9.5312657592766248E-3</v>
      </c>
      <c r="R62" s="101"/>
    </row>
    <row r="63" spans="1:21" x14ac:dyDescent="0.25">
      <c r="A63" s="28">
        <v>44455</v>
      </c>
      <c r="B63" s="30">
        <v>3342.1000979999999</v>
      </c>
      <c r="C63" s="31">
        <f t="shared" si="7"/>
        <v>-3.0426724490376644E-3</v>
      </c>
      <c r="D63" s="29">
        <v>1702.25</v>
      </c>
      <c r="E63" s="31">
        <f t="shared" si="8"/>
        <v>-5.3755302599556298E-3</v>
      </c>
      <c r="F63" s="29">
        <v>230.75</v>
      </c>
      <c r="G63" s="31">
        <f t="shared" si="10"/>
        <v>6.8287037037036979E-2</v>
      </c>
      <c r="H63" s="29">
        <v>1263.099976</v>
      </c>
      <c r="I63" s="31">
        <f t="shared" si="9"/>
        <v>-7.9717447476929104E-3</v>
      </c>
      <c r="J63" s="29">
        <v>16733</v>
      </c>
      <c r="K63" s="31">
        <f t="shared" si="11"/>
        <v>-5.6985536055157437E-3</v>
      </c>
      <c r="L63" s="33">
        <f t="shared" si="12"/>
        <v>-3.8038281850099353E-3</v>
      </c>
      <c r="M63" s="33">
        <f t="shared" si="13"/>
        <v>-7.0927518577397234E-3</v>
      </c>
      <c r="N63" s="33">
        <f t="shared" si="14"/>
        <v>6.7689495991048967E-2</v>
      </c>
      <c r="O63" s="33">
        <f t="shared" si="15"/>
        <v>-9.8866002972695065E-3</v>
      </c>
      <c r="P63" s="33">
        <f t="shared" si="16"/>
        <v>-8.1723815579258039E-3</v>
      </c>
    </row>
    <row r="64" spans="1:21" ht="19.5" thickBot="1" x14ac:dyDescent="0.35">
      <c r="A64" s="28">
        <v>44456</v>
      </c>
      <c r="B64" s="30">
        <v>3303.0500489999999</v>
      </c>
      <c r="C64" s="31">
        <f t="shared" si="7"/>
        <v>-1.1684284687753177E-2</v>
      </c>
      <c r="D64" s="29">
        <v>1691.3000489999999</v>
      </c>
      <c r="E64" s="31">
        <f t="shared" si="8"/>
        <v>-6.4326338669408178E-3</v>
      </c>
      <c r="F64" s="29">
        <v>231.14999399999999</v>
      </c>
      <c r="G64" s="31">
        <f t="shared" si="10"/>
        <v>1.733451787648832E-3</v>
      </c>
      <c r="H64" s="29">
        <v>1263.3000489999999</v>
      </c>
      <c r="I64" s="31">
        <f t="shared" si="9"/>
        <v>1.583983879356321E-4</v>
      </c>
      <c r="J64" s="29">
        <v>16840.199218999998</v>
      </c>
      <c r="K64" s="31">
        <f t="shared" si="11"/>
        <v>6.4064554473195479E-3</v>
      </c>
      <c r="L64" s="33">
        <f t="shared" si="12"/>
        <v>-1.2445440423725447E-2</v>
      </c>
      <c r="M64" s="33">
        <f t="shared" si="13"/>
        <v>-8.1498554647249123E-3</v>
      </c>
      <c r="N64" s="33">
        <f t="shared" si="14"/>
        <v>1.1359107416608139E-3</v>
      </c>
      <c r="O64" s="33">
        <f t="shared" si="15"/>
        <v>-1.756457161640964E-3</v>
      </c>
      <c r="P64" s="33">
        <f t="shared" si="16"/>
        <v>3.9326274949094877E-3</v>
      </c>
      <c r="Q64" s="9" t="s">
        <v>25</v>
      </c>
    </row>
    <row r="65" spans="1:24" x14ac:dyDescent="0.25">
      <c r="A65" s="28">
        <v>44459</v>
      </c>
      <c r="B65" s="30">
        <v>3271.5500489999999</v>
      </c>
      <c r="C65" s="31">
        <f t="shared" si="7"/>
        <v>-9.5366402363586955E-3</v>
      </c>
      <c r="D65" s="29">
        <v>1687.849976</v>
      </c>
      <c r="E65" s="31">
        <f t="shared" si="8"/>
        <v>-2.0398941051529285E-3</v>
      </c>
      <c r="F65" s="29">
        <v>233.75</v>
      </c>
      <c r="G65" s="31">
        <f t="shared" si="10"/>
        <v>1.1248133538779292E-2</v>
      </c>
      <c r="H65" s="29">
        <v>1276.150024</v>
      </c>
      <c r="I65" s="31">
        <f t="shared" si="9"/>
        <v>1.0171752158303127E-2</v>
      </c>
      <c r="J65" s="29">
        <v>17018.949218999998</v>
      </c>
      <c r="K65" s="31">
        <f t="shared" si="11"/>
        <v>1.0614482505546974E-2</v>
      </c>
      <c r="L65" s="33">
        <f t="shared" si="12"/>
        <v>-1.0297795972330966E-2</v>
      </c>
      <c r="M65" s="33">
        <f t="shared" si="13"/>
        <v>-3.7571157029370221E-3</v>
      </c>
      <c r="N65" s="33">
        <f t="shared" si="14"/>
        <v>1.0650592492791275E-2</v>
      </c>
      <c r="O65" s="33">
        <f t="shared" si="15"/>
        <v>8.2568966087265307E-3</v>
      </c>
      <c r="P65" s="33">
        <f t="shared" si="16"/>
        <v>8.1406545531369136E-3</v>
      </c>
      <c r="Q65" s="80" t="s">
        <v>13</v>
      </c>
      <c r="R65" s="81" t="s">
        <v>14</v>
      </c>
      <c r="S65" s="81" t="s">
        <v>23</v>
      </c>
      <c r="T65" s="82" t="s">
        <v>24</v>
      </c>
    </row>
    <row r="66" spans="1:24" x14ac:dyDescent="0.25">
      <c r="A66" s="28">
        <v>44460</v>
      </c>
      <c r="B66" s="30">
        <v>3309.1999510000001</v>
      </c>
      <c r="C66" s="31">
        <f t="shared" si="7"/>
        <v>1.1508276332654166E-2</v>
      </c>
      <c r="D66" s="29">
        <v>1718.4499510000001</v>
      </c>
      <c r="E66" s="31">
        <f t="shared" si="8"/>
        <v>1.8129558571620352E-2</v>
      </c>
      <c r="F66" s="29">
        <v>241.5</v>
      </c>
      <c r="G66" s="31">
        <f t="shared" si="10"/>
        <v>3.3155080213903787E-2</v>
      </c>
      <c r="H66" s="29">
        <v>1299.5</v>
      </c>
      <c r="I66" s="31">
        <f t="shared" si="9"/>
        <v>1.8297202962713754E-2</v>
      </c>
      <c r="J66" s="29">
        <v>17587.25</v>
      </c>
      <c r="K66" s="31">
        <f t="shared" si="11"/>
        <v>3.3392236717267432E-2</v>
      </c>
      <c r="L66" s="33">
        <f t="shared" si="12"/>
        <v>1.0747120596681895E-2</v>
      </c>
      <c r="M66" s="33">
        <f t="shared" si="13"/>
        <v>1.6412336973836258E-2</v>
      </c>
      <c r="N66" s="33">
        <f t="shared" si="14"/>
        <v>3.2557539167915768E-2</v>
      </c>
      <c r="O66" s="33">
        <f t="shared" si="15"/>
        <v>1.6382347413137158E-2</v>
      </c>
      <c r="P66" s="33">
        <f t="shared" si="16"/>
        <v>3.0918408764857373E-2</v>
      </c>
      <c r="Q66" s="83" t="s">
        <v>28</v>
      </c>
      <c r="R66" s="78">
        <f>R47</f>
        <v>0.2867852775246858</v>
      </c>
      <c r="S66" s="79">
        <f>C131</f>
        <v>7.6115573597227088E-4</v>
      </c>
      <c r="T66" s="84">
        <f>S66*252</f>
        <v>0.19181124546501227</v>
      </c>
    </row>
    <row r="67" spans="1:24" x14ac:dyDescent="0.25">
      <c r="A67" s="28">
        <v>44461</v>
      </c>
      <c r="B67" s="30">
        <v>3317.5</v>
      </c>
      <c r="C67" s="31">
        <f t="shared" si="7"/>
        <v>2.508173916022205E-3</v>
      </c>
      <c r="D67" s="29">
        <v>1716.900024</v>
      </c>
      <c r="E67" s="31">
        <f t="shared" si="8"/>
        <v>-9.0193316313813554E-4</v>
      </c>
      <c r="F67" s="29">
        <v>243.5</v>
      </c>
      <c r="G67" s="31">
        <f t="shared" si="10"/>
        <v>8.2815734989647449E-3</v>
      </c>
      <c r="H67" s="29">
        <v>1315.5</v>
      </c>
      <c r="I67" s="31">
        <f t="shared" si="9"/>
        <v>1.2312427856868036E-2</v>
      </c>
      <c r="J67" s="29">
        <v>17614.75</v>
      </c>
      <c r="K67" s="31">
        <f t="shared" si="11"/>
        <v>1.5636327453125709E-3</v>
      </c>
      <c r="L67" s="33">
        <f t="shared" si="12"/>
        <v>1.7470181800499341E-3</v>
      </c>
      <c r="M67" s="33">
        <f t="shared" si="13"/>
        <v>-2.6191547609222291E-3</v>
      </c>
      <c r="N67" s="33">
        <f t="shared" si="14"/>
        <v>7.6840324529767268E-3</v>
      </c>
      <c r="O67" s="33">
        <f t="shared" si="15"/>
        <v>1.039757230729144E-2</v>
      </c>
      <c r="P67" s="33">
        <f t="shared" si="16"/>
        <v>-9.1019520709748883E-4</v>
      </c>
      <c r="Q67" s="83" t="s">
        <v>29</v>
      </c>
      <c r="R67" s="78">
        <f t="shared" ref="R67:R69" si="17">R48</f>
        <v>0.26574980305782203</v>
      </c>
      <c r="S67" s="79">
        <f>E131</f>
        <v>1.7172215977840936E-3</v>
      </c>
      <c r="T67" s="84">
        <f t="shared" ref="T67:T70" si="18">S67*252</f>
        <v>0.4327398426415916</v>
      </c>
    </row>
    <row r="68" spans="1:24" x14ac:dyDescent="0.25">
      <c r="A68" s="28">
        <v>44462</v>
      </c>
      <c r="B68" s="30">
        <v>3320.6499020000001</v>
      </c>
      <c r="C68" s="31">
        <f t="shared" si="7"/>
        <v>9.4948063300681618E-4</v>
      </c>
      <c r="D68" s="29">
        <v>1742.5500489999999</v>
      </c>
      <c r="E68" s="31">
        <f t="shared" si="8"/>
        <v>1.4939731283968971E-2</v>
      </c>
      <c r="F68" s="29">
        <v>242.5</v>
      </c>
      <c r="G68" s="31">
        <f t="shared" si="10"/>
        <v>-4.1067761806981018E-3</v>
      </c>
      <c r="H68" s="29">
        <v>1328.3000489999999</v>
      </c>
      <c r="I68" s="31">
        <f t="shared" si="9"/>
        <v>9.7301778791334392E-3</v>
      </c>
      <c r="J68" s="29">
        <v>18503.849609000001</v>
      </c>
      <c r="K68" s="31">
        <f t="shared" si="11"/>
        <v>5.0474721980158677E-2</v>
      </c>
      <c r="L68" s="33">
        <f t="shared" si="12"/>
        <v>1.883248970345453E-4</v>
      </c>
      <c r="M68" s="33">
        <f t="shared" si="13"/>
        <v>1.3222509686184877E-2</v>
      </c>
      <c r="N68" s="33">
        <f t="shared" si="14"/>
        <v>-4.7043172266861199E-3</v>
      </c>
      <c r="O68" s="33">
        <f t="shared" si="15"/>
        <v>7.8153223295568432E-3</v>
      </c>
      <c r="P68" s="33">
        <f t="shared" si="16"/>
        <v>4.8000894027748618E-2</v>
      </c>
      <c r="Q68" s="83" t="s">
        <v>30</v>
      </c>
      <c r="R68" s="78">
        <f t="shared" si="17"/>
        <v>0.18648203970286617</v>
      </c>
      <c r="S68" s="79">
        <f>G131</f>
        <v>5.9754104598801802E-4</v>
      </c>
      <c r="T68" s="84">
        <f t="shared" si="18"/>
        <v>0.15058034358898054</v>
      </c>
    </row>
    <row r="69" spans="1:24" x14ac:dyDescent="0.25">
      <c r="A69" s="28">
        <v>44463</v>
      </c>
      <c r="B69" s="30">
        <v>3448.6000979999999</v>
      </c>
      <c r="C69" s="31">
        <f t="shared" si="7"/>
        <v>3.8531672948399764E-2</v>
      </c>
      <c r="D69" s="29">
        <v>1763.849976</v>
      </c>
      <c r="E69" s="31">
        <f t="shared" si="8"/>
        <v>1.2223423374395193E-2</v>
      </c>
      <c r="F69" s="29">
        <v>238.449997</v>
      </c>
      <c r="G69" s="31">
        <f t="shared" ref="G69:G100" si="19">F69/F68-1</f>
        <v>-1.6701043298969043E-2</v>
      </c>
      <c r="H69" s="29">
        <v>1358.1999510000001</v>
      </c>
      <c r="I69" s="31">
        <f t="shared" si="9"/>
        <v>2.2509900547327488E-2</v>
      </c>
      <c r="J69" s="29">
        <v>18526</v>
      </c>
      <c r="K69" s="31">
        <f t="shared" ref="K69:K100" si="20">J69/J68-1</f>
        <v>1.1970693378975383E-3</v>
      </c>
      <c r="L69" s="33">
        <f t="shared" ref="L69:L100" si="21">C69-$C$131</f>
        <v>3.7770517212427496E-2</v>
      </c>
      <c r="M69" s="33">
        <f t="shared" ref="M69:M100" si="22">E69-$E$131</f>
        <v>1.0506201776611098E-2</v>
      </c>
      <c r="N69" s="33">
        <f t="shared" ref="N69:N100" si="23">G69-$G$131</f>
        <v>-1.7298584344957062E-2</v>
      </c>
      <c r="O69" s="33">
        <f t="shared" ref="O69:O100" si="24">I69-$I$131</f>
        <v>2.0595044997750892E-2</v>
      </c>
      <c r="P69" s="33">
        <f t="shared" ref="P69:P100" si="25">K69-$K$131</f>
        <v>-1.2767586145125214E-3</v>
      </c>
      <c r="Q69" s="83" t="s">
        <v>31</v>
      </c>
      <c r="R69" s="78">
        <f t="shared" si="17"/>
        <v>0.15004992321118979</v>
      </c>
      <c r="S69" s="79">
        <f>I131</f>
        <v>1.9148555495765961E-3</v>
      </c>
      <c r="T69" s="84">
        <f t="shared" si="18"/>
        <v>0.48254359849330219</v>
      </c>
    </row>
    <row r="70" spans="1:24" ht="15.75" thickBot="1" x14ac:dyDescent="0.3">
      <c r="A70" s="28">
        <v>44466</v>
      </c>
      <c r="B70" s="30">
        <v>3430.6499020000001</v>
      </c>
      <c r="C70" s="31">
        <f t="shared" ref="C70:C130" si="26">B70/B69-1</f>
        <v>-5.2050674157347876E-3</v>
      </c>
      <c r="D70" s="29">
        <v>1721.150024</v>
      </c>
      <c r="E70" s="31">
        <f t="shared" ref="E70:E130" si="27">D70/D69-1</f>
        <v>-2.4208380860618051E-2</v>
      </c>
      <c r="F70" s="29">
        <v>238.699997</v>
      </c>
      <c r="G70" s="31">
        <f t="shared" si="19"/>
        <v>1.0484378408275319E-3</v>
      </c>
      <c r="H70" s="29">
        <v>1295.1999510000001</v>
      </c>
      <c r="I70" s="31">
        <f t="shared" ref="I70:I130" si="28">H70/H69-1</f>
        <v>-4.6384922892697134E-2</v>
      </c>
      <c r="J70" s="29">
        <v>18031.099609000001</v>
      </c>
      <c r="K70" s="31">
        <f t="shared" si="20"/>
        <v>-2.6713828727194189E-2</v>
      </c>
      <c r="L70" s="33">
        <f t="shared" si="21"/>
        <v>-5.966223151707058E-3</v>
      </c>
      <c r="M70" s="33">
        <f t="shared" si="22"/>
        <v>-2.5925602458402145E-2</v>
      </c>
      <c r="N70" s="33">
        <f t="shared" si="23"/>
        <v>4.5089679483951387E-4</v>
      </c>
      <c r="O70" s="33">
        <f t="shared" si="24"/>
        <v>-4.8299778442273733E-2</v>
      </c>
      <c r="P70" s="33">
        <f t="shared" si="25"/>
        <v>-2.9187656679604247E-2</v>
      </c>
      <c r="Q70" s="85" t="s">
        <v>32</v>
      </c>
      <c r="R70" s="86">
        <f>R51</f>
        <v>0.11093295712332242</v>
      </c>
      <c r="S70" s="87">
        <f>K131</f>
        <v>2.4738279524100597E-3</v>
      </c>
      <c r="T70" s="88">
        <f t="shared" si="18"/>
        <v>0.62340464400733508</v>
      </c>
    </row>
    <row r="71" spans="1:24" x14ac:dyDescent="0.25">
      <c r="A71" s="28">
        <v>44467</v>
      </c>
      <c r="B71" s="30">
        <v>3379.6999510000001</v>
      </c>
      <c r="C71" s="31">
        <f t="shared" si="26"/>
        <v>-1.4851399138774646E-2</v>
      </c>
      <c r="D71" s="29">
        <v>1687.099976</v>
      </c>
      <c r="E71" s="31">
        <f t="shared" si="27"/>
        <v>-1.9783312044389212E-2</v>
      </c>
      <c r="F71" s="29">
        <v>237.75</v>
      </c>
      <c r="G71" s="31">
        <f t="shared" si="19"/>
        <v>-3.9798785586075969E-3</v>
      </c>
      <c r="H71" s="29">
        <v>1269</v>
      </c>
      <c r="I71" s="31">
        <f t="shared" si="28"/>
        <v>-2.0228499066705097E-2</v>
      </c>
      <c r="J71" s="29">
        <v>17550.349609000001</v>
      </c>
      <c r="K71" s="31">
        <f t="shared" si="20"/>
        <v>-2.6662267439310217E-2</v>
      </c>
      <c r="L71" s="33">
        <f t="shared" si="21"/>
        <v>-1.5612554874746916E-2</v>
      </c>
      <c r="M71" s="33">
        <f t="shared" si="22"/>
        <v>-2.1500533642173306E-2</v>
      </c>
      <c r="N71" s="33">
        <f t="shared" si="23"/>
        <v>-4.577419604595615E-3</v>
      </c>
      <c r="O71" s="33">
        <f t="shared" si="24"/>
        <v>-2.2143354616281693E-2</v>
      </c>
      <c r="P71" s="33">
        <f t="shared" si="25"/>
        <v>-2.9136095391720275E-2</v>
      </c>
    </row>
    <row r="72" spans="1:24" x14ac:dyDescent="0.25">
      <c r="A72" s="28">
        <v>44468</v>
      </c>
      <c r="B72" s="30">
        <v>3323.0500489999999</v>
      </c>
      <c r="C72" s="31">
        <f t="shared" si="26"/>
        <v>-1.6761814013471321E-2</v>
      </c>
      <c r="D72" s="29">
        <v>1692.25</v>
      </c>
      <c r="E72" s="31">
        <f t="shared" si="27"/>
        <v>3.0525896943052189E-3</v>
      </c>
      <c r="F72" s="29">
        <v>238.10000600000001</v>
      </c>
      <c r="G72" s="31">
        <f t="shared" si="19"/>
        <v>1.4721598317559703E-3</v>
      </c>
      <c r="H72" s="29">
        <v>1281.1999510000001</v>
      </c>
      <c r="I72" s="31">
        <f t="shared" si="28"/>
        <v>9.6138305752562214E-3</v>
      </c>
      <c r="J72" s="29">
        <v>17433.75</v>
      </c>
      <c r="K72" s="31">
        <f t="shared" si="20"/>
        <v>-6.6437200168484312E-3</v>
      </c>
      <c r="L72" s="33">
        <f t="shared" si="21"/>
        <v>-1.7522969749443593E-2</v>
      </c>
      <c r="M72" s="33">
        <f t="shared" si="22"/>
        <v>1.3353680965211253E-3</v>
      </c>
      <c r="N72" s="33">
        <f t="shared" si="23"/>
        <v>8.746187857679523E-4</v>
      </c>
      <c r="O72" s="33">
        <f t="shared" si="24"/>
        <v>7.6989750256796254E-3</v>
      </c>
      <c r="P72" s="33">
        <f t="shared" si="25"/>
        <v>-9.1175479692584913E-3</v>
      </c>
      <c r="Q72" s="25" t="s">
        <v>26</v>
      </c>
      <c r="R72" s="37">
        <f>R66*T66+R67*T67+R68*T68+R69*T69+R70*T70</f>
        <v>0.33965144937606351</v>
      </c>
    </row>
    <row r="73" spans="1:24" x14ac:dyDescent="0.25">
      <c r="A73" s="28">
        <v>44469</v>
      </c>
      <c r="B73" s="30">
        <v>3244.6499020000001</v>
      </c>
      <c r="C73" s="31">
        <f t="shared" si="26"/>
        <v>-2.3592827626412904E-2</v>
      </c>
      <c r="D73" s="29">
        <v>1675.1999510000001</v>
      </c>
      <c r="E73" s="31">
        <f t="shared" si="27"/>
        <v>-1.0075372433151042E-2</v>
      </c>
      <c r="F73" s="29">
        <v>236.14999399999999</v>
      </c>
      <c r="G73" s="31">
        <f t="shared" si="19"/>
        <v>-8.1898863958870249E-3</v>
      </c>
      <c r="H73" s="29">
        <v>1279.5500489999999</v>
      </c>
      <c r="I73" s="31">
        <f t="shared" si="28"/>
        <v>-1.2877786942719904E-3</v>
      </c>
      <c r="J73" s="29">
        <v>17786.75</v>
      </c>
      <c r="K73" s="31">
        <f t="shared" si="20"/>
        <v>2.0248082024808101E-2</v>
      </c>
      <c r="L73" s="33">
        <f t="shared" si="21"/>
        <v>-2.4353983362385177E-2</v>
      </c>
      <c r="M73" s="33">
        <f t="shared" si="22"/>
        <v>-1.1792594030935136E-2</v>
      </c>
      <c r="N73" s="33">
        <f t="shared" si="23"/>
        <v>-8.7874274418750422E-3</v>
      </c>
      <c r="O73" s="33">
        <f t="shared" si="24"/>
        <v>-3.2026342438485865E-3</v>
      </c>
      <c r="P73" s="33">
        <f t="shared" si="25"/>
        <v>1.7774254072398042E-2</v>
      </c>
      <c r="Q73" s="26" t="s">
        <v>27</v>
      </c>
      <c r="R73" s="27">
        <f>Q62*SQRT(252)</f>
        <v>0.15130415327226704</v>
      </c>
    </row>
    <row r="74" spans="1:24" x14ac:dyDescent="0.25">
      <c r="A74" s="28">
        <v>44470</v>
      </c>
      <c r="B74" s="30">
        <v>3177.8500979999999</v>
      </c>
      <c r="C74" s="31">
        <f t="shared" si="26"/>
        <v>-2.0587676950547085E-2</v>
      </c>
      <c r="D74" s="29">
        <v>1665.150024</v>
      </c>
      <c r="E74" s="31">
        <f t="shared" si="27"/>
        <v>-5.9992402662146782E-3</v>
      </c>
      <c r="F74" s="29">
        <v>235.35000600000001</v>
      </c>
      <c r="G74" s="31">
        <f t="shared" si="19"/>
        <v>-3.3876265946464201E-3</v>
      </c>
      <c r="H74" s="29">
        <v>1273.75</v>
      </c>
      <c r="I74" s="31">
        <f t="shared" si="28"/>
        <v>-4.5328816989478327E-3</v>
      </c>
      <c r="J74" s="29">
        <v>17177.800781000002</v>
      </c>
      <c r="K74" s="31">
        <f t="shared" si="20"/>
        <v>-3.4236115029446013E-2</v>
      </c>
      <c r="L74" s="33">
        <f t="shared" si="21"/>
        <v>-2.1348832686519357E-2</v>
      </c>
      <c r="M74" s="33">
        <f t="shared" si="22"/>
        <v>-7.7164618639987718E-3</v>
      </c>
      <c r="N74" s="33">
        <f t="shared" si="23"/>
        <v>-3.9851676406344383E-3</v>
      </c>
      <c r="O74" s="33">
        <f t="shared" si="24"/>
        <v>-6.4477372485244287E-3</v>
      </c>
      <c r="P74" s="33">
        <f t="shared" si="25"/>
        <v>-3.6709942981856071E-2</v>
      </c>
    </row>
    <row r="75" spans="1:24" ht="18.75" x14ac:dyDescent="0.3">
      <c r="A75" s="28">
        <v>44473</v>
      </c>
      <c r="B75" s="30">
        <v>3201.6000979999999</v>
      </c>
      <c r="C75" s="31">
        <f t="shared" si="26"/>
        <v>7.4736061386115882E-3</v>
      </c>
      <c r="D75" s="29">
        <v>1678.75</v>
      </c>
      <c r="E75" s="31">
        <f t="shared" si="27"/>
        <v>8.1674178326167635E-3</v>
      </c>
      <c r="F75" s="29">
        <v>236.60000600000001</v>
      </c>
      <c r="G75" s="31">
        <f t="shared" si="19"/>
        <v>5.3112384454325756E-3</v>
      </c>
      <c r="H75" s="29">
        <v>1278.650024</v>
      </c>
      <c r="I75" s="31">
        <f t="shared" si="28"/>
        <v>3.8469275760548705E-3</v>
      </c>
      <c r="J75" s="29">
        <v>17806.199218999998</v>
      </c>
      <c r="K75" s="31">
        <f t="shared" si="20"/>
        <v>3.6582007557978802E-2</v>
      </c>
      <c r="L75" s="33">
        <f t="shared" si="21"/>
        <v>6.7124504026393177E-3</v>
      </c>
      <c r="M75" s="33">
        <f t="shared" si="22"/>
        <v>6.4501962348326699E-3</v>
      </c>
      <c r="N75" s="33">
        <f t="shared" si="23"/>
        <v>4.7136973994445575E-3</v>
      </c>
      <c r="O75" s="33">
        <f t="shared" si="24"/>
        <v>1.9320720264782744E-3</v>
      </c>
      <c r="P75" s="33">
        <f t="shared" si="25"/>
        <v>3.4108179605568743E-2</v>
      </c>
      <c r="Q75" s="9" t="s">
        <v>38</v>
      </c>
      <c r="R75" s="89"/>
    </row>
    <row r="76" spans="1:24" x14ac:dyDescent="0.25">
      <c r="A76" s="28">
        <v>44474</v>
      </c>
      <c r="B76" s="30">
        <v>3254.75</v>
      </c>
      <c r="C76" s="31">
        <f t="shared" si="26"/>
        <v>1.660104334492063E-2</v>
      </c>
      <c r="D76" s="29">
        <v>1692.8000489999999</v>
      </c>
      <c r="E76" s="31">
        <f t="shared" si="27"/>
        <v>8.369351600893582E-3</v>
      </c>
      <c r="F76" s="29">
        <v>234.699997</v>
      </c>
      <c r="G76" s="31">
        <f t="shared" si="19"/>
        <v>-8.0304689425917397E-3</v>
      </c>
      <c r="H76" s="29">
        <v>1305.150024</v>
      </c>
      <c r="I76" s="31">
        <f t="shared" si="28"/>
        <v>2.0724982991905838E-2</v>
      </c>
      <c r="J76" s="29">
        <v>17847.5</v>
      </c>
      <c r="K76" s="31">
        <f t="shared" si="20"/>
        <v>2.319460795200623E-3</v>
      </c>
      <c r="L76" s="33">
        <f t="shared" si="21"/>
        <v>1.5839887608948357E-2</v>
      </c>
      <c r="M76" s="33">
        <f t="shared" si="22"/>
        <v>6.6521300031094884E-3</v>
      </c>
      <c r="N76" s="33">
        <f t="shared" si="23"/>
        <v>-8.628009988579757E-3</v>
      </c>
      <c r="O76" s="33">
        <f t="shared" si="24"/>
        <v>1.8810127442329242E-2</v>
      </c>
      <c r="P76" s="33">
        <f t="shared" si="25"/>
        <v>-1.5436715720943675E-4</v>
      </c>
      <c r="Q76" s="94" t="s">
        <v>35</v>
      </c>
      <c r="R76" s="95" t="s">
        <v>36</v>
      </c>
      <c r="S76" s="96" t="s">
        <v>37</v>
      </c>
      <c r="T76" s="94" t="s">
        <v>28</v>
      </c>
      <c r="U76" s="94" t="s">
        <v>29</v>
      </c>
      <c r="V76" s="94" t="s">
        <v>30</v>
      </c>
      <c r="W76" s="94" t="s">
        <v>31</v>
      </c>
      <c r="X76" s="94" t="s">
        <v>32</v>
      </c>
    </row>
    <row r="77" spans="1:24" x14ac:dyDescent="0.25">
      <c r="A77" s="28">
        <v>44475</v>
      </c>
      <c r="B77" s="30">
        <v>3212.25</v>
      </c>
      <c r="C77" s="31">
        <f t="shared" si="26"/>
        <v>-1.3057838543666933E-2</v>
      </c>
      <c r="D77" s="29">
        <v>1673.5500489999999</v>
      </c>
      <c r="E77" s="31">
        <f t="shared" si="27"/>
        <v>-1.137169154228912E-2</v>
      </c>
      <c r="F77" s="29">
        <v>231.25</v>
      </c>
      <c r="G77" s="31">
        <f t="shared" si="19"/>
        <v>-1.4699603937361805E-2</v>
      </c>
      <c r="H77" s="29">
        <v>1275.4499510000001</v>
      </c>
      <c r="I77" s="31">
        <f t="shared" si="28"/>
        <v>-2.2756060570704117E-2</v>
      </c>
      <c r="J77" s="29">
        <v>17616.599609000001</v>
      </c>
      <c r="K77" s="31">
        <f t="shared" si="20"/>
        <v>-1.2937408096372005E-2</v>
      </c>
      <c r="L77" s="33">
        <f t="shared" si="21"/>
        <v>-1.3818994279639204E-2</v>
      </c>
      <c r="M77" s="33">
        <f t="shared" si="22"/>
        <v>-1.3088913140073214E-2</v>
      </c>
      <c r="N77" s="33">
        <f t="shared" si="23"/>
        <v>-1.5297144983349822E-2</v>
      </c>
      <c r="O77" s="33">
        <f t="shared" si="24"/>
        <v>-2.4670916120280714E-2</v>
      </c>
      <c r="P77" s="33">
        <f t="shared" si="25"/>
        <v>-1.5411236048782065E-2</v>
      </c>
      <c r="Q77" s="97" t="s">
        <v>40</v>
      </c>
      <c r="R77" s="90">
        <v>0.30988215181704626</v>
      </c>
      <c r="S77" s="91">
        <v>0.62340464055101563</v>
      </c>
      <c r="T77" s="36">
        <v>0</v>
      </c>
      <c r="U77" s="36">
        <v>0</v>
      </c>
      <c r="V77" s="36">
        <v>0</v>
      </c>
      <c r="W77" s="36">
        <v>0</v>
      </c>
      <c r="X77" s="36">
        <v>0.99999999445573684</v>
      </c>
    </row>
    <row r="78" spans="1:24" x14ac:dyDescent="0.25">
      <c r="A78" s="28">
        <v>44476</v>
      </c>
      <c r="B78" s="30">
        <v>3290.8500979999999</v>
      </c>
      <c r="C78" s="31">
        <f t="shared" si="26"/>
        <v>2.4468860767374867E-2</v>
      </c>
      <c r="D78" s="29">
        <v>1691</v>
      </c>
      <c r="E78" s="31">
        <f t="shared" si="27"/>
        <v>1.0426907166849908E-2</v>
      </c>
      <c r="F78" s="29">
        <v>232.949997</v>
      </c>
      <c r="G78" s="31">
        <f t="shared" si="19"/>
        <v>7.3513383783783137E-3</v>
      </c>
      <c r="H78" s="29">
        <v>1306.3000489999999</v>
      </c>
      <c r="I78" s="31">
        <f t="shared" si="28"/>
        <v>2.418761941682801E-2</v>
      </c>
      <c r="J78" s="29">
        <v>17470.25</v>
      </c>
      <c r="K78" s="31">
        <f t="shared" si="20"/>
        <v>-8.3074834104326367E-3</v>
      </c>
      <c r="L78" s="33">
        <f t="shared" si="21"/>
        <v>2.3707705031402595E-2</v>
      </c>
      <c r="M78" s="33">
        <f t="shared" si="22"/>
        <v>8.7096855690658136E-3</v>
      </c>
      <c r="N78" s="33">
        <f t="shared" si="23"/>
        <v>6.7537973323902956E-3</v>
      </c>
      <c r="O78" s="33">
        <f t="shared" si="24"/>
        <v>2.2272763867251414E-2</v>
      </c>
      <c r="P78" s="33">
        <f t="shared" si="25"/>
        <v>-1.0781311362842697E-2</v>
      </c>
      <c r="Q78" t="s">
        <v>41</v>
      </c>
      <c r="R78" s="90">
        <v>0.15130415308494538</v>
      </c>
      <c r="S78" s="92">
        <v>0.33965145369639527</v>
      </c>
      <c r="T78" s="36">
        <v>0.28678525920362502</v>
      </c>
      <c r="U78" s="36">
        <v>0.26574981386641805</v>
      </c>
      <c r="V78" s="36">
        <v>0.18648203960511855</v>
      </c>
      <c r="W78" s="36">
        <v>0.15004992890798097</v>
      </c>
      <c r="X78" s="36">
        <v>0.11093295780181575</v>
      </c>
    </row>
    <row r="79" spans="1:24" x14ac:dyDescent="0.25">
      <c r="A79" s="28">
        <v>44477</v>
      </c>
      <c r="B79" s="30">
        <v>3306.8999020000001</v>
      </c>
      <c r="C79" s="31">
        <f t="shared" si="26"/>
        <v>4.8770996921903009E-3</v>
      </c>
      <c r="D79" s="29">
        <v>1723.849976</v>
      </c>
      <c r="E79" s="31">
        <f t="shared" si="27"/>
        <v>1.9426360733293846E-2</v>
      </c>
      <c r="F79" s="29">
        <v>231.699997</v>
      </c>
      <c r="G79" s="31">
        <f t="shared" si="19"/>
        <v>-5.3659584292675699E-3</v>
      </c>
      <c r="H79" s="29">
        <v>1322.150024</v>
      </c>
      <c r="I79" s="31">
        <f t="shared" si="28"/>
        <v>1.2133487258255471E-2</v>
      </c>
      <c r="J79" s="29">
        <v>17549.449218999998</v>
      </c>
      <c r="K79" s="31">
        <f t="shared" si="20"/>
        <v>4.5333763970176744E-3</v>
      </c>
      <c r="L79" s="33">
        <f t="shared" si="21"/>
        <v>4.1159439562180305E-3</v>
      </c>
      <c r="M79" s="33">
        <f t="shared" si="22"/>
        <v>1.7709139135509751E-2</v>
      </c>
      <c r="N79" s="33">
        <f t="shared" si="23"/>
        <v>-5.9634994752555881E-3</v>
      </c>
      <c r="O79" s="33">
        <f t="shared" si="24"/>
        <v>1.0218631708678875E-2</v>
      </c>
      <c r="P79" s="33">
        <f t="shared" si="25"/>
        <v>2.0595484446076146E-3</v>
      </c>
      <c r="Q79" s="97" t="s">
        <v>39</v>
      </c>
      <c r="R79" s="90">
        <v>0.17</v>
      </c>
      <c r="S79" s="90">
        <v>0.45844296751239089</v>
      </c>
      <c r="T79" s="36">
        <v>0.14569109632955754</v>
      </c>
      <c r="U79" s="36">
        <v>0.354154844586204</v>
      </c>
      <c r="V79" s="36">
        <v>4.8108219695359384E-3</v>
      </c>
      <c r="W79" s="36">
        <v>0.22918205913815992</v>
      </c>
      <c r="X79" s="36">
        <v>0.26616117797409478</v>
      </c>
    </row>
    <row r="80" spans="1:24" x14ac:dyDescent="0.25">
      <c r="A80" s="28">
        <v>44480</v>
      </c>
      <c r="B80" s="30">
        <v>3306.0500489999999</v>
      </c>
      <c r="C80" s="31">
        <f t="shared" si="26"/>
        <v>-2.5699386893629494E-4</v>
      </c>
      <c r="D80" s="29">
        <v>1690.9499510000001</v>
      </c>
      <c r="E80" s="31">
        <f t="shared" si="27"/>
        <v>-1.9085201994399004E-2</v>
      </c>
      <c r="F80" s="29">
        <v>238.050003</v>
      </c>
      <c r="G80" s="31">
        <f t="shared" si="19"/>
        <v>2.7406154864991317E-2</v>
      </c>
      <c r="H80" s="29">
        <v>1302.900024</v>
      </c>
      <c r="I80" s="31">
        <f t="shared" si="28"/>
        <v>-1.4559618538417807E-2</v>
      </c>
      <c r="J80" s="29">
        <v>17713.949218999998</v>
      </c>
      <c r="K80" s="31">
        <f t="shared" si="20"/>
        <v>9.3735135471888498E-3</v>
      </c>
      <c r="L80" s="33">
        <f t="shared" si="21"/>
        <v>-1.0181496049085658E-3</v>
      </c>
      <c r="M80" s="33">
        <f t="shared" si="22"/>
        <v>-2.0802423592183098E-2</v>
      </c>
      <c r="N80" s="33">
        <f t="shared" si="23"/>
        <v>2.6808613819003298E-2</v>
      </c>
      <c r="O80" s="33">
        <f t="shared" si="24"/>
        <v>-1.6474474087994403E-2</v>
      </c>
      <c r="P80" s="33">
        <f t="shared" si="25"/>
        <v>6.8996855947787896E-3</v>
      </c>
      <c r="Q80" s="97" t="s">
        <v>42</v>
      </c>
      <c r="R80" s="92">
        <v>0.17</v>
      </c>
      <c r="S80" s="90">
        <v>0.22322566440040897</v>
      </c>
      <c r="T80" s="36">
        <v>0.44090479165609991</v>
      </c>
      <c r="U80" s="36">
        <v>0.13433169480485754</v>
      </c>
      <c r="V80" s="36">
        <v>0.3748680668230987</v>
      </c>
      <c r="W80" s="36">
        <v>4.9895446716413966E-2</v>
      </c>
      <c r="X80" s="36">
        <v>0</v>
      </c>
    </row>
    <row r="81" spans="1:24" x14ac:dyDescent="0.25">
      <c r="A81" s="28">
        <v>44481</v>
      </c>
      <c r="B81" s="30">
        <v>3323.25</v>
      </c>
      <c r="C81" s="31">
        <f t="shared" si="26"/>
        <v>5.2025682446044108E-3</v>
      </c>
      <c r="D81" s="29">
        <v>1685.150024</v>
      </c>
      <c r="E81" s="31">
        <f t="shared" si="27"/>
        <v>-3.4299814708117493E-3</v>
      </c>
      <c r="F81" s="29">
        <v>241.300003</v>
      </c>
      <c r="G81" s="31">
        <f t="shared" si="19"/>
        <v>1.3652593820803194E-2</v>
      </c>
      <c r="H81" s="29">
        <v>1250.349976</v>
      </c>
      <c r="I81" s="31">
        <f t="shared" si="28"/>
        <v>-4.0333139175688593E-2</v>
      </c>
      <c r="J81" s="29">
        <v>18222.650390999999</v>
      </c>
      <c r="K81" s="31">
        <f t="shared" si="20"/>
        <v>2.8717547155118206E-2</v>
      </c>
      <c r="L81" s="33">
        <f t="shared" si="21"/>
        <v>4.4414125086321404E-3</v>
      </c>
      <c r="M81" s="33">
        <f t="shared" si="22"/>
        <v>-5.1472030685958429E-3</v>
      </c>
      <c r="N81" s="33">
        <f t="shared" si="23"/>
        <v>1.3055052774815177E-2</v>
      </c>
      <c r="O81" s="33">
        <f t="shared" si="24"/>
        <v>-4.2247994725265192E-2</v>
      </c>
      <c r="P81" s="33">
        <f t="shared" si="25"/>
        <v>2.6243719202708148E-2</v>
      </c>
      <c r="Q81" s="98" t="s">
        <v>43</v>
      </c>
      <c r="R81" s="90">
        <v>0.18</v>
      </c>
      <c r="S81" s="90">
        <v>0.48761659485612108</v>
      </c>
      <c r="T81" s="36">
        <v>7.1266764625628018E-2</v>
      </c>
      <c r="U81" s="36">
        <v>0.36326312663408439</v>
      </c>
      <c r="V81" s="36">
        <v>0</v>
      </c>
      <c r="W81" s="36">
        <v>0.25392607288079999</v>
      </c>
      <c r="X81" s="36">
        <v>0.31154403584204349</v>
      </c>
    </row>
    <row r="82" spans="1:24" x14ac:dyDescent="0.25">
      <c r="A82" s="28">
        <v>44482</v>
      </c>
      <c r="B82" s="30">
        <v>3323.5</v>
      </c>
      <c r="C82" s="31">
        <f t="shared" si="26"/>
        <v>7.5227563379298701E-5</v>
      </c>
      <c r="D82" s="29">
        <v>1709.1999510000001</v>
      </c>
      <c r="E82" s="31">
        <f t="shared" si="27"/>
        <v>1.4271683029688509E-2</v>
      </c>
      <c r="F82" s="29">
        <v>249.199997</v>
      </c>
      <c r="G82" s="31">
        <f t="shared" si="19"/>
        <v>3.2739303364202499E-2</v>
      </c>
      <c r="H82" s="29">
        <v>1265.349976</v>
      </c>
      <c r="I82" s="31">
        <f t="shared" si="28"/>
        <v>1.1996641170807676E-2</v>
      </c>
      <c r="J82" s="29">
        <v>18188.25</v>
      </c>
      <c r="K82" s="31">
        <f t="shared" si="20"/>
        <v>-1.8877819780260818E-3</v>
      </c>
      <c r="L82" s="33">
        <f t="shared" si="21"/>
        <v>-6.8592817259297218E-4</v>
      </c>
      <c r="M82" s="33">
        <f t="shared" si="22"/>
        <v>1.2554461431904414E-2</v>
      </c>
      <c r="N82" s="33">
        <f t="shared" si="23"/>
        <v>3.214176231821448E-2</v>
      </c>
      <c r="O82" s="33">
        <f t="shared" si="24"/>
        <v>1.008178562123108E-2</v>
      </c>
      <c r="P82" s="33">
        <f t="shared" si="25"/>
        <v>-4.361609930436142E-3</v>
      </c>
      <c r="Q82" s="97" t="s">
        <v>44</v>
      </c>
      <c r="R82" s="90">
        <v>0.18</v>
      </c>
      <c r="S82" s="90">
        <v>0.19655766133423133</v>
      </c>
      <c r="T82" s="33">
        <v>0.48689943996649571</v>
      </c>
      <c r="U82" s="33">
        <v>7.677494013417728E-2</v>
      </c>
      <c r="V82" s="33">
        <v>0.42355542319815931</v>
      </c>
      <c r="W82" s="33">
        <v>1.277019670480606E-2</v>
      </c>
      <c r="X82" s="33">
        <v>0</v>
      </c>
    </row>
    <row r="83" spans="1:24" x14ac:dyDescent="0.25">
      <c r="A83" s="28">
        <v>44483</v>
      </c>
      <c r="B83" s="30">
        <v>3297.8000489999999</v>
      </c>
      <c r="C83" s="31">
        <f t="shared" si="26"/>
        <v>-7.7327970513013655E-3</v>
      </c>
      <c r="D83" s="29">
        <v>1715.75</v>
      </c>
      <c r="E83" s="31">
        <f t="shared" si="27"/>
        <v>3.8322309781062547E-3</v>
      </c>
      <c r="F83" s="29">
        <v>256.54998799999998</v>
      </c>
      <c r="G83" s="31">
        <f t="shared" si="19"/>
        <v>2.9494346261970339E-2</v>
      </c>
      <c r="H83" s="29">
        <v>1251.150024</v>
      </c>
      <c r="I83" s="31">
        <f t="shared" si="28"/>
        <v>-1.1222153767204035E-2</v>
      </c>
      <c r="J83" s="29">
        <v>18488.900390999999</v>
      </c>
      <c r="K83" s="31">
        <f t="shared" si="20"/>
        <v>1.652992404436926E-2</v>
      </c>
      <c r="L83" s="33">
        <f t="shared" si="21"/>
        <v>-8.493952787273636E-3</v>
      </c>
      <c r="M83" s="33">
        <f t="shared" si="22"/>
        <v>2.1150093803221611E-3</v>
      </c>
      <c r="N83" s="33">
        <f t="shared" si="23"/>
        <v>2.889680521598232E-2</v>
      </c>
      <c r="O83" s="33">
        <f t="shared" si="24"/>
        <v>-1.3137009316780631E-2</v>
      </c>
      <c r="P83" s="33">
        <f t="shared" si="25"/>
        <v>1.4056096091959199E-2</v>
      </c>
    </row>
    <row r="84" spans="1:24" x14ac:dyDescent="0.25">
      <c r="A84" s="28">
        <v>44487</v>
      </c>
      <c r="B84" s="30">
        <v>3241.5</v>
      </c>
      <c r="C84" s="31">
        <f t="shared" si="26"/>
        <v>-1.7072001990257712E-2</v>
      </c>
      <c r="D84" s="29">
        <v>1792.150024</v>
      </c>
      <c r="E84" s="31">
        <f t="shared" si="27"/>
        <v>4.4528645781728216E-2</v>
      </c>
      <c r="F84" s="29">
        <v>262.54998799999998</v>
      </c>
      <c r="G84" s="31">
        <f t="shared" si="19"/>
        <v>2.3387255040526522E-2</v>
      </c>
      <c r="H84" s="29">
        <v>1221.400024</v>
      </c>
      <c r="I84" s="31">
        <f t="shared" si="28"/>
        <v>-2.3778123669683904E-2</v>
      </c>
      <c r="J84" s="29">
        <v>18677.949218999998</v>
      </c>
      <c r="K84" s="31">
        <f t="shared" si="20"/>
        <v>1.0224990345668372E-2</v>
      </c>
      <c r="L84" s="33">
        <f t="shared" si="21"/>
        <v>-1.7833157726229985E-2</v>
      </c>
      <c r="M84" s="33">
        <f t="shared" si="22"/>
        <v>4.2811424183944125E-2</v>
      </c>
      <c r="N84" s="33">
        <f t="shared" si="23"/>
        <v>2.2789713994538503E-2</v>
      </c>
      <c r="O84" s="33">
        <f t="shared" si="24"/>
        <v>-2.56929792192605E-2</v>
      </c>
      <c r="P84" s="33">
        <f t="shared" si="25"/>
        <v>7.751162393258312E-3</v>
      </c>
    </row>
    <row r="85" spans="1:24" x14ac:dyDescent="0.25">
      <c r="A85" s="28">
        <v>44488</v>
      </c>
      <c r="B85" s="30">
        <v>3183.75</v>
      </c>
      <c r="C85" s="31">
        <f t="shared" si="26"/>
        <v>-1.7815826006478463E-2</v>
      </c>
      <c r="D85" s="29">
        <v>1822.150024</v>
      </c>
      <c r="E85" s="31">
        <f t="shared" si="27"/>
        <v>1.6739670004323193E-2</v>
      </c>
      <c r="F85" s="29">
        <v>245.949997</v>
      </c>
      <c r="G85" s="31">
        <f t="shared" si="19"/>
        <v>-6.3226020791134041E-2</v>
      </c>
      <c r="H85" s="29">
        <v>1232.099976</v>
      </c>
      <c r="I85" s="31">
        <f t="shared" si="28"/>
        <v>8.7603993693714521E-3</v>
      </c>
      <c r="J85" s="29">
        <v>19076.550781000002</v>
      </c>
      <c r="K85" s="31">
        <f t="shared" si="20"/>
        <v>2.134075627502674E-2</v>
      </c>
      <c r="L85" s="33">
        <f t="shared" si="21"/>
        <v>-1.8576981742450736E-2</v>
      </c>
      <c r="M85" s="33">
        <f t="shared" si="22"/>
        <v>1.5022448406539098E-2</v>
      </c>
      <c r="N85" s="33">
        <f t="shared" si="23"/>
        <v>-6.3823561837122053E-2</v>
      </c>
      <c r="O85" s="33">
        <f t="shared" si="24"/>
        <v>6.8455438197948561E-3</v>
      </c>
      <c r="P85" s="33">
        <f t="shared" si="25"/>
        <v>1.8866928322616681E-2</v>
      </c>
    </row>
    <row r="86" spans="1:24" x14ac:dyDescent="0.25">
      <c r="A86" s="28">
        <v>44489</v>
      </c>
      <c r="B86" s="30">
        <v>3169.6000979999999</v>
      </c>
      <c r="C86" s="31">
        <f t="shared" si="26"/>
        <v>-4.4444136631330844E-3</v>
      </c>
      <c r="D86" s="29">
        <v>1802.349976</v>
      </c>
      <c r="E86" s="31">
        <f t="shared" si="27"/>
        <v>-1.0866310533824697E-2</v>
      </c>
      <c r="F86" s="29">
        <v>246.60000600000001</v>
      </c>
      <c r="G86" s="31">
        <f t="shared" si="19"/>
        <v>2.6428502050357405E-3</v>
      </c>
      <c r="H86" s="29">
        <v>1232.900024</v>
      </c>
      <c r="I86" s="31">
        <f t="shared" si="28"/>
        <v>6.4933691712054653E-4</v>
      </c>
      <c r="J86" s="29">
        <v>18603.199218999998</v>
      </c>
      <c r="K86" s="31">
        <f t="shared" si="20"/>
        <v>-2.4813267735562361E-2</v>
      </c>
      <c r="L86" s="33">
        <f t="shared" si="21"/>
        <v>-5.2055693991053548E-3</v>
      </c>
      <c r="M86" s="33">
        <f t="shared" si="22"/>
        <v>-1.2583532131608791E-2</v>
      </c>
      <c r="N86" s="33">
        <f t="shared" si="23"/>
        <v>2.0453091590477224E-3</v>
      </c>
      <c r="O86" s="33">
        <f t="shared" si="24"/>
        <v>-1.2655186324560495E-3</v>
      </c>
      <c r="P86" s="33">
        <f t="shared" si="25"/>
        <v>-2.7287095687972419E-2</v>
      </c>
    </row>
    <row r="87" spans="1:24" x14ac:dyDescent="0.25">
      <c r="A87" s="28">
        <v>44490</v>
      </c>
      <c r="B87" s="30">
        <v>3002</v>
      </c>
      <c r="C87" s="31">
        <f t="shared" si="26"/>
        <v>-5.2877363963281909E-2</v>
      </c>
      <c r="D87" s="29">
        <v>1753.650024</v>
      </c>
      <c r="E87" s="31">
        <f t="shared" si="27"/>
        <v>-2.7020252807992917E-2</v>
      </c>
      <c r="F87" s="29">
        <v>244.699997</v>
      </c>
      <c r="G87" s="31">
        <f t="shared" si="19"/>
        <v>-7.7048213859329806E-3</v>
      </c>
      <c r="H87" s="29">
        <v>1210.6999510000001</v>
      </c>
      <c r="I87" s="31">
        <f t="shared" si="28"/>
        <v>-1.8006385406640235E-2</v>
      </c>
      <c r="J87" s="29">
        <v>18579.599609000001</v>
      </c>
      <c r="K87" s="31">
        <f t="shared" si="20"/>
        <v>-1.2685780398402624E-3</v>
      </c>
      <c r="L87" s="33">
        <f t="shared" si="21"/>
        <v>-5.3638519699254178E-2</v>
      </c>
      <c r="M87" s="33">
        <f t="shared" si="22"/>
        <v>-2.8737474405777012E-2</v>
      </c>
      <c r="N87" s="33">
        <f t="shared" si="23"/>
        <v>-8.3023624319209979E-3</v>
      </c>
      <c r="O87" s="33">
        <f t="shared" si="24"/>
        <v>-1.9921240956216831E-2</v>
      </c>
      <c r="P87" s="33">
        <f t="shared" si="25"/>
        <v>-3.7424059922503221E-3</v>
      </c>
    </row>
    <row r="88" spans="1:24" x14ac:dyDescent="0.25">
      <c r="A88" s="28">
        <v>44491</v>
      </c>
      <c r="B88" s="30">
        <v>2982.3999020000001</v>
      </c>
      <c r="C88" s="31">
        <f t="shared" si="26"/>
        <v>-6.5290133244503279E-3</v>
      </c>
      <c r="D88" s="29">
        <v>1719.8000489999999</v>
      </c>
      <c r="E88" s="31">
        <f t="shared" si="27"/>
        <v>-1.9302582919475397E-2</v>
      </c>
      <c r="F88" s="29">
        <v>236.60000600000001</v>
      </c>
      <c r="G88" s="31">
        <f t="shared" si="19"/>
        <v>-3.3101720879873953E-2</v>
      </c>
      <c r="H88" s="29">
        <v>1194</v>
      </c>
      <c r="I88" s="31">
        <f t="shared" si="28"/>
        <v>-1.37936331674966E-2</v>
      </c>
      <c r="J88" s="29">
        <v>18658.150390999999</v>
      </c>
      <c r="K88" s="31">
        <f t="shared" si="20"/>
        <v>4.2277973504847299E-3</v>
      </c>
      <c r="L88" s="33">
        <f t="shared" si="21"/>
        <v>-7.2901690604225983E-3</v>
      </c>
      <c r="M88" s="33">
        <f t="shared" si="22"/>
        <v>-2.1019804517259492E-2</v>
      </c>
      <c r="N88" s="33">
        <f t="shared" si="23"/>
        <v>-3.3699261925861972E-2</v>
      </c>
      <c r="O88" s="33">
        <f t="shared" si="24"/>
        <v>-1.5708488717073196E-2</v>
      </c>
      <c r="P88" s="33">
        <f t="shared" si="25"/>
        <v>1.7539693980746702E-3</v>
      </c>
    </row>
    <row r="89" spans="1:24" x14ac:dyDescent="0.25">
      <c r="A89" s="28">
        <v>44494</v>
      </c>
      <c r="B89" s="30">
        <v>2918.0500489999999</v>
      </c>
      <c r="C89" s="31">
        <f t="shared" si="26"/>
        <v>-2.1576534037855533E-2</v>
      </c>
      <c r="D89" s="29">
        <v>1707.5500489999999</v>
      </c>
      <c r="E89" s="31">
        <f t="shared" si="27"/>
        <v>-7.1229210669710996E-3</v>
      </c>
      <c r="F89" s="29">
        <v>233.39999399999999</v>
      </c>
      <c r="G89" s="31">
        <f t="shared" si="19"/>
        <v>-1.3524986977388354E-2</v>
      </c>
      <c r="H89" s="29">
        <v>1165.400024</v>
      </c>
      <c r="I89" s="31">
        <f t="shared" si="28"/>
        <v>-2.3953078726968169E-2</v>
      </c>
      <c r="J89" s="29">
        <v>18087.150390999999</v>
      </c>
      <c r="K89" s="31">
        <f t="shared" si="20"/>
        <v>-3.0603247805068068E-2</v>
      </c>
      <c r="L89" s="33">
        <f t="shared" si="21"/>
        <v>-2.2337689773827805E-2</v>
      </c>
      <c r="M89" s="33">
        <f t="shared" si="22"/>
        <v>-8.8401426647551941E-3</v>
      </c>
      <c r="N89" s="33">
        <f t="shared" si="23"/>
        <v>-1.4122528023376371E-2</v>
      </c>
      <c r="O89" s="33">
        <f t="shared" si="24"/>
        <v>-2.5867934276544765E-2</v>
      </c>
      <c r="P89" s="33">
        <f t="shared" si="25"/>
        <v>-3.3077075757478126E-2</v>
      </c>
    </row>
    <row r="90" spans="1:24" x14ac:dyDescent="0.25">
      <c r="A90" s="28">
        <v>44495</v>
      </c>
      <c r="B90" s="30">
        <v>2969.8000489999999</v>
      </c>
      <c r="C90" s="31">
        <f t="shared" si="26"/>
        <v>1.7734445650695596E-2</v>
      </c>
      <c r="D90" s="29">
        <v>1703.6999510000001</v>
      </c>
      <c r="E90" s="31">
        <f t="shared" si="27"/>
        <v>-2.2547497230049895E-3</v>
      </c>
      <c r="F90" s="29">
        <v>236.699997</v>
      </c>
      <c r="G90" s="31">
        <f t="shared" si="19"/>
        <v>1.4138830697656424E-2</v>
      </c>
      <c r="H90" s="29">
        <v>1166.8000489999999</v>
      </c>
      <c r="I90" s="31">
        <f t="shared" si="28"/>
        <v>1.2013257003329336E-3</v>
      </c>
      <c r="J90" s="29">
        <v>18353.349609000001</v>
      </c>
      <c r="K90" s="31">
        <f t="shared" si="20"/>
        <v>1.4717587472068638E-2</v>
      </c>
      <c r="L90" s="33">
        <f t="shared" si="21"/>
        <v>1.6973289914723324E-2</v>
      </c>
      <c r="M90" s="33">
        <f t="shared" si="22"/>
        <v>-3.9719713207890832E-3</v>
      </c>
      <c r="N90" s="33">
        <f t="shared" si="23"/>
        <v>1.3541289651668406E-2</v>
      </c>
      <c r="O90" s="33">
        <f t="shared" si="24"/>
        <v>-7.1352984924366245E-4</v>
      </c>
      <c r="P90" s="33">
        <f t="shared" si="25"/>
        <v>1.2243759519658578E-2</v>
      </c>
    </row>
    <row r="91" spans="1:24" x14ac:dyDescent="0.25">
      <c r="A91" s="28">
        <v>44496</v>
      </c>
      <c r="B91" s="30">
        <v>3094.6499020000001</v>
      </c>
      <c r="C91" s="31">
        <f t="shared" si="26"/>
        <v>4.2039817812663749E-2</v>
      </c>
      <c r="D91" s="29">
        <v>1728.9499510000001</v>
      </c>
      <c r="E91" s="31">
        <f t="shared" si="27"/>
        <v>1.4820684819048857E-2</v>
      </c>
      <c r="F91" s="29">
        <v>238.449997</v>
      </c>
      <c r="G91" s="31">
        <f t="shared" si="19"/>
        <v>7.3933249775242071E-3</v>
      </c>
      <c r="H91" s="29">
        <v>1177.150024</v>
      </c>
      <c r="I91" s="31">
        <f t="shared" si="28"/>
        <v>8.8703930110993756E-3</v>
      </c>
      <c r="J91" s="29">
        <v>18012</v>
      </c>
      <c r="K91" s="31">
        <f t="shared" si="20"/>
        <v>-1.8598763510319194E-2</v>
      </c>
      <c r="L91" s="33">
        <f t="shared" si="21"/>
        <v>4.127866207669148E-2</v>
      </c>
      <c r="M91" s="33">
        <f t="shared" si="22"/>
        <v>1.3103463221264763E-2</v>
      </c>
      <c r="N91" s="33">
        <f t="shared" si="23"/>
        <v>6.795783931536189E-3</v>
      </c>
      <c r="O91" s="33">
        <f t="shared" si="24"/>
        <v>6.9555374615227795E-3</v>
      </c>
      <c r="P91" s="33">
        <f t="shared" si="25"/>
        <v>-2.1072591462729252E-2</v>
      </c>
    </row>
    <row r="92" spans="1:24" x14ac:dyDescent="0.25">
      <c r="A92" s="28">
        <v>44497</v>
      </c>
      <c r="B92" s="30">
        <v>3116.3000489999999</v>
      </c>
      <c r="C92" s="31">
        <f t="shared" si="26"/>
        <v>6.9959923369709021E-3</v>
      </c>
      <c r="D92" s="29">
        <v>1703.900024</v>
      </c>
      <c r="E92" s="31">
        <f t="shared" si="27"/>
        <v>-1.4488520610739242E-2</v>
      </c>
      <c r="F92" s="29">
        <v>225.10000600000001</v>
      </c>
      <c r="G92" s="31">
        <f t="shared" si="19"/>
        <v>-5.5986542956425356E-2</v>
      </c>
      <c r="H92" s="29">
        <v>1152</v>
      </c>
      <c r="I92" s="31">
        <f t="shared" si="28"/>
        <v>-2.1365181571792569E-2</v>
      </c>
      <c r="J92" s="29">
        <v>17987.699218999998</v>
      </c>
      <c r="K92" s="31">
        <f t="shared" si="20"/>
        <v>-1.3491439595826327E-3</v>
      </c>
      <c r="L92" s="33">
        <f t="shared" si="21"/>
        <v>6.2348366009986316E-3</v>
      </c>
      <c r="M92" s="33">
        <f t="shared" si="22"/>
        <v>-1.6205742208523336E-2</v>
      </c>
      <c r="N92" s="33">
        <f t="shared" si="23"/>
        <v>-5.6584084002413375E-2</v>
      </c>
      <c r="O92" s="33">
        <f t="shared" si="24"/>
        <v>-2.3280037121369165E-2</v>
      </c>
      <c r="P92" s="33">
        <f t="shared" si="25"/>
        <v>-3.8229719119926924E-3</v>
      </c>
    </row>
    <row r="93" spans="1:24" x14ac:dyDescent="0.25">
      <c r="A93" s="28">
        <v>44498</v>
      </c>
      <c r="B93" s="30">
        <v>3100.1000979999999</v>
      </c>
      <c r="C93" s="31">
        <f t="shared" si="26"/>
        <v>-5.1984567420580996E-3</v>
      </c>
      <c r="D93" s="29">
        <v>1667.75</v>
      </c>
      <c r="E93" s="31">
        <f t="shared" si="27"/>
        <v>-2.1216047591299358E-2</v>
      </c>
      <c r="F93" s="29">
        <v>223.199997</v>
      </c>
      <c r="G93" s="31">
        <f t="shared" si="19"/>
        <v>-8.4407327825660738E-3</v>
      </c>
      <c r="H93" s="29">
        <v>1143.75</v>
      </c>
      <c r="I93" s="31">
        <f t="shared" si="28"/>
        <v>-7.1614583333333703E-3</v>
      </c>
      <c r="J93" s="29">
        <v>17821.150390999999</v>
      </c>
      <c r="K93" s="31">
        <f t="shared" si="20"/>
        <v>-9.2590400791268124E-3</v>
      </c>
      <c r="L93" s="33">
        <f t="shared" si="21"/>
        <v>-5.95961247803037E-3</v>
      </c>
      <c r="M93" s="33">
        <f t="shared" si="22"/>
        <v>-2.2933269189083453E-2</v>
      </c>
      <c r="N93" s="33">
        <f t="shared" si="23"/>
        <v>-9.0382738285540911E-3</v>
      </c>
      <c r="O93" s="33">
        <f t="shared" si="24"/>
        <v>-9.0763138829099664E-3</v>
      </c>
      <c r="P93" s="33">
        <f t="shared" si="25"/>
        <v>-1.1732868031536873E-2</v>
      </c>
    </row>
    <row r="94" spans="1:24" x14ac:dyDescent="0.25">
      <c r="A94" s="28">
        <v>44501</v>
      </c>
      <c r="B94" s="30">
        <v>3121.8000489999999</v>
      </c>
      <c r="C94" s="31">
        <f t="shared" si="26"/>
        <v>6.9997581736149783E-3</v>
      </c>
      <c r="D94" s="29">
        <v>1700.0500489999999</v>
      </c>
      <c r="E94" s="31">
        <f t="shared" si="27"/>
        <v>1.9367440563633709E-2</v>
      </c>
      <c r="F94" s="29">
        <v>226.85000600000001</v>
      </c>
      <c r="G94" s="31">
        <f t="shared" si="19"/>
        <v>1.6353087137362277E-2</v>
      </c>
      <c r="H94" s="29">
        <v>1189.1999510000001</v>
      </c>
      <c r="I94" s="31">
        <f t="shared" si="28"/>
        <v>3.9737662076502867E-2</v>
      </c>
      <c r="J94" s="29">
        <v>17565.699218999998</v>
      </c>
      <c r="K94" s="31">
        <f t="shared" si="20"/>
        <v>-1.433415724548337E-2</v>
      </c>
      <c r="L94" s="33">
        <f t="shared" si="21"/>
        <v>6.2386024376427079E-3</v>
      </c>
      <c r="M94" s="33">
        <f t="shared" si="22"/>
        <v>1.7650218965849614E-2</v>
      </c>
      <c r="N94" s="33">
        <f t="shared" si="23"/>
        <v>1.5755546091374258E-2</v>
      </c>
      <c r="O94" s="33">
        <f t="shared" si="24"/>
        <v>3.7822806526926267E-2</v>
      </c>
      <c r="P94" s="33">
        <f t="shared" si="25"/>
        <v>-1.6807985197893428E-2</v>
      </c>
    </row>
    <row r="95" spans="1:24" x14ac:dyDescent="0.25">
      <c r="A95" s="28">
        <v>44502</v>
      </c>
      <c r="B95" s="30">
        <v>3103.3500979999999</v>
      </c>
      <c r="C95" s="31">
        <f t="shared" si="26"/>
        <v>-5.9100361043014082E-3</v>
      </c>
      <c r="D95" s="29">
        <v>1697.900024</v>
      </c>
      <c r="E95" s="31">
        <f t="shared" si="27"/>
        <v>-1.2646833552133474E-3</v>
      </c>
      <c r="F95" s="29">
        <v>225.60000600000001</v>
      </c>
      <c r="G95" s="31">
        <f t="shared" si="19"/>
        <v>-5.5102489175160585E-3</v>
      </c>
      <c r="H95" s="29">
        <v>1170.650024</v>
      </c>
      <c r="I95" s="31">
        <f t="shared" si="28"/>
        <v>-1.5598661086725918E-2</v>
      </c>
      <c r="J95" s="29">
        <v>17542.599609000001</v>
      </c>
      <c r="K95" s="31">
        <f t="shared" si="20"/>
        <v>-1.3150407343313075E-3</v>
      </c>
      <c r="L95" s="33">
        <f t="shared" si="21"/>
        <v>-6.6711918402736787E-3</v>
      </c>
      <c r="M95" s="33">
        <f t="shared" si="22"/>
        <v>-2.981904952997441E-3</v>
      </c>
      <c r="N95" s="33">
        <f t="shared" si="23"/>
        <v>-6.1077899635040766E-3</v>
      </c>
      <c r="O95" s="33">
        <f t="shared" si="24"/>
        <v>-1.7513516636302514E-2</v>
      </c>
      <c r="P95" s="33">
        <f t="shared" si="25"/>
        <v>-3.7888686867413673E-3</v>
      </c>
    </row>
    <row r="96" spans="1:24" x14ac:dyDescent="0.25">
      <c r="A96" s="28">
        <v>44503</v>
      </c>
      <c r="B96" s="30">
        <v>3170.6499020000001</v>
      </c>
      <c r="C96" s="31">
        <f t="shared" si="26"/>
        <v>2.1686178444182858E-2</v>
      </c>
      <c r="D96" s="29">
        <v>1702.5</v>
      </c>
      <c r="E96" s="31">
        <f t="shared" si="27"/>
        <v>2.7092148742440259E-3</v>
      </c>
      <c r="F96" s="29">
        <v>222.449997</v>
      </c>
      <c r="G96" s="31">
        <f t="shared" si="19"/>
        <v>-1.3962805479712626E-2</v>
      </c>
      <c r="H96" s="29">
        <v>1176.349976</v>
      </c>
      <c r="I96" s="31">
        <f t="shared" si="28"/>
        <v>4.8690487192095677E-3</v>
      </c>
      <c r="J96" s="29">
        <v>17509.449218999998</v>
      </c>
      <c r="K96" s="31">
        <f t="shared" si="20"/>
        <v>-1.889707953147135E-3</v>
      </c>
      <c r="L96" s="33">
        <f t="shared" si="21"/>
        <v>2.0925022708210585E-2</v>
      </c>
      <c r="M96" s="33">
        <f t="shared" si="22"/>
        <v>9.9199327645993225E-4</v>
      </c>
      <c r="N96" s="33">
        <f t="shared" si="23"/>
        <v>-1.4560346525700643E-2</v>
      </c>
      <c r="O96" s="33">
        <f t="shared" si="24"/>
        <v>2.9541931696329717E-3</v>
      </c>
      <c r="P96" s="33">
        <f t="shared" si="25"/>
        <v>-4.3635359055571952E-3</v>
      </c>
    </row>
    <row r="97" spans="1:19" x14ac:dyDescent="0.25">
      <c r="A97" s="28">
        <v>44504</v>
      </c>
      <c r="B97" s="30">
        <v>3159.25</v>
      </c>
      <c r="C97" s="31">
        <f t="shared" si="26"/>
        <v>-3.595446470709085E-3</v>
      </c>
      <c r="D97" s="29">
        <v>1708.6999510000001</v>
      </c>
      <c r="E97" s="31">
        <f t="shared" si="27"/>
        <v>3.6416745961820318E-3</v>
      </c>
      <c r="F97" s="29">
        <v>226.550003</v>
      </c>
      <c r="G97" s="31">
        <f t="shared" si="19"/>
        <v>1.8431135335101878E-2</v>
      </c>
      <c r="H97" s="29">
        <v>1183.099976</v>
      </c>
      <c r="I97" s="31">
        <f t="shared" si="28"/>
        <v>5.7380882711048908E-3</v>
      </c>
      <c r="J97" s="29">
        <v>17594</v>
      </c>
      <c r="K97" s="31">
        <f t="shared" si="20"/>
        <v>4.8288658279584951E-3</v>
      </c>
      <c r="L97" s="33">
        <f t="shared" si="21"/>
        <v>-4.3566022066813554E-3</v>
      </c>
      <c r="M97" s="33">
        <f t="shared" si="22"/>
        <v>1.9244529983979382E-3</v>
      </c>
      <c r="N97" s="33">
        <f t="shared" si="23"/>
        <v>1.7833594289113859E-2</v>
      </c>
      <c r="O97" s="33">
        <f t="shared" si="24"/>
        <v>3.8232327215282948E-3</v>
      </c>
      <c r="P97" s="33">
        <f t="shared" si="25"/>
        <v>2.3550378755484353E-3</v>
      </c>
    </row>
    <row r="98" spans="1:19" x14ac:dyDescent="0.25">
      <c r="A98" s="28">
        <v>44508</v>
      </c>
      <c r="B98" s="30">
        <v>3138</v>
      </c>
      <c r="C98" s="31">
        <f t="shared" si="26"/>
        <v>-6.7262799715122057E-3</v>
      </c>
      <c r="D98" s="29">
        <v>1737.5</v>
      </c>
      <c r="E98" s="31">
        <f t="shared" si="27"/>
        <v>1.6854948104343848E-2</v>
      </c>
      <c r="F98" s="29">
        <v>229.800003</v>
      </c>
      <c r="G98" s="31">
        <f t="shared" si="19"/>
        <v>1.4345618878671917E-2</v>
      </c>
      <c r="H98" s="29">
        <v>1182.849976</v>
      </c>
      <c r="I98" s="31">
        <f t="shared" si="28"/>
        <v>-2.1130927653745246E-4</v>
      </c>
      <c r="J98" s="29">
        <v>18319.75</v>
      </c>
      <c r="K98" s="31">
        <f t="shared" si="20"/>
        <v>4.1249857906104248E-2</v>
      </c>
      <c r="L98" s="33">
        <f t="shared" si="21"/>
        <v>-7.4874357074844761E-3</v>
      </c>
      <c r="M98" s="33">
        <f t="shared" si="22"/>
        <v>1.5137726506559753E-2</v>
      </c>
      <c r="N98" s="33">
        <f t="shared" si="23"/>
        <v>1.37480778326839E-2</v>
      </c>
      <c r="O98" s="33">
        <f t="shared" si="24"/>
        <v>-2.1261648261140485E-3</v>
      </c>
      <c r="P98" s="33">
        <f t="shared" si="25"/>
        <v>3.877602995369419E-2</v>
      </c>
      <c r="Q98" s="36"/>
      <c r="R98" s="36"/>
      <c r="S98" s="36"/>
    </row>
    <row r="99" spans="1:19" x14ac:dyDescent="0.25">
      <c r="A99" s="28">
        <v>44509</v>
      </c>
      <c r="B99" s="30">
        <v>3145.1499020000001</v>
      </c>
      <c r="C99" s="31">
        <f t="shared" si="26"/>
        <v>2.2784901210963771E-3</v>
      </c>
      <c r="D99" s="29">
        <v>1742.5</v>
      </c>
      <c r="E99" s="31">
        <f t="shared" si="27"/>
        <v>2.8776978417266452E-3</v>
      </c>
      <c r="F99" s="29">
        <v>228.75</v>
      </c>
      <c r="G99" s="31">
        <f t="shared" si="19"/>
        <v>-4.5692035957023425E-3</v>
      </c>
      <c r="H99" s="29">
        <v>1172.8000489999999</v>
      </c>
      <c r="I99" s="31">
        <f t="shared" si="28"/>
        <v>-8.496366575569847E-3</v>
      </c>
      <c r="J99" s="29">
        <v>18172.5</v>
      </c>
      <c r="K99" s="31">
        <f t="shared" si="20"/>
        <v>-8.0377734412314661E-3</v>
      </c>
      <c r="L99" s="33">
        <f t="shared" si="21"/>
        <v>1.5173343851241062E-3</v>
      </c>
      <c r="M99" s="33">
        <f t="shared" si="22"/>
        <v>1.1604762439425516E-3</v>
      </c>
      <c r="N99" s="33">
        <f t="shared" si="23"/>
        <v>-5.1667446416903606E-3</v>
      </c>
      <c r="O99" s="33">
        <f t="shared" si="24"/>
        <v>-1.0411222125146443E-2</v>
      </c>
      <c r="P99" s="33">
        <f t="shared" si="25"/>
        <v>-1.0511601393641526E-2</v>
      </c>
      <c r="Q99" s="24"/>
      <c r="R99" s="24"/>
      <c r="S99" s="24"/>
    </row>
    <row r="100" spans="1:19" x14ac:dyDescent="0.25">
      <c r="A100" s="28">
        <v>44510</v>
      </c>
      <c r="B100" s="30">
        <v>3108.3000489999999</v>
      </c>
      <c r="C100" s="31">
        <f t="shared" si="26"/>
        <v>-1.1716405941913033E-2</v>
      </c>
      <c r="D100" s="29">
        <v>1740.150024</v>
      </c>
      <c r="E100" s="31">
        <f t="shared" si="27"/>
        <v>-1.3486232424676503E-3</v>
      </c>
      <c r="F100" s="29">
        <v>230.85000600000001</v>
      </c>
      <c r="G100" s="31">
        <f t="shared" si="19"/>
        <v>9.1803540983605991E-3</v>
      </c>
      <c r="H100" s="29">
        <v>1169.150024</v>
      </c>
      <c r="I100" s="31">
        <f t="shared" si="28"/>
        <v>-3.1122312819752418E-3</v>
      </c>
      <c r="J100" s="29">
        <v>18326.150390999999</v>
      </c>
      <c r="K100" s="31">
        <f t="shared" si="20"/>
        <v>8.4551047461822737E-3</v>
      </c>
      <c r="L100" s="33">
        <f t="shared" si="21"/>
        <v>-1.2477561677885303E-2</v>
      </c>
      <c r="M100" s="33">
        <f t="shared" si="22"/>
        <v>-3.0658448402517439E-3</v>
      </c>
      <c r="N100" s="33">
        <f t="shared" si="23"/>
        <v>8.5828130523725819E-3</v>
      </c>
      <c r="O100" s="33">
        <f t="shared" si="24"/>
        <v>-5.0270868315518379E-3</v>
      </c>
      <c r="P100" s="33">
        <f t="shared" si="25"/>
        <v>5.9812767937722135E-3</v>
      </c>
      <c r="Q100" s="24"/>
      <c r="R100" s="24"/>
      <c r="S100" s="24"/>
    </row>
    <row r="101" spans="1:19" x14ac:dyDescent="0.25">
      <c r="A101" s="28">
        <v>44511</v>
      </c>
      <c r="B101" s="30">
        <v>3063.5</v>
      </c>
      <c r="C101" s="31">
        <f t="shared" si="26"/>
        <v>-1.44130387329926E-2</v>
      </c>
      <c r="D101" s="29">
        <v>1733.3000489999999</v>
      </c>
      <c r="E101" s="31">
        <f t="shared" si="27"/>
        <v>-3.9364278398562602E-3</v>
      </c>
      <c r="F101" s="29">
        <v>230</v>
      </c>
      <c r="G101" s="31">
        <f t="shared" ref="G101:G130" si="29">F101/F100-1</f>
        <v>-3.6820705129200215E-3</v>
      </c>
      <c r="H101" s="29">
        <v>1160.6999510000001</v>
      </c>
      <c r="I101" s="31">
        <f t="shared" si="28"/>
        <v>-7.2275352405928306E-3</v>
      </c>
      <c r="J101" s="29">
        <v>17871.349609000001</v>
      </c>
      <c r="K101" s="31">
        <f t="shared" ref="K101:K130" si="30">J101/J100-1</f>
        <v>-2.4817038619488363E-2</v>
      </c>
      <c r="L101" s="33">
        <f t="shared" ref="L101:L130" si="31">C101-$C$131</f>
        <v>-1.5174194468964871E-2</v>
      </c>
      <c r="M101" s="33">
        <f t="shared" ref="M101:M130" si="32">E101-$E$131</f>
        <v>-5.6536494376403538E-3</v>
      </c>
      <c r="N101" s="33">
        <f t="shared" ref="N101:N130" si="33">G101-$G$131</f>
        <v>-4.2796115589080396E-3</v>
      </c>
      <c r="O101" s="33">
        <f t="shared" ref="O101:O130" si="34">I101-$I$131</f>
        <v>-9.1423907901694267E-3</v>
      </c>
      <c r="P101" s="33">
        <f t="shared" ref="P101:P130" si="35">K101-$K$131</f>
        <v>-2.7290866571898421E-2</v>
      </c>
      <c r="Q101" s="24"/>
      <c r="R101" s="24"/>
      <c r="S101" s="24"/>
    </row>
    <row r="102" spans="1:19" x14ac:dyDescent="0.25">
      <c r="A102" s="28">
        <v>44512</v>
      </c>
      <c r="B102" s="30">
        <v>3122.8999020000001</v>
      </c>
      <c r="C102" s="31">
        <f t="shared" si="26"/>
        <v>1.9389555084054155E-2</v>
      </c>
      <c r="D102" s="29">
        <v>1780.1999510000001</v>
      </c>
      <c r="E102" s="31">
        <f t="shared" si="27"/>
        <v>2.7058155353459012E-2</v>
      </c>
      <c r="F102" s="29">
        <v>232.89999399999999</v>
      </c>
      <c r="G102" s="31">
        <f t="shared" si="29"/>
        <v>1.2608669565217445E-2</v>
      </c>
      <c r="H102" s="29">
        <v>1172.349976</v>
      </c>
      <c r="I102" s="31">
        <f t="shared" si="28"/>
        <v>1.0037068572254837E-2</v>
      </c>
      <c r="J102" s="29">
        <v>18273.800781000002</v>
      </c>
      <c r="K102" s="31">
        <f t="shared" si="30"/>
        <v>2.2519349730438121E-2</v>
      </c>
      <c r="L102" s="33">
        <f t="shared" si="31"/>
        <v>1.8628399348081883E-2</v>
      </c>
      <c r="M102" s="33">
        <f t="shared" si="32"/>
        <v>2.5340933755674918E-2</v>
      </c>
      <c r="N102" s="33">
        <f t="shared" si="33"/>
        <v>1.2011128519229428E-2</v>
      </c>
      <c r="O102" s="33">
        <f t="shared" si="34"/>
        <v>8.1222130226782409E-3</v>
      </c>
      <c r="P102" s="33">
        <f t="shared" si="35"/>
        <v>2.0045521778028062E-2</v>
      </c>
      <c r="Q102" s="24"/>
      <c r="R102" s="24"/>
      <c r="S102" s="24"/>
    </row>
    <row r="103" spans="1:19" x14ac:dyDescent="0.25">
      <c r="A103" s="28">
        <v>44515</v>
      </c>
      <c r="B103" s="30">
        <v>3168.6999510000001</v>
      </c>
      <c r="C103" s="31">
        <f t="shared" si="26"/>
        <v>1.4665871605640701E-2</v>
      </c>
      <c r="D103" s="29">
        <v>1787.150024</v>
      </c>
      <c r="E103" s="31">
        <f t="shared" si="27"/>
        <v>3.9040968381647279E-3</v>
      </c>
      <c r="F103" s="29">
        <v>238.10000600000001</v>
      </c>
      <c r="G103" s="31">
        <f t="shared" si="29"/>
        <v>2.2327231146257676E-2</v>
      </c>
      <c r="H103" s="29">
        <v>1170.849976</v>
      </c>
      <c r="I103" s="31">
        <f t="shared" si="28"/>
        <v>-1.2794814097389917E-3</v>
      </c>
      <c r="J103" s="29">
        <v>18130.5</v>
      </c>
      <c r="K103" s="31">
        <f t="shared" si="30"/>
        <v>-7.8418705948133383E-3</v>
      </c>
      <c r="L103" s="33">
        <f t="shared" si="31"/>
        <v>1.3904715869668431E-2</v>
      </c>
      <c r="M103" s="33">
        <f t="shared" si="32"/>
        <v>2.1868752403806343E-3</v>
      </c>
      <c r="N103" s="33">
        <f t="shared" si="33"/>
        <v>2.1729690100269657E-2</v>
      </c>
      <c r="O103" s="33">
        <f t="shared" si="34"/>
        <v>-3.1943369593155878E-3</v>
      </c>
      <c r="P103" s="33">
        <f t="shared" si="35"/>
        <v>-1.0315698547223398E-2</v>
      </c>
      <c r="Q103" s="24"/>
      <c r="R103" s="24"/>
      <c r="S103" s="24"/>
    </row>
    <row r="104" spans="1:19" x14ac:dyDescent="0.25">
      <c r="A104" s="28">
        <v>44516</v>
      </c>
      <c r="B104" s="30">
        <v>3151.6999510000001</v>
      </c>
      <c r="C104" s="31">
        <f t="shared" si="26"/>
        <v>-5.3649762561567282E-3</v>
      </c>
      <c r="D104" s="29">
        <v>1792.3000489999999</v>
      </c>
      <c r="E104" s="31">
        <f t="shared" si="27"/>
        <v>2.8816970768201777E-3</v>
      </c>
      <c r="F104" s="29">
        <v>235.449997</v>
      </c>
      <c r="G104" s="31">
        <f t="shared" si="29"/>
        <v>-1.1129814923230286E-2</v>
      </c>
      <c r="H104" s="29">
        <v>1163.400024</v>
      </c>
      <c r="I104" s="31">
        <f t="shared" si="28"/>
        <v>-6.3628578833399008E-3</v>
      </c>
      <c r="J104" s="29">
        <v>18209.75</v>
      </c>
      <c r="K104" s="31">
        <f t="shared" si="30"/>
        <v>4.3710873941700257E-3</v>
      </c>
      <c r="L104" s="33">
        <f t="shared" si="31"/>
        <v>-6.1261319921289987E-3</v>
      </c>
      <c r="M104" s="33">
        <f t="shared" si="32"/>
        <v>1.1644754790360841E-3</v>
      </c>
      <c r="N104" s="33">
        <f t="shared" si="33"/>
        <v>-1.1727355969218303E-2</v>
      </c>
      <c r="O104" s="33">
        <f t="shared" si="34"/>
        <v>-8.2777134329164968E-3</v>
      </c>
      <c r="P104" s="33">
        <f t="shared" si="35"/>
        <v>1.8972594417599659E-3</v>
      </c>
      <c r="Q104" s="24"/>
      <c r="R104" s="24"/>
      <c r="S104" s="24"/>
    </row>
    <row r="105" spans="1:19" x14ac:dyDescent="0.25">
      <c r="A105" s="28">
        <v>44517</v>
      </c>
      <c r="B105" s="30">
        <v>3230.25</v>
      </c>
      <c r="C105" s="31">
        <f t="shared" si="26"/>
        <v>2.4923073332243195E-2</v>
      </c>
      <c r="D105" s="29">
        <v>1787.4499510000001</v>
      </c>
      <c r="E105" s="31">
        <f t="shared" si="27"/>
        <v>-2.7060748018759018E-3</v>
      </c>
      <c r="F105" s="29">
        <v>239.5</v>
      </c>
      <c r="G105" s="31">
        <f t="shared" si="29"/>
        <v>1.7201117229149965E-2</v>
      </c>
      <c r="H105" s="29">
        <v>1152.4499510000001</v>
      </c>
      <c r="I105" s="31">
        <f t="shared" si="28"/>
        <v>-9.4121306292838103E-3</v>
      </c>
      <c r="J105" s="29">
        <v>18255.400390999999</v>
      </c>
      <c r="K105" s="31">
        <f t="shared" si="30"/>
        <v>2.5069202487677522E-3</v>
      </c>
      <c r="L105" s="33">
        <f t="shared" si="31"/>
        <v>2.4161917596270923E-2</v>
      </c>
      <c r="M105" s="33">
        <f t="shared" si="32"/>
        <v>-4.4232963996599954E-3</v>
      </c>
      <c r="N105" s="33">
        <f t="shared" si="33"/>
        <v>1.6603576183161946E-2</v>
      </c>
      <c r="O105" s="33">
        <f t="shared" si="34"/>
        <v>-1.1326986178860406E-2</v>
      </c>
      <c r="P105" s="33">
        <f t="shared" si="35"/>
        <v>3.3092296357692483E-5</v>
      </c>
      <c r="Q105" s="24"/>
      <c r="R105" s="24"/>
      <c r="S105" s="24"/>
    </row>
    <row r="106" spans="1:19" x14ac:dyDescent="0.25">
      <c r="A106" s="28">
        <v>44518</v>
      </c>
      <c r="B106" s="30">
        <v>3226.8500979999999</v>
      </c>
      <c r="C106" s="31">
        <f t="shared" si="26"/>
        <v>-1.052519774011329E-3</v>
      </c>
      <c r="D106" s="29">
        <v>1779.400024</v>
      </c>
      <c r="E106" s="31">
        <f t="shared" si="27"/>
        <v>-4.5035817621055241E-3</v>
      </c>
      <c r="F106" s="29">
        <v>237.5</v>
      </c>
      <c r="G106" s="31">
        <f t="shared" si="29"/>
        <v>-8.3507306889353261E-3</v>
      </c>
      <c r="H106" s="29">
        <v>1120.1999510000001</v>
      </c>
      <c r="I106" s="31">
        <f t="shared" si="28"/>
        <v>-2.7983861660991094E-2</v>
      </c>
      <c r="J106" s="29">
        <v>17921.25</v>
      </c>
      <c r="K106" s="31">
        <f t="shared" si="30"/>
        <v>-1.8304194038096133E-2</v>
      </c>
      <c r="L106" s="33">
        <f t="shared" si="31"/>
        <v>-1.8136755099835999E-3</v>
      </c>
      <c r="M106" s="33">
        <f t="shared" si="32"/>
        <v>-6.2208033598896177E-3</v>
      </c>
      <c r="N106" s="33">
        <f t="shared" si="33"/>
        <v>-8.9482717349233434E-3</v>
      </c>
      <c r="O106" s="33">
        <f t="shared" si="34"/>
        <v>-2.989871721056769E-2</v>
      </c>
      <c r="P106" s="33">
        <f t="shared" si="35"/>
        <v>-2.0778021990506192E-2</v>
      </c>
      <c r="Q106" s="24"/>
      <c r="R106" s="24"/>
      <c r="S106" s="24"/>
    </row>
    <row r="107" spans="1:19" x14ac:dyDescent="0.25">
      <c r="A107" s="28">
        <v>44522</v>
      </c>
      <c r="B107" s="30">
        <v>3261.25</v>
      </c>
      <c r="C107" s="31">
        <f t="shared" si="26"/>
        <v>1.0660520617713498E-2</v>
      </c>
      <c r="D107" s="29">
        <v>1759.400024</v>
      </c>
      <c r="E107" s="31">
        <f t="shared" si="27"/>
        <v>-1.1239743582244666E-2</v>
      </c>
      <c r="F107" s="29">
        <v>230.89999399999999</v>
      </c>
      <c r="G107" s="31">
        <f t="shared" si="29"/>
        <v>-2.7789498947368485E-2</v>
      </c>
      <c r="H107" s="29">
        <v>1110.099976</v>
      </c>
      <c r="I107" s="31">
        <f t="shared" si="28"/>
        <v>-9.0162251756785716E-3</v>
      </c>
      <c r="J107" s="29">
        <v>17073.75</v>
      </c>
      <c r="K107" s="31">
        <f t="shared" si="30"/>
        <v>-4.7290228081188546E-2</v>
      </c>
      <c r="L107" s="33">
        <f t="shared" si="31"/>
        <v>9.8993648817412277E-3</v>
      </c>
      <c r="M107" s="33">
        <f t="shared" si="32"/>
        <v>-1.295696518002876E-2</v>
      </c>
      <c r="N107" s="33">
        <f t="shared" si="33"/>
        <v>-2.8387039993356504E-2</v>
      </c>
      <c r="O107" s="33">
        <f t="shared" si="34"/>
        <v>-1.0931080725255168E-2</v>
      </c>
      <c r="P107" s="33">
        <f t="shared" si="35"/>
        <v>-4.9764056033598604E-2</v>
      </c>
      <c r="Q107" s="24"/>
      <c r="R107" s="24"/>
      <c r="S107" s="24"/>
    </row>
    <row r="108" spans="1:19" x14ac:dyDescent="0.25">
      <c r="A108" s="28">
        <v>44523</v>
      </c>
      <c r="B108" s="30">
        <v>3185.5500489999999</v>
      </c>
      <c r="C108" s="31">
        <f t="shared" si="26"/>
        <v>-2.3211943579915739E-2</v>
      </c>
      <c r="D108" s="29">
        <v>1736.900024</v>
      </c>
      <c r="E108" s="31">
        <f t="shared" si="27"/>
        <v>-1.278845043371446E-2</v>
      </c>
      <c r="F108" s="29">
        <v>231.60000600000001</v>
      </c>
      <c r="G108" s="31">
        <f t="shared" si="29"/>
        <v>3.0316674672585808E-3</v>
      </c>
      <c r="H108" s="29">
        <v>1112.599976</v>
      </c>
      <c r="I108" s="31">
        <f t="shared" si="28"/>
        <v>2.2520494136106795E-3</v>
      </c>
      <c r="J108" s="29">
        <v>17368.099609000001</v>
      </c>
      <c r="K108" s="31">
        <f t="shared" si="30"/>
        <v>1.7239892173658511E-2</v>
      </c>
      <c r="L108" s="33">
        <f t="shared" si="31"/>
        <v>-2.3973099315888011E-2</v>
      </c>
      <c r="M108" s="33">
        <f t="shared" si="32"/>
        <v>-1.4505672031498554E-2</v>
      </c>
      <c r="N108" s="33">
        <f t="shared" si="33"/>
        <v>2.4341264212705627E-3</v>
      </c>
      <c r="O108" s="33">
        <f t="shared" si="34"/>
        <v>3.3719386403408338E-4</v>
      </c>
      <c r="P108" s="33">
        <f t="shared" si="35"/>
        <v>1.4766064221248451E-2</v>
      </c>
    </row>
    <row r="109" spans="1:19" x14ac:dyDescent="0.25">
      <c r="A109" s="28">
        <v>44524</v>
      </c>
      <c r="B109" s="30">
        <v>3157</v>
      </c>
      <c r="C109" s="31">
        <f t="shared" si="26"/>
        <v>-8.9623608359135076E-3</v>
      </c>
      <c r="D109" s="29">
        <v>1696</v>
      </c>
      <c r="E109" s="31">
        <f t="shared" si="27"/>
        <v>-2.3547713417499505E-2</v>
      </c>
      <c r="F109" s="29">
        <v>227.699997</v>
      </c>
      <c r="G109" s="31">
        <f t="shared" si="29"/>
        <v>-1.6839416662191353E-2</v>
      </c>
      <c r="H109" s="29">
        <v>1119.4499510000001</v>
      </c>
      <c r="I109" s="31">
        <f t="shared" si="28"/>
        <v>6.1567276179772534E-3</v>
      </c>
      <c r="J109" s="29">
        <v>17408.699218999998</v>
      </c>
      <c r="K109" s="31">
        <f t="shared" si="30"/>
        <v>2.3375965657728148E-3</v>
      </c>
      <c r="L109" s="33">
        <f t="shared" si="31"/>
        <v>-9.7235165718857781E-3</v>
      </c>
      <c r="M109" s="33">
        <f t="shared" si="32"/>
        <v>-2.52649350152836E-2</v>
      </c>
      <c r="N109" s="33">
        <f t="shared" si="33"/>
        <v>-1.7436957708179372E-2</v>
      </c>
      <c r="O109" s="33">
        <f t="shared" si="34"/>
        <v>4.2418720684006574E-3</v>
      </c>
      <c r="P109" s="33">
        <f t="shared" si="35"/>
        <v>-1.362313866372449E-4</v>
      </c>
    </row>
    <row r="110" spans="1:19" x14ac:dyDescent="0.25">
      <c r="A110" s="28">
        <v>44525</v>
      </c>
      <c r="B110" s="30">
        <v>3144.25</v>
      </c>
      <c r="C110" s="31">
        <f t="shared" si="26"/>
        <v>-4.0386442825467439E-3</v>
      </c>
      <c r="D110" s="29">
        <v>1722.400024</v>
      </c>
      <c r="E110" s="31">
        <f t="shared" si="27"/>
        <v>1.5566051886792387E-2</v>
      </c>
      <c r="F110" s="29">
        <v>231.300003</v>
      </c>
      <c r="G110" s="31">
        <f t="shared" si="29"/>
        <v>1.5810303238607437E-2</v>
      </c>
      <c r="H110" s="29">
        <v>1124.8000489999999</v>
      </c>
      <c r="I110" s="31">
        <f t="shared" si="28"/>
        <v>4.7792203619470008E-3</v>
      </c>
      <c r="J110" s="29">
        <v>17368.849609000001</v>
      </c>
      <c r="K110" s="31">
        <f t="shared" si="30"/>
        <v>-2.2890630424876601E-3</v>
      </c>
      <c r="L110" s="33">
        <f t="shared" si="31"/>
        <v>-4.7998000185190143E-3</v>
      </c>
      <c r="M110" s="33">
        <f t="shared" si="32"/>
        <v>1.3848830289008292E-2</v>
      </c>
      <c r="N110" s="33">
        <f t="shared" si="33"/>
        <v>1.521276219261942E-2</v>
      </c>
      <c r="O110" s="33">
        <f t="shared" si="34"/>
        <v>2.8643648123704048E-3</v>
      </c>
      <c r="P110" s="33">
        <f t="shared" si="35"/>
        <v>-4.7628909948977203E-3</v>
      </c>
    </row>
    <row r="111" spans="1:19" x14ac:dyDescent="0.25">
      <c r="A111" s="28">
        <v>44526</v>
      </c>
      <c r="B111" s="30">
        <v>3143.1000979999999</v>
      </c>
      <c r="C111" s="31">
        <f t="shared" si="26"/>
        <v>-3.6571583048428113E-4</v>
      </c>
      <c r="D111" s="29">
        <v>1691.650024</v>
      </c>
      <c r="E111" s="31">
        <f t="shared" si="27"/>
        <v>-1.7852995571021935E-2</v>
      </c>
      <c r="F111" s="29">
        <v>224</v>
      </c>
      <c r="G111" s="31">
        <f t="shared" si="29"/>
        <v>-3.1560756183820704E-2</v>
      </c>
      <c r="H111" s="29">
        <v>1110.0500489999999</v>
      </c>
      <c r="I111" s="31">
        <f t="shared" si="28"/>
        <v>-1.3113441818493388E-2</v>
      </c>
      <c r="J111" s="29">
        <v>16682.550781000002</v>
      </c>
      <c r="K111" s="31">
        <f t="shared" si="30"/>
        <v>-3.9513199978677971E-2</v>
      </c>
      <c r="L111" s="33">
        <f t="shared" si="31"/>
        <v>-1.126871566456552E-3</v>
      </c>
      <c r="M111" s="33">
        <f t="shared" si="32"/>
        <v>-1.9570217168806029E-2</v>
      </c>
      <c r="N111" s="33">
        <f t="shared" si="33"/>
        <v>-3.2158297229808723E-2</v>
      </c>
      <c r="O111" s="33">
        <f t="shared" si="34"/>
        <v>-1.5028297368069984E-2</v>
      </c>
      <c r="P111" s="33">
        <f t="shared" si="35"/>
        <v>-4.1987027931088029E-2</v>
      </c>
    </row>
    <row r="112" spans="1:19" x14ac:dyDescent="0.25">
      <c r="A112" s="28">
        <v>44529</v>
      </c>
      <c r="B112" s="30">
        <v>3144.3000489999999</v>
      </c>
      <c r="C112" s="31">
        <f t="shared" si="26"/>
        <v>3.8177307835773888E-4</v>
      </c>
      <c r="D112" s="29">
        <v>1696.349976</v>
      </c>
      <c r="E112" s="31">
        <f t="shared" si="27"/>
        <v>2.7783240820029587E-3</v>
      </c>
      <c r="F112" s="29">
        <v>221.5</v>
      </c>
      <c r="G112" s="31">
        <f t="shared" si="29"/>
        <v>-1.1160714285714302E-2</v>
      </c>
      <c r="H112" s="29">
        <v>1133.150024</v>
      </c>
      <c r="I112" s="31">
        <f t="shared" si="28"/>
        <v>2.0809849989025242E-2</v>
      </c>
      <c r="J112" s="29">
        <v>16890.400390999999</v>
      </c>
      <c r="K112" s="31">
        <f t="shared" si="30"/>
        <v>1.2459102491491958E-2</v>
      </c>
      <c r="L112" s="33">
        <f t="shared" si="31"/>
        <v>-3.79382657614532E-4</v>
      </c>
      <c r="M112" s="33">
        <f t="shared" si="32"/>
        <v>1.0611024842188651E-3</v>
      </c>
      <c r="N112" s="33">
        <f t="shared" si="33"/>
        <v>-1.1758255331702319E-2</v>
      </c>
      <c r="O112" s="33">
        <f t="shared" si="34"/>
        <v>1.8894994439448646E-2</v>
      </c>
      <c r="P112" s="33">
        <f t="shared" si="35"/>
        <v>9.9852745390818978E-3</v>
      </c>
    </row>
    <row r="113" spans="1:16" x14ac:dyDescent="0.25">
      <c r="A113" s="28">
        <v>44530</v>
      </c>
      <c r="B113" s="30">
        <v>3143.6499020000001</v>
      </c>
      <c r="C113" s="31">
        <f t="shared" si="26"/>
        <v>-2.0677002508284748E-4</v>
      </c>
      <c r="D113" s="29">
        <v>1712.650024</v>
      </c>
      <c r="E113" s="31">
        <f t="shared" si="27"/>
        <v>9.608894526845102E-3</v>
      </c>
      <c r="F113" s="29">
        <v>221.14999399999999</v>
      </c>
      <c r="G113" s="31">
        <f t="shared" si="29"/>
        <v>-1.5801625282166887E-3</v>
      </c>
      <c r="H113" s="29">
        <v>1138.650024</v>
      </c>
      <c r="I113" s="31">
        <f t="shared" si="28"/>
        <v>4.8537262352825739E-3</v>
      </c>
      <c r="J113" s="29">
        <v>17237.349609000001</v>
      </c>
      <c r="K113" s="31">
        <f t="shared" si="30"/>
        <v>2.0541207429568775E-2</v>
      </c>
      <c r="L113" s="33">
        <f t="shared" si="31"/>
        <v>-9.6792576105511835E-4</v>
      </c>
      <c r="M113" s="33">
        <f t="shared" si="32"/>
        <v>7.8916729290610076E-3</v>
      </c>
      <c r="N113" s="33">
        <f t="shared" si="33"/>
        <v>-2.1777035742047068E-3</v>
      </c>
      <c r="O113" s="33">
        <f t="shared" si="34"/>
        <v>2.9388706857059778E-3</v>
      </c>
      <c r="P113" s="33">
        <f t="shared" si="35"/>
        <v>1.8067379477158717E-2</v>
      </c>
    </row>
    <row r="114" spans="1:16" x14ac:dyDescent="0.25">
      <c r="A114" s="28">
        <v>44531</v>
      </c>
      <c r="B114" s="30">
        <v>3138.1499020000001</v>
      </c>
      <c r="C114" s="31">
        <f t="shared" si="26"/>
        <v>-1.7495586886124848E-3</v>
      </c>
      <c r="D114" s="29">
        <v>1714.900024</v>
      </c>
      <c r="E114" s="31">
        <f t="shared" si="27"/>
        <v>1.31375352142582E-3</v>
      </c>
      <c r="F114" s="29">
        <v>221.89999399999999</v>
      </c>
      <c r="G114" s="31">
        <f t="shared" si="29"/>
        <v>3.3913634200686271E-3</v>
      </c>
      <c r="H114" s="29">
        <v>1156.6999510000001</v>
      </c>
      <c r="I114" s="31">
        <f t="shared" si="28"/>
        <v>1.5852041118474602E-2</v>
      </c>
      <c r="J114" s="29">
        <v>17382.949218999998</v>
      </c>
      <c r="K114" s="31">
        <f t="shared" si="30"/>
        <v>8.4467515773989366E-3</v>
      </c>
      <c r="L114" s="33">
        <f t="shared" si="31"/>
        <v>-2.5107144245847556E-3</v>
      </c>
      <c r="M114" s="33">
        <f t="shared" si="32"/>
        <v>-4.0346807635827358E-4</v>
      </c>
      <c r="N114" s="33">
        <f t="shared" si="33"/>
        <v>2.793822374080609E-3</v>
      </c>
      <c r="O114" s="33">
        <f t="shared" si="34"/>
        <v>1.3937185568898006E-2</v>
      </c>
      <c r="P114" s="33">
        <f t="shared" si="35"/>
        <v>5.9729236249888764E-3</v>
      </c>
    </row>
    <row r="115" spans="1:16" x14ac:dyDescent="0.25">
      <c r="A115" s="28">
        <v>44532</v>
      </c>
      <c r="B115" s="30">
        <v>3180.6000979999999</v>
      </c>
      <c r="C115" s="31">
        <f t="shared" si="26"/>
        <v>1.3527140935155835E-2</v>
      </c>
      <c r="D115" s="29">
        <v>1748.25</v>
      </c>
      <c r="E115" s="31">
        <f t="shared" si="27"/>
        <v>1.9447183820203939E-2</v>
      </c>
      <c r="F115" s="29">
        <v>225.449997</v>
      </c>
      <c r="G115" s="31">
        <f t="shared" si="29"/>
        <v>1.5998211338392299E-2</v>
      </c>
      <c r="H115" s="29">
        <v>1184.6999510000001</v>
      </c>
      <c r="I115" s="31">
        <f t="shared" si="28"/>
        <v>2.4206796218667836E-2</v>
      </c>
      <c r="J115" s="29">
        <v>17758.150390999999</v>
      </c>
      <c r="K115" s="31">
        <f t="shared" si="30"/>
        <v>2.1584436983218991E-2</v>
      </c>
      <c r="L115" s="33">
        <f t="shared" si="31"/>
        <v>1.2765985199183564E-2</v>
      </c>
      <c r="M115" s="33">
        <f t="shared" si="32"/>
        <v>1.7729962222419845E-2</v>
      </c>
      <c r="N115" s="33">
        <f t="shared" si="33"/>
        <v>1.5400670292404281E-2</v>
      </c>
      <c r="O115" s="33">
        <f t="shared" si="34"/>
        <v>2.229194066909124E-2</v>
      </c>
      <c r="P115" s="33">
        <f t="shared" si="35"/>
        <v>1.9110609030808932E-2</v>
      </c>
    </row>
    <row r="116" spans="1:16" x14ac:dyDescent="0.25">
      <c r="A116" s="28">
        <v>44533</v>
      </c>
      <c r="B116" s="30">
        <v>3110.4499510000001</v>
      </c>
      <c r="C116" s="31">
        <f t="shared" si="26"/>
        <v>-2.205563253428533E-2</v>
      </c>
      <c r="D116" s="29">
        <v>1735.5500489999999</v>
      </c>
      <c r="E116" s="31">
        <f t="shared" si="27"/>
        <v>-7.264379236379237E-3</v>
      </c>
      <c r="F116" s="29">
        <v>221.64999399999999</v>
      </c>
      <c r="G116" s="31">
        <f t="shared" si="29"/>
        <v>-1.685519206283248E-2</v>
      </c>
      <c r="H116" s="29">
        <v>1171.400024</v>
      </c>
      <c r="I116" s="31">
        <f t="shared" si="28"/>
        <v>-1.1226409681855398E-2</v>
      </c>
      <c r="J116" s="29">
        <v>17488.699218999998</v>
      </c>
      <c r="K116" s="31">
        <f t="shared" si="30"/>
        <v>-1.517338045163541E-2</v>
      </c>
      <c r="L116" s="33">
        <f t="shared" si="31"/>
        <v>-2.2816788270257602E-2</v>
      </c>
      <c r="M116" s="33">
        <f t="shared" si="32"/>
        <v>-8.9816008341633315E-3</v>
      </c>
      <c r="N116" s="33">
        <f t="shared" si="33"/>
        <v>-1.7452733108820499E-2</v>
      </c>
      <c r="O116" s="33">
        <f t="shared" si="34"/>
        <v>-1.3141265231431994E-2</v>
      </c>
      <c r="P116" s="33">
        <f t="shared" si="35"/>
        <v>-1.7647208404045468E-2</v>
      </c>
    </row>
    <row r="117" spans="1:16" x14ac:dyDescent="0.25">
      <c r="A117" s="28">
        <v>44536</v>
      </c>
      <c r="B117" s="30">
        <v>3038.3000489999999</v>
      </c>
      <c r="C117" s="31">
        <f t="shared" si="26"/>
        <v>-2.3195969437413422E-2</v>
      </c>
      <c r="D117" s="29">
        <v>1695.3000489999999</v>
      </c>
      <c r="E117" s="31">
        <f t="shared" si="27"/>
        <v>-2.3191494836574456E-2</v>
      </c>
      <c r="F117" s="29">
        <v>217.89999399999999</v>
      </c>
      <c r="G117" s="31">
        <f t="shared" si="29"/>
        <v>-1.6918565763642701E-2</v>
      </c>
      <c r="H117" s="29">
        <v>1136.5500489999999</v>
      </c>
      <c r="I117" s="31">
        <f t="shared" si="28"/>
        <v>-2.9750703675929024E-2</v>
      </c>
      <c r="J117" s="29">
        <v>16893.449218999998</v>
      </c>
      <c r="K117" s="31">
        <f t="shared" si="30"/>
        <v>-3.4036264935776939E-2</v>
      </c>
      <c r="L117" s="33">
        <f t="shared" si="31"/>
        <v>-2.3957125173385694E-2</v>
      </c>
      <c r="M117" s="33">
        <f t="shared" si="32"/>
        <v>-2.490871643435855E-2</v>
      </c>
      <c r="N117" s="33">
        <f t="shared" si="33"/>
        <v>-1.751610680963072E-2</v>
      </c>
      <c r="O117" s="33">
        <f t="shared" si="34"/>
        <v>-3.1665559225505624E-2</v>
      </c>
      <c r="P117" s="33">
        <f t="shared" si="35"/>
        <v>-3.6510092888186997E-2</v>
      </c>
    </row>
    <row r="118" spans="1:16" x14ac:dyDescent="0.25">
      <c r="A118" s="28">
        <v>44537</v>
      </c>
      <c r="B118" s="30">
        <v>3030.3500979999999</v>
      </c>
      <c r="C118" s="31">
        <f t="shared" si="26"/>
        <v>-2.6165786366677546E-3</v>
      </c>
      <c r="D118" s="29">
        <v>1711.650024</v>
      </c>
      <c r="E118" s="31">
        <f t="shared" si="27"/>
        <v>9.6442957160558507E-3</v>
      </c>
      <c r="F118" s="29">
        <v>220.64999399999999</v>
      </c>
      <c r="G118" s="31">
        <f t="shared" si="29"/>
        <v>1.2620468452146927E-2</v>
      </c>
      <c r="H118" s="29">
        <v>1149.650024</v>
      </c>
      <c r="I118" s="31">
        <f t="shared" si="28"/>
        <v>1.1526087224690285E-2</v>
      </c>
      <c r="J118" s="29">
        <v>17109</v>
      </c>
      <c r="K118" s="31">
        <f t="shared" si="30"/>
        <v>1.2759429895321306E-2</v>
      </c>
      <c r="L118" s="33">
        <f t="shared" si="31"/>
        <v>-3.3777343726400255E-3</v>
      </c>
      <c r="M118" s="33">
        <f t="shared" si="32"/>
        <v>7.9270741182717562E-3</v>
      </c>
      <c r="N118" s="33">
        <f t="shared" si="33"/>
        <v>1.202292740615891E-2</v>
      </c>
      <c r="O118" s="33">
        <f t="shared" si="34"/>
        <v>9.6112316751136885E-3</v>
      </c>
      <c r="P118" s="33">
        <f t="shared" si="35"/>
        <v>1.0285601942911246E-2</v>
      </c>
    </row>
    <row r="119" spans="1:16" x14ac:dyDescent="0.25">
      <c r="A119" s="28">
        <v>44538</v>
      </c>
      <c r="B119" s="30">
        <v>3108.5</v>
      </c>
      <c r="C119" s="31">
        <f t="shared" si="26"/>
        <v>2.5789067095441709E-2</v>
      </c>
      <c r="D119" s="29">
        <v>1753.349976</v>
      </c>
      <c r="E119" s="31">
        <f t="shared" si="27"/>
        <v>2.4362428893349497E-2</v>
      </c>
      <c r="F119" s="29">
        <v>224.949997</v>
      </c>
      <c r="G119" s="31">
        <f t="shared" si="29"/>
        <v>1.9487890853964851E-2</v>
      </c>
      <c r="H119" s="29">
        <v>1171.599976</v>
      </c>
      <c r="I119" s="31">
        <f t="shared" si="28"/>
        <v>1.9092725213564643E-2</v>
      </c>
      <c r="J119" s="29">
        <v>17621.650390999999</v>
      </c>
      <c r="K119" s="31">
        <f t="shared" si="30"/>
        <v>2.9963784616283684E-2</v>
      </c>
      <c r="L119" s="33">
        <f t="shared" si="31"/>
        <v>2.5027911359469437E-2</v>
      </c>
      <c r="M119" s="33">
        <f t="shared" si="32"/>
        <v>2.2645207295565403E-2</v>
      </c>
      <c r="N119" s="33">
        <f t="shared" si="33"/>
        <v>1.8890349807976832E-2</v>
      </c>
      <c r="O119" s="33">
        <f t="shared" si="34"/>
        <v>1.7177869663988047E-2</v>
      </c>
      <c r="P119" s="33">
        <f t="shared" si="35"/>
        <v>2.7489956663873626E-2</v>
      </c>
    </row>
    <row r="120" spans="1:16" x14ac:dyDescent="0.25">
      <c r="A120" s="28">
        <v>44539</v>
      </c>
      <c r="B120" s="30">
        <v>3178.6999510000001</v>
      </c>
      <c r="C120" s="31">
        <f t="shared" si="26"/>
        <v>2.2583223741354352E-2</v>
      </c>
      <c r="D120" s="29">
        <v>1763.4499510000001</v>
      </c>
      <c r="E120" s="31">
        <f t="shared" si="27"/>
        <v>5.7603873375249304E-3</v>
      </c>
      <c r="F120" s="29">
        <v>235.39999399999999</v>
      </c>
      <c r="G120" s="31">
        <f t="shared" si="29"/>
        <v>4.6454755009398774E-2</v>
      </c>
      <c r="H120" s="29">
        <v>1168.5500489999999</v>
      </c>
      <c r="I120" s="31">
        <f t="shared" si="28"/>
        <v>-2.6032153145076897E-3</v>
      </c>
      <c r="J120" s="29">
        <v>17596.599609000001</v>
      </c>
      <c r="K120" s="31">
        <f t="shared" si="30"/>
        <v>-1.4215911361397104E-3</v>
      </c>
      <c r="L120" s="33">
        <f t="shared" si="31"/>
        <v>2.182206800538208E-2</v>
      </c>
      <c r="M120" s="33">
        <f t="shared" si="32"/>
        <v>4.0431657397408368E-3</v>
      </c>
      <c r="N120" s="33">
        <f t="shared" si="33"/>
        <v>4.5857213963410755E-2</v>
      </c>
      <c r="O120" s="33">
        <f t="shared" si="34"/>
        <v>-4.5180708640842858E-3</v>
      </c>
      <c r="P120" s="33">
        <f t="shared" si="35"/>
        <v>-3.8954190885497702E-3</v>
      </c>
    </row>
    <row r="121" spans="1:16" x14ac:dyDescent="0.25">
      <c r="A121" s="28">
        <v>44540</v>
      </c>
      <c r="B121" s="30">
        <v>3283.1499020000001</v>
      </c>
      <c r="C121" s="31">
        <f t="shared" si="26"/>
        <v>3.2859330106681073E-2</v>
      </c>
      <c r="D121" s="29">
        <v>1759.25</v>
      </c>
      <c r="E121" s="31">
        <f t="shared" si="27"/>
        <v>-2.3816672526590921E-3</v>
      </c>
      <c r="F121" s="29">
        <v>236.10000600000001</v>
      </c>
      <c r="G121" s="31">
        <f t="shared" si="29"/>
        <v>2.9737129050224631E-3</v>
      </c>
      <c r="H121" s="29">
        <v>1162.1999510000001</v>
      </c>
      <c r="I121" s="31">
        <f t="shared" si="28"/>
        <v>-5.4341686138595913E-3</v>
      </c>
      <c r="J121" s="29">
        <v>17711.099609000001</v>
      </c>
      <c r="K121" s="31">
        <f t="shared" si="30"/>
        <v>6.5069389850433978E-3</v>
      </c>
      <c r="L121" s="33">
        <f t="shared" si="31"/>
        <v>3.2098174370708804E-2</v>
      </c>
      <c r="M121" s="33">
        <f t="shared" si="32"/>
        <v>-4.0988888504431857E-3</v>
      </c>
      <c r="N121" s="33">
        <f t="shared" si="33"/>
        <v>2.376171859034445E-3</v>
      </c>
      <c r="O121" s="33">
        <f t="shared" si="34"/>
        <v>-7.3490241634361873E-3</v>
      </c>
      <c r="P121" s="33">
        <f t="shared" si="35"/>
        <v>4.0331110326333377E-3</v>
      </c>
    </row>
    <row r="122" spans="1:16" x14ac:dyDescent="0.25">
      <c r="A122" s="28">
        <v>44543</v>
      </c>
      <c r="B122" s="30">
        <v>3279.8500979999999</v>
      </c>
      <c r="C122" s="31">
        <f t="shared" si="26"/>
        <v>-1.0050725975045971E-3</v>
      </c>
      <c r="D122" s="29">
        <v>1744.650024</v>
      </c>
      <c r="E122" s="31">
        <f t="shared" si="27"/>
        <v>-8.2989774051441811E-3</v>
      </c>
      <c r="F122" s="29">
        <v>234.60000600000001</v>
      </c>
      <c r="G122" s="31">
        <f t="shared" si="29"/>
        <v>-6.3532399910231074E-3</v>
      </c>
      <c r="H122" s="29">
        <v>1159.099976</v>
      </c>
      <c r="I122" s="31">
        <f t="shared" si="28"/>
        <v>-2.6673336178794083E-3</v>
      </c>
      <c r="J122" s="29">
        <v>17324</v>
      </c>
      <c r="K122" s="31">
        <f t="shared" si="30"/>
        <v>-2.1856328378577539E-2</v>
      </c>
      <c r="L122" s="33">
        <f t="shared" si="31"/>
        <v>-1.766228333476868E-3</v>
      </c>
      <c r="M122" s="33">
        <f t="shared" si="32"/>
        <v>-1.0016199002928276E-2</v>
      </c>
      <c r="N122" s="33">
        <f t="shared" si="33"/>
        <v>-6.9507810370111256E-3</v>
      </c>
      <c r="O122" s="33">
        <f t="shared" si="34"/>
        <v>-4.5821891674560043E-3</v>
      </c>
      <c r="P122" s="33">
        <f t="shared" si="35"/>
        <v>-2.4330156330987597E-2</v>
      </c>
    </row>
    <row r="123" spans="1:16" x14ac:dyDescent="0.25">
      <c r="A123" s="28">
        <v>44544</v>
      </c>
      <c r="B123" s="30">
        <v>3297.5</v>
      </c>
      <c r="C123" s="31">
        <f t="shared" si="26"/>
        <v>5.3813136188030075E-3</v>
      </c>
      <c r="D123" s="29">
        <v>1752.150024</v>
      </c>
      <c r="E123" s="31">
        <f t="shared" si="27"/>
        <v>4.29885644503325E-3</v>
      </c>
      <c r="F123" s="29">
        <v>228.60000600000001</v>
      </c>
      <c r="G123" s="31">
        <f t="shared" si="29"/>
        <v>-2.5575446916228928E-2</v>
      </c>
      <c r="H123" s="29">
        <v>1162.349976</v>
      </c>
      <c r="I123" s="31">
        <f t="shared" si="28"/>
        <v>2.8038996353150214E-3</v>
      </c>
      <c r="J123" s="29">
        <v>17123.5</v>
      </c>
      <c r="K123" s="31">
        <f t="shared" si="30"/>
        <v>-1.1573539598245253E-2</v>
      </c>
      <c r="L123" s="33">
        <f t="shared" si="31"/>
        <v>4.6201578828307371E-3</v>
      </c>
      <c r="M123" s="33">
        <f t="shared" si="32"/>
        <v>2.5816348472491564E-3</v>
      </c>
      <c r="N123" s="33">
        <f t="shared" si="33"/>
        <v>-2.6172987962216947E-2</v>
      </c>
      <c r="O123" s="33">
        <f t="shared" si="34"/>
        <v>8.8904408573842533E-4</v>
      </c>
      <c r="P123" s="33">
        <f t="shared" si="35"/>
        <v>-1.4047367550655313E-2</v>
      </c>
    </row>
    <row r="124" spans="1:16" x14ac:dyDescent="0.25">
      <c r="A124" s="28">
        <v>44545</v>
      </c>
      <c r="B124" s="30">
        <v>3301.9499510000001</v>
      </c>
      <c r="C124" s="31">
        <f t="shared" si="26"/>
        <v>1.3494923426837779E-3</v>
      </c>
      <c r="D124" s="29">
        <v>1734.1999510000001</v>
      </c>
      <c r="E124" s="31">
        <f t="shared" si="27"/>
        <v>-1.0244598210272904E-2</v>
      </c>
      <c r="F124" s="29">
        <v>224.050003</v>
      </c>
      <c r="G124" s="31">
        <f t="shared" si="29"/>
        <v>-1.9903774630697146E-2</v>
      </c>
      <c r="H124" s="29">
        <v>1148.900024</v>
      </c>
      <c r="I124" s="31">
        <f t="shared" si="28"/>
        <v>-1.1571344498397362E-2</v>
      </c>
      <c r="J124" s="29">
        <v>16660.699218999998</v>
      </c>
      <c r="K124" s="31">
        <f t="shared" si="30"/>
        <v>-2.7027230472742247E-2</v>
      </c>
      <c r="L124" s="33">
        <f t="shared" si="31"/>
        <v>5.8833660671150706E-4</v>
      </c>
      <c r="M124" s="33">
        <f t="shared" si="32"/>
        <v>-1.1961819808056998E-2</v>
      </c>
      <c r="N124" s="33">
        <f t="shared" si="33"/>
        <v>-2.0501315676685165E-2</v>
      </c>
      <c r="O124" s="33">
        <f t="shared" si="34"/>
        <v>-1.3486200047973958E-2</v>
      </c>
      <c r="P124" s="33">
        <f t="shared" si="35"/>
        <v>-2.9501058425152306E-2</v>
      </c>
    </row>
    <row r="125" spans="1:16" x14ac:dyDescent="0.25">
      <c r="A125" s="28">
        <v>44546</v>
      </c>
      <c r="B125" s="30">
        <v>3298.6000979999999</v>
      </c>
      <c r="C125" s="31">
        <f t="shared" si="26"/>
        <v>-1.0145075030545403E-3</v>
      </c>
      <c r="D125" s="29">
        <v>1771.599976</v>
      </c>
      <c r="E125" s="31">
        <f t="shared" si="27"/>
        <v>2.1566155032142431E-2</v>
      </c>
      <c r="F125" s="29">
        <v>222.89999399999999</v>
      </c>
      <c r="G125" s="31">
        <f t="shared" si="29"/>
        <v>-5.1328229618458066E-3</v>
      </c>
      <c r="H125" s="29">
        <v>1159.75</v>
      </c>
      <c r="I125" s="31">
        <f t="shared" si="28"/>
        <v>9.4437947370082931E-3</v>
      </c>
      <c r="J125" s="29">
        <v>16703.349609000001</v>
      </c>
      <c r="K125" s="31">
        <f t="shared" si="30"/>
        <v>2.5599399784712595E-3</v>
      </c>
      <c r="L125" s="33">
        <f t="shared" si="31"/>
        <v>-1.7756632390268112E-3</v>
      </c>
      <c r="M125" s="33">
        <f t="shared" si="32"/>
        <v>1.9848933434358337E-2</v>
      </c>
      <c r="N125" s="33">
        <f t="shared" si="33"/>
        <v>-5.7303640078338247E-3</v>
      </c>
      <c r="O125" s="33">
        <f t="shared" si="34"/>
        <v>7.528939187431697E-3</v>
      </c>
      <c r="P125" s="33">
        <f t="shared" si="35"/>
        <v>8.6112026061199807E-5</v>
      </c>
    </row>
    <row r="126" spans="1:16" x14ac:dyDescent="0.25">
      <c r="A126" s="28">
        <v>44547</v>
      </c>
      <c r="B126" s="30">
        <v>3243.6999510000001</v>
      </c>
      <c r="C126" s="31">
        <f t="shared" si="26"/>
        <v>-1.6643468553004248E-2</v>
      </c>
      <c r="D126" s="29">
        <v>1820.849976</v>
      </c>
      <c r="E126" s="31">
        <f t="shared" si="27"/>
        <v>2.7799729435083353E-2</v>
      </c>
      <c r="F126" s="29">
        <v>217.949997</v>
      </c>
      <c r="G126" s="31">
        <f t="shared" si="29"/>
        <v>-2.2207254971931434E-2</v>
      </c>
      <c r="H126" s="29">
        <v>1171.400024</v>
      </c>
      <c r="I126" s="31">
        <f t="shared" si="28"/>
        <v>1.0045289070920393E-2</v>
      </c>
      <c r="J126" s="29">
        <v>16204.200194999999</v>
      </c>
      <c r="K126" s="31">
        <f t="shared" si="30"/>
        <v>-2.9883192634072131E-2</v>
      </c>
      <c r="L126" s="33">
        <f t="shared" si="31"/>
        <v>-1.740462428897652E-2</v>
      </c>
      <c r="M126" s="33">
        <f t="shared" si="32"/>
        <v>2.6082507837299259E-2</v>
      </c>
      <c r="N126" s="33">
        <f t="shared" si="33"/>
        <v>-2.2804796017919453E-2</v>
      </c>
      <c r="O126" s="33">
        <f t="shared" si="34"/>
        <v>8.1304335213437974E-3</v>
      </c>
      <c r="P126" s="33">
        <f t="shared" si="35"/>
        <v>-3.2357020586482189E-2</v>
      </c>
    </row>
    <row r="127" spans="1:16" x14ac:dyDescent="0.25">
      <c r="A127" s="28">
        <v>44550</v>
      </c>
      <c r="B127" s="30">
        <v>3239.4499510000001</v>
      </c>
      <c r="C127" s="31">
        <f t="shared" si="26"/>
        <v>-1.3102321620992452E-3</v>
      </c>
      <c r="D127" s="29">
        <v>1798.900024</v>
      </c>
      <c r="E127" s="31">
        <f t="shared" si="27"/>
        <v>-1.2054783364535693E-2</v>
      </c>
      <c r="F127" s="29">
        <v>212.39999399999999</v>
      </c>
      <c r="G127" s="31">
        <f t="shared" si="29"/>
        <v>-2.5464570205981696E-2</v>
      </c>
      <c r="H127" s="29">
        <v>1159.900024</v>
      </c>
      <c r="I127" s="31">
        <f t="shared" si="28"/>
        <v>-9.8173124162408421E-3</v>
      </c>
      <c r="J127" s="29">
        <v>15826.200194999999</v>
      </c>
      <c r="K127" s="31">
        <f t="shared" si="30"/>
        <v>-2.3327285237850659E-2</v>
      </c>
      <c r="L127" s="33">
        <f t="shared" si="31"/>
        <v>-2.0713878980715161E-3</v>
      </c>
      <c r="M127" s="33">
        <f t="shared" si="32"/>
        <v>-1.3772004962319787E-2</v>
      </c>
      <c r="N127" s="33">
        <f t="shared" si="33"/>
        <v>-2.6062111251969715E-2</v>
      </c>
      <c r="O127" s="33">
        <f t="shared" si="34"/>
        <v>-1.1732167965817438E-2</v>
      </c>
      <c r="P127" s="33">
        <f t="shared" si="35"/>
        <v>-2.5801113190260717E-2</v>
      </c>
    </row>
    <row r="128" spans="1:16" x14ac:dyDescent="0.25">
      <c r="A128" s="28">
        <v>44551</v>
      </c>
      <c r="B128" s="30">
        <v>3271.3500979999999</v>
      </c>
      <c r="C128" s="31">
        <f t="shared" si="26"/>
        <v>9.8473961575336055E-3</v>
      </c>
      <c r="D128" s="29">
        <v>1811.599976</v>
      </c>
      <c r="E128" s="31">
        <f t="shared" si="27"/>
        <v>7.0598431433452902E-3</v>
      </c>
      <c r="F128" s="29">
        <v>212.5</v>
      </c>
      <c r="G128" s="31">
        <f t="shared" si="29"/>
        <v>4.7083805473180362E-4</v>
      </c>
      <c r="H128" s="29">
        <v>1205</v>
      </c>
      <c r="I128" s="31">
        <f t="shared" si="28"/>
        <v>3.888264080249737E-2</v>
      </c>
      <c r="J128" s="29">
        <v>15831.950194999999</v>
      </c>
      <c r="K128" s="31">
        <f t="shared" si="30"/>
        <v>3.6332157619334282E-4</v>
      </c>
      <c r="L128" s="33">
        <f t="shared" si="31"/>
        <v>9.0862404215613351E-3</v>
      </c>
      <c r="M128" s="33">
        <f t="shared" si="32"/>
        <v>5.3426215455611966E-3</v>
      </c>
      <c r="N128" s="33">
        <f t="shared" si="33"/>
        <v>-1.2670299125621439E-4</v>
      </c>
      <c r="O128" s="33">
        <f t="shared" si="34"/>
        <v>3.6967785252920771E-2</v>
      </c>
      <c r="P128" s="33">
        <f t="shared" si="35"/>
        <v>-2.1105063762167169E-3</v>
      </c>
    </row>
    <row r="129" spans="1:16" x14ac:dyDescent="0.25">
      <c r="A129" s="28">
        <v>44552</v>
      </c>
      <c r="B129" s="30">
        <v>3280.1000979999999</v>
      </c>
      <c r="C129" s="31">
        <f t="shared" si="26"/>
        <v>2.6747366493575786E-3</v>
      </c>
      <c r="D129" s="29">
        <v>1824.6999510000001</v>
      </c>
      <c r="E129" s="31">
        <f t="shared" si="27"/>
        <v>7.2311631560764145E-3</v>
      </c>
      <c r="F129" s="29">
        <v>212</v>
      </c>
      <c r="G129" s="31">
        <f t="shared" si="29"/>
        <v>-2.3529411764705577E-3</v>
      </c>
      <c r="H129" s="29">
        <v>1222.8000489999999</v>
      </c>
      <c r="I129" s="31">
        <f t="shared" si="28"/>
        <v>1.4771824896265606E-2</v>
      </c>
      <c r="J129" s="29">
        <v>15945.900390999999</v>
      </c>
      <c r="K129" s="31">
        <f t="shared" si="30"/>
        <v>7.1974832283130397E-3</v>
      </c>
      <c r="L129" s="33">
        <f t="shared" si="31"/>
        <v>1.9135809133853077E-3</v>
      </c>
      <c r="M129" s="33">
        <f t="shared" si="32"/>
        <v>5.5139415582923209E-3</v>
      </c>
      <c r="N129" s="33">
        <f t="shared" si="33"/>
        <v>-2.9504822224585758E-3</v>
      </c>
      <c r="O129" s="33">
        <f t="shared" si="34"/>
        <v>1.285696934668901E-2</v>
      </c>
      <c r="P129" s="33">
        <f t="shared" si="35"/>
        <v>4.7236552759029795E-3</v>
      </c>
    </row>
    <row r="130" spans="1:16" x14ac:dyDescent="0.25">
      <c r="A130" s="28">
        <v>44553</v>
      </c>
      <c r="B130" s="30">
        <v>3267.8999020000001</v>
      </c>
      <c r="C130" s="31">
        <f t="shared" si="26"/>
        <v>-3.7194584419660837E-3</v>
      </c>
      <c r="D130" s="29">
        <v>1857.599976</v>
      </c>
      <c r="E130" s="31">
        <f t="shared" si="27"/>
        <v>1.8030375340323479E-2</v>
      </c>
      <c r="F130" s="29">
        <v>217.300003</v>
      </c>
      <c r="G130" s="31">
        <f t="shared" si="29"/>
        <v>2.5000014150943439E-2</v>
      </c>
      <c r="H130" s="29">
        <v>1227.4499510000001</v>
      </c>
      <c r="I130" s="31">
        <f t="shared" si="28"/>
        <v>3.8026674956406215E-3</v>
      </c>
      <c r="J130" s="29">
        <v>16169.900390999999</v>
      </c>
      <c r="K130" s="31">
        <f t="shared" si="30"/>
        <v>1.404749775851033E-2</v>
      </c>
      <c r="L130" s="33">
        <f t="shared" si="31"/>
        <v>-4.4806141779383541E-3</v>
      </c>
      <c r="M130" s="33">
        <f t="shared" si="32"/>
        <v>1.6313153742539385E-2</v>
      </c>
      <c r="N130" s="33">
        <f t="shared" si="33"/>
        <v>2.440247310495542E-2</v>
      </c>
      <c r="O130" s="33">
        <f t="shared" si="34"/>
        <v>1.8878119460640254E-3</v>
      </c>
      <c r="P130" s="33">
        <f t="shared" si="35"/>
        <v>1.157366980610027E-2</v>
      </c>
    </row>
    <row r="131" spans="1:16" x14ac:dyDescent="0.25">
      <c r="A131" s="4" t="s">
        <v>2</v>
      </c>
      <c r="B131" s="5"/>
      <c r="C131" s="5">
        <f>AVERAGE(C5:C130)</f>
        <v>7.6115573597227088E-4</v>
      </c>
      <c r="D131" s="5"/>
      <c r="E131" s="5">
        <f t="shared" ref="E131:G131" si="36">AVERAGE(E5:E130)</f>
        <v>1.7172215977840936E-3</v>
      </c>
      <c r="F131" s="5"/>
      <c r="G131" s="5">
        <f t="shared" si="36"/>
        <v>5.9754104598801802E-4</v>
      </c>
      <c r="H131" s="5"/>
      <c r="I131" s="5">
        <f>AVERAGE(I5:I130)</f>
        <v>1.9148555495765961E-3</v>
      </c>
      <c r="J131" s="5"/>
      <c r="K131" s="5">
        <f t="shared" ref="K131" si="37">AVERAGE(K5:K130)</f>
        <v>2.4738279524100597E-3</v>
      </c>
      <c r="L131" s="11">
        <f>COUNT(A4:A130)</f>
        <v>127</v>
      </c>
      <c r="M131" s="10" t="s">
        <v>4</v>
      </c>
      <c r="N131" s="11">
        <v>5</v>
      </c>
      <c r="O131" s="11"/>
      <c r="P131" s="11"/>
    </row>
  </sheetData>
  <mergeCells count="2">
    <mergeCell ref="M1:P1"/>
    <mergeCell ref="Q62:R6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9"/>
  <sheetViews>
    <sheetView tabSelected="1" topLeftCell="G1" workbookViewId="0">
      <selection activeCell="R4" sqref="R4:R129"/>
    </sheetView>
  </sheetViews>
  <sheetFormatPr defaultRowHeight="15" x14ac:dyDescent="0.25"/>
  <cols>
    <col min="1" max="1" width="12" bestFit="1" customWidth="1"/>
    <col min="4" max="4" width="10.5703125" customWidth="1"/>
    <col min="7" max="7" width="10.140625" customWidth="1"/>
    <col min="10" max="10" width="11" customWidth="1"/>
    <col min="13" max="13" width="10.140625" bestFit="1" customWidth="1"/>
    <col min="16" max="16" width="10.140625" bestFit="1" customWidth="1"/>
    <col min="17" max="17" width="17.42578125" bestFit="1" customWidth="1"/>
  </cols>
  <sheetData>
    <row r="1" spans="1:19" ht="37.5" x14ac:dyDescent="0.3">
      <c r="Q1" s="38" t="s">
        <v>21</v>
      </c>
      <c r="S1" s="20" t="s">
        <v>20</v>
      </c>
    </row>
    <row r="2" spans="1:19" x14ac:dyDescent="0.25">
      <c r="A2" s="34" t="s">
        <v>0</v>
      </c>
      <c r="B2" s="1" t="s">
        <v>28</v>
      </c>
      <c r="C2" s="1" t="s">
        <v>1</v>
      </c>
      <c r="D2" s="22" t="s">
        <v>19</v>
      </c>
      <c r="E2" s="1" t="s">
        <v>29</v>
      </c>
      <c r="F2" s="1" t="s">
        <v>1</v>
      </c>
      <c r="G2" s="22" t="s">
        <v>19</v>
      </c>
      <c r="H2" s="1" t="s">
        <v>30</v>
      </c>
      <c r="I2" s="1" t="s">
        <v>1</v>
      </c>
      <c r="J2" s="22" t="s">
        <v>19</v>
      </c>
      <c r="K2" s="1" t="s">
        <v>31</v>
      </c>
      <c r="L2" s="1" t="s">
        <v>1</v>
      </c>
      <c r="M2" s="22" t="s">
        <v>19</v>
      </c>
      <c r="N2" s="1" t="s">
        <v>32</v>
      </c>
      <c r="O2" s="1" t="s">
        <v>1</v>
      </c>
      <c r="P2" s="22" t="s">
        <v>19</v>
      </c>
      <c r="Q2" s="39">
        <v>1000000</v>
      </c>
      <c r="R2" s="1" t="s">
        <v>22</v>
      </c>
      <c r="S2" s="21">
        <f>D3+G3+J3+M3+P3</f>
        <v>1</v>
      </c>
    </row>
    <row r="3" spans="1:19" x14ac:dyDescent="0.25">
      <c r="A3" s="35">
        <v>44369</v>
      </c>
      <c r="B3" s="30">
        <v>3010.8000489999999</v>
      </c>
      <c r="C3" s="32"/>
      <c r="D3" s="23">
        <v>0.2</v>
      </c>
      <c r="E3" s="29">
        <v>1511.849976</v>
      </c>
      <c r="F3" s="32"/>
      <c r="G3" s="23">
        <v>0.2</v>
      </c>
      <c r="H3" s="29">
        <v>205.10000600000001</v>
      </c>
      <c r="I3" s="32"/>
      <c r="J3" s="23">
        <v>0.2</v>
      </c>
      <c r="K3" s="29">
        <v>980.09997599999997</v>
      </c>
      <c r="L3" s="32"/>
      <c r="M3" s="23">
        <v>0.2</v>
      </c>
      <c r="N3" s="29">
        <v>12131.650390999999</v>
      </c>
      <c r="O3" s="32"/>
      <c r="P3" s="23">
        <v>0.2</v>
      </c>
      <c r="Q3" s="41">
        <f>Q2</f>
        <v>1000000</v>
      </c>
    </row>
    <row r="4" spans="1:19" x14ac:dyDescent="0.25">
      <c r="A4" s="35">
        <v>44370</v>
      </c>
      <c r="B4" s="30">
        <v>2987.3500979999999</v>
      </c>
      <c r="C4" s="31">
        <f>B4/B3-1</f>
        <v>-7.7886112057785617E-3</v>
      </c>
      <c r="D4" s="40">
        <f>(D3*$Q$2)*(1+C4)</f>
        <v>198442.27775884428</v>
      </c>
      <c r="E4" s="29">
        <v>1503.150024</v>
      </c>
      <c r="F4" s="31">
        <f>E4/E3-1</f>
        <v>-5.7545074829566945E-3</v>
      </c>
      <c r="G4" s="40">
        <f>(G3*$Q$2)*(1+F4)</f>
        <v>198849.09850340866</v>
      </c>
      <c r="H4" s="29">
        <v>203.949997</v>
      </c>
      <c r="I4" s="31">
        <f t="shared" ref="I4:I67" si="0">H4/H3-1</f>
        <v>-5.6070646823872528E-3</v>
      </c>
      <c r="J4" s="40">
        <f>(J3*$Q$2)*(1+I4)</f>
        <v>198878.58706352254</v>
      </c>
      <c r="K4" s="29">
        <v>972.90002400000003</v>
      </c>
      <c r="L4" s="31">
        <f>K4/K3-1</f>
        <v>-7.346140369663634E-3</v>
      </c>
      <c r="M4" s="40">
        <f>(M3*$Q$2)*(1+L4)</f>
        <v>198530.77192606727</v>
      </c>
      <c r="N4" s="29">
        <v>12282.25</v>
      </c>
      <c r="O4" s="31">
        <f t="shared" ref="O4:O67" si="1">N4/N3-1</f>
        <v>1.2413777527888969E-2</v>
      </c>
      <c r="P4" s="40">
        <f>(P3*$Q$2)*(1+O4)</f>
        <v>202482.75550557781</v>
      </c>
      <c r="Q4" s="93">
        <f>D4+G4+J4+M4+P4</f>
        <v>997183.49075742054</v>
      </c>
      <c r="R4" s="2">
        <f>Q4/Q3-1</f>
        <v>-2.8165092425794791E-3</v>
      </c>
    </row>
    <row r="5" spans="1:19" x14ac:dyDescent="0.25">
      <c r="A5" s="28">
        <v>44371</v>
      </c>
      <c r="B5" s="30">
        <v>3043.25</v>
      </c>
      <c r="C5" s="31">
        <f t="shared" ref="C5:C68" si="2">B5/B4-1</f>
        <v>1.8712203178805398E-2</v>
      </c>
      <c r="D5" s="40">
        <f>D4*(1+C5)</f>
        <v>202155.56997953271</v>
      </c>
      <c r="E5" s="29">
        <v>1559.1999510000001</v>
      </c>
      <c r="F5" s="31">
        <f t="shared" ref="F5:F68" si="3">E5/E4-1</f>
        <v>3.7288311948295627E-2</v>
      </c>
      <c r="G5" s="40">
        <f>G4*(1+F5)</f>
        <v>206263.84571904113</v>
      </c>
      <c r="H5" s="29">
        <v>203.25</v>
      </c>
      <c r="I5" s="31">
        <f t="shared" si="0"/>
        <v>-3.4321991188850376E-3</v>
      </c>
      <c r="J5" s="40">
        <f>J4*(1+I5)</f>
        <v>198195.99615223802</v>
      </c>
      <c r="K5" s="29">
        <v>989.70001200000002</v>
      </c>
      <c r="L5" s="31">
        <f t="shared" ref="L5:L68" si="4">K5/K4-1</f>
        <v>1.7267949003565874E-2</v>
      </c>
      <c r="M5" s="40">
        <f>M4*(1+L5)</f>
        <v>201958.99117132518</v>
      </c>
      <c r="N5" s="29">
        <v>12333.25</v>
      </c>
      <c r="O5" s="31">
        <f t="shared" si="1"/>
        <v>4.1523336522217846E-3</v>
      </c>
      <c r="P5" s="40">
        <f>P4*(1+O5)</f>
        <v>203323.53146525822</v>
      </c>
      <c r="Q5" s="93">
        <f t="shared" ref="Q5:Q68" si="5">D5+G5+J5+M5+P5</f>
        <v>1011897.9344873952</v>
      </c>
      <c r="R5" s="2">
        <f t="shared" ref="R5:R68" si="6">Q5/Q4-1</f>
        <v>1.4756004152052471E-2</v>
      </c>
    </row>
    <row r="6" spans="1:19" x14ac:dyDescent="0.25">
      <c r="A6" s="28">
        <v>44372</v>
      </c>
      <c r="B6" s="30">
        <v>3003.8999020000001</v>
      </c>
      <c r="C6" s="31">
        <f t="shared" si="2"/>
        <v>-1.293028768586213E-2</v>
      </c>
      <c r="D6" s="40">
        <f t="shared" ref="D6:D69" si="7">D5*(1+C6)</f>
        <v>199541.64030239792</v>
      </c>
      <c r="E6" s="29">
        <v>1574.1999510000001</v>
      </c>
      <c r="F6" s="31">
        <f t="shared" si="3"/>
        <v>9.6203184141838705E-3</v>
      </c>
      <c r="G6" s="40">
        <f t="shared" ref="G6:G69" si="8">G5*(1+F6)</f>
        <v>208248.1695921924</v>
      </c>
      <c r="H6" s="29">
        <v>205.050003</v>
      </c>
      <c r="I6" s="31">
        <f t="shared" si="0"/>
        <v>8.8561033210332596E-3</v>
      </c>
      <c r="J6" s="40">
        <f t="shared" ref="J6:J69" si="9">J5*(1+I6)</f>
        <v>199951.24037197736</v>
      </c>
      <c r="K6" s="29">
        <v>995.65002400000003</v>
      </c>
      <c r="L6" s="31">
        <f t="shared" si="4"/>
        <v>6.0119348568827835E-3</v>
      </c>
      <c r="M6" s="40">
        <f t="shared" ref="M6:M69" si="10">M5*(1+L6)</f>
        <v>203173.15547000896</v>
      </c>
      <c r="N6" s="29">
        <v>12486.599609000001</v>
      </c>
      <c r="O6" s="31">
        <f t="shared" si="1"/>
        <v>1.2433836093487249E-2</v>
      </c>
      <c r="P6" s="40">
        <f t="shared" ref="P6:P69" si="11">P5*(1+O6)</f>
        <v>205851.62292944622</v>
      </c>
      <c r="Q6" s="93">
        <f t="shared" si="5"/>
        <v>1016765.8286660227</v>
      </c>
      <c r="R6" s="2">
        <f t="shared" si="6"/>
        <v>4.8106572933104275E-3</v>
      </c>
    </row>
    <row r="7" spans="1:19" x14ac:dyDescent="0.25">
      <c r="A7" s="28">
        <v>44375</v>
      </c>
      <c r="B7" s="30">
        <v>2982.9499510000001</v>
      </c>
      <c r="C7" s="31">
        <f t="shared" si="2"/>
        <v>-6.9742507019130429E-3</v>
      </c>
      <c r="D7" s="40">
        <f t="shared" si="7"/>
        <v>198149.98687745805</v>
      </c>
      <c r="E7" s="29">
        <v>1571.8000489999999</v>
      </c>
      <c r="F7" s="31">
        <f t="shared" si="3"/>
        <v>-1.524521709250215E-3</v>
      </c>
      <c r="G7" s="40">
        <f t="shared" si="8"/>
        <v>207930.69073673748</v>
      </c>
      <c r="H7" s="29">
        <v>203.60000600000001</v>
      </c>
      <c r="I7" s="31">
        <f t="shared" si="0"/>
        <v>-7.0714312547461855E-3</v>
      </c>
      <c r="J7" s="40">
        <f t="shared" si="9"/>
        <v>198537.29892138569</v>
      </c>
      <c r="K7" s="29">
        <v>985.29998799999998</v>
      </c>
      <c r="L7" s="31">
        <f t="shared" si="4"/>
        <v>-1.0395255110243529E-2</v>
      </c>
      <c r="M7" s="40">
        <f t="shared" si="10"/>
        <v>201061.11868734504</v>
      </c>
      <c r="N7" s="29">
        <v>12377.900390999999</v>
      </c>
      <c r="O7" s="31">
        <f t="shared" si="1"/>
        <v>-8.7052697614852237E-3</v>
      </c>
      <c r="P7" s="40">
        <f t="shared" si="11"/>
        <v>204059.62902100585</v>
      </c>
      <c r="Q7" s="93">
        <f t="shared" si="5"/>
        <v>1009738.7242439321</v>
      </c>
      <c r="R7" s="2">
        <f t="shared" si="6"/>
        <v>-6.9112318923130189E-3</v>
      </c>
    </row>
    <row r="8" spans="1:19" x14ac:dyDescent="0.25">
      <c r="A8" s="28">
        <v>44376</v>
      </c>
      <c r="B8" s="30">
        <v>3001.5</v>
      </c>
      <c r="C8" s="31">
        <f t="shared" si="2"/>
        <v>6.2186926715888102E-3</v>
      </c>
      <c r="D8" s="40">
        <f t="shared" si="7"/>
        <v>199382.22074872832</v>
      </c>
      <c r="E8" s="29">
        <v>1563.0500489999999</v>
      </c>
      <c r="F8" s="31">
        <f t="shared" si="3"/>
        <v>-5.5668658399437021E-3</v>
      </c>
      <c r="G8" s="40">
        <f t="shared" si="8"/>
        <v>206773.16847739925</v>
      </c>
      <c r="H8" s="29">
        <v>203.300003</v>
      </c>
      <c r="I8" s="31">
        <f t="shared" si="0"/>
        <v>-1.4734920980307153E-3</v>
      </c>
      <c r="J8" s="40">
        <f t="shared" si="9"/>
        <v>198244.75578026066</v>
      </c>
      <c r="K8" s="29">
        <v>983.59997599999997</v>
      </c>
      <c r="L8" s="31">
        <f t="shared" si="4"/>
        <v>-1.7253750336998497E-3</v>
      </c>
      <c r="M8" s="40">
        <f t="shared" si="10"/>
        <v>200714.21285291412</v>
      </c>
      <c r="N8" s="29">
        <v>12299.900390999999</v>
      </c>
      <c r="O8" s="31">
        <f t="shared" si="1"/>
        <v>-6.3015533762668108E-3</v>
      </c>
      <c r="P8" s="40">
        <f t="shared" si="11"/>
        <v>202773.73637678879</v>
      </c>
      <c r="Q8" s="93">
        <f t="shared" si="5"/>
        <v>1007888.0942360911</v>
      </c>
      <c r="R8" s="2">
        <f t="shared" si="6"/>
        <v>-1.8327810585125892E-3</v>
      </c>
    </row>
    <row r="9" spans="1:19" x14ac:dyDescent="0.25">
      <c r="A9" s="28">
        <v>44377</v>
      </c>
      <c r="B9" s="30">
        <v>2992.6999510000001</v>
      </c>
      <c r="C9" s="31">
        <f t="shared" si="2"/>
        <v>-2.9318837248042406E-3</v>
      </c>
      <c r="D9" s="40">
        <f t="shared" si="7"/>
        <v>198797.6552606998</v>
      </c>
      <c r="E9" s="29">
        <v>1580.8000489999999</v>
      </c>
      <c r="F9" s="31">
        <f t="shared" si="3"/>
        <v>1.135600233105527E-2</v>
      </c>
      <c r="G9" s="40">
        <f t="shared" si="8"/>
        <v>209121.28506062829</v>
      </c>
      <c r="H9" s="29">
        <v>202.699997</v>
      </c>
      <c r="I9" s="31">
        <f t="shared" si="0"/>
        <v>-2.9513329618593431E-3</v>
      </c>
      <c r="J9" s="40">
        <f t="shared" si="9"/>
        <v>197659.66949801063</v>
      </c>
      <c r="K9" s="29">
        <v>983.5</v>
      </c>
      <c r="L9" s="31">
        <f t="shared" si="4"/>
        <v>-1.016429467664004E-4</v>
      </c>
      <c r="M9" s="40">
        <f t="shared" si="10"/>
        <v>200693.81166886186</v>
      </c>
      <c r="N9" s="29">
        <v>12109.049805000001</v>
      </c>
      <c r="O9" s="31">
        <f t="shared" si="1"/>
        <v>-1.5516433461497559E-2</v>
      </c>
      <c r="P9" s="40">
        <f t="shared" si="11"/>
        <v>199627.41118855908</v>
      </c>
      <c r="Q9" s="93">
        <f t="shared" si="5"/>
        <v>1005899.8326767597</v>
      </c>
      <c r="R9" s="2">
        <f t="shared" si="6"/>
        <v>-1.9727007102295913E-3</v>
      </c>
    </row>
    <row r="10" spans="1:19" x14ac:dyDescent="0.25">
      <c r="A10" s="28">
        <v>44378</v>
      </c>
      <c r="B10" s="30">
        <v>3021.6000979999999</v>
      </c>
      <c r="C10" s="31">
        <f t="shared" si="2"/>
        <v>9.6568809012553825E-3</v>
      </c>
      <c r="D10" s="40">
        <f t="shared" si="7"/>
        <v>200717.42054100119</v>
      </c>
      <c r="E10" s="29">
        <v>1560.400024</v>
      </c>
      <c r="F10" s="31">
        <f t="shared" si="3"/>
        <v>-1.2904873714360554E-2</v>
      </c>
      <c r="G10" s="40">
        <f t="shared" si="8"/>
        <v>206422.60128593608</v>
      </c>
      <c r="H10" s="29">
        <v>203</v>
      </c>
      <c r="I10" s="31">
        <f t="shared" si="0"/>
        <v>1.4800345556986727E-3</v>
      </c>
      <c r="J10" s="40">
        <f t="shared" si="9"/>
        <v>197952.21263913566</v>
      </c>
      <c r="K10" s="29">
        <v>985.5</v>
      </c>
      <c r="L10" s="31">
        <f t="shared" si="4"/>
        <v>2.0335536349771477E-3</v>
      </c>
      <c r="M10" s="40">
        <f t="shared" si="10"/>
        <v>201101.93329909848</v>
      </c>
      <c r="N10" s="29">
        <v>11816.450194999999</v>
      </c>
      <c r="O10" s="31">
        <f t="shared" si="1"/>
        <v>-2.4163713479746551E-2</v>
      </c>
      <c r="P10" s="40">
        <f t="shared" si="11"/>
        <v>194803.67162189519</v>
      </c>
      <c r="Q10" s="93">
        <f t="shared" si="5"/>
        <v>1000997.8393870665</v>
      </c>
      <c r="R10" s="2">
        <f t="shared" si="6"/>
        <v>-4.873241977432885E-3</v>
      </c>
    </row>
    <row r="11" spans="1:19" x14ac:dyDescent="0.25">
      <c r="A11" s="28">
        <v>44379</v>
      </c>
      <c r="B11" s="30">
        <v>3005</v>
      </c>
      <c r="C11" s="31">
        <f t="shared" si="2"/>
        <v>-5.4938103857580245E-3</v>
      </c>
      <c r="D11" s="40">
        <f t="shared" si="7"/>
        <v>199614.71709143047</v>
      </c>
      <c r="E11" s="29">
        <v>1567.8000489999999</v>
      </c>
      <c r="F11" s="31">
        <f t="shared" si="3"/>
        <v>4.7423896989122749E-3</v>
      </c>
      <c r="G11" s="40">
        <f t="shared" si="8"/>
        <v>207401.53770389716</v>
      </c>
      <c r="H11" s="29">
        <v>202.39999399999999</v>
      </c>
      <c r="I11" s="31">
        <f t="shared" si="0"/>
        <v>-2.9556945812808655E-3</v>
      </c>
      <c r="J11" s="40">
        <f t="shared" si="9"/>
        <v>197367.12635688559</v>
      </c>
      <c r="K11" s="29">
        <v>984.65002400000003</v>
      </c>
      <c r="L11" s="31">
        <f t="shared" si="4"/>
        <v>-8.6248198883809302E-4</v>
      </c>
      <c r="M11" s="40">
        <f t="shared" si="10"/>
        <v>200928.48650370748</v>
      </c>
      <c r="N11" s="29">
        <v>11750.450194999999</v>
      </c>
      <c r="O11" s="31">
        <f t="shared" si="1"/>
        <v>-5.5854337733278747E-3</v>
      </c>
      <c r="P11" s="40">
        <f t="shared" si="11"/>
        <v>193715.60861524998</v>
      </c>
      <c r="Q11" s="93">
        <f t="shared" si="5"/>
        <v>999027.47627117077</v>
      </c>
      <c r="R11" s="2">
        <f t="shared" si="6"/>
        <v>-1.9683989698742188E-3</v>
      </c>
    </row>
    <row r="12" spans="1:19" x14ac:dyDescent="0.25">
      <c r="A12" s="28">
        <v>44382</v>
      </c>
      <c r="B12" s="30">
        <v>3014.8000489999999</v>
      </c>
      <c r="C12" s="31">
        <f t="shared" si="2"/>
        <v>3.2612475873543545E-3</v>
      </c>
      <c r="D12" s="40">
        <f t="shared" si="7"/>
        <v>200265.71010594533</v>
      </c>
      <c r="E12" s="29">
        <v>1578.9499510000001</v>
      </c>
      <c r="F12" s="31">
        <f t="shared" si="3"/>
        <v>7.1118137846162277E-3</v>
      </c>
      <c r="G12" s="40">
        <f t="shared" si="8"/>
        <v>208876.53881869034</v>
      </c>
      <c r="H12" s="29">
        <v>203.64999399999999</v>
      </c>
      <c r="I12" s="31">
        <f t="shared" si="0"/>
        <v>6.1758895111430068E-3</v>
      </c>
      <c r="J12" s="40">
        <f t="shared" si="9"/>
        <v>198586.04392239751</v>
      </c>
      <c r="K12" s="29">
        <v>979.75</v>
      </c>
      <c r="L12" s="31">
        <f t="shared" si="4"/>
        <v>-4.9764118017225911E-3</v>
      </c>
      <c r="M12" s="40">
        <f t="shared" si="10"/>
        <v>199928.58361216818</v>
      </c>
      <c r="N12" s="29">
        <v>11923.099609000001</v>
      </c>
      <c r="O12" s="31">
        <f t="shared" si="1"/>
        <v>1.4693004194296089E-2</v>
      </c>
      <c r="P12" s="40">
        <f t="shared" si="11"/>
        <v>196561.87286513447</v>
      </c>
      <c r="Q12" s="93">
        <f t="shared" si="5"/>
        <v>1004218.7493243359</v>
      </c>
      <c r="R12" s="2">
        <f t="shared" si="6"/>
        <v>5.1963266040904177E-3</v>
      </c>
    </row>
    <row r="13" spans="1:19" x14ac:dyDescent="0.25">
      <c r="A13" s="28">
        <v>44383</v>
      </c>
      <c r="B13" s="30">
        <v>3002.5</v>
      </c>
      <c r="C13" s="31">
        <f t="shared" si="2"/>
        <v>-4.0798888152068224E-3</v>
      </c>
      <c r="D13" s="40">
        <f t="shared" si="7"/>
        <v>199448.64827521463</v>
      </c>
      <c r="E13" s="29">
        <v>1562.1999510000001</v>
      </c>
      <c r="F13" s="31">
        <f t="shared" si="3"/>
        <v>-1.0608315982018057E-2</v>
      </c>
      <c r="G13" s="40">
        <f t="shared" si="8"/>
        <v>206660.71049367142</v>
      </c>
      <c r="H13" s="29">
        <v>202.5</v>
      </c>
      <c r="I13" s="31">
        <f t="shared" si="0"/>
        <v>-5.646913989106217E-3</v>
      </c>
      <c r="J13" s="40">
        <f t="shared" si="9"/>
        <v>197464.64561293085</v>
      </c>
      <c r="K13" s="29">
        <v>972.04998799999998</v>
      </c>
      <c r="L13" s="31">
        <f t="shared" si="4"/>
        <v>-7.8591599897933628E-3</v>
      </c>
      <c r="M13" s="40">
        <f t="shared" si="10"/>
        <v>198357.31288702736</v>
      </c>
      <c r="N13" s="29">
        <v>12090.799805000001</v>
      </c>
      <c r="O13" s="31">
        <f t="shared" si="1"/>
        <v>1.4065150967405682E-2</v>
      </c>
      <c r="P13" s="40">
        <f t="shared" si="11"/>
        <v>199326.5452814186</v>
      </c>
      <c r="Q13" s="93">
        <f t="shared" si="5"/>
        <v>1001257.8625502629</v>
      </c>
      <c r="R13" s="2">
        <f t="shared" si="6"/>
        <v>-2.9484480110186784E-3</v>
      </c>
    </row>
    <row r="14" spans="1:19" x14ac:dyDescent="0.25">
      <c r="A14" s="28">
        <v>44384</v>
      </c>
      <c r="B14" s="30">
        <v>3040.1000979999999</v>
      </c>
      <c r="C14" s="31">
        <f t="shared" si="2"/>
        <v>1.2522930224812656E-2</v>
      </c>
      <c r="D14" s="40">
        <f t="shared" si="7"/>
        <v>201946.32978099835</v>
      </c>
      <c r="E14" s="29">
        <v>1564.599976</v>
      </c>
      <c r="F14" s="31">
        <f t="shared" si="3"/>
        <v>1.5363110198944874E-3</v>
      </c>
      <c r="G14" s="40">
        <f t="shared" si="8"/>
        <v>206978.20562058207</v>
      </c>
      <c r="H14" s="29">
        <v>203.75</v>
      </c>
      <c r="I14" s="31">
        <f t="shared" si="0"/>
        <v>6.1728395061728669E-3</v>
      </c>
      <c r="J14" s="40">
        <f t="shared" si="9"/>
        <v>198683.56317844277</v>
      </c>
      <c r="K14" s="29">
        <v>975.34997599999997</v>
      </c>
      <c r="L14" s="31">
        <f t="shared" si="4"/>
        <v>3.3948747911511923E-3</v>
      </c>
      <c r="M14" s="40">
        <f t="shared" si="10"/>
        <v>199030.71112818804</v>
      </c>
      <c r="N14" s="29">
        <v>12374.150390999999</v>
      </c>
      <c r="O14" s="31">
        <f t="shared" si="1"/>
        <v>2.3435222695757707E-2</v>
      </c>
      <c r="P14" s="40">
        <f t="shared" si="11"/>
        <v>203997.80725926466</v>
      </c>
      <c r="Q14" s="93">
        <f t="shared" si="5"/>
        <v>1010636.6169674759</v>
      </c>
      <c r="R14" s="2">
        <f t="shared" si="6"/>
        <v>9.3669720538569479E-3</v>
      </c>
    </row>
    <row r="15" spans="1:19" x14ac:dyDescent="0.25">
      <c r="A15" s="28">
        <v>44385</v>
      </c>
      <c r="B15" s="30">
        <v>3028.3000489999999</v>
      </c>
      <c r="C15" s="31">
        <f t="shared" si="2"/>
        <v>-3.8814672608190603E-3</v>
      </c>
      <c r="D15" s="40">
        <f t="shared" si="7"/>
        <v>201162.48171351085</v>
      </c>
      <c r="E15" s="29">
        <v>1560.75</v>
      </c>
      <c r="F15" s="31">
        <f t="shared" si="3"/>
        <v>-2.460677527199473E-3</v>
      </c>
      <c r="G15" s="40">
        <f t="shared" si="8"/>
        <v>206468.89900139143</v>
      </c>
      <c r="H15" s="29">
        <v>202</v>
      </c>
      <c r="I15" s="31">
        <f t="shared" si="0"/>
        <v>-8.5889570552146743E-3</v>
      </c>
      <c r="J15" s="40">
        <f t="shared" si="9"/>
        <v>196977.0785867261</v>
      </c>
      <c r="K15" s="29">
        <v>976.79998799999998</v>
      </c>
      <c r="L15" s="31">
        <f t="shared" si="4"/>
        <v>1.4866581593067085E-3</v>
      </c>
      <c r="M15" s="40">
        <f t="shared" si="10"/>
        <v>199326.60175883936</v>
      </c>
      <c r="N15" s="29">
        <v>12333.900390999999</v>
      </c>
      <c r="O15" s="31">
        <f t="shared" si="1"/>
        <v>-3.252748570865549E-3</v>
      </c>
      <c r="P15" s="40">
        <f t="shared" si="11"/>
        <v>203334.25368324239</v>
      </c>
      <c r="Q15" s="93">
        <f t="shared" si="5"/>
        <v>1007269.3147437101</v>
      </c>
      <c r="R15" s="2">
        <f t="shared" si="6"/>
        <v>-3.3318624787905815E-3</v>
      </c>
    </row>
    <row r="16" spans="1:19" x14ac:dyDescent="0.25">
      <c r="A16" s="28">
        <v>44386</v>
      </c>
      <c r="B16" s="30">
        <v>3010.6000979999999</v>
      </c>
      <c r="C16" s="31">
        <f t="shared" si="2"/>
        <v>-5.8448471794744217E-3</v>
      </c>
      <c r="D16" s="40">
        <f t="shared" si="7"/>
        <v>199986.71774965155</v>
      </c>
      <c r="E16" s="29">
        <v>1562.900024</v>
      </c>
      <c r="F16" s="31">
        <f t="shared" si="3"/>
        <v>1.3775582252122387E-3</v>
      </c>
      <c r="G16" s="40">
        <f t="shared" si="8"/>
        <v>206753.32193146131</v>
      </c>
      <c r="H16" s="29">
        <v>201.35000600000001</v>
      </c>
      <c r="I16" s="31">
        <f t="shared" si="0"/>
        <v>-3.2177920792079151E-3</v>
      </c>
      <c r="J16" s="40">
        <f t="shared" si="9"/>
        <v>196343.24730346422</v>
      </c>
      <c r="K16" s="29">
        <v>976.84997599999997</v>
      </c>
      <c r="L16" s="31">
        <f t="shared" si="4"/>
        <v>5.1175266803982211E-5</v>
      </c>
      <c r="M16" s="40">
        <f t="shared" si="10"/>
        <v>199336.8023508655</v>
      </c>
      <c r="N16" s="29">
        <v>12854.75</v>
      </c>
      <c r="O16" s="31">
        <f t="shared" si="1"/>
        <v>4.2229107783298137E-2</v>
      </c>
      <c r="P16" s="40">
        <f t="shared" si="11"/>
        <v>211920.87779806851</v>
      </c>
      <c r="Q16" s="93">
        <f t="shared" si="5"/>
        <v>1014340.9671335111</v>
      </c>
      <c r="R16" s="2">
        <f t="shared" si="6"/>
        <v>7.0206173128586347E-3</v>
      </c>
    </row>
    <row r="17" spans="1:23" x14ac:dyDescent="0.25">
      <c r="A17" s="28">
        <v>44389</v>
      </c>
      <c r="B17" s="30">
        <v>2999.3999020000001</v>
      </c>
      <c r="C17" s="31">
        <f t="shared" si="2"/>
        <v>-3.7202536489121529E-3</v>
      </c>
      <c r="D17" s="40">
        <f t="shared" si="7"/>
        <v>199242.71643320945</v>
      </c>
      <c r="E17" s="29">
        <v>1547.849976</v>
      </c>
      <c r="F17" s="31">
        <f t="shared" si="3"/>
        <v>-9.629565403346696E-3</v>
      </c>
      <c r="G17" s="40">
        <f t="shared" si="8"/>
        <v>204762.37729556311</v>
      </c>
      <c r="H17" s="29">
        <v>201.10000600000001</v>
      </c>
      <c r="I17" s="31">
        <f t="shared" si="0"/>
        <v>-1.2416190342701139E-3</v>
      </c>
      <c r="J17" s="40">
        <f t="shared" si="9"/>
        <v>196099.46379036183</v>
      </c>
      <c r="K17" s="29">
        <v>979.45001200000002</v>
      </c>
      <c r="L17" s="31">
        <f t="shared" si="4"/>
        <v>2.661653338669856E-3</v>
      </c>
      <c r="M17" s="40">
        <f t="shared" si="10"/>
        <v>199867.36781636244</v>
      </c>
      <c r="N17" s="29">
        <v>12908.900390999999</v>
      </c>
      <c r="O17" s="31">
        <f t="shared" si="1"/>
        <v>4.212481067309648E-3</v>
      </c>
      <c r="P17" s="40">
        <f t="shared" si="11"/>
        <v>212813.59048356052</v>
      </c>
      <c r="Q17" s="93">
        <f t="shared" si="5"/>
        <v>1012785.5158190574</v>
      </c>
      <c r="R17" s="2">
        <f t="shared" si="6"/>
        <v>-1.5334600147811628E-3</v>
      </c>
    </row>
    <row r="18" spans="1:23" x14ac:dyDescent="0.25">
      <c r="A18" s="28">
        <v>44390</v>
      </c>
      <c r="B18" s="30">
        <v>2993.8500979999999</v>
      </c>
      <c r="C18" s="31">
        <f t="shared" si="2"/>
        <v>-1.8503047880676915E-3</v>
      </c>
      <c r="D18" s="40">
        <f t="shared" si="7"/>
        <v>198874.05668100549</v>
      </c>
      <c r="E18" s="29">
        <v>1544.9499510000001</v>
      </c>
      <c r="F18" s="31">
        <f t="shared" si="3"/>
        <v>-1.8735827405536032E-3</v>
      </c>
      <c r="G18" s="40">
        <f t="shared" si="8"/>
        <v>204378.73803954743</v>
      </c>
      <c r="H18" s="29">
        <v>201.85000600000001</v>
      </c>
      <c r="I18" s="31">
        <f t="shared" si="0"/>
        <v>3.7294877057338915E-3</v>
      </c>
      <c r="J18" s="40">
        <f t="shared" si="9"/>
        <v>196830.814329669</v>
      </c>
      <c r="K18" s="29">
        <v>967.95001200000002</v>
      </c>
      <c r="L18" s="31">
        <f t="shared" si="4"/>
        <v>-1.1741283229470212E-2</v>
      </c>
      <c r="M18" s="40">
        <f t="shared" si="10"/>
        <v>197520.66844250183</v>
      </c>
      <c r="N18" s="29">
        <v>12909.400390999999</v>
      </c>
      <c r="O18" s="31">
        <f t="shared" si="1"/>
        <v>3.8732966004539904E-5</v>
      </c>
      <c r="P18" s="40">
        <f t="shared" si="11"/>
        <v>212821.83338512602</v>
      </c>
      <c r="Q18" s="93">
        <f t="shared" si="5"/>
        <v>1010426.1108778499</v>
      </c>
      <c r="R18" s="2">
        <f t="shared" si="6"/>
        <v>-2.3296195535531528E-3</v>
      </c>
    </row>
    <row r="19" spans="1:23" x14ac:dyDescent="0.25">
      <c r="A19" s="28">
        <v>44391</v>
      </c>
      <c r="B19" s="30">
        <v>3001.9499510000001</v>
      </c>
      <c r="C19" s="31">
        <f t="shared" si="2"/>
        <v>2.705497180841121E-3</v>
      </c>
      <c r="D19" s="40">
        <f t="shared" si="7"/>
        <v>199412.10988069838</v>
      </c>
      <c r="E19" s="29">
        <v>1576.900024</v>
      </c>
      <c r="F19" s="31">
        <f t="shared" si="3"/>
        <v>2.0680328821862215E-2</v>
      </c>
      <c r="G19" s="40">
        <f t="shared" si="8"/>
        <v>208605.35754640252</v>
      </c>
      <c r="H19" s="29">
        <v>204.10000600000001</v>
      </c>
      <c r="I19" s="31">
        <f t="shared" si="0"/>
        <v>1.1146890924541353E-2</v>
      </c>
      <c r="J19" s="40">
        <f t="shared" si="9"/>
        <v>199024.86594759047</v>
      </c>
      <c r="K19" s="29">
        <v>989.45001200000002</v>
      </c>
      <c r="L19" s="31">
        <f t="shared" si="4"/>
        <v>2.2211890834709758E-2</v>
      </c>
      <c r="M19" s="40">
        <f t="shared" si="10"/>
        <v>201907.97596754559</v>
      </c>
      <c r="N19" s="29">
        <v>12991.200194999999</v>
      </c>
      <c r="O19" s="31">
        <f t="shared" si="1"/>
        <v>6.3364526254083842E-3</v>
      </c>
      <c r="P19" s="40">
        <f t="shared" si="11"/>
        <v>214170.36885002343</v>
      </c>
      <c r="Q19" s="93">
        <f t="shared" si="5"/>
        <v>1023120.6781922604</v>
      </c>
      <c r="R19" s="2">
        <f t="shared" si="6"/>
        <v>1.2563578056570268E-2</v>
      </c>
    </row>
    <row r="20" spans="1:23" x14ac:dyDescent="0.25">
      <c r="A20" s="28">
        <v>44392</v>
      </c>
      <c r="B20" s="30">
        <v>2983.6000979999999</v>
      </c>
      <c r="C20" s="31">
        <f t="shared" si="2"/>
        <v>-6.1126445475506719E-3</v>
      </c>
      <c r="D20" s="40">
        <f t="shared" si="7"/>
        <v>198193.17453452054</v>
      </c>
      <c r="E20" s="29">
        <v>1580.8000489999999</v>
      </c>
      <c r="F20" s="31">
        <f t="shared" si="3"/>
        <v>2.4732227412280761E-3</v>
      </c>
      <c r="G20" s="40">
        <f t="shared" si="8"/>
        <v>209121.28506062829</v>
      </c>
      <c r="H20" s="29">
        <v>206.25</v>
      </c>
      <c r="I20" s="31">
        <f t="shared" si="0"/>
        <v>1.0534022228299245E-2</v>
      </c>
      <c r="J20" s="40">
        <f t="shared" si="9"/>
        <v>201121.39830946666</v>
      </c>
      <c r="K20" s="29">
        <v>1039.75</v>
      </c>
      <c r="L20" s="31">
        <f t="shared" si="4"/>
        <v>5.0836310465373957E-2</v>
      </c>
      <c r="M20" s="40">
        <f t="shared" si="10"/>
        <v>212172.23251926701</v>
      </c>
      <c r="N20" s="29">
        <v>12958.950194999999</v>
      </c>
      <c r="O20" s="31">
        <f t="shared" si="1"/>
        <v>-2.482449620968219E-3</v>
      </c>
      <c r="P20" s="40">
        <f t="shared" si="11"/>
        <v>213638.70169904907</v>
      </c>
      <c r="Q20" s="93">
        <f t="shared" si="5"/>
        <v>1034246.7921229316</v>
      </c>
      <c r="R20" s="2">
        <f t="shared" si="6"/>
        <v>1.0874683864595225E-2</v>
      </c>
    </row>
    <row r="21" spans="1:23" x14ac:dyDescent="0.25">
      <c r="A21" s="28">
        <v>44393</v>
      </c>
      <c r="B21" s="30">
        <v>2989.3000489999999</v>
      </c>
      <c r="C21" s="31">
        <f t="shared" si="2"/>
        <v>1.9104272733536654E-3</v>
      </c>
      <c r="D21" s="40">
        <f t="shared" si="7"/>
        <v>198571.80818054383</v>
      </c>
      <c r="E21" s="29">
        <v>1555.4499510000001</v>
      </c>
      <c r="F21" s="31">
        <f t="shared" si="3"/>
        <v>-1.6036245707378494E-2</v>
      </c>
      <c r="G21" s="40">
        <f t="shared" si="8"/>
        <v>205767.76475075333</v>
      </c>
      <c r="H21" s="29">
        <v>207.89999399999999</v>
      </c>
      <c r="I21" s="31">
        <f t="shared" si="0"/>
        <v>7.99997090909077E-3</v>
      </c>
      <c r="J21" s="40">
        <f t="shared" si="9"/>
        <v>202730.36364513804</v>
      </c>
      <c r="K21" s="29">
        <v>1005</v>
      </c>
      <c r="L21" s="31">
        <f t="shared" si="4"/>
        <v>-3.3421495551815394E-2</v>
      </c>
      <c r="M21" s="40">
        <f t="shared" si="10"/>
        <v>205081.11919390559</v>
      </c>
      <c r="N21" s="29">
        <v>12745.700194999999</v>
      </c>
      <c r="O21" s="31">
        <f t="shared" si="1"/>
        <v>-1.6455808286251372E-2</v>
      </c>
      <c r="P21" s="40">
        <f t="shared" si="11"/>
        <v>210123.10418136587</v>
      </c>
      <c r="Q21" s="93">
        <f t="shared" si="5"/>
        <v>1022274.1599517066</v>
      </c>
      <c r="R21" s="2">
        <f t="shared" si="6"/>
        <v>-1.1576184970948256E-2</v>
      </c>
    </row>
    <row r="22" spans="1:23" x14ac:dyDescent="0.25">
      <c r="A22" s="28">
        <v>44396</v>
      </c>
      <c r="B22" s="30">
        <v>2981.9499510000001</v>
      </c>
      <c r="C22" s="31">
        <f t="shared" si="2"/>
        <v>-2.458802354905365E-3</v>
      </c>
      <c r="D22" s="40">
        <f t="shared" si="7"/>
        <v>198083.55935097169</v>
      </c>
      <c r="E22" s="29">
        <v>1541.6999510000001</v>
      </c>
      <c r="F22" s="31">
        <f t="shared" si="3"/>
        <v>-8.8398858421385729E-3</v>
      </c>
      <c r="G22" s="40">
        <f t="shared" si="8"/>
        <v>203948.80120036463</v>
      </c>
      <c r="H22" s="29">
        <v>207.75</v>
      </c>
      <c r="I22" s="31">
        <f t="shared" si="0"/>
        <v>-7.2147188229354509E-4</v>
      </c>
      <c r="J22" s="40">
        <f t="shared" si="9"/>
        <v>202584.09938808094</v>
      </c>
      <c r="K22" s="29">
        <v>1000.200012</v>
      </c>
      <c r="L22" s="31">
        <f t="shared" si="4"/>
        <v>-4.7761074626865296E-3</v>
      </c>
      <c r="M22" s="40">
        <f t="shared" si="10"/>
        <v>204101.62973006748</v>
      </c>
      <c r="N22" s="29">
        <v>12721.099609000001</v>
      </c>
      <c r="O22" s="31">
        <f t="shared" si="1"/>
        <v>-1.9301086345691054E-3</v>
      </c>
      <c r="P22" s="40">
        <f t="shared" si="11"/>
        <v>209717.54376366295</v>
      </c>
      <c r="Q22" s="93">
        <f t="shared" si="5"/>
        <v>1018435.6334331476</v>
      </c>
      <c r="R22" s="2">
        <f t="shared" si="6"/>
        <v>-3.7548895090339096E-3</v>
      </c>
    </row>
    <row r="23" spans="1:23" x14ac:dyDescent="0.25">
      <c r="A23" s="28">
        <v>44397</v>
      </c>
      <c r="B23" s="30">
        <v>3159.0500489999999</v>
      </c>
      <c r="C23" s="31">
        <f t="shared" si="2"/>
        <v>5.939070102119226E-2</v>
      </c>
      <c r="D23" s="40">
        <f t="shared" si="7"/>
        <v>209847.88080159883</v>
      </c>
      <c r="E23" s="29">
        <v>1550.0500489999999</v>
      </c>
      <c r="F23" s="31">
        <f t="shared" si="3"/>
        <v>5.4161628497060299E-3</v>
      </c>
      <c r="G23" s="40">
        <f t="shared" si="8"/>
        <v>205053.42112066812</v>
      </c>
      <c r="H23" s="29">
        <v>206.800003</v>
      </c>
      <c r="I23" s="31">
        <f t="shared" si="0"/>
        <v>-4.5727894103489986E-3</v>
      </c>
      <c r="J23" s="40">
        <f t="shared" si="9"/>
        <v>201657.72496369403</v>
      </c>
      <c r="K23" s="29">
        <v>977.20001200000002</v>
      </c>
      <c r="L23" s="31">
        <f t="shared" si="4"/>
        <v>-2.2995400643926356E-2</v>
      </c>
      <c r="M23" s="40">
        <f t="shared" si="10"/>
        <v>199408.23098234626</v>
      </c>
      <c r="N23" s="29">
        <v>12597.150390999999</v>
      </c>
      <c r="O23" s="31">
        <f t="shared" si="1"/>
        <v>-9.7435930705478402E-3</v>
      </c>
      <c r="P23" s="40">
        <f t="shared" si="11"/>
        <v>207674.14135747502</v>
      </c>
      <c r="Q23" s="93">
        <f t="shared" si="5"/>
        <v>1023641.3992257821</v>
      </c>
      <c r="R23" s="2">
        <f t="shared" si="6"/>
        <v>5.1115314721323912E-3</v>
      </c>
      <c r="U23" t="s">
        <v>34</v>
      </c>
      <c r="W23" s="2">
        <f>_xlfn.STDEV.P(R4:R129)</f>
        <v>9.984372577912997E-3</v>
      </c>
    </row>
    <row r="24" spans="1:23" x14ac:dyDescent="0.25">
      <c r="A24" s="28">
        <v>44399</v>
      </c>
      <c r="B24" s="30">
        <v>3106.75</v>
      </c>
      <c r="C24" s="31">
        <f t="shared" si="2"/>
        <v>-1.6555625326846513E-2</v>
      </c>
      <c r="D24" s="40">
        <f t="shared" si="7"/>
        <v>206373.7179114148</v>
      </c>
      <c r="E24" s="29">
        <v>1590.1999510000001</v>
      </c>
      <c r="F24" s="31">
        <f t="shared" si="3"/>
        <v>2.5902326202887682E-2</v>
      </c>
      <c r="G24" s="40">
        <f t="shared" si="8"/>
        <v>210364.78172355375</v>
      </c>
      <c r="H24" s="29">
        <v>207</v>
      </c>
      <c r="I24" s="31">
        <f t="shared" si="0"/>
        <v>9.6710346759509846E-4</v>
      </c>
      <c r="J24" s="40">
        <f t="shared" si="9"/>
        <v>201852.74884877374</v>
      </c>
      <c r="K24" s="29">
        <v>978.59997599999997</v>
      </c>
      <c r="L24" s="31">
        <f t="shared" si="4"/>
        <v>1.4326278989034158E-3</v>
      </c>
      <c r="M24" s="40">
        <f t="shared" si="10"/>
        <v>199693.90877732253</v>
      </c>
      <c r="N24" s="29">
        <v>13064.599609000001</v>
      </c>
      <c r="O24" s="31">
        <f t="shared" si="1"/>
        <v>3.7107536505555316E-2</v>
      </c>
      <c r="P24" s="40">
        <f t="shared" si="11"/>
        <v>215380.41713915739</v>
      </c>
      <c r="Q24" s="93">
        <f t="shared" si="5"/>
        <v>1033665.5744002223</v>
      </c>
      <c r="R24" s="2">
        <f t="shared" si="6"/>
        <v>9.7926629208449079E-3</v>
      </c>
    </row>
    <row r="25" spans="1:23" x14ac:dyDescent="0.25">
      <c r="A25" s="28">
        <v>44400</v>
      </c>
      <c r="B25" s="30">
        <v>3083.75</v>
      </c>
      <c r="C25" s="31">
        <f t="shared" si="2"/>
        <v>-7.4032348917679736E-3</v>
      </c>
      <c r="D25" s="40">
        <f t="shared" si="7"/>
        <v>204845.88480222912</v>
      </c>
      <c r="E25" s="29">
        <v>1590.4499510000001</v>
      </c>
      <c r="F25" s="31">
        <f t="shared" si="3"/>
        <v>1.572129340356998E-4</v>
      </c>
      <c r="G25" s="40">
        <f t="shared" si="8"/>
        <v>210397.85378810629</v>
      </c>
      <c r="H25" s="29">
        <v>212.39999399999999</v>
      </c>
      <c r="I25" s="31">
        <f t="shared" si="0"/>
        <v>2.6086927536231874E-2</v>
      </c>
      <c r="J25" s="40">
        <f t="shared" si="9"/>
        <v>207118.46688098091</v>
      </c>
      <c r="K25" s="29">
        <v>994</v>
      </c>
      <c r="L25" s="31">
        <f t="shared" si="4"/>
        <v>1.5736791720501797E-2</v>
      </c>
      <c r="M25" s="40">
        <f t="shared" si="10"/>
        <v>202836.45022760413</v>
      </c>
      <c r="N25" s="29">
        <v>13201.200194999999</v>
      </c>
      <c r="O25" s="31">
        <f t="shared" si="1"/>
        <v>1.0455780512852231E-2</v>
      </c>
      <c r="P25" s="40">
        <f t="shared" si="11"/>
        <v>217632.38750753098</v>
      </c>
      <c r="Q25" s="93">
        <f t="shared" si="5"/>
        <v>1042831.0432064515</v>
      </c>
      <c r="R25" s="2">
        <f t="shared" si="6"/>
        <v>8.8669575859168237E-3</v>
      </c>
    </row>
    <row r="26" spans="1:23" x14ac:dyDescent="0.25">
      <c r="A26" s="28">
        <v>44403</v>
      </c>
      <c r="B26" s="30">
        <v>3061.1999510000001</v>
      </c>
      <c r="C26" s="31">
        <f t="shared" si="2"/>
        <v>-7.3125412241589194E-3</v>
      </c>
      <c r="D26" s="40">
        <f t="shared" si="7"/>
        <v>203347.9408250135</v>
      </c>
      <c r="E26" s="29">
        <v>1603.900024</v>
      </c>
      <c r="F26" s="31">
        <f t="shared" si="3"/>
        <v>8.4567722433159798E-3</v>
      </c>
      <c r="G26" s="40">
        <f t="shared" si="8"/>
        <v>212177.1405180748</v>
      </c>
      <c r="H26" s="29">
        <v>211.14999399999999</v>
      </c>
      <c r="I26" s="31">
        <f t="shared" si="0"/>
        <v>-5.885122576792523E-3</v>
      </c>
      <c r="J26" s="40">
        <f t="shared" si="9"/>
        <v>205899.54931546899</v>
      </c>
      <c r="K26" s="29">
        <v>1000.299988</v>
      </c>
      <c r="L26" s="31">
        <f t="shared" si="4"/>
        <v>6.3380160965793575E-3</v>
      </c>
      <c r="M26" s="40">
        <f t="shared" si="10"/>
        <v>204122.03091411971</v>
      </c>
      <c r="N26" s="29">
        <v>13525.049805000001</v>
      </c>
      <c r="O26" s="31">
        <f t="shared" si="1"/>
        <v>2.4531830834794821E-2</v>
      </c>
      <c r="P26" s="40">
        <f t="shared" si="11"/>
        <v>222971.30842203824</v>
      </c>
      <c r="Q26" s="93">
        <f t="shared" si="5"/>
        <v>1048517.9699947152</v>
      </c>
      <c r="R26" s="2">
        <f t="shared" si="6"/>
        <v>5.4533539496270933E-3</v>
      </c>
    </row>
    <row r="27" spans="1:23" x14ac:dyDescent="0.25">
      <c r="A27" s="28">
        <v>44404</v>
      </c>
      <c r="B27" s="30">
        <v>3028.6499020000001</v>
      </c>
      <c r="C27" s="31">
        <f t="shared" si="2"/>
        <v>-1.0633101241677045E-2</v>
      </c>
      <c r="D27" s="40">
        <f t="shared" si="7"/>
        <v>201185.72158293458</v>
      </c>
      <c r="E27" s="29">
        <v>1602.5500489999999</v>
      </c>
      <c r="F27" s="31">
        <f t="shared" si="3"/>
        <v>-8.4168276064577885E-4</v>
      </c>
      <c r="G27" s="40">
        <f t="shared" si="8"/>
        <v>211998.55467669762</v>
      </c>
      <c r="H27" s="29">
        <v>208.64999399999999</v>
      </c>
      <c r="I27" s="31">
        <f t="shared" si="0"/>
        <v>-1.1839924560926085E-2</v>
      </c>
      <c r="J27" s="40">
        <f t="shared" si="9"/>
        <v>203461.71418444515</v>
      </c>
      <c r="K27" s="29">
        <v>992</v>
      </c>
      <c r="L27" s="31">
        <f t="shared" si="4"/>
        <v>-8.2974988499150415E-3</v>
      </c>
      <c r="M27" s="40">
        <f t="shared" si="10"/>
        <v>202428.32859736748</v>
      </c>
      <c r="N27" s="29">
        <v>13807.849609000001</v>
      </c>
      <c r="O27" s="31">
        <f t="shared" si="1"/>
        <v>2.0909335498006998E-2</v>
      </c>
      <c r="P27" s="40">
        <f t="shared" si="11"/>
        <v>227633.49031626424</v>
      </c>
      <c r="Q27" s="93">
        <f t="shared" si="5"/>
        <v>1046707.8093577091</v>
      </c>
      <c r="R27" s="2">
        <f t="shared" si="6"/>
        <v>-1.7263992499958469E-3</v>
      </c>
    </row>
    <row r="28" spans="1:23" x14ac:dyDescent="0.25">
      <c r="A28" s="28">
        <v>44405</v>
      </c>
      <c r="B28" s="30">
        <v>3004.1000979999999</v>
      </c>
      <c r="C28" s="31">
        <f t="shared" si="2"/>
        <v>-8.1058573273155021E-3</v>
      </c>
      <c r="D28" s="40">
        <f t="shared" si="7"/>
        <v>199554.93882749029</v>
      </c>
      <c r="E28" s="29">
        <v>1605.599976</v>
      </c>
      <c r="F28" s="31">
        <f t="shared" si="3"/>
        <v>1.9031711377146543E-3</v>
      </c>
      <c r="G28" s="40">
        <f t="shared" si="8"/>
        <v>212402.02420719553</v>
      </c>
      <c r="H28" s="29">
        <v>209.10000600000001</v>
      </c>
      <c r="I28" s="31">
        <f t="shared" si="0"/>
        <v>2.1567793574919225E-3</v>
      </c>
      <c r="J28" s="40">
        <f t="shared" si="9"/>
        <v>203900.53620963808</v>
      </c>
      <c r="K28" s="29">
        <v>983.09997599999997</v>
      </c>
      <c r="L28" s="31">
        <f t="shared" si="4"/>
        <v>-8.9717983870968299E-3</v>
      </c>
      <c r="M28" s="40">
        <f t="shared" si="10"/>
        <v>200612.18244535491</v>
      </c>
      <c r="N28" s="29">
        <v>13970.549805000001</v>
      </c>
      <c r="O28" s="31">
        <f t="shared" si="1"/>
        <v>1.1783166865747985E-2</v>
      </c>
      <c r="P28" s="40">
        <f t="shared" si="11"/>
        <v>230315.73371689342</v>
      </c>
      <c r="Q28" s="93">
        <f t="shared" si="5"/>
        <v>1046785.4154065722</v>
      </c>
      <c r="R28" s="2">
        <f t="shared" si="6"/>
        <v>7.4142992121828399E-5</v>
      </c>
    </row>
    <row r="29" spans="1:23" x14ac:dyDescent="0.25">
      <c r="A29" s="28">
        <v>44406</v>
      </c>
      <c r="B29" s="30">
        <v>2997.4499510000001</v>
      </c>
      <c r="C29" s="31">
        <f t="shared" si="2"/>
        <v>-2.2136902177218865E-3</v>
      </c>
      <c r="D29" s="40">
        <f t="shared" si="7"/>
        <v>199113.1860115098</v>
      </c>
      <c r="E29" s="29">
        <v>1617</v>
      </c>
      <c r="F29" s="31">
        <f t="shared" si="3"/>
        <v>7.1001645306452144E-3</v>
      </c>
      <c r="G29" s="40">
        <f t="shared" si="8"/>
        <v>213910.1135257087</v>
      </c>
      <c r="H29" s="29">
        <v>206.050003</v>
      </c>
      <c r="I29" s="31">
        <f t="shared" si="0"/>
        <v>-1.4586336262467636E-2</v>
      </c>
      <c r="J29" s="40">
        <f t="shared" si="9"/>
        <v>200926.37442438686</v>
      </c>
      <c r="K29" s="29">
        <v>1007.599976</v>
      </c>
      <c r="L29" s="31">
        <f t="shared" si="4"/>
        <v>2.4921168343106537E-2</v>
      </c>
      <c r="M29" s="40">
        <f t="shared" si="10"/>
        <v>205611.67241575359</v>
      </c>
      <c r="N29" s="29">
        <v>14599.049805000001</v>
      </c>
      <c r="O29" s="31">
        <f t="shared" si="1"/>
        <v>4.4987492172646082E-2</v>
      </c>
      <c r="P29" s="40">
        <f t="shared" si="11"/>
        <v>240677.0609847194</v>
      </c>
      <c r="Q29" s="93">
        <f t="shared" si="5"/>
        <v>1060238.4073620783</v>
      </c>
      <c r="R29" s="2">
        <f t="shared" si="6"/>
        <v>1.2851718945932289E-2</v>
      </c>
    </row>
    <row r="30" spans="1:23" x14ac:dyDescent="0.25">
      <c r="A30" s="28">
        <v>44407</v>
      </c>
      <c r="B30" s="30">
        <v>2958.4499510000001</v>
      </c>
      <c r="C30" s="31">
        <f t="shared" si="2"/>
        <v>-1.3011059613185161E-2</v>
      </c>
      <c r="D30" s="40">
        <f t="shared" si="7"/>
        <v>196522.51247854281</v>
      </c>
      <c r="E30" s="29">
        <v>1610.5</v>
      </c>
      <c r="F30" s="31">
        <f t="shared" si="3"/>
        <v>-4.0197897340754629E-3</v>
      </c>
      <c r="G30" s="40">
        <f t="shared" si="8"/>
        <v>213050.23984734315</v>
      </c>
      <c r="H30" s="29">
        <v>204.949997</v>
      </c>
      <c r="I30" s="31">
        <f t="shared" si="0"/>
        <v>-5.3385391117902747E-3</v>
      </c>
      <c r="J30" s="40">
        <f t="shared" si="9"/>
        <v>199853.72111593204</v>
      </c>
      <c r="K30" s="29">
        <v>1024.9499510000001</v>
      </c>
      <c r="L30" s="31">
        <f t="shared" si="4"/>
        <v>1.7219110175921815E-2</v>
      </c>
      <c r="M30" s="40">
        <f t="shared" si="10"/>
        <v>209152.12245653599</v>
      </c>
      <c r="N30" s="29">
        <v>14222.200194999999</v>
      </c>
      <c r="O30" s="31">
        <f t="shared" si="1"/>
        <v>-2.5813297100399923E-2</v>
      </c>
      <c r="P30" s="40">
        <f t="shared" si="11"/>
        <v>234464.39250426975</v>
      </c>
      <c r="Q30" s="93">
        <f t="shared" si="5"/>
        <v>1053042.9884026237</v>
      </c>
      <c r="R30" s="2">
        <f t="shared" si="6"/>
        <v>-6.7866047008777741E-3</v>
      </c>
    </row>
    <row r="31" spans="1:23" x14ac:dyDescent="0.25">
      <c r="A31" s="28">
        <v>44410</v>
      </c>
      <c r="B31" s="30">
        <v>2974.0500489999999</v>
      </c>
      <c r="C31" s="31">
        <f t="shared" si="2"/>
        <v>5.2730646988727869E-3</v>
      </c>
      <c r="D31" s="40">
        <f t="shared" si="7"/>
        <v>197558.78840162719</v>
      </c>
      <c r="E31" s="29">
        <v>1631.5500489999999</v>
      </c>
      <c r="F31" s="31">
        <f t="shared" si="3"/>
        <v>1.3070505433095292E-2</v>
      </c>
      <c r="G31" s="40">
        <f t="shared" si="8"/>
        <v>215834.9141647901</v>
      </c>
      <c r="H31" s="29">
        <v>207.300003</v>
      </c>
      <c r="I31" s="31">
        <f t="shared" si="0"/>
        <v>1.1466240714314457E-2</v>
      </c>
      <c r="J31" s="40">
        <f t="shared" si="9"/>
        <v>202145.2919898988</v>
      </c>
      <c r="K31" s="29">
        <v>1035.400024</v>
      </c>
      <c r="L31" s="31">
        <f t="shared" si="4"/>
        <v>1.0195691008916263E-2</v>
      </c>
      <c r="M31" s="40">
        <f t="shared" si="10"/>
        <v>211284.57287096186</v>
      </c>
      <c r="N31" s="29">
        <v>14125.150390999999</v>
      </c>
      <c r="O31" s="31">
        <f t="shared" si="1"/>
        <v>-6.8238249124153993E-3</v>
      </c>
      <c r="P31" s="40">
        <f t="shared" si="11"/>
        <v>232864.44854162476</v>
      </c>
      <c r="Q31" s="93">
        <f t="shared" si="5"/>
        <v>1059688.0159689027</v>
      </c>
      <c r="R31" s="2">
        <f t="shared" si="6"/>
        <v>6.310309872875175E-3</v>
      </c>
    </row>
    <row r="32" spans="1:23" x14ac:dyDescent="0.25">
      <c r="A32" s="28">
        <v>44411</v>
      </c>
      <c r="B32" s="30">
        <v>3027</v>
      </c>
      <c r="C32" s="31">
        <f t="shared" si="2"/>
        <v>1.7803987870951943E-2</v>
      </c>
      <c r="D32" s="40">
        <f t="shared" si="7"/>
        <v>201076.12267412973</v>
      </c>
      <c r="E32" s="29">
        <v>1655.1999510000001</v>
      </c>
      <c r="F32" s="31">
        <f t="shared" si="3"/>
        <v>1.4495357966183953E-2</v>
      </c>
      <c r="G32" s="40">
        <f t="shared" si="8"/>
        <v>218963.51850720932</v>
      </c>
      <c r="H32" s="29">
        <v>209.89999399999999</v>
      </c>
      <c r="I32" s="31">
        <f t="shared" si="0"/>
        <v>1.2542165761570079E-2</v>
      </c>
      <c r="J32" s="40">
        <f t="shared" si="9"/>
        <v>204680.6317499571</v>
      </c>
      <c r="K32" s="29">
        <v>1039.4499510000001</v>
      </c>
      <c r="L32" s="31">
        <f t="shared" si="4"/>
        <v>3.9114611803408028E-3</v>
      </c>
      <c r="M32" s="40">
        <f t="shared" si="10"/>
        <v>212111.0042757515</v>
      </c>
      <c r="N32" s="29">
        <v>14295</v>
      </c>
      <c r="O32" s="31">
        <f t="shared" si="1"/>
        <v>1.2024623051675398E-2</v>
      </c>
      <c r="P32" s="40">
        <f t="shared" si="11"/>
        <v>235664.55575747407</v>
      </c>
      <c r="Q32" s="93">
        <f t="shared" si="5"/>
        <v>1072495.8329645218</v>
      </c>
      <c r="R32" s="2">
        <f t="shared" si="6"/>
        <v>1.2086403547659774E-2</v>
      </c>
    </row>
    <row r="33" spans="1:18" x14ac:dyDescent="0.25">
      <c r="A33" s="28">
        <v>44412</v>
      </c>
      <c r="B33" s="30">
        <v>3018.6000979999999</v>
      </c>
      <c r="C33" s="31">
        <f t="shared" si="2"/>
        <v>-2.7749924017178573E-3</v>
      </c>
      <c r="D33" s="40">
        <f t="shared" si="7"/>
        <v>200518.13796154212</v>
      </c>
      <c r="E33" s="29">
        <v>1649.25</v>
      </c>
      <c r="F33" s="31">
        <f t="shared" si="3"/>
        <v>-3.594702257213922E-3</v>
      </c>
      <c r="G33" s="40">
        <f t="shared" si="8"/>
        <v>218176.40985298395</v>
      </c>
      <c r="H33" s="29">
        <v>208.60000600000001</v>
      </c>
      <c r="I33" s="31">
        <f t="shared" si="0"/>
        <v>-6.1933684476426221E-3</v>
      </c>
      <c r="J33" s="40">
        <f t="shared" si="9"/>
        <v>203412.96918343336</v>
      </c>
      <c r="K33" s="29">
        <v>1039.9499510000001</v>
      </c>
      <c r="L33" s="31">
        <f t="shared" si="4"/>
        <v>4.8102364093516314E-4</v>
      </c>
      <c r="M33" s="40">
        <f t="shared" si="10"/>
        <v>212213.03468331063</v>
      </c>
      <c r="N33" s="29">
        <v>14187.200194999999</v>
      </c>
      <c r="O33" s="31">
        <f t="shared" si="1"/>
        <v>-7.5410846449808222E-3</v>
      </c>
      <c r="P33" s="40">
        <f t="shared" si="11"/>
        <v>233887.38939468516</v>
      </c>
      <c r="Q33" s="93">
        <f t="shared" si="5"/>
        <v>1068207.9410759553</v>
      </c>
      <c r="R33" s="2">
        <f t="shared" si="6"/>
        <v>-3.998049928748193E-3</v>
      </c>
    </row>
    <row r="34" spans="1:18" x14ac:dyDescent="0.25">
      <c r="A34" s="28">
        <v>44413</v>
      </c>
      <c r="B34" s="30">
        <v>2988.3999020000001</v>
      </c>
      <c r="C34" s="31">
        <f t="shared" si="2"/>
        <v>-1.0004702517570685E-2</v>
      </c>
      <c r="D34" s="40">
        <f t="shared" si="7"/>
        <v>198512.0136418597</v>
      </c>
      <c r="E34" s="29">
        <v>1653.5500489999999</v>
      </c>
      <c r="F34" s="31">
        <f t="shared" si="3"/>
        <v>2.60727542822492E-3</v>
      </c>
      <c r="G34" s="40">
        <f t="shared" si="8"/>
        <v>218745.25584541197</v>
      </c>
      <c r="H34" s="29">
        <v>215.25</v>
      </c>
      <c r="I34" s="31">
        <f t="shared" si="0"/>
        <v>3.1879164950743055E-2</v>
      </c>
      <c r="J34" s="40">
        <f t="shared" si="9"/>
        <v>209897.60478115245</v>
      </c>
      <c r="K34" s="29">
        <v>1061.150024</v>
      </c>
      <c r="L34" s="31">
        <f t="shared" si="4"/>
        <v>2.0385666617527498E-2</v>
      </c>
      <c r="M34" s="40">
        <f t="shared" si="10"/>
        <v>216539.13886025839</v>
      </c>
      <c r="N34" s="29">
        <v>13994.900390999999</v>
      </c>
      <c r="O34" s="31">
        <f t="shared" si="1"/>
        <v>-1.3554457634831429E-2</v>
      </c>
      <c r="P34" s="40">
        <f t="shared" si="11"/>
        <v>230717.17268381358</v>
      </c>
      <c r="Q34" s="93">
        <f t="shared" si="5"/>
        <v>1074411.1858124961</v>
      </c>
      <c r="R34" s="2">
        <f t="shared" si="6"/>
        <v>5.8071509282102696E-3</v>
      </c>
    </row>
    <row r="35" spans="1:18" x14ac:dyDescent="0.25">
      <c r="A35" s="28">
        <v>44414</v>
      </c>
      <c r="B35" s="30">
        <v>2966.4499510000001</v>
      </c>
      <c r="C35" s="31">
        <f t="shared" si="2"/>
        <v>-7.3450514388352373E-3</v>
      </c>
      <c r="D35" s="40">
        <f t="shared" si="7"/>
        <v>197053.93269043349</v>
      </c>
      <c r="E35" s="29">
        <v>1650.1999510000001</v>
      </c>
      <c r="F35" s="31">
        <f t="shared" si="3"/>
        <v>-2.0260033870918015E-3</v>
      </c>
      <c r="G35" s="40">
        <f t="shared" si="8"/>
        <v>218302.07721615891</v>
      </c>
      <c r="H35" s="29">
        <v>214.25</v>
      </c>
      <c r="I35" s="31">
        <f t="shared" si="0"/>
        <v>-4.6457607433216808E-3</v>
      </c>
      <c r="J35" s="40">
        <f t="shared" si="9"/>
        <v>208922.47072874292</v>
      </c>
      <c r="K35" s="29">
        <v>1049.9499510000001</v>
      </c>
      <c r="L35" s="31">
        <f t="shared" si="4"/>
        <v>-1.0554655559240622E-2</v>
      </c>
      <c r="M35" s="40">
        <f t="shared" si="10"/>
        <v>214253.64283449377</v>
      </c>
      <c r="N35" s="29">
        <v>14005.650390999999</v>
      </c>
      <c r="O35" s="31">
        <f t="shared" si="1"/>
        <v>7.6813694271904431E-4</v>
      </c>
      <c r="P35" s="40">
        <f t="shared" si="11"/>
        <v>230894.39506747172</v>
      </c>
      <c r="Q35" s="93">
        <f t="shared" si="5"/>
        <v>1069426.5185373009</v>
      </c>
      <c r="R35" s="2">
        <f t="shared" si="6"/>
        <v>-4.639440971033526E-3</v>
      </c>
    </row>
    <row r="36" spans="1:18" x14ac:dyDescent="0.25">
      <c r="A36" s="28">
        <v>44417</v>
      </c>
      <c r="B36" s="30">
        <v>2992.5500489999999</v>
      </c>
      <c r="C36" s="31">
        <f t="shared" si="2"/>
        <v>8.7984285698807785E-3</v>
      </c>
      <c r="D36" s="40">
        <f t="shared" si="7"/>
        <v>198787.69764162437</v>
      </c>
      <c r="E36" s="29">
        <v>1663.3000489999999</v>
      </c>
      <c r="F36" s="31">
        <f t="shared" si="3"/>
        <v>7.9384913277094071E-3</v>
      </c>
      <c r="G36" s="40">
        <f t="shared" si="8"/>
        <v>220035.06636296035</v>
      </c>
      <c r="H36" s="29">
        <v>213.800003</v>
      </c>
      <c r="I36" s="31">
        <f t="shared" si="0"/>
        <v>-2.1003360560093443E-3</v>
      </c>
      <c r="J36" s="40">
        <f t="shared" si="9"/>
        <v>208483.66333056078</v>
      </c>
      <c r="K36" s="29">
        <v>1050.5500489999999</v>
      </c>
      <c r="L36" s="31">
        <f t="shared" si="4"/>
        <v>5.7154914806023527E-4</v>
      </c>
      <c r="M36" s="40">
        <f t="shared" si="10"/>
        <v>214376.09932152464</v>
      </c>
      <c r="N36" s="29">
        <v>14242.900390999999</v>
      </c>
      <c r="O36" s="31">
        <f t="shared" si="1"/>
        <v>1.6939591763082795E-2</v>
      </c>
      <c r="P36" s="40">
        <f t="shared" si="11"/>
        <v>234805.65186029865</v>
      </c>
      <c r="Q36" s="93">
        <f t="shared" si="5"/>
        <v>1076488.1785169689</v>
      </c>
      <c r="R36" s="2">
        <f t="shared" si="6"/>
        <v>6.6032213127897865E-3</v>
      </c>
    </row>
    <row r="37" spans="1:18" x14ac:dyDescent="0.25">
      <c r="A37" s="28">
        <v>44418</v>
      </c>
      <c r="B37" s="30">
        <v>2977.1499020000001</v>
      </c>
      <c r="C37" s="31">
        <f t="shared" si="2"/>
        <v>-5.1461618846261326E-3</v>
      </c>
      <c r="D37" s="40">
        <f t="shared" si="7"/>
        <v>197764.70396888847</v>
      </c>
      <c r="E37" s="29">
        <v>1677.25</v>
      </c>
      <c r="F37" s="31">
        <f t="shared" si="3"/>
        <v>8.3869119154940108E-3</v>
      </c>
      <c r="G37" s="40">
        <f t="shared" si="8"/>
        <v>221880.48108286638</v>
      </c>
      <c r="H37" s="29">
        <v>209.85000600000001</v>
      </c>
      <c r="I37" s="31">
        <f t="shared" si="0"/>
        <v>-1.8475196186035547E-2</v>
      </c>
      <c r="J37" s="40">
        <f t="shared" si="9"/>
        <v>204631.88674894528</v>
      </c>
      <c r="K37" s="29">
        <v>1063.6999510000001</v>
      </c>
      <c r="L37" s="31">
        <f t="shared" si="4"/>
        <v>1.2517158999247435E-2</v>
      </c>
      <c r="M37" s="40">
        <f t="shared" si="10"/>
        <v>217059.47904237063</v>
      </c>
      <c r="N37" s="29">
        <v>14036.5</v>
      </c>
      <c r="O37" s="31">
        <f t="shared" si="1"/>
        <v>-1.4491457872612967E-2</v>
      </c>
      <c r="P37" s="40">
        <f t="shared" si="11"/>
        <v>231402.9756481137</v>
      </c>
      <c r="Q37" s="93">
        <f t="shared" si="5"/>
        <v>1072739.5264911845</v>
      </c>
      <c r="R37" s="2">
        <f t="shared" si="6"/>
        <v>-3.4822974377188842E-3</v>
      </c>
    </row>
    <row r="38" spans="1:18" x14ac:dyDescent="0.25">
      <c r="A38" s="28">
        <v>44419</v>
      </c>
      <c r="B38" s="30">
        <v>2972.6000979999999</v>
      </c>
      <c r="C38" s="31">
        <f t="shared" si="2"/>
        <v>-1.5282414892658913E-3</v>
      </c>
      <c r="D38" s="40">
        <f t="shared" si="7"/>
        <v>197462.47174317081</v>
      </c>
      <c r="E38" s="29">
        <v>1677.5500489999999</v>
      </c>
      <c r="F38" s="31">
        <f t="shared" si="3"/>
        <v>1.7889342674015651E-4</v>
      </c>
      <c r="G38" s="40">
        <f t="shared" si="8"/>
        <v>221920.17404245405</v>
      </c>
      <c r="H38" s="29">
        <v>208.64999399999999</v>
      </c>
      <c r="I38" s="31">
        <f t="shared" si="0"/>
        <v>-5.7184272846768636E-3</v>
      </c>
      <c r="J38" s="40">
        <f t="shared" si="9"/>
        <v>203461.71418444521</v>
      </c>
      <c r="K38" s="29">
        <v>1066.9499510000001</v>
      </c>
      <c r="L38" s="31">
        <f t="shared" si="4"/>
        <v>3.055372896223707E-3</v>
      </c>
      <c r="M38" s="40">
        <f t="shared" si="10"/>
        <v>217722.67669150513</v>
      </c>
      <c r="N38" s="29">
        <v>14206.200194999999</v>
      </c>
      <c r="O38" s="31">
        <f t="shared" si="1"/>
        <v>1.2089922345313919E-2</v>
      </c>
      <c r="P38" s="40">
        <f t="shared" si="11"/>
        <v>234200.61965417396</v>
      </c>
      <c r="Q38" s="93">
        <f t="shared" si="5"/>
        <v>1074767.656315749</v>
      </c>
      <c r="R38" s="2">
        <f t="shared" si="6"/>
        <v>1.8906079010609922E-3</v>
      </c>
    </row>
    <row r="39" spans="1:18" x14ac:dyDescent="0.25">
      <c r="A39" s="28">
        <v>44420</v>
      </c>
      <c r="B39" s="30">
        <v>2975.5</v>
      </c>
      <c r="C39" s="31">
        <f t="shared" si="2"/>
        <v>9.7554393608190182E-4</v>
      </c>
      <c r="D39" s="40">
        <f t="shared" si="7"/>
        <v>197655.10506008362</v>
      </c>
      <c r="E39" s="29">
        <v>1689.599976</v>
      </c>
      <c r="F39" s="31">
        <f t="shared" si="3"/>
        <v>7.1830506679566586E-3</v>
      </c>
      <c r="G39" s="40">
        <f t="shared" si="8"/>
        <v>223514.23789684277</v>
      </c>
      <c r="H39" s="29">
        <v>208.89999399999999</v>
      </c>
      <c r="I39" s="31">
        <f t="shared" si="0"/>
        <v>1.1981788027273232E-3</v>
      </c>
      <c r="J39" s="40">
        <f t="shared" si="9"/>
        <v>203705.49769754757</v>
      </c>
      <c r="K39" s="29">
        <v>1096.5</v>
      </c>
      <c r="L39" s="31">
        <f t="shared" si="4"/>
        <v>2.7695815508781862E-2</v>
      </c>
      <c r="M39" s="40">
        <f t="shared" si="10"/>
        <v>223752.6837772312</v>
      </c>
      <c r="N39" s="29">
        <v>14340.700194999999</v>
      </c>
      <c r="O39" s="31">
        <f t="shared" si="1"/>
        <v>9.4676970726723653E-3</v>
      </c>
      <c r="P39" s="40">
        <f t="shared" si="11"/>
        <v>236417.96017529184</v>
      </c>
      <c r="Q39" s="93">
        <f t="shared" si="5"/>
        <v>1085045.4846069971</v>
      </c>
      <c r="R39" s="2">
        <f t="shared" si="6"/>
        <v>9.5628373545217915E-3</v>
      </c>
    </row>
    <row r="40" spans="1:18" x14ac:dyDescent="0.25">
      <c r="A40" s="28">
        <v>44421</v>
      </c>
      <c r="B40" s="30">
        <v>2988.6999510000001</v>
      </c>
      <c r="C40" s="31">
        <f t="shared" si="2"/>
        <v>4.4362127373551719E-3</v>
      </c>
      <c r="D40" s="40">
        <f t="shared" si="7"/>
        <v>198531.94515475444</v>
      </c>
      <c r="E40" s="29">
        <v>1712.1999510000001</v>
      </c>
      <c r="F40" s="31">
        <f t="shared" si="3"/>
        <v>1.3375932363294485E-2</v>
      </c>
      <c r="G40" s="40">
        <f t="shared" si="8"/>
        <v>226503.94922518425</v>
      </c>
      <c r="H40" s="29">
        <v>211.449997</v>
      </c>
      <c r="I40" s="31">
        <f t="shared" si="0"/>
        <v>1.2206812222311569E-2</v>
      </c>
      <c r="J40" s="40">
        <f t="shared" si="9"/>
        <v>206192.09245659405</v>
      </c>
      <c r="K40" s="29">
        <v>1119.4499510000001</v>
      </c>
      <c r="L40" s="31">
        <f t="shared" si="4"/>
        <v>2.0930187870497052E-2</v>
      </c>
      <c r="M40" s="40">
        <f t="shared" si="10"/>
        <v>228435.86948521656</v>
      </c>
      <c r="N40" s="29">
        <v>14317.5</v>
      </c>
      <c r="O40" s="31">
        <f t="shared" si="1"/>
        <v>-1.6177867666523627E-3</v>
      </c>
      <c r="P40" s="40">
        <f t="shared" si="11"/>
        <v>236035.4863279213</v>
      </c>
      <c r="Q40" s="93">
        <f t="shared" si="5"/>
        <v>1095699.3426496708</v>
      </c>
      <c r="R40" s="2">
        <f t="shared" si="6"/>
        <v>9.8188123851161713E-3</v>
      </c>
    </row>
    <row r="41" spans="1:18" x14ac:dyDescent="0.25">
      <c r="A41" s="28">
        <v>44424</v>
      </c>
      <c r="B41" s="30">
        <v>2971.3999020000001</v>
      </c>
      <c r="C41" s="31">
        <f t="shared" si="2"/>
        <v>-5.7884863932933239E-3</v>
      </c>
      <c r="D41" s="40">
        <f t="shared" si="7"/>
        <v>197382.74569159211</v>
      </c>
      <c r="E41" s="29">
        <v>1704.400024</v>
      </c>
      <c r="F41" s="31">
        <f t="shared" si="3"/>
        <v>-4.5555000719655903E-3</v>
      </c>
      <c r="G41" s="40">
        <f t="shared" si="8"/>
        <v>225472.11046818842</v>
      </c>
      <c r="H41" s="29">
        <v>210.89999399999999</v>
      </c>
      <c r="I41" s="31">
        <f t="shared" si="0"/>
        <v>-2.6011019522502732E-3</v>
      </c>
      <c r="J41" s="40">
        <f t="shared" si="9"/>
        <v>205655.76580236663</v>
      </c>
      <c r="K41" s="29">
        <v>1123.650024</v>
      </c>
      <c r="L41" s="31">
        <f t="shared" si="4"/>
        <v>3.75190779743928E-3</v>
      </c>
      <c r="M41" s="40">
        <f t="shared" si="10"/>
        <v>229292.93980515297</v>
      </c>
      <c r="N41" s="29">
        <v>14549.299805000001</v>
      </c>
      <c r="O41" s="31">
        <f t="shared" si="1"/>
        <v>1.6189963680810271E-2</v>
      </c>
      <c r="P41" s="40">
        <f t="shared" si="11"/>
        <v>239856.89227895273</v>
      </c>
      <c r="Q41" s="93">
        <f t="shared" si="5"/>
        <v>1097660.4540462529</v>
      </c>
      <c r="R41" s="2">
        <f t="shared" si="6"/>
        <v>1.7898262052797875E-3</v>
      </c>
    </row>
    <row r="42" spans="1:18" x14ac:dyDescent="0.25">
      <c r="A42" s="28">
        <v>44425</v>
      </c>
      <c r="B42" s="30">
        <v>3015.3000489999999</v>
      </c>
      <c r="C42" s="31">
        <f t="shared" si="2"/>
        <v>1.4774230479866146E-2</v>
      </c>
      <c r="D42" s="40">
        <f t="shared" si="7"/>
        <v>200298.9238691885</v>
      </c>
      <c r="E42" s="29">
        <v>1741.650024</v>
      </c>
      <c r="F42" s="31">
        <f t="shared" si="3"/>
        <v>2.1855198002508347E-2</v>
      </c>
      <c r="G42" s="40">
        <f t="shared" si="8"/>
        <v>230399.8480865141</v>
      </c>
      <c r="H42" s="29">
        <v>209.199997</v>
      </c>
      <c r="I42" s="31">
        <f t="shared" si="0"/>
        <v>-8.0606782757898232E-3</v>
      </c>
      <c r="J42" s="40">
        <f t="shared" si="9"/>
        <v>203998.04083867258</v>
      </c>
      <c r="K42" s="29">
        <v>1142.9499510000001</v>
      </c>
      <c r="L42" s="31">
        <f t="shared" si="4"/>
        <v>1.7176101622189854E-2</v>
      </c>
      <c r="M42" s="40">
        <f t="shared" si="10"/>
        <v>233231.29864049694</v>
      </c>
      <c r="N42" s="29">
        <v>14737.25</v>
      </c>
      <c r="O42" s="31">
        <f t="shared" si="1"/>
        <v>1.2918160840661885E-2</v>
      </c>
      <c r="P42" s="40">
        <f t="shared" si="11"/>
        <v>242955.40219215356</v>
      </c>
      <c r="Q42" s="93">
        <f t="shared" si="5"/>
        <v>1110883.5136270255</v>
      </c>
      <c r="R42" s="2">
        <f t="shared" si="6"/>
        <v>1.2046584653778059E-2</v>
      </c>
    </row>
    <row r="43" spans="1:18" x14ac:dyDescent="0.25">
      <c r="A43" s="28">
        <v>44426</v>
      </c>
      <c r="B43" s="30">
        <v>3001.5500489999999</v>
      </c>
      <c r="C43" s="31">
        <f t="shared" si="2"/>
        <v>-4.5600768668312419E-3</v>
      </c>
      <c r="D43" s="40">
        <f t="shared" si="7"/>
        <v>199385.54538000142</v>
      </c>
      <c r="E43" s="29">
        <v>1733.4499510000001</v>
      </c>
      <c r="F43" s="31">
        <f t="shared" si="3"/>
        <v>-4.7082208750338639E-3</v>
      </c>
      <c r="G43" s="40">
        <f t="shared" si="8"/>
        <v>229315.07471214855</v>
      </c>
      <c r="H43" s="29">
        <v>208.949997</v>
      </c>
      <c r="I43" s="31">
        <f t="shared" si="0"/>
        <v>-1.1950286978255065E-3</v>
      </c>
      <c r="J43" s="40">
        <f t="shared" si="9"/>
        <v>203754.25732557019</v>
      </c>
      <c r="K43" s="29">
        <v>1134.25</v>
      </c>
      <c r="L43" s="31">
        <f t="shared" si="4"/>
        <v>-7.6118389894397342E-3</v>
      </c>
      <c r="M43" s="40">
        <f t="shared" si="10"/>
        <v>231455.97954794756</v>
      </c>
      <c r="N43" s="29">
        <v>15006.349609000001</v>
      </c>
      <c r="O43" s="31">
        <f t="shared" si="1"/>
        <v>1.8259825204838043E-2</v>
      </c>
      <c r="P43" s="40">
        <f t="shared" si="11"/>
        <v>247391.7253687534</v>
      </c>
      <c r="Q43" s="93">
        <f t="shared" si="5"/>
        <v>1111302.5823344211</v>
      </c>
      <c r="R43" s="2">
        <f t="shared" si="6"/>
        <v>3.772391094609695E-4</v>
      </c>
    </row>
    <row r="44" spans="1:18" x14ac:dyDescent="0.25">
      <c r="A44" s="28">
        <v>44428</v>
      </c>
      <c r="B44" s="30">
        <v>3112.9499510000001</v>
      </c>
      <c r="C44" s="31">
        <f t="shared" si="2"/>
        <v>3.7114124429514117E-2</v>
      </c>
      <c r="D44" s="40">
        <f t="shared" si="7"/>
        <v>206785.56532068131</v>
      </c>
      <c r="E44" s="29">
        <v>1732.9499510000001</v>
      </c>
      <c r="F44" s="31">
        <f t="shared" si="3"/>
        <v>-2.8844213224132886E-4</v>
      </c>
      <c r="G44" s="40">
        <f t="shared" si="8"/>
        <v>229248.93058304349</v>
      </c>
      <c r="H44" s="29">
        <v>208.89999399999999</v>
      </c>
      <c r="I44" s="31">
        <f t="shared" si="0"/>
        <v>-2.3930605751576461E-4</v>
      </c>
      <c r="J44" s="40">
        <f t="shared" si="9"/>
        <v>203705.49769754754</v>
      </c>
      <c r="K44" s="29">
        <v>1117.349976</v>
      </c>
      <c r="L44" s="31">
        <f t="shared" si="4"/>
        <v>-1.4899734626405148E-2</v>
      </c>
      <c r="M44" s="40">
        <f t="shared" si="10"/>
        <v>228007.34687498849</v>
      </c>
      <c r="N44" s="29">
        <v>14978.549805000001</v>
      </c>
      <c r="O44" s="31">
        <f t="shared" si="1"/>
        <v>-1.8525360746844965E-3</v>
      </c>
      <c r="P44" s="40">
        <f t="shared" si="11"/>
        <v>246933.42327292933</v>
      </c>
      <c r="Q44" s="93">
        <f t="shared" si="5"/>
        <v>1114680.7637491901</v>
      </c>
      <c r="R44" s="2">
        <f t="shared" si="6"/>
        <v>3.0398394356943026E-3</v>
      </c>
    </row>
    <row r="45" spans="1:18" x14ac:dyDescent="0.25">
      <c r="A45" s="28">
        <v>44431</v>
      </c>
      <c r="B45" s="30">
        <v>3077.4499510000001</v>
      </c>
      <c r="C45" s="31">
        <f t="shared" si="2"/>
        <v>-1.1403973902181175E-2</v>
      </c>
      <c r="D45" s="40">
        <f t="shared" si="7"/>
        <v>204427.38813041648</v>
      </c>
      <c r="E45" s="29">
        <v>1738.75</v>
      </c>
      <c r="F45" s="31">
        <f t="shared" si="3"/>
        <v>3.3469223947599769E-3</v>
      </c>
      <c r="G45" s="40">
        <f t="shared" si="8"/>
        <v>230016.20896278665</v>
      </c>
      <c r="H45" s="29">
        <v>206.300003</v>
      </c>
      <c r="I45" s="31">
        <f t="shared" si="0"/>
        <v>-1.2446103756230786E-2</v>
      </c>
      <c r="J45" s="40">
        <f t="shared" si="9"/>
        <v>201170.15793748925</v>
      </c>
      <c r="K45" s="29">
        <v>1163.099976</v>
      </c>
      <c r="L45" s="31">
        <f t="shared" si="4"/>
        <v>4.0945094180590003E-2</v>
      </c>
      <c r="M45" s="40">
        <f t="shared" si="10"/>
        <v>237343.12916665134</v>
      </c>
      <c r="N45" s="29">
        <v>15271.900390999999</v>
      </c>
      <c r="O45" s="31">
        <f t="shared" si="1"/>
        <v>1.9584712126275106E-2</v>
      </c>
      <c r="P45" s="40">
        <f t="shared" si="11"/>
        <v>251769.5432820853</v>
      </c>
      <c r="Q45" s="93">
        <f t="shared" si="5"/>
        <v>1124726.4274794289</v>
      </c>
      <c r="R45" s="2">
        <f t="shared" si="6"/>
        <v>9.0121441554715798E-3</v>
      </c>
    </row>
    <row r="46" spans="1:18" x14ac:dyDescent="0.25">
      <c r="A46" s="28">
        <v>44432</v>
      </c>
      <c r="B46" s="30">
        <v>3045.9499510000001</v>
      </c>
      <c r="C46" s="31">
        <f t="shared" si="2"/>
        <v>-1.0235747291280628E-2</v>
      </c>
      <c r="D46" s="40">
        <f t="shared" si="7"/>
        <v>202334.92104609701</v>
      </c>
      <c r="E46" s="29">
        <v>1720.849976</v>
      </c>
      <c r="F46" s="31">
        <f t="shared" si="3"/>
        <v>-1.0294765780014425E-2</v>
      </c>
      <c r="G46" s="40">
        <f t="shared" si="8"/>
        <v>227648.2459659079</v>
      </c>
      <c r="H46" s="29">
        <v>205.75</v>
      </c>
      <c r="I46" s="31">
        <f t="shared" si="0"/>
        <v>-2.6660348618608998E-3</v>
      </c>
      <c r="J46" s="40">
        <f t="shared" si="9"/>
        <v>200633.83128326182</v>
      </c>
      <c r="K46" s="29">
        <v>1152.900024</v>
      </c>
      <c r="L46" s="31">
        <f t="shared" si="4"/>
        <v>-8.7696261804410813E-3</v>
      </c>
      <c r="M46" s="40">
        <f t="shared" si="10"/>
        <v>235261.71864736365</v>
      </c>
      <c r="N46" s="29">
        <v>16461.699218999998</v>
      </c>
      <c r="O46" s="31">
        <f t="shared" si="1"/>
        <v>7.7907712697050435E-2</v>
      </c>
      <c r="P46" s="40">
        <f t="shared" si="11"/>
        <v>271384.33252597362</v>
      </c>
      <c r="Q46" s="93">
        <f t="shared" si="5"/>
        <v>1137263.0494686039</v>
      </c>
      <c r="R46" s="2">
        <f t="shared" si="6"/>
        <v>1.1146374516397106E-2</v>
      </c>
    </row>
    <row r="47" spans="1:18" x14ac:dyDescent="0.25">
      <c r="A47" s="28">
        <v>44433</v>
      </c>
      <c r="B47" s="30">
        <v>3038.0500489999999</v>
      </c>
      <c r="C47" s="31">
        <f t="shared" si="2"/>
        <v>-2.5935757734319997E-3</v>
      </c>
      <c r="D47" s="40">
        <f t="shared" si="7"/>
        <v>201810.15009675256</v>
      </c>
      <c r="E47" s="29">
        <v>1735.5500489999999</v>
      </c>
      <c r="F47" s="31">
        <f t="shared" si="3"/>
        <v>8.5423326873439454E-3</v>
      </c>
      <c r="G47" s="40">
        <f t="shared" si="8"/>
        <v>229592.89301863901</v>
      </c>
      <c r="H47" s="29">
        <v>206.39999399999999</v>
      </c>
      <c r="I47" s="31">
        <f t="shared" si="0"/>
        <v>3.1591445929526341E-3</v>
      </c>
      <c r="J47" s="40">
        <f t="shared" si="9"/>
        <v>201267.66256652371</v>
      </c>
      <c r="K47" s="29">
        <v>1154.349976</v>
      </c>
      <c r="L47" s="31">
        <f t="shared" si="4"/>
        <v>1.2576563186887935E-3</v>
      </c>
      <c r="M47" s="40">
        <f t="shared" si="10"/>
        <v>235557.5970343661</v>
      </c>
      <c r="N47" s="29">
        <v>15904.400390999999</v>
      </c>
      <c r="O47" s="31">
        <f t="shared" si="1"/>
        <v>-3.3854271092304211E-2</v>
      </c>
      <c r="P47" s="40">
        <f t="shared" si="11"/>
        <v>262196.81376243528</v>
      </c>
      <c r="Q47" s="93">
        <f t="shared" si="5"/>
        <v>1130425.1164787167</v>
      </c>
      <c r="R47" s="2">
        <f t="shared" si="6"/>
        <v>-6.012622139690782E-3</v>
      </c>
    </row>
    <row r="48" spans="1:18" x14ac:dyDescent="0.25">
      <c r="A48" s="28">
        <v>44434</v>
      </c>
      <c r="B48" s="30">
        <v>3039.6499020000001</v>
      </c>
      <c r="C48" s="31">
        <f t="shared" si="2"/>
        <v>5.2660521525216275E-4</v>
      </c>
      <c r="D48" s="40">
        <f t="shared" si="7"/>
        <v>201916.42437428434</v>
      </c>
      <c r="E48" s="29">
        <v>1727.6999510000001</v>
      </c>
      <c r="F48" s="31">
        <f t="shared" si="3"/>
        <v>-4.5231181921391306E-3</v>
      </c>
      <c r="G48" s="40">
        <f t="shared" si="8"/>
        <v>228554.41722744054</v>
      </c>
      <c r="H48" s="29">
        <v>204.60000600000001</v>
      </c>
      <c r="I48" s="31">
        <f t="shared" si="0"/>
        <v>-8.7208723465369564E-3</v>
      </c>
      <c r="J48" s="40">
        <f t="shared" si="9"/>
        <v>199512.43297379519</v>
      </c>
      <c r="K48" s="29">
        <v>1167.4499510000001</v>
      </c>
      <c r="L48" s="31">
        <f t="shared" si="4"/>
        <v>1.1348356453727781E-2</v>
      </c>
      <c r="M48" s="40">
        <f t="shared" si="10"/>
        <v>238230.78861089566</v>
      </c>
      <c r="N48" s="29">
        <v>15958.799805000001</v>
      </c>
      <c r="O48" s="31">
        <f t="shared" si="1"/>
        <v>3.4204001825044461E-3</v>
      </c>
      <c r="P48" s="40">
        <f t="shared" si="11"/>
        <v>263093.63179208041</v>
      </c>
      <c r="Q48" s="93">
        <f t="shared" si="5"/>
        <v>1131307.6949784961</v>
      </c>
      <c r="R48" s="2">
        <f t="shared" si="6"/>
        <v>7.807491950715395E-4</v>
      </c>
    </row>
    <row r="49" spans="1:18" x14ac:dyDescent="0.25">
      <c r="A49" s="28">
        <v>44435</v>
      </c>
      <c r="B49" s="30">
        <v>3036.8000489999999</v>
      </c>
      <c r="C49" s="31">
        <f t="shared" si="2"/>
        <v>-9.3755961768005047E-4</v>
      </c>
      <c r="D49" s="40">
        <f t="shared" si="7"/>
        <v>201727.11568864467</v>
      </c>
      <c r="E49" s="29">
        <v>1708.8000489999999</v>
      </c>
      <c r="F49" s="31">
        <f t="shared" si="3"/>
        <v>-1.0939342788694795E-2</v>
      </c>
      <c r="G49" s="40">
        <f t="shared" si="8"/>
        <v>226054.18211151921</v>
      </c>
      <c r="H49" s="29">
        <v>205.89999399999999</v>
      </c>
      <c r="I49" s="31">
        <f t="shared" si="0"/>
        <v>6.3538023552158762E-3</v>
      </c>
      <c r="J49" s="40">
        <f t="shared" si="9"/>
        <v>200780.09554031893</v>
      </c>
      <c r="K49" s="29">
        <v>1162.9499510000001</v>
      </c>
      <c r="L49" s="31">
        <f t="shared" si="4"/>
        <v>-3.8545549607034157E-3</v>
      </c>
      <c r="M49" s="40">
        <f t="shared" si="10"/>
        <v>237312.51494286326</v>
      </c>
      <c r="N49" s="29">
        <v>16195.599609000001</v>
      </c>
      <c r="O49" s="31">
        <f t="shared" si="1"/>
        <v>1.4838196286277805E-2</v>
      </c>
      <c r="P49" s="40">
        <f t="shared" si="11"/>
        <v>266997.46674228099</v>
      </c>
      <c r="Q49" s="93">
        <f t="shared" si="5"/>
        <v>1132871.3750256272</v>
      </c>
      <c r="R49" s="2">
        <f t="shared" si="6"/>
        <v>1.3821881121041102E-3</v>
      </c>
    </row>
    <row r="50" spans="1:18" x14ac:dyDescent="0.25">
      <c r="A50" s="28">
        <v>44438</v>
      </c>
      <c r="B50" s="30">
        <v>3108.75</v>
      </c>
      <c r="C50" s="31">
        <f t="shared" si="2"/>
        <v>2.3692686327403401E-2</v>
      </c>
      <c r="D50" s="40">
        <f t="shared" si="7"/>
        <v>206506.57296438754</v>
      </c>
      <c r="E50" s="29">
        <v>1698.0500489999999</v>
      </c>
      <c r="F50" s="31">
        <f t="shared" si="3"/>
        <v>-6.2909642390817089E-3</v>
      </c>
      <c r="G50" s="40">
        <f t="shared" si="8"/>
        <v>224632.08333576078</v>
      </c>
      <c r="H50" s="29">
        <v>208</v>
      </c>
      <c r="I50" s="31">
        <f t="shared" si="0"/>
        <v>1.0199155226784606E-2</v>
      </c>
      <c r="J50" s="40">
        <f t="shared" si="9"/>
        <v>202827.88290118327</v>
      </c>
      <c r="K50" s="29">
        <v>1163.400024</v>
      </c>
      <c r="L50" s="31">
        <f t="shared" si="4"/>
        <v>3.8700977596928254E-4</v>
      </c>
      <c r="M50" s="40">
        <f t="shared" si="10"/>
        <v>237404.35720610601</v>
      </c>
      <c r="N50" s="29">
        <v>16560.400390999999</v>
      </c>
      <c r="O50" s="31">
        <f t="shared" si="1"/>
        <v>2.2524685149494239E-2</v>
      </c>
      <c r="P50" s="40">
        <f t="shared" si="11"/>
        <v>273011.50061636342</v>
      </c>
      <c r="Q50" s="93">
        <f t="shared" si="5"/>
        <v>1144382.397023801</v>
      </c>
      <c r="R50" s="2">
        <f t="shared" si="6"/>
        <v>1.0160925813765376E-2</v>
      </c>
    </row>
    <row r="51" spans="1:18" x14ac:dyDescent="0.25">
      <c r="A51" s="28">
        <v>44439</v>
      </c>
      <c r="B51" s="30">
        <v>3201.3500979999999</v>
      </c>
      <c r="C51" s="31">
        <f t="shared" si="2"/>
        <v>2.9786923361479589E-2</v>
      </c>
      <c r="D51" s="40">
        <f t="shared" si="7"/>
        <v>212657.76842691953</v>
      </c>
      <c r="E51" s="29">
        <v>1706.4499510000001</v>
      </c>
      <c r="F51" s="31">
        <f t="shared" si="3"/>
        <v>4.9467929434394708E-3</v>
      </c>
      <c r="G51" s="40">
        <f t="shared" si="8"/>
        <v>225743.29174047621</v>
      </c>
      <c r="H51" s="29">
        <v>211.300003</v>
      </c>
      <c r="I51" s="31">
        <f t="shared" si="0"/>
        <v>1.5865399038461625E-2</v>
      </c>
      <c r="J51" s="40">
        <f t="shared" si="9"/>
        <v>206045.82819953692</v>
      </c>
      <c r="K51" s="29">
        <v>1182.3000489999999</v>
      </c>
      <c r="L51" s="31">
        <f t="shared" si="4"/>
        <v>1.6245508518229146E-2</v>
      </c>
      <c r="M51" s="40">
        <f t="shared" si="10"/>
        <v>241261.11171336251</v>
      </c>
      <c r="N51" s="29">
        <v>17148.75</v>
      </c>
      <c r="O51" s="31">
        <f t="shared" si="1"/>
        <v>3.552749904040664E-2</v>
      </c>
      <c r="P51" s="40">
        <f t="shared" si="11"/>
        <v>282710.91644253128</v>
      </c>
      <c r="Q51" s="93">
        <f t="shared" si="5"/>
        <v>1168418.9165228265</v>
      </c>
      <c r="R51" s="2">
        <f t="shared" si="6"/>
        <v>2.1003922781001716E-2</v>
      </c>
    </row>
    <row r="52" spans="1:18" x14ac:dyDescent="0.25">
      <c r="A52" s="28">
        <v>44440</v>
      </c>
      <c r="B52" s="30">
        <v>3302.75</v>
      </c>
      <c r="C52" s="31">
        <f t="shared" si="2"/>
        <v>3.1674105891557502E-2</v>
      </c>
      <c r="D52" s="40">
        <f t="shared" si="7"/>
        <v>219393.51310273609</v>
      </c>
      <c r="E52" s="29">
        <v>1677.75</v>
      </c>
      <c r="F52" s="31">
        <f t="shared" si="3"/>
        <v>-1.6818513184744477E-2</v>
      </c>
      <c r="G52" s="40">
        <f t="shared" si="8"/>
        <v>221946.6252119714</v>
      </c>
      <c r="H52" s="29">
        <v>209.5</v>
      </c>
      <c r="I52" s="31">
        <f t="shared" si="0"/>
        <v>-8.5187078771599145E-3</v>
      </c>
      <c r="J52" s="40">
        <f t="shared" si="9"/>
        <v>204290.58397979758</v>
      </c>
      <c r="K52" s="29">
        <v>1164.650024</v>
      </c>
      <c r="L52" s="31">
        <f t="shared" si="4"/>
        <v>-1.4928549664637525E-2</v>
      </c>
      <c r="M52" s="40">
        <f t="shared" si="10"/>
        <v>237659.43322500392</v>
      </c>
      <c r="N52" s="29">
        <v>16786.300781000002</v>
      </c>
      <c r="O52" s="31">
        <f t="shared" si="1"/>
        <v>-2.1135605743858754E-2</v>
      </c>
      <c r="P52" s="40">
        <f t="shared" si="11"/>
        <v>276735.64997311693</v>
      </c>
      <c r="Q52" s="93">
        <f t="shared" si="5"/>
        <v>1160025.805492626</v>
      </c>
      <c r="R52" s="2">
        <f t="shared" si="6"/>
        <v>-7.1833063565747146E-3</v>
      </c>
    </row>
    <row r="53" spans="1:18" x14ac:dyDescent="0.25">
      <c r="A53" s="28">
        <v>44441</v>
      </c>
      <c r="B53" s="30">
        <v>3301.6000979999999</v>
      </c>
      <c r="C53" s="31">
        <f t="shared" si="2"/>
        <v>-3.4816501400347644E-4</v>
      </c>
      <c r="D53" s="40">
        <f t="shared" si="7"/>
        <v>219317.12795717441</v>
      </c>
      <c r="E53" s="29">
        <v>1689.099976</v>
      </c>
      <c r="F53" s="31">
        <f t="shared" si="3"/>
        <v>6.7649983608999431E-3</v>
      </c>
      <c r="G53" s="40">
        <f t="shared" si="8"/>
        <v>223448.09376773768</v>
      </c>
      <c r="H53" s="29">
        <v>209.75</v>
      </c>
      <c r="I53" s="31">
        <f t="shared" si="0"/>
        <v>1.1933174224343368E-3</v>
      </c>
      <c r="J53" s="40">
        <f t="shared" si="9"/>
        <v>204534.36749289997</v>
      </c>
      <c r="K53" s="29">
        <v>1172.75</v>
      </c>
      <c r="L53" s="31">
        <f t="shared" si="4"/>
        <v>6.9548583978735756E-3</v>
      </c>
      <c r="M53" s="40">
        <f t="shared" si="10"/>
        <v>239312.32093000269</v>
      </c>
      <c r="N53" s="29">
        <v>16703.25</v>
      </c>
      <c r="O53" s="31">
        <f t="shared" si="1"/>
        <v>-4.9475332346007317E-3</v>
      </c>
      <c r="P53" s="40">
        <f t="shared" si="11"/>
        <v>275366.49114767608</v>
      </c>
      <c r="Q53" s="93">
        <f t="shared" si="5"/>
        <v>1161978.4012954908</v>
      </c>
      <c r="R53" s="2">
        <f t="shared" si="6"/>
        <v>1.6832347984152563E-3</v>
      </c>
    </row>
    <row r="54" spans="1:18" x14ac:dyDescent="0.25">
      <c r="A54" s="28">
        <v>44442</v>
      </c>
      <c r="B54" s="30">
        <v>3338.8000489999999</v>
      </c>
      <c r="C54" s="31">
        <f t="shared" si="2"/>
        <v>1.1267249180945571E-2</v>
      </c>
      <c r="D54" s="40">
        <f t="shared" si="7"/>
        <v>221788.22868751723</v>
      </c>
      <c r="E54" s="29">
        <v>1700.650024</v>
      </c>
      <c r="F54" s="31">
        <f t="shared" si="3"/>
        <v>6.8379895590029438E-3</v>
      </c>
      <c r="G54" s="40">
        <f t="shared" si="8"/>
        <v>224976.02949990059</v>
      </c>
      <c r="H54" s="29">
        <v>210.60000600000001</v>
      </c>
      <c r="I54" s="31">
        <f t="shared" si="0"/>
        <v>4.0524719904648787E-3</v>
      </c>
      <c r="J54" s="40">
        <f t="shared" si="9"/>
        <v>205363.23728825239</v>
      </c>
      <c r="K54" s="29">
        <v>1174.75</v>
      </c>
      <c r="L54" s="31">
        <f t="shared" si="4"/>
        <v>1.7053933063313487E-3</v>
      </c>
      <c r="M54" s="40">
        <f t="shared" si="10"/>
        <v>239720.44256023935</v>
      </c>
      <c r="N54" s="29">
        <v>16734.349609000001</v>
      </c>
      <c r="O54" s="31">
        <f t="shared" si="1"/>
        <v>1.8618896921258621E-3</v>
      </c>
      <c r="P54" s="40">
        <f t="shared" si="11"/>
        <v>275879.19317910081</v>
      </c>
      <c r="Q54" s="93">
        <f t="shared" si="5"/>
        <v>1167727.1312150103</v>
      </c>
      <c r="R54" s="2">
        <f t="shared" si="6"/>
        <v>4.947363834913121E-3</v>
      </c>
    </row>
    <row r="55" spans="1:18" x14ac:dyDescent="0.25">
      <c r="A55" s="28">
        <v>44445</v>
      </c>
      <c r="B55" s="30">
        <v>3315.5500489999999</v>
      </c>
      <c r="C55" s="31">
        <f t="shared" si="2"/>
        <v>-6.9635796270469674E-3</v>
      </c>
      <c r="D55" s="40">
        <f t="shared" si="7"/>
        <v>220243.78869670999</v>
      </c>
      <c r="E55" s="29">
        <v>1730.400024</v>
      </c>
      <c r="F55" s="31">
        <f t="shared" si="3"/>
        <v>1.7493311134072487E-2</v>
      </c>
      <c r="G55" s="40">
        <f t="shared" si="8"/>
        <v>228911.60518165061</v>
      </c>
      <c r="H55" s="29">
        <v>209.300003</v>
      </c>
      <c r="I55" s="31">
        <f t="shared" si="0"/>
        <v>-6.172853575322379E-3</v>
      </c>
      <c r="J55" s="40">
        <f t="shared" si="9"/>
        <v>204095.56009471783</v>
      </c>
      <c r="K55" s="29">
        <v>1200.150024</v>
      </c>
      <c r="L55" s="31">
        <f t="shared" si="4"/>
        <v>2.16216420515003E-2</v>
      </c>
      <c r="M55" s="40">
        <f t="shared" si="10"/>
        <v>244903.59216170409</v>
      </c>
      <c r="N55" s="29">
        <v>16747</v>
      </c>
      <c r="O55" s="31">
        <f t="shared" si="1"/>
        <v>7.5595355036650602E-4</v>
      </c>
      <c r="P55" s="40">
        <f t="shared" si="11"/>
        <v>276087.74503465678</v>
      </c>
      <c r="Q55" s="93">
        <f t="shared" si="5"/>
        <v>1174242.2911694392</v>
      </c>
      <c r="R55" s="2">
        <f t="shared" si="6"/>
        <v>5.5793513572386377E-3</v>
      </c>
    </row>
    <row r="56" spans="1:18" x14ac:dyDescent="0.25">
      <c r="A56" s="28">
        <v>44446</v>
      </c>
      <c r="B56" s="30">
        <v>3336.25</v>
      </c>
      <c r="C56" s="31">
        <f t="shared" si="2"/>
        <v>6.2432931773246381E-3</v>
      </c>
      <c r="D56" s="40">
        <f t="shared" si="7"/>
        <v>221618.8352400283</v>
      </c>
      <c r="E56" s="29">
        <v>1706.650024</v>
      </c>
      <c r="F56" s="31">
        <f t="shared" si="3"/>
        <v>-1.3725150063913727E-2</v>
      </c>
      <c r="G56" s="40">
        <f t="shared" si="8"/>
        <v>225769.75904916108</v>
      </c>
      <c r="H56" s="29">
        <v>211.75</v>
      </c>
      <c r="I56" s="31">
        <f t="shared" si="0"/>
        <v>1.1705671117453242E-2</v>
      </c>
      <c r="J56" s="40">
        <f t="shared" si="9"/>
        <v>206484.63559771903</v>
      </c>
      <c r="K56" s="29">
        <v>1182.1999510000001</v>
      </c>
      <c r="L56" s="31">
        <f t="shared" si="4"/>
        <v>-1.4956524301998453E-2</v>
      </c>
      <c r="M56" s="40">
        <f t="shared" si="10"/>
        <v>241240.68563389085</v>
      </c>
      <c r="N56" s="29">
        <v>16781.199218999998</v>
      </c>
      <c r="O56" s="31">
        <f t="shared" si="1"/>
        <v>2.0421101689853671E-3</v>
      </c>
      <c r="P56" s="40">
        <f t="shared" si="11"/>
        <v>276651.5466263243</v>
      </c>
      <c r="Q56" s="93">
        <f t="shared" si="5"/>
        <v>1171765.4621471236</v>
      </c>
      <c r="R56" s="2">
        <f t="shared" si="6"/>
        <v>-2.10929979352803E-3</v>
      </c>
    </row>
    <row r="57" spans="1:18" x14ac:dyDescent="0.25">
      <c r="A57" s="28">
        <v>44447</v>
      </c>
      <c r="B57" s="30">
        <v>3336.6000979999999</v>
      </c>
      <c r="C57" s="31">
        <f t="shared" si="2"/>
        <v>1.0493757961782535E-4</v>
      </c>
      <c r="D57" s="40">
        <f t="shared" si="7"/>
        <v>221642.0913841961</v>
      </c>
      <c r="E57" s="29">
        <v>1693.25</v>
      </c>
      <c r="F57" s="31">
        <f t="shared" si="3"/>
        <v>-7.8516531283862045E-3</v>
      </c>
      <c r="G57" s="40">
        <f t="shared" si="8"/>
        <v>223997.09321422773</v>
      </c>
      <c r="H57" s="29">
        <v>211.25</v>
      </c>
      <c r="I57" s="31">
        <f t="shared" si="0"/>
        <v>-2.3612750885477762E-3</v>
      </c>
      <c r="J57" s="40">
        <f t="shared" si="9"/>
        <v>205997.06857151428</v>
      </c>
      <c r="K57" s="29">
        <v>1188.8000489999999</v>
      </c>
      <c r="L57" s="31">
        <f t="shared" si="4"/>
        <v>5.5828948346825502E-3</v>
      </c>
      <c r="M57" s="40">
        <f t="shared" si="10"/>
        <v>242587.50701163159</v>
      </c>
      <c r="N57" s="29">
        <v>16560.75</v>
      </c>
      <c r="O57" s="31">
        <f t="shared" si="1"/>
        <v>-1.3136678500926258E-2</v>
      </c>
      <c r="P57" s="40">
        <f t="shared" si="11"/>
        <v>273017.26420151029</v>
      </c>
      <c r="Q57" s="93">
        <f t="shared" si="5"/>
        <v>1167241.02438308</v>
      </c>
      <c r="R57" s="2">
        <f t="shared" si="6"/>
        <v>-3.8612144752527833E-3</v>
      </c>
    </row>
    <row r="58" spans="1:18" x14ac:dyDescent="0.25">
      <c r="A58" s="28">
        <v>44448</v>
      </c>
      <c r="B58" s="30">
        <v>3346.3500979999999</v>
      </c>
      <c r="C58" s="31">
        <f t="shared" si="2"/>
        <v>2.9221362205931189E-3</v>
      </c>
      <c r="D58" s="40">
        <f t="shared" si="7"/>
        <v>222289.75976743788</v>
      </c>
      <c r="E58" s="29">
        <v>1691.599976</v>
      </c>
      <c r="F58" s="31">
        <f t="shared" si="3"/>
        <v>-9.7447157832575293E-4</v>
      </c>
      <c r="G58" s="40">
        <f t="shared" si="8"/>
        <v>223778.81441326288</v>
      </c>
      <c r="H58" s="29">
        <v>212.64999399999999</v>
      </c>
      <c r="I58" s="31">
        <f t="shared" si="0"/>
        <v>6.627190532544347E-3</v>
      </c>
      <c r="J58" s="40">
        <f t="shared" si="9"/>
        <v>207362.2503940833</v>
      </c>
      <c r="K58" s="29">
        <v>1198.5500489999999</v>
      </c>
      <c r="L58" s="31">
        <f t="shared" si="4"/>
        <v>8.2015474412215905E-3</v>
      </c>
      <c r="M58" s="40">
        <f t="shared" si="10"/>
        <v>244577.09995903517</v>
      </c>
      <c r="N58" s="29">
        <v>16750.5</v>
      </c>
      <c r="O58" s="31">
        <f t="shared" si="1"/>
        <v>1.1457814410579248E-2</v>
      </c>
      <c r="P58" s="40">
        <f t="shared" si="11"/>
        <v>276145.44534561527</v>
      </c>
      <c r="Q58" s="93">
        <f t="shared" si="5"/>
        <v>1174153.3698794344</v>
      </c>
      <c r="R58" s="2">
        <f t="shared" si="6"/>
        <v>5.9219521520910146E-3</v>
      </c>
    </row>
    <row r="59" spans="1:18" x14ac:dyDescent="0.25">
      <c r="A59" s="28">
        <v>44452</v>
      </c>
      <c r="B59" s="30">
        <v>3367.0500489999999</v>
      </c>
      <c r="C59" s="31">
        <f t="shared" si="2"/>
        <v>6.1858294541183856E-3</v>
      </c>
      <c r="D59" s="40">
        <f t="shared" si="7"/>
        <v>223664.80631075619</v>
      </c>
      <c r="E59" s="29">
        <v>1691.900024</v>
      </c>
      <c r="F59" s="31">
        <f t="shared" si="3"/>
        <v>1.7737526853700558E-4</v>
      </c>
      <c r="G59" s="40">
        <f t="shared" si="8"/>
        <v>223818.50724056232</v>
      </c>
      <c r="H59" s="29">
        <v>214.14999399999999</v>
      </c>
      <c r="I59" s="31">
        <f t="shared" si="0"/>
        <v>7.0538445441949982E-3</v>
      </c>
      <c r="J59" s="40">
        <f t="shared" si="9"/>
        <v>208824.9514726976</v>
      </c>
      <c r="K59" s="29">
        <v>1208.400024</v>
      </c>
      <c r="L59" s="31">
        <f t="shared" si="4"/>
        <v>8.2182425408252602E-3</v>
      </c>
      <c r="M59" s="40">
        <f t="shared" si="10"/>
        <v>246587.09388643017</v>
      </c>
      <c r="N59" s="29">
        <v>16938.199218999998</v>
      </c>
      <c r="O59" s="31">
        <f t="shared" si="1"/>
        <v>1.1205589027193152E-2</v>
      </c>
      <c r="P59" s="40">
        <f t="shared" si="11"/>
        <v>279239.81771788944</v>
      </c>
      <c r="Q59" s="93">
        <f t="shared" si="5"/>
        <v>1182135.1766283358</v>
      </c>
      <c r="R59" s="2">
        <f t="shared" si="6"/>
        <v>6.7979251720080569E-3</v>
      </c>
    </row>
    <row r="60" spans="1:18" x14ac:dyDescent="0.25">
      <c r="A60" s="28">
        <v>44453</v>
      </c>
      <c r="B60" s="30">
        <v>3362.5</v>
      </c>
      <c r="C60" s="31">
        <f t="shared" si="2"/>
        <v>-1.351345817194316E-3</v>
      </c>
      <c r="D60" s="40">
        <f t="shared" si="7"/>
        <v>223362.55781029459</v>
      </c>
      <c r="E60" s="29">
        <v>1686.150024</v>
      </c>
      <c r="F60" s="31">
        <f t="shared" si="3"/>
        <v>-3.3985459651485472E-3</v>
      </c>
      <c r="G60" s="40">
        <f t="shared" si="8"/>
        <v>223057.84975585435</v>
      </c>
      <c r="H60" s="29">
        <v>216.10000600000001</v>
      </c>
      <c r="I60" s="31">
        <f t="shared" si="0"/>
        <v>9.1058232763714386E-3</v>
      </c>
      <c r="J60" s="40">
        <f t="shared" si="9"/>
        <v>210726.47457650484</v>
      </c>
      <c r="K60" s="29">
        <v>1238.650024</v>
      </c>
      <c r="L60" s="31">
        <f t="shared" si="4"/>
        <v>2.503310112479773E-2</v>
      </c>
      <c r="M60" s="40">
        <f t="shared" si="10"/>
        <v>252759.93354375917</v>
      </c>
      <c r="N60" s="29">
        <v>16831.25</v>
      </c>
      <c r="O60" s="31">
        <f t="shared" si="1"/>
        <v>-6.3140843732686358E-3</v>
      </c>
      <c r="P60" s="40">
        <f t="shared" si="11"/>
        <v>277476.67394844251</v>
      </c>
      <c r="Q60" s="93">
        <f t="shared" si="5"/>
        <v>1187383.4896348554</v>
      </c>
      <c r="R60" s="2">
        <f t="shared" si="6"/>
        <v>4.4396893944809168E-3</v>
      </c>
    </row>
    <row r="61" spans="1:18" x14ac:dyDescent="0.25">
      <c r="A61" s="28">
        <v>44454</v>
      </c>
      <c r="B61" s="30">
        <v>3352.3000489999999</v>
      </c>
      <c r="C61" s="31">
        <f t="shared" si="2"/>
        <v>-3.0334426765799005E-3</v>
      </c>
      <c r="D61" s="40">
        <f t="shared" si="7"/>
        <v>222685.00029508281</v>
      </c>
      <c r="E61" s="29">
        <v>1711.4499510000001</v>
      </c>
      <c r="F61" s="31">
        <f t="shared" si="3"/>
        <v>1.5004552762144963E-2</v>
      </c>
      <c r="G61" s="40">
        <f t="shared" si="8"/>
        <v>226404.73303152667</v>
      </c>
      <c r="H61" s="29">
        <v>216</v>
      </c>
      <c r="I61" s="31">
        <f t="shared" si="0"/>
        <v>-4.6277647951575851E-4</v>
      </c>
      <c r="J61" s="40">
        <f t="shared" si="9"/>
        <v>210628.95532045956</v>
      </c>
      <c r="K61" s="29">
        <v>1273.25</v>
      </c>
      <c r="L61" s="31">
        <f t="shared" si="4"/>
        <v>2.7933617510671471E-2</v>
      </c>
      <c r="M61" s="40">
        <f t="shared" si="10"/>
        <v>259820.43284939328</v>
      </c>
      <c r="N61" s="29">
        <v>16828.900390999999</v>
      </c>
      <c r="O61" s="31">
        <f t="shared" si="1"/>
        <v>-1.395980096546845E-4</v>
      </c>
      <c r="P61" s="40">
        <f t="shared" si="11"/>
        <v>277437.93875703373</v>
      </c>
      <c r="Q61" s="93">
        <f t="shared" si="5"/>
        <v>1196977.060253496</v>
      </c>
      <c r="R61" s="2">
        <f t="shared" si="6"/>
        <v>8.0795890311653462E-3</v>
      </c>
    </row>
    <row r="62" spans="1:18" x14ac:dyDescent="0.25">
      <c r="A62" s="28">
        <v>44455</v>
      </c>
      <c r="B62" s="30">
        <v>3342.1000979999999</v>
      </c>
      <c r="C62" s="31">
        <f t="shared" si="2"/>
        <v>-3.0426724490376644E-3</v>
      </c>
      <c r="D62" s="40">
        <f t="shared" si="7"/>
        <v>222007.44277987102</v>
      </c>
      <c r="E62" s="29">
        <v>1702.25</v>
      </c>
      <c r="F62" s="31">
        <f t="shared" si="3"/>
        <v>-5.3755302599556298E-3</v>
      </c>
      <c r="G62" s="40">
        <f t="shared" si="8"/>
        <v>225187.68753811854</v>
      </c>
      <c r="H62" s="29">
        <v>230.75</v>
      </c>
      <c r="I62" s="31">
        <f t="shared" si="0"/>
        <v>6.8287037037036979E-2</v>
      </c>
      <c r="J62" s="40">
        <f t="shared" si="9"/>
        <v>225012.18259350018</v>
      </c>
      <c r="K62" s="29">
        <v>1263.099976</v>
      </c>
      <c r="L62" s="31">
        <f t="shared" si="4"/>
        <v>-7.9717447476929104E-3</v>
      </c>
      <c r="M62" s="40">
        <f t="shared" si="10"/>
        <v>257749.21067848284</v>
      </c>
      <c r="N62" s="29">
        <v>16733</v>
      </c>
      <c r="O62" s="31">
        <f t="shared" si="1"/>
        <v>-5.6985536055157437E-3</v>
      </c>
      <c r="P62" s="40">
        <f t="shared" si="11"/>
        <v>275856.94379082299</v>
      </c>
      <c r="Q62" s="93">
        <f t="shared" si="5"/>
        <v>1205813.4673807956</v>
      </c>
      <c r="R62" s="2">
        <f t="shared" si="6"/>
        <v>7.3822694024130442E-3</v>
      </c>
    </row>
    <row r="63" spans="1:18" x14ac:dyDescent="0.25">
      <c r="A63" s="28">
        <v>44456</v>
      </c>
      <c r="B63" s="30">
        <v>3303.0500489999999</v>
      </c>
      <c r="C63" s="31">
        <f t="shared" si="2"/>
        <v>-1.1684284687753177E-2</v>
      </c>
      <c r="D63" s="40">
        <f t="shared" si="7"/>
        <v>219413.44461563093</v>
      </c>
      <c r="E63" s="29">
        <v>1691.3000489999999</v>
      </c>
      <c r="F63" s="31">
        <f t="shared" si="3"/>
        <v>-6.4326338669408178E-3</v>
      </c>
      <c r="G63" s="40">
        <f t="shared" si="8"/>
        <v>223739.13759284274</v>
      </c>
      <c r="H63" s="29">
        <v>231.14999399999999</v>
      </c>
      <c r="I63" s="31">
        <f t="shared" si="0"/>
        <v>1.733451787648832E-3</v>
      </c>
      <c r="J63" s="40">
        <f t="shared" si="9"/>
        <v>225402.23036365965</v>
      </c>
      <c r="K63" s="29">
        <v>1263.3000489999999</v>
      </c>
      <c r="L63" s="31">
        <f t="shared" si="4"/>
        <v>1.583983879356321E-4</v>
      </c>
      <c r="M63" s="40">
        <f t="shared" si="10"/>
        <v>257790.037737946</v>
      </c>
      <c r="N63" s="29">
        <v>16840.199218999998</v>
      </c>
      <c r="O63" s="31">
        <f t="shared" si="1"/>
        <v>6.4064554473195479E-3</v>
      </c>
      <c r="P63" s="40">
        <f t="shared" si="11"/>
        <v>277624.20901105262</v>
      </c>
      <c r="Q63" s="93">
        <f t="shared" si="5"/>
        <v>1203969.059321132</v>
      </c>
      <c r="R63" s="2">
        <f t="shared" si="6"/>
        <v>-1.5295965002529721E-3</v>
      </c>
    </row>
    <row r="64" spans="1:18" x14ac:dyDescent="0.25">
      <c r="A64" s="28">
        <v>44459</v>
      </c>
      <c r="B64" s="30">
        <v>3271.5500489999999</v>
      </c>
      <c r="C64" s="31">
        <f t="shared" si="2"/>
        <v>-9.5366402363586955E-3</v>
      </c>
      <c r="D64" s="40">
        <f t="shared" si="7"/>
        <v>217320.97753131145</v>
      </c>
      <c r="E64" s="29">
        <v>1687.849976</v>
      </c>
      <c r="F64" s="31">
        <f t="shared" si="3"/>
        <v>-2.0398941051529285E-3</v>
      </c>
      <c r="G64" s="40">
        <f t="shared" si="8"/>
        <v>223282.73344497511</v>
      </c>
      <c r="H64" s="29">
        <v>233.75</v>
      </c>
      <c r="I64" s="31">
        <f t="shared" si="0"/>
        <v>1.1248133538779292E-2</v>
      </c>
      <c r="J64" s="40">
        <f t="shared" si="9"/>
        <v>227937.5847507288</v>
      </c>
      <c r="K64" s="29">
        <v>1276.150024</v>
      </c>
      <c r="L64" s="31">
        <f t="shared" si="4"/>
        <v>1.0171752158303127E-2</v>
      </c>
      <c r="M64" s="40">
        <f t="shared" si="10"/>
        <v>260412.21411069599</v>
      </c>
      <c r="N64" s="29">
        <v>17018.949218999998</v>
      </c>
      <c r="O64" s="31">
        <f t="shared" si="1"/>
        <v>1.0614482505546974E-2</v>
      </c>
      <c r="P64" s="40">
        <f t="shared" si="11"/>
        <v>280571.04632071673</v>
      </c>
      <c r="Q64" s="93">
        <f t="shared" si="5"/>
        <v>1209524.5561584281</v>
      </c>
      <c r="R64" s="2">
        <f t="shared" si="6"/>
        <v>4.6143186108358325E-3</v>
      </c>
    </row>
    <row r="65" spans="1:18" x14ac:dyDescent="0.25">
      <c r="A65" s="28">
        <v>44460</v>
      </c>
      <c r="B65" s="30">
        <v>3309.1999510000001</v>
      </c>
      <c r="C65" s="31">
        <f t="shared" si="2"/>
        <v>1.1508276332654166E-2</v>
      </c>
      <c r="D65" s="40">
        <f t="shared" si="7"/>
        <v>219821.96739362431</v>
      </c>
      <c r="E65" s="29">
        <v>1718.4499510000001</v>
      </c>
      <c r="F65" s="31">
        <f t="shared" si="3"/>
        <v>1.8129558571620352E-2</v>
      </c>
      <c r="G65" s="40">
        <f t="shared" si="8"/>
        <v>227330.75083899728</v>
      </c>
      <c r="H65" s="29">
        <v>241.5</v>
      </c>
      <c r="I65" s="31">
        <f t="shared" si="0"/>
        <v>3.3155080213903787E-2</v>
      </c>
      <c r="J65" s="40">
        <f t="shared" si="9"/>
        <v>235494.8736569027</v>
      </c>
      <c r="K65" s="29">
        <v>1299.5</v>
      </c>
      <c r="L65" s="31">
        <f t="shared" si="4"/>
        <v>1.8297202962713754E-2</v>
      </c>
      <c r="M65" s="40">
        <f t="shared" si="10"/>
        <v>265177.02924624906</v>
      </c>
      <c r="N65" s="29">
        <v>17587.25</v>
      </c>
      <c r="O65" s="31">
        <f t="shared" si="1"/>
        <v>3.3392236717267432E-2</v>
      </c>
      <c r="P65" s="40">
        <f t="shared" si="11"/>
        <v>289939.9411154695</v>
      </c>
      <c r="Q65" s="93">
        <f t="shared" si="5"/>
        <v>1237764.5622512428</v>
      </c>
      <c r="R65" s="2">
        <f t="shared" si="6"/>
        <v>2.3348022120780909E-2</v>
      </c>
    </row>
    <row r="66" spans="1:18" x14ac:dyDescent="0.25">
      <c r="A66" s="28">
        <v>44461</v>
      </c>
      <c r="B66" s="30">
        <v>3317.5</v>
      </c>
      <c r="C66" s="31">
        <f t="shared" si="2"/>
        <v>2.508173916022205E-3</v>
      </c>
      <c r="D66" s="40">
        <f t="shared" si="7"/>
        <v>220373.31911840968</v>
      </c>
      <c r="E66" s="29">
        <v>1716.900024</v>
      </c>
      <c r="F66" s="31">
        <f t="shared" si="3"/>
        <v>-9.0193316313813554E-4</v>
      </c>
      <c r="G66" s="40">
        <f t="shared" si="8"/>
        <v>227125.71369581448</v>
      </c>
      <c r="H66" s="29">
        <v>243.5</v>
      </c>
      <c r="I66" s="31">
        <f t="shared" si="0"/>
        <v>8.2815734989647449E-3</v>
      </c>
      <c r="J66" s="40">
        <f t="shared" si="9"/>
        <v>237445.14176172175</v>
      </c>
      <c r="K66" s="29">
        <v>1315.5</v>
      </c>
      <c r="L66" s="31">
        <f t="shared" si="4"/>
        <v>1.2312427856868036E-2</v>
      </c>
      <c r="M66" s="40">
        <f t="shared" si="10"/>
        <v>268442.0022881421</v>
      </c>
      <c r="N66" s="29">
        <v>17614.75</v>
      </c>
      <c r="O66" s="31">
        <f t="shared" si="1"/>
        <v>1.5636327453125709E-3</v>
      </c>
      <c r="P66" s="40">
        <f t="shared" si="11"/>
        <v>290393.30070157163</v>
      </c>
      <c r="Q66" s="93">
        <f t="shared" si="5"/>
        <v>1243779.4775656597</v>
      </c>
      <c r="R66" s="2">
        <f t="shared" si="6"/>
        <v>4.8594987268637535E-3</v>
      </c>
    </row>
    <row r="67" spans="1:18" x14ac:dyDescent="0.25">
      <c r="A67" s="28">
        <v>44462</v>
      </c>
      <c r="B67" s="30">
        <v>3320.6499020000001</v>
      </c>
      <c r="C67" s="31">
        <f t="shared" si="2"/>
        <v>9.4948063300681618E-4</v>
      </c>
      <c r="D67" s="40">
        <f t="shared" si="7"/>
        <v>220582.55931694404</v>
      </c>
      <c r="E67" s="29">
        <v>1742.5500489999999</v>
      </c>
      <c r="F67" s="31">
        <f t="shared" si="3"/>
        <v>1.4939731283968971E-2</v>
      </c>
      <c r="G67" s="40">
        <f t="shared" si="8"/>
        <v>230518.91082610961</v>
      </c>
      <c r="H67" s="29">
        <v>242.5</v>
      </c>
      <c r="I67" s="31">
        <f t="shared" si="0"/>
        <v>-4.1067761806981018E-3</v>
      </c>
      <c r="J67" s="40">
        <f t="shared" si="9"/>
        <v>236470.00770931222</v>
      </c>
      <c r="K67" s="29">
        <v>1328.3000489999999</v>
      </c>
      <c r="L67" s="31">
        <f t="shared" si="4"/>
        <v>9.7301778791334392E-3</v>
      </c>
      <c r="M67" s="40">
        <f t="shared" si="10"/>
        <v>271053.99072063644</v>
      </c>
      <c r="N67" s="29">
        <v>18503.849609000001</v>
      </c>
      <c r="O67" s="31">
        <f t="shared" si="1"/>
        <v>5.0474721980158677E-2</v>
      </c>
      <c r="P67" s="40">
        <f t="shared" si="11"/>
        <v>305050.82181938406</v>
      </c>
      <c r="Q67" s="93">
        <f t="shared" si="5"/>
        <v>1263676.2903923865</v>
      </c>
      <c r="R67" s="2">
        <f t="shared" si="6"/>
        <v>1.59970583094593E-2</v>
      </c>
    </row>
    <row r="68" spans="1:18" x14ac:dyDescent="0.25">
      <c r="A68" s="28">
        <v>44463</v>
      </c>
      <c r="B68" s="30">
        <v>3448.6000979999999</v>
      </c>
      <c r="C68" s="31">
        <f t="shared" si="2"/>
        <v>3.8531672948399764E-2</v>
      </c>
      <c r="D68" s="40">
        <f t="shared" si="7"/>
        <v>229081.97435066552</v>
      </c>
      <c r="E68" s="29">
        <v>1763.849976</v>
      </c>
      <c r="F68" s="31">
        <f t="shared" si="3"/>
        <v>1.2223423374395193E-2</v>
      </c>
      <c r="G68" s="40">
        <f t="shared" si="8"/>
        <v>233336.64106894159</v>
      </c>
      <c r="H68" s="29">
        <v>238.449997</v>
      </c>
      <c r="I68" s="31">
        <f t="shared" ref="I68:I129" si="12">H68/H67-1</f>
        <v>-1.6701043298969043E-2</v>
      </c>
      <c r="J68" s="40">
        <f t="shared" si="9"/>
        <v>232520.71187165147</v>
      </c>
      <c r="K68" s="29">
        <v>1358.1999510000001</v>
      </c>
      <c r="L68" s="31">
        <f t="shared" si="4"/>
        <v>2.2509900547327488E-2</v>
      </c>
      <c r="M68" s="40">
        <f t="shared" si="10"/>
        <v>277155.38909471419</v>
      </c>
      <c r="N68" s="29">
        <v>18526</v>
      </c>
      <c r="O68" s="31">
        <f t="shared" ref="O68:O129" si="13">N68/N67-1</f>
        <v>1.1970693378975383E-3</v>
      </c>
      <c r="P68" s="40">
        <f t="shared" si="11"/>
        <v>305415.98880468449</v>
      </c>
      <c r="Q68" s="93">
        <f t="shared" si="5"/>
        <v>1277510.7051906572</v>
      </c>
      <c r="R68" s="2">
        <f t="shared" si="6"/>
        <v>1.0947752128810606E-2</v>
      </c>
    </row>
    <row r="69" spans="1:18" x14ac:dyDescent="0.25">
      <c r="A69" s="28">
        <v>44466</v>
      </c>
      <c r="B69" s="30">
        <v>3430.6499020000001</v>
      </c>
      <c r="C69" s="31">
        <f t="shared" ref="C69:C129" si="14">B69/B68-1</f>
        <v>-5.2050674157347876E-3</v>
      </c>
      <c r="D69" s="40">
        <f t="shared" si="7"/>
        <v>227889.58723044067</v>
      </c>
      <c r="E69" s="29">
        <v>1721.150024</v>
      </c>
      <c r="F69" s="31">
        <f t="shared" ref="F69:F129" si="15">E69/E68-1</f>
        <v>-2.4208380860618051E-2</v>
      </c>
      <c r="G69" s="40">
        <f t="shared" si="8"/>
        <v>227687.93879320732</v>
      </c>
      <c r="H69" s="29">
        <v>238.699997</v>
      </c>
      <c r="I69" s="31">
        <f t="shared" si="12"/>
        <v>1.0484378408275319E-3</v>
      </c>
      <c r="J69" s="40">
        <f t="shared" si="9"/>
        <v>232764.49538475386</v>
      </c>
      <c r="K69" s="29">
        <v>1295.1999510000001</v>
      </c>
      <c r="L69" s="31">
        <f t="shared" ref="L69:L129" si="16">K69/K68-1</f>
        <v>-4.6384922892697134E-2</v>
      </c>
      <c r="M69" s="40">
        <f t="shared" si="10"/>
        <v>264299.5577422604</v>
      </c>
      <c r="N69" s="29">
        <v>18031.099609000001</v>
      </c>
      <c r="O69" s="31">
        <f t="shared" si="13"/>
        <v>-2.6713828727194189E-2</v>
      </c>
      <c r="P69" s="40">
        <f t="shared" si="11"/>
        <v>297257.15838920948</v>
      </c>
      <c r="Q69" s="93">
        <f t="shared" ref="Q69:Q129" si="17">D69+G69+J69+M69+P69</f>
        <v>1249898.7375398718</v>
      </c>
      <c r="R69" s="2">
        <f t="shared" ref="R69:R129" si="18">Q69/Q68-1</f>
        <v>-2.1613883577331405E-2</v>
      </c>
    </row>
    <row r="70" spans="1:18" x14ac:dyDescent="0.25">
      <c r="A70" s="28">
        <v>44467</v>
      </c>
      <c r="B70" s="30">
        <v>3379.6999510000001</v>
      </c>
      <c r="C70" s="31">
        <f t="shared" si="14"/>
        <v>-1.4851399138774646E-2</v>
      </c>
      <c r="D70" s="40">
        <f t="shared" ref="D70:D129" si="19">D69*(1+C70)</f>
        <v>224505.1080109108</v>
      </c>
      <c r="E70" s="29">
        <v>1687.099976</v>
      </c>
      <c r="F70" s="31">
        <f t="shared" si="15"/>
        <v>-1.9783312044389212E-2</v>
      </c>
      <c r="G70" s="40">
        <f t="shared" ref="G70:G129" si="20">G69*(1+F70)</f>
        <v>223183.51725131751</v>
      </c>
      <c r="H70" s="29">
        <v>237.75</v>
      </c>
      <c r="I70" s="31">
        <f t="shared" si="12"/>
        <v>-3.9798785586075969E-3</v>
      </c>
      <c r="J70" s="40">
        <f t="shared" ref="J70:J129" si="21">J69*(1+I70)</f>
        <v>231838.12096036697</v>
      </c>
      <c r="K70" s="29">
        <v>1269</v>
      </c>
      <c r="L70" s="31">
        <f t="shared" si="16"/>
        <v>-2.0228499066705097E-2</v>
      </c>
      <c r="M70" s="40">
        <f t="shared" ref="M70:M129" si="22">M69*(1+L70)</f>
        <v>258953.1743851405</v>
      </c>
      <c r="N70" s="29">
        <v>17550.349609000001</v>
      </c>
      <c r="O70" s="31">
        <f t="shared" si="13"/>
        <v>-2.6662267439310217E-2</v>
      </c>
      <c r="P70" s="40">
        <f t="shared" ref="P70:P129" si="23">P69*(1+O70)</f>
        <v>289331.60853398696</v>
      </c>
      <c r="Q70" s="93">
        <f t="shared" si="17"/>
        <v>1227811.5291417227</v>
      </c>
      <c r="R70" s="2">
        <f t="shared" si="18"/>
        <v>-1.7671198261726806E-2</v>
      </c>
    </row>
    <row r="71" spans="1:18" x14ac:dyDescent="0.25">
      <c r="A71" s="28">
        <v>44468</v>
      </c>
      <c r="B71" s="30">
        <v>3323.0500489999999</v>
      </c>
      <c r="C71" s="31">
        <f t="shared" si="14"/>
        <v>-1.6761814013471321E-2</v>
      </c>
      <c r="D71" s="40">
        <f t="shared" si="19"/>
        <v>220741.99514535762</v>
      </c>
      <c r="E71" s="29">
        <v>1692.25</v>
      </c>
      <c r="F71" s="31">
        <f t="shared" si="15"/>
        <v>3.0525896943052189E-3</v>
      </c>
      <c r="G71" s="40">
        <f t="shared" si="20"/>
        <v>223864.80495601767</v>
      </c>
      <c r="H71" s="29">
        <v>238.10000600000001</v>
      </c>
      <c r="I71" s="31">
        <f t="shared" si="12"/>
        <v>1.4721598317559703E-3</v>
      </c>
      <c r="J71" s="40">
        <f t="shared" si="21"/>
        <v>232179.42372951462</v>
      </c>
      <c r="K71" s="29">
        <v>1281.1999510000001</v>
      </c>
      <c r="L71" s="31">
        <f t="shared" si="16"/>
        <v>9.6138305752562214E-3</v>
      </c>
      <c r="M71" s="40">
        <f t="shared" si="22"/>
        <v>261442.70633060404</v>
      </c>
      <c r="N71" s="29">
        <v>17433.75</v>
      </c>
      <c r="O71" s="31">
        <f t="shared" si="13"/>
        <v>-6.6437200168484312E-3</v>
      </c>
      <c r="P71" s="40">
        <f t="shared" si="23"/>
        <v>287409.37033486273</v>
      </c>
      <c r="Q71" s="93">
        <f t="shared" si="17"/>
        <v>1225638.3004963566</v>
      </c>
      <c r="R71" s="2">
        <f t="shared" si="18"/>
        <v>-1.7700018233949288E-3</v>
      </c>
    </row>
    <row r="72" spans="1:18" x14ac:dyDescent="0.25">
      <c r="A72" s="28">
        <v>44469</v>
      </c>
      <c r="B72" s="30">
        <v>3244.6499020000001</v>
      </c>
      <c r="C72" s="31">
        <f t="shared" si="14"/>
        <v>-2.3592827626412904E-2</v>
      </c>
      <c r="D72" s="40">
        <f t="shared" si="19"/>
        <v>215534.06730398274</v>
      </c>
      <c r="E72" s="29">
        <v>1675.1999510000001</v>
      </c>
      <c r="F72" s="31">
        <f t="shared" si="15"/>
        <v>-1.0075372433151042E-2</v>
      </c>
      <c r="G72" s="40">
        <f t="shared" si="20"/>
        <v>221609.28367141107</v>
      </c>
      <c r="H72" s="29">
        <v>236.14999399999999</v>
      </c>
      <c r="I72" s="31">
        <f t="shared" si="12"/>
        <v>-8.1898863958870249E-3</v>
      </c>
      <c r="J72" s="40">
        <f t="shared" si="21"/>
        <v>230277.90062570738</v>
      </c>
      <c r="K72" s="29">
        <v>1279.5500489999999</v>
      </c>
      <c r="L72" s="31">
        <f t="shared" si="16"/>
        <v>-1.2877786942719904E-3</v>
      </c>
      <c r="M72" s="40">
        <f t="shared" si="22"/>
        <v>261106.02598361869</v>
      </c>
      <c r="N72" s="29">
        <v>17786.75</v>
      </c>
      <c r="O72" s="31">
        <f t="shared" si="13"/>
        <v>2.0248082024808101E-2</v>
      </c>
      <c r="P72" s="40">
        <f t="shared" si="23"/>
        <v>293228.85884010146</v>
      </c>
      <c r="Q72" s="93">
        <f t="shared" si="17"/>
        <v>1221756.1364248213</v>
      </c>
      <c r="R72" s="2">
        <f t="shared" si="18"/>
        <v>-3.1674630843071538E-3</v>
      </c>
    </row>
    <row r="73" spans="1:18" x14ac:dyDescent="0.25">
      <c r="A73" s="28">
        <v>44470</v>
      </c>
      <c r="B73" s="30">
        <v>3177.8500979999999</v>
      </c>
      <c r="C73" s="31">
        <f t="shared" si="14"/>
        <v>-2.0587676950547085E-2</v>
      </c>
      <c r="D73" s="40">
        <f t="shared" si="19"/>
        <v>211096.72155449085</v>
      </c>
      <c r="E73" s="29">
        <v>1665.150024</v>
      </c>
      <c r="F73" s="31">
        <f t="shared" si="15"/>
        <v>-5.9992402662146782E-3</v>
      </c>
      <c r="G73" s="40">
        <f t="shared" si="20"/>
        <v>220279.79633344256</v>
      </c>
      <c r="H73" s="29">
        <v>235.35000600000001</v>
      </c>
      <c r="I73" s="31">
        <f t="shared" si="12"/>
        <v>-3.3876265946464201E-3</v>
      </c>
      <c r="J73" s="40">
        <f t="shared" si="21"/>
        <v>229497.80508538839</v>
      </c>
      <c r="K73" s="29">
        <v>1273.75</v>
      </c>
      <c r="L73" s="31">
        <f t="shared" si="16"/>
        <v>-4.5328816989478327E-3</v>
      </c>
      <c r="M73" s="40">
        <f t="shared" si="22"/>
        <v>259922.46325695256</v>
      </c>
      <c r="N73" s="29">
        <v>17177.800781000002</v>
      </c>
      <c r="O73" s="31">
        <f t="shared" si="13"/>
        <v>-3.4236115029446013E-2</v>
      </c>
      <c r="P73" s="40">
        <f t="shared" si="23"/>
        <v>283189.84189889854</v>
      </c>
      <c r="Q73" s="93">
        <f t="shared" si="17"/>
        <v>1203986.6281291728</v>
      </c>
      <c r="R73" s="2">
        <f t="shared" si="18"/>
        <v>-1.4544234946629153E-2</v>
      </c>
    </row>
    <row r="74" spans="1:18" x14ac:dyDescent="0.25">
      <c r="A74" s="28">
        <v>44473</v>
      </c>
      <c r="B74" s="30">
        <v>3201.6000979999999</v>
      </c>
      <c r="C74" s="31">
        <f t="shared" si="14"/>
        <v>7.4736061386115882E-3</v>
      </c>
      <c r="D74" s="40">
        <f t="shared" si="19"/>
        <v>212674.37530854129</v>
      </c>
      <c r="E74" s="29">
        <v>1678.75</v>
      </c>
      <c r="F74" s="31">
        <f t="shared" si="15"/>
        <v>8.1674178326167635E-3</v>
      </c>
      <c r="G74" s="40">
        <f t="shared" si="20"/>
        <v>222078.91347018152</v>
      </c>
      <c r="H74" s="29">
        <v>236.60000600000001</v>
      </c>
      <c r="I74" s="31">
        <f t="shared" si="12"/>
        <v>5.3112384454325756E-3</v>
      </c>
      <c r="J74" s="40">
        <f t="shared" si="21"/>
        <v>230716.72265090031</v>
      </c>
      <c r="K74" s="29">
        <v>1278.650024</v>
      </c>
      <c r="L74" s="31">
        <f t="shared" si="16"/>
        <v>3.8469275760548705E-3</v>
      </c>
      <c r="M74" s="40">
        <f t="shared" si="22"/>
        <v>260922.36614849183</v>
      </c>
      <c r="N74" s="29">
        <v>17806.199218999998</v>
      </c>
      <c r="O74" s="31">
        <f t="shared" si="13"/>
        <v>3.6582007557978802E-2</v>
      </c>
      <c r="P74" s="40">
        <f t="shared" si="23"/>
        <v>293549.49483558687</v>
      </c>
      <c r="Q74" s="93">
        <f t="shared" si="17"/>
        <v>1219941.8724137018</v>
      </c>
      <c r="R74" s="2">
        <f t="shared" si="18"/>
        <v>1.3252011203248371E-2</v>
      </c>
    </row>
    <row r="75" spans="1:18" x14ac:dyDescent="0.25">
      <c r="A75" s="28">
        <v>44474</v>
      </c>
      <c r="B75" s="30">
        <v>3254.75</v>
      </c>
      <c r="C75" s="31">
        <f t="shared" si="14"/>
        <v>1.660104334492063E-2</v>
      </c>
      <c r="D75" s="40">
        <f t="shared" si="19"/>
        <v>216204.99183139231</v>
      </c>
      <c r="E75" s="29">
        <v>1692.8000489999999</v>
      </c>
      <c r="F75" s="31">
        <f t="shared" si="15"/>
        <v>8.369351600893582E-3</v>
      </c>
      <c r="G75" s="40">
        <f t="shared" si="20"/>
        <v>223937.56998015789</v>
      </c>
      <c r="H75" s="29">
        <v>234.699997</v>
      </c>
      <c r="I75" s="31">
        <f t="shared" si="12"/>
        <v>-8.0304689425917397E-3</v>
      </c>
      <c r="J75" s="40">
        <f t="shared" si="21"/>
        <v>228863.95917511571</v>
      </c>
      <c r="K75" s="29">
        <v>1305.150024</v>
      </c>
      <c r="L75" s="31">
        <f t="shared" si="16"/>
        <v>2.0724982991905838E-2</v>
      </c>
      <c r="M75" s="40">
        <f t="shared" si="22"/>
        <v>266329.97774912714</v>
      </c>
      <c r="N75" s="29">
        <v>17847.5</v>
      </c>
      <c r="O75" s="31">
        <f t="shared" si="13"/>
        <v>2.319460795200623E-3</v>
      </c>
      <c r="P75" s="40">
        <f t="shared" si="23"/>
        <v>294230.37138030893</v>
      </c>
      <c r="Q75" s="93">
        <f t="shared" si="17"/>
        <v>1229566.8701161018</v>
      </c>
      <c r="R75" s="2">
        <f t="shared" si="18"/>
        <v>7.8897182890824702E-3</v>
      </c>
    </row>
    <row r="76" spans="1:18" x14ac:dyDescent="0.25">
      <c r="A76" s="28">
        <v>44475</v>
      </c>
      <c r="B76" s="30">
        <v>3212.25</v>
      </c>
      <c r="C76" s="31">
        <f t="shared" si="14"/>
        <v>-1.3057838543666933E-2</v>
      </c>
      <c r="D76" s="40">
        <f t="shared" si="19"/>
        <v>213381.82195572316</v>
      </c>
      <c r="E76" s="29">
        <v>1673.5500489999999</v>
      </c>
      <c r="F76" s="31">
        <f t="shared" si="15"/>
        <v>-1.137169154228912E-2</v>
      </c>
      <c r="G76" s="40">
        <f t="shared" si="20"/>
        <v>221391.02100961376</v>
      </c>
      <c r="H76" s="29">
        <v>231.25</v>
      </c>
      <c r="I76" s="31">
        <f t="shared" si="12"/>
        <v>-1.4699603937361805E-2</v>
      </c>
      <c r="J76" s="40">
        <f t="shared" si="21"/>
        <v>225499.74961970496</v>
      </c>
      <c r="K76" s="29">
        <v>1275.4499510000001</v>
      </c>
      <c r="L76" s="31">
        <f t="shared" si="16"/>
        <v>-2.2756060570704117E-2</v>
      </c>
      <c r="M76" s="40">
        <f t="shared" si="22"/>
        <v>260269.35664367373</v>
      </c>
      <c r="N76" s="29">
        <v>17616.599609000001</v>
      </c>
      <c r="O76" s="31">
        <f t="shared" si="13"/>
        <v>-1.2937408096372005E-2</v>
      </c>
      <c r="P76" s="40">
        <f t="shared" si="23"/>
        <v>290423.79299141478</v>
      </c>
      <c r="Q76" s="93">
        <f t="shared" si="17"/>
        <v>1210965.7422201303</v>
      </c>
      <c r="R76" s="2">
        <f t="shared" si="18"/>
        <v>-1.5128195422356439E-2</v>
      </c>
    </row>
    <row r="77" spans="1:18" x14ac:dyDescent="0.25">
      <c r="A77" s="28">
        <v>44476</v>
      </c>
      <c r="B77" s="30">
        <v>3290.8500979999999</v>
      </c>
      <c r="C77" s="31">
        <f t="shared" si="14"/>
        <v>2.4468860767374867E-2</v>
      </c>
      <c r="D77" s="40">
        <f t="shared" si="19"/>
        <v>218603.03204744653</v>
      </c>
      <c r="E77" s="29">
        <v>1691</v>
      </c>
      <c r="F77" s="31">
        <f t="shared" si="15"/>
        <v>1.0426907166849908E-2</v>
      </c>
      <c r="G77" s="40">
        <f t="shared" si="20"/>
        <v>223699.44463325513</v>
      </c>
      <c r="H77" s="29">
        <v>232.949997</v>
      </c>
      <c r="I77" s="31">
        <f t="shared" si="12"/>
        <v>7.3513383783783137E-3</v>
      </c>
      <c r="J77" s="40">
        <f t="shared" si="21"/>
        <v>227157.47458339899</v>
      </c>
      <c r="K77" s="29">
        <v>1306.3000489999999</v>
      </c>
      <c r="L77" s="31">
        <f t="shared" si="16"/>
        <v>2.418761941682801E-2</v>
      </c>
      <c r="M77" s="40">
        <f t="shared" si="22"/>
        <v>266564.65278803359</v>
      </c>
      <c r="N77" s="29">
        <v>17470.25</v>
      </c>
      <c r="O77" s="31">
        <f t="shared" si="13"/>
        <v>-8.3074834104326367E-3</v>
      </c>
      <c r="P77" s="40">
        <f t="shared" si="23"/>
        <v>288011.1021491437</v>
      </c>
      <c r="Q77" s="93">
        <f t="shared" si="17"/>
        <v>1224035.7062012779</v>
      </c>
      <c r="R77" s="2">
        <f t="shared" si="18"/>
        <v>1.0793008856869735E-2</v>
      </c>
    </row>
    <row r="78" spans="1:18" x14ac:dyDescent="0.25">
      <c r="A78" s="28">
        <v>44477</v>
      </c>
      <c r="B78" s="30">
        <v>3306.8999020000001</v>
      </c>
      <c r="C78" s="31">
        <f t="shared" si="14"/>
        <v>4.8770996921903009E-3</v>
      </c>
      <c r="D78" s="40">
        <f t="shared" si="19"/>
        <v>219669.18082775699</v>
      </c>
      <c r="E78" s="29">
        <v>1723.849976</v>
      </c>
      <c r="F78" s="31">
        <f t="shared" si="15"/>
        <v>1.9426360733293846E-2</v>
      </c>
      <c r="G78" s="40">
        <f t="shared" si="20"/>
        <v>228045.11074053825</v>
      </c>
      <c r="H78" s="29">
        <v>231.699997</v>
      </c>
      <c r="I78" s="31">
        <f t="shared" si="12"/>
        <v>-5.3659584292675699E-3</v>
      </c>
      <c r="J78" s="40">
        <f t="shared" si="21"/>
        <v>225938.55701788707</v>
      </c>
      <c r="K78" s="29">
        <v>1322.150024</v>
      </c>
      <c r="L78" s="31">
        <f t="shared" si="16"/>
        <v>1.2133487258255471E-2</v>
      </c>
      <c r="M78" s="40">
        <f t="shared" si="22"/>
        <v>269799.01160613849</v>
      </c>
      <c r="N78" s="29">
        <v>17549.449218999998</v>
      </c>
      <c r="O78" s="31">
        <f t="shared" si="13"/>
        <v>4.5333763970176744E-3</v>
      </c>
      <c r="P78" s="40">
        <f t="shared" si="23"/>
        <v>289316.76488170569</v>
      </c>
      <c r="Q78" s="93">
        <f t="shared" si="17"/>
        <v>1232768.6250740264</v>
      </c>
      <c r="R78" s="2">
        <f t="shared" si="18"/>
        <v>7.1345295145437415E-3</v>
      </c>
    </row>
    <row r="79" spans="1:18" x14ac:dyDescent="0.25">
      <c r="A79" s="28">
        <v>44480</v>
      </c>
      <c r="B79" s="30">
        <v>3306.0500489999999</v>
      </c>
      <c r="C79" s="31">
        <f t="shared" si="14"/>
        <v>-2.5699386893629494E-4</v>
      </c>
      <c r="D79" s="40">
        <f t="shared" si="19"/>
        <v>219612.72719509</v>
      </c>
      <c r="E79" s="29">
        <v>1690.9499510000001</v>
      </c>
      <c r="F79" s="31">
        <f t="shared" si="15"/>
        <v>-1.9085201994399004E-2</v>
      </c>
      <c r="G79" s="40">
        <f t="shared" si="20"/>
        <v>223692.82373821997</v>
      </c>
      <c r="H79" s="29">
        <v>238.050003</v>
      </c>
      <c r="I79" s="31">
        <f t="shared" si="12"/>
        <v>2.7406154864991317E-2</v>
      </c>
      <c r="J79" s="40">
        <f t="shared" si="21"/>
        <v>232130.66410149194</v>
      </c>
      <c r="K79" s="29">
        <v>1302.900024</v>
      </c>
      <c r="L79" s="31">
        <f t="shared" si="16"/>
        <v>-1.4559618538417807E-2</v>
      </c>
      <c r="M79" s="40">
        <f t="shared" si="22"/>
        <v>265870.84091511095</v>
      </c>
      <c r="N79" s="29">
        <v>17713.949218999998</v>
      </c>
      <c r="O79" s="31">
        <f t="shared" si="13"/>
        <v>9.3735135471888498E-3</v>
      </c>
      <c r="P79" s="40">
        <f t="shared" si="23"/>
        <v>292028.6794967532</v>
      </c>
      <c r="Q79" s="93">
        <f t="shared" si="17"/>
        <v>1233335.7354466661</v>
      </c>
      <c r="R79" s="2">
        <f t="shared" si="18"/>
        <v>4.6002985564763677E-4</v>
      </c>
    </row>
    <row r="80" spans="1:18" x14ac:dyDescent="0.25">
      <c r="A80" s="28">
        <v>44481</v>
      </c>
      <c r="B80" s="30">
        <v>3323.25</v>
      </c>
      <c r="C80" s="31">
        <f t="shared" si="14"/>
        <v>5.2025682446044108E-3</v>
      </c>
      <c r="D80" s="40">
        <f t="shared" si="19"/>
        <v>220755.27739570616</v>
      </c>
      <c r="E80" s="29">
        <v>1685.150024</v>
      </c>
      <c r="F80" s="31">
        <f t="shared" si="15"/>
        <v>-3.4299814708117493E-3</v>
      </c>
      <c r="G80" s="40">
        <f t="shared" si="20"/>
        <v>222925.56149764432</v>
      </c>
      <c r="H80" s="29">
        <v>241.300003</v>
      </c>
      <c r="I80" s="31">
        <f t="shared" si="12"/>
        <v>1.3652593820803194E-2</v>
      </c>
      <c r="J80" s="40">
        <f t="shared" si="21"/>
        <v>235299.84977182292</v>
      </c>
      <c r="K80" s="29">
        <v>1250.349976</v>
      </c>
      <c r="L80" s="31">
        <f t="shared" si="16"/>
        <v>-4.0333139175688593E-2</v>
      </c>
      <c r="M80" s="40">
        <f t="shared" si="22"/>
        <v>255147.43528572441</v>
      </c>
      <c r="N80" s="29">
        <v>18222.650390999999</v>
      </c>
      <c r="O80" s="31">
        <f t="shared" si="13"/>
        <v>2.8717547155118206E-2</v>
      </c>
      <c r="P80" s="40">
        <f t="shared" si="23"/>
        <v>300415.02687084809</v>
      </c>
      <c r="Q80" s="93">
        <f t="shared" si="17"/>
        <v>1234543.1508217459</v>
      </c>
      <c r="R80" s="2">
        <f t="shared" si="18"/>
        <v>9.7898353252734438E-4</v>
      </c>
    </row>
    <row r="81" spans="1:18" x14ac:dyDescent="0.25">
      <c r="A81" s="28">
        <v>44482</v>
      </c>
      <c r="B81" s="30">
        <v>3323.5</v>
      </c>
      <c r="C81" s="31">
        <f t="shared" si="14"/>
        <v>7.5227563379298701E-5</v>
      </c>
      <c r="D81" s="40">
        <f t="shared" si="19"/>
        <v>220771.88427732777</v>
      </c>
      <c r="E81" s="29">
        <v>1709.1999510000001</v>
      </c>
      <c r="F81" s="31">
        <f t="shared" si="15"/>
        <v>1.4271683029688509E-2</v>
      </c>
      <c r="G81" s="40">
        <f t="shared" si="20"/>
        <v>226107.08445055404</v>
      </c>
      <c r="H81" s="29">
        <v>249.199997</v>
      </c>
      <c r="I81" s="31">
        <f t="shared" si="12"/>
        <v>3.2739303364202499E-2</v>
      </c>
      <c r="J81" s="40">
        <f t="shared" si="21"/>
        <v>243003.40293505389</v>
      </c>
      <c r="K81" s="29">
        <v>1265.349976</v>
      </c>
      <c r="L81" s="31">
        <f t="shared" si="16"/>
        <v>1.1996641170807676E-2</v>
      </c>
      <c r="M81" s="40">
        <f t="shared" si="22"/>
        <v>258208.34751249911</v>
      </c>
      <c r="N81" s="29">
        <v>18188.25</v>
      </c>
      <c r="O81" s="31">
        <f t="shared" si="13"/>
        <v>-1.8877819780260818E-3</v>
      </c>
      <c r="P81" s="40">
        <f t="shared" si="23"/>
        <v>299847.90879719309</v>
      </c>
      <c r="Q81" s="93">
        <f t="shared" si="17"/>
        <v>1247938.627972628</v>
      </c>
      <c r="R81" s="2">
        <f t="shared" si="18"/>
        <v>1.0850554022324488E-2</v>
      </c>
    </row>
    <row r="82" spans="1:18" x14ac:dyDescent="0.25">
      <c r="A82" s="28">
        <v>44483</v>
      </c>
      <c r="B82" s="30">
        <v>3297.8000489999999</v>
      </c>
      <c r="C82" s="31">
        <f t="shared" si="14"/>
        <v>-7.7327970513013655E-3</v>
      </c>
      <c r="D82" s="40">
        <f t="shared" si="19"/>
        <v>219064.70010157779</v>
      </c>
      <c r="E82" s="29">
        <v>1715.75</v>
      </c>
      <c r="F82" s="31">
        <f t="shared" si="15"/>
        <v>3.8322309781062547E-3</v>
      </c>
      <c r="G82" s="40">
        <f t="shared" si="20"/>
        <v>226973.57902395475</v>
      </c>
      <c r="H82" s="29">
        <v>256.54998799999998</v>
      </c>
      <c r="I82" s="31">
        <f t="shared" si="12"/>
        <v>2.9494346261970339E-2</v>
      </c>
      <c r="J82" s="40">
        <f t="shared" si="21"/>
        <v>250170.62944405747</v>
      </c>
      <c r="K82" s="29">
        <v>1251.150024</v>
      </c>
      <c r="L82" s="31">
        <f t="shared" si="16"/>
        <v>-1.1222153767204035E-2</v>
      </c>
      <c r="M82" s="40">
        <f t="shared" si="22"/>
        <v>255310.69373273817</v>
      </c>
      <c r="N82" s="29">
        <v>18488.900390999999</v>
      </c>
      <c r="O82" s="31">
        <f t="shared" si="13"/>
        <v>1.652992404436926E-2</v>
      </c>
      <c r="P82" s="40">
        <f t="shared" si="23"/>
        <v>304804.37195447367</v>
      </c>
      <c r="Q82" s="93">
        <f t="shared" si="17"/>
        <v>1256323.9742568019</v>
      </c>
      <c r="R82" s="2">
        <f t="shared" si="18"/>
        <v>6.7193579044799723E-3</v>
      </c>
    </row>
    <row r="83" spans="1:18" x14ac:dyDescent="0.25">
      <c r="A83" s="28">
        <v>44487</v>
      </c>
      <c r="B83" s="30">
        <v>3241.5</v>
      </c>
      <c r="C83" s="31">
        <f t="shared" si="14"/>
        <v>-1.7072001990257712E-2</v>
      </c>
      <c r="D83" s="40">
        <f t="shared" si="19"/>
        <v>215324.82710544844</v>
      </c>
      <c r="E83" s="29">
        <v>1792.150024</v>
      </c>
      <c r="F83" s="31">
        <f t="shared" si="15"/>
        <v>4.4528645781728216E-2</v>
      </c>
      <c r="G83" s="40">
        <f t="shared" si="20"/>
        <v>237080.40512612351</v>
      </c>
      <c r="H83" s="29">
        <v>262.54998799999998</v>
      </c>
      <c r="I83" s="31">
        <f t="shared" si="12"/>
        <v>2.3387255040526522E-2</v>
      </c>
      <c r="J83" s="40">
        <f t="shared" si="21"/>
        <v>256021.4337585147</v>
      </c>
      <c r="K83" s="29">
        <v>1221.400024</v>
      </c>
      <c r="L83" s="31">
        <f t="shared" si="16"/>
        <v>-2.3778123669683904E-2</v>
      </c>
      <c r="M83" s="40">
        <f t="shared" si="22"/>
        <v>249239.88448296834</v>
      </c>
      <c r="N83" s="29">
        <v>18677.949218999998</v>
      </c>
      <c r="O83" s="31">
        <f t="shared" si="13"/>
        <v>1.0224990345668372E-2</v>
      </c>
      <c r="P83" s="40">
        <f t="shared" si="23"/>
        <v>307920.99371502566</v>
      </c>
      <c r="Q83" s="93">
        <f t="shared" si="17"/>
        <v>1265587.5441880806</v>
      </c>
      <c r="R83" s="2">
        <f t="shared" si="18"/>
        <v>7.3735518234925301E-3</v>
      </c>
    </row>
    <row r="84" spans="1:18" x14ac:dyDescent="0.25">
      <c r="A84" s="28">
        <v>44488</v>
      </c>
      <c r="B84" s="30">
        <v>3183.75</v>
      </c>
      <c r="C84" s="31">
        <f t="shared" si="14"/>
        <v>-1.7815826006478463E-2</v>
      </c>
      <c r="D84" s="40">
        <f t="shared" si="19"/>
        <v>211488.63745086271</v>
      </c>
      <c r="E84" s="29">
        <v>1822.150024</v>
      </c>
      <c r="F84" s="31">
        <f t="shared" si="15"/>
        <v>1.6739670004323193E-2</v>
      </c>
      <c r="G84" s="40">
        <f t="shared" si="20"/>
        <v>241049.05287242608</v>
      </c>
      <c r="H84" s="29">
        <v>245.949997</v>
      </c>
      <c r="I84" s="31">
        <f t="shared" si="12"/>
        <v>-6.3226020791134041E-2</v>
      </c>
      <c r="J84" s="40">
        <f t="shared" si="21"/>
        <v>239834.21726472292</v>
      </c>
      <c r="K84" s="29">
        <v>1232.099976</v>
      </c>
      <c r="L84" s="31">
        <f t="shared" si="16"/>
        <v>8.7603993693714521E-3</v>
      </c>
      <c r="M84" s="40">
        <f t="shared" si="22"/>
        <v>251423.32540981515</v>
      </c>
      <c r="N84" s="29">
        <v>19076.550781000002</v>
      </c>
      <c r="O84" s="31">
        <f t="shared" si="13"/>
        <v>2.134075627502674E-2</v>
      </c>
      <c r="P84" s="40">
        <f t="shared" si="23"/>
        <v>314492.26059386204</v>
      </c>
      <c r="Q84" s="93">
        <f t="shared" si="17"/>
        <v>1258287.493591689</v>
      </c>
      <c r="R84" s="2">
        <f t="shared" si="18"/>
        <v>-5.7681119175954088E-3</v>
      </c>
    </row>
    <row r="85" spans="1:18" x14ac:dyDescent="0.25">
      <c r="A85" s="28">
        <v>44489</v>
      </c>
      <c r="B85" s="30">
        <v>3169.6000979999999</v>
      </c>
      <c r="C85" s="31">
        <f t="shared" si="14"/>
        <v>-4.4444136631330844E-3</v>
      </c>
      <c r="D85" s="40">
        <f t="shared" si="19"/>
        <v>210548.6944609787</v>
      </c>
      <c r="E85" s="29">
        <v>1802.349976</v>
      </c>
      <c r="F85" s="31">
        <f t="shared" si="15"/>
        <v>-1.0866310533824697E-2</v>
      </c>
      <c r="G85" s="40">
        <f t="shared" si="20"/>
        <v>238429.73901002997</v>
      </c>
      <c r="H85" s="29">
        <v>246.60000600000001</v>
      </c>
      <c r="I85" s="31">
        <f t="shared" si="12"/>
        <v>2.6428502050357405E-3</v>
      </c>
      <c r="J85" s="40">
        <f t="shared" si="21"/>
        <v>240468.06317499556</v>
      </c>
      <c r="K85" s="29">
        <v>1232.900024</v>
      </c>
      <c r="L85" s="31">
        <f t="shared" si="16"/>
        <v>6.4933691712054653E-4</v>
      </c>
      <c r="M85" s="40">
        <f t="shared" si="22"/>
        <v>251586.58385682895</v>
      </c>
      <c r="N85" s="29">
        <v>18603.199218999998</v>
      </c>
      <c r="O85" s="31">
        <f t="shared" si="13"/>
        <v>-2.4813267735562361E-2</v>
      </c>
      <c r="P85" s="40">
        <f t="shared" si="23"/>
        <v>306688.67993098428</v>
      </c>
      <c r="Q85" s="93">
        <f t="shared" si="17"/>
        <v>1247721.7604338175</v>
      </c>
      <c r="R85" s="2">
        <f t="shared" si="18"/>
        <v>-8.3969150227444223E-3</v>
      </c>
    </row>
    <row r="86" spans="1:18" x14ac:dyDescent="0.25">
      <c r="A86" s="28">
        <v>44490</v>
      </c>
      <c r="B86" s="30">
        <v>3002</v>
      </c>
      <c r="C86" s="31">
        <f t="shared" si="14"/>
        <v>-5.2877363963281909E-2</v>
      </c>
      <c r="D86" s="40">
        <f t="shared" si="19"/>
        <v>199415.43451197169</v>
      </c>
      <c r="E86" s="29">
        <v>1753.650024</v>
      </c>
      <c r="F86" s="31">
        <f t="shared" si="15"/>
        <v>-2.7020252807992917E-2</v>
      </c>
      <c r="G86" s="40">
        <f t="shared" si="20"/>
        <v>231987.3071850352</v>
      </c>
      <c r="H86" s="29">
        <v>244.699997</v>
      </c>
      <c r="I86" s="31">
        <f t="shared" si="12"/>
        <v>-7.7048213859329806E-3</v>
      </c>
      <c r="J86" s="40">
        <f t="shared" si="21"/>
        <v>238615.29969921097</v>
      </c>
      <c r="K86" s="29">
        <v>1210.6999510000001</v>
      </c>
      <c r="L86" s="31">
        <f t="shared" si="16"/>
        <v>-1.8006385406640235E-2</v>
      </c>
      <c r="M86" s="40">
        <f t="shared" si="22"/>
        <v>247056.41886476288</v>
      </c>
      <c r="N86" s="29">
        <v>18579.599609000001</v>
      </c>
      <c r="O86" s="31">
        <f t="shared" si="13"/>
        <v>-1.2685780398402624E-3</v>
      </c>
      <c r="P86" s="40">
        <f t="shared" si="23"/>
        <v>306299.62140655622</v>
      </c>
      <c r="Q86" s="93">
        <f t="shared" si="17"/>
        <v>1223374.0816675369</v>
      </c>
      <c r="R86" s="2">
        <f t="shared" si="18"/>
        <v>-1.9513708535318974E-2</v>
      </c>
    </row>
    <row r="87" spans="1:18" x14ac:dyDescent="0.25">
      <c r="A87" s="28">
        <v>44491</v>
      </c>
      <c r="B87" s="30">
        <v>2982.3999020000001</v>
      </c>
      <c r="C87" s="31">
        <f t="shared" si="14"/>
        <v>-6.5290133244503279E-3</v>
      </c>
      <c r="D87" s="40">
        <f t="shared" si="19"/>
        <v>198113.44848294198</v>
      </c>
      <c r="E87" s="29">
        <v>1719.8000489999999</v>
      </c>
      <c r="F87" s="31">
        <f t="shared" si="15"/>
        <v>-1.9302582919475397E-2</v>
      </c>
      <c r="G87" s="40">
        <f t="shared" si="20"/>
        <v>227509.35295183025</v>
      </c>
      <c r="H87" s="29">
        <v>236.60000600000001</v>
      </c>
      <c r="I87" s="31">
        <f t="shared" si="12"/>
        <v>-3.3101720879873953E-2</v>
      </c>
      <c r="J87" s="40">
        <f t="shared" si="21"/>
        <v>230716.72265090022</v>
      </c>
      <c r="K87" s="29">
        <v>1194</v>
      </c>
      <c r="L87" s="31">
        <f t="shared" si="16"/>
        <v>-1.37936331674966E-2</v>
      </c>
      <c r="M87" s="40">
        <f t="shared" si="22"/>
        <v>243648.61325126694</v>
      </c>
      <c r="N87" s="29">
        <v>18658.150390999999</v>
      </c>
      <c r="O87" s="31">
        <f t="shared" si="13"/>
        <v>4.2277973504847299E-3</v>
      </c>
      <c r="P87" s="40">
        <f t="shared" si="23"/>
        <v>307594.59413439332</v>
      </c>
      <c r="Q87" s="93">
        <f t="shared" si="17"/>
        <v>1207582.7314713327</v>
      </c>
      <c r="R87" s="2">
        <f t="shared" si="18"/>
        <v>-1.2908030693832839E-2</v>
      </c>
    </row>
    <row r="88" spans="1:18" x14ac:dyDescent="0.25">
      <c r="A88" s="28">
        <v>44494</v>
      </c>
      <c r="B88" s="30">
        <v>2918.0500489999999</v>
      </c>
      <c r="C88" s="31">
        <f t="shared" si="14"/>
        <v>-2.1576534037855533E-2</v>
      </c>
      <c r="D88" s="40">
        <f t="shared" si="19"/>
        <v>193838.84691839284</v>
      </c>
      <c r="E88" s="29">
        <v>1707.5500489999999</v>
      </c>
      <c r="F88" s="31">
        <f t="shared" si="15"/>
        <v>-7.1229210669710996E-3</v>
      </c>
      <c r="G88" s="40">
        <f t="shared" si="20"/>
        <v>225888.8217887567</v>
      </c>
      <c r="H88" s="29">
        <v>233.39999399999999</v>
      </c>
      <c r="I88" s="31">
        <f t="shared" si="12"/>
        <v>-1.3524986977388354E-2</v>
      </c>
      <c r="J88" s="40">
        <f t="shared" si="21"/>
        <v>227596.28198158107</v>
      </c>
      <c r="K88" s="29">
        <v>1165.400024</v>
      </c>
      <c r="L88" s="31">
        <f t="shared" si="16"/>
        <v>-2.3953078726968169E-2</v>
      </c>
      <c r="M88" s="40">
        <f t="shared" si="22"/>
        <v>237812.47883634272</v>
      </c>
      <c r="N88" s="29">
        <v>18087.150390999999</v>
      </c>
      <c r="O88" s="31">
        <f t="shared" si="13"/>
        <v>-3.0603247805068068E-2</v>
      </c>
      <c r="P88" s="40">
        <f t="shared" si="23"/>
        <v>298181.20054659917</v>
      </c>
      <c r="Q88" s="93">
        <f t="shared" si="17"/>
        <v>1183317.6300716726</v>
      </c>
      <c r="R88" s="2">
        <f t="shared" si="18"/>
        <v>-2.0093945339956343E-2</v>
      </c>
    </row>
    <row r="89" spans="1:18" x14ac:dyDescent="0.25">
      <c r="A89" s="28">
        <v>44495</v>
      </c>
      <c r="B89" s="30">
        <v>2969.8000489999999</v>
      </c>
      <c r="C89" s="31">
        <f t="shared" si="14"/>
        <v>1.7734445650695596E-2</v>
      </c>
      <c r="D89" s="40">
        <f t="shared" si="19"/>
        <v>197276.47141406059</v>
      </c>
      <c r="E89" s="29">
        <v>1703.6999510000001</v>
      </c>
      <c r="F89" s="31">
        <f t="shared" si="15"/>
        <v>-2.2547497230049895E-3</v>
      </c>
      <c r="G89" s="40">
        <f t="shared" si="20"/>
        <v>225379.49903039858</v>
      </c>
      <c r="H89" s="29">
        <v>236.699997</v>
      </c>
      <c r="I89" s="31">
        <f t="shared" si="12"/>
        <v>1.4138830697656424E-2</v>
      </c>
      <c r="J89" s="40">
        <f t="shared" si="21"/>
        <v>230814.22727993471</v>
      </c>
      <c r="K89" s="29">
        <v>1166.8000489999999</v>
      </c>
      <c r="L89" s="31">
        <f t="shared" si="16"/>
        <v>1.2013257003329336E-3</v>
      </c>
      <c r="M89" s="40">
        <f t="shared" si="22"/>
        <v>238098.16907902871</v>
      </c>
      <c r="N89" s="29">
        <v>18353.349609000001</v>
      </c>
      <c r="O89" s="31">
        <f t="shared" si="13"/>
        <v>1.4717587472068638E-2</v>
      </c>
      <c r="P89" s="40">
        <f t="shared" si="23"/>
        <v>302569.70844817016</v>
      </c>
      <c r="Q89" s="93">
        <f t="shared" si="17"/>
        <v>1194138.0752515928</v>
      </c>
      <c r="R89" s="2">
        <f t="shared" si="18"/>
        <v>9.144159526520923E-3</v>
      </c>
    </row>
    <row r="90" spans="1:18" x14ac:dyDescent="0.25">
      <c r="A90" s="28">
        <v>44496</v>
      </c>
      <c r="B90" s="30">
        <v>3094.6499020000001</v>
      </c>
      <c r="C90" s="31">
        <f t="shared" si="14"/>
        <v>4.2039817812663749E-2</v>
      </c>
      <c r="D90" s="40">
        <f t="shared" si="19"/>
        <v>205569.93833103287</v>
      </c>
      <c r="E90" s="29">
        <v>1728.9499510000001</v>
      </c>
      <c r="F90" s="31">
        <f t="shared" si="15"/>
        <v>1.4820684819048857E-2</v>
      </c>
      <c r="G90" s="40">
        <f t="shared" si="20"/>
        <v>228719.77755020326</v>
      </c>
      <c r="H90" s="29">
        <v>238.449997</v>
      </c>
      <c r="I90" s="31">
        <f t="shared" si="12"/>
        <v>7.3933249775242071E-3</v>
      </c>
      <c r="J90" s="40">
        <f t="shared" si="21"/>
        <v>232520.71187165141</v>
      </c>
      <c r="K90" s="29">
        <v>1177.150024</v>
      </c>
      <c r="L90" s="31">
        <f t="shared" si="16"/>
        <v>8.8703930110993756E-3</v>
      </c>
      <c r="M90" s="40">
        <f t="shared" si="22"/>
        <v>240210.1934139829</v>
      </c>
      <c r="N90" s="29">
        <v>18012</v>
      </c>
      <c r="O90" s="31">
        <f t="shared" si="13"/>
        <v>-1.8598763510319194E-2</v>
      </c>
      <c r="P90" s="40">
        <f t="shared" si="23"/>
        <v>296942.28599535639</v>
      </c>
      <c r="Q90" s="93">
        <f t="shared" si="17"/>
        <v>1203962.9071622267</v>
      </c>
      <c r="R90" s="2">
        <f t="shared" si="18"/>
        <v>8.2275509961977633E-3</v>
      </c>
    </row>
    <row r="91" spans="1:18" x14ac:dyDescent="0.25">
      <c r="A91" s="28">
        <v>44497</v>
      </c>
      <c r="B91" s="30">
        <v>3116.3000489999999</v>
      </c>
      <c r="C91" s="31">
        <f t="shared" si="14"/>
        <v>6.9959923369709021E-3</v>
      </c>
      <c r="D91" s="40">
        <f t="shared" si="19"/>
        <v>207008.10404430836</v>
      </c>
      <c r="E91" s="29">
        <v>1703.900024</v>
      </c>
      <c r="F91" s="31">
        <f t="shared" si="15"/>
        <v>-1.4488520610739242E-2</v>
      </c>
      <c r="G91" s="40">
        <f t="shared" si="20"/>
        <v>225405.96633908345</v>
      </c>
      <c r="H91" s="29">
        <v>225.10000600000001</v>
      </c>
      <c r="I91" s="31">
        <f t="shared" si="12"/>
        <v>-5.5986542956425356E-2</v>
      </c>
      <c r="J91" s="40">
        <f t="shared" si="21"/>
        <v>219502.6810481906</v>
      </c>
      <c r="K91" s="29">
        <v>1152</v>
      </c>
      <c r="L91" s="31">
        <f t="shared" si="16"/>
        <v>-2.1365181571792569E-2</v>
      </c>
      <c r="M91" s="40">
        <f t="shared" si="22"/>
        <v>235078.05901629775</v>
      </c>
      <c r="N91" s="29">
        <v>17987.699218999998</v>
      </c>
      <c r="O91" s="31">
        <f t="shared" si="13"/>
        <v>-1.3491439595826327E-3</v>
      </c>
      <c r="P91" s="40">
        <f t="shared" si="23"/>
        <v>296541.6681038611</v>
      </c>
      <c r="Q91" s="93">
        <f t="shared" si="17"/>
        <v>1183536.4785517412</v>
      </c>
      <c r="R91" s="2">
        <f t="shared" si="18"/>
        <v>-1.6965994956299024E-2</v>
      </c>
    </row>
    <row r="92" spans="1:18" x14ac:dyDescent="0.25">
      <c r="A92" s="28">
        <v>44498</v>
      </c>
      <c r="B92" s="30">
        <v>3100.1000979999999</v>
      </c>
      <c r="C92" s="31">
        <f t="shared" si="14"/>
        <v>-5.1984567420580996E-3</v>
      </c>
      <c r="D92" s="40">
        <f t="shared" si="19"/>
        <v>205931.98137017858</v>
      </c>
      <c r="E92" s="29">
        <v>1667.75</v>
      </c>
      <c r="F92" s="31">
        <f t="shared" si="15"/>
        <v>-2.1216047591299358E-2</v>
      </c>
      <c r="G92" s="40">
        <f t="shared" si="20"/>
        <v>220623.74262987063</v>
      </c>
      <c r="H92" s="29">
        <v>223.199997</v>
      </c>
      <c r="I92" s="31">
        <f t="shared" si="12"/>
        <v>-8.4407327825660738E-3</v>
      </c>
      <c r="J92" s="40">
        <f t="shared" si="21"/>
        <v>217649.917572406</v>
      </c>
      <c r="K92" s="29">
        <v>1143.75</v>
      </c>
      <c r="L92" s="31">
        <f t="shared" si="16"/>
        <v>-7.1614583333333703E-3</v>
      </c>
      <c r="M92" s="40">
        <f t="shared" si="22"/>
        <v>233394.55729157163</v>
      </c>
      <c r="N92" s="29">
        <v>17821.150390999999</v>
      </c>
      <c r="O92" s="31">
        <f t="shared" si="13"/>
        <v>-9.2590400791268124E-3</v>
      </c>
      <c r="P92" s="40">
        <f t="shared" si="23"/>
        <v>293795.97691375634</v>
      </c>
      <c r="Q92" s="93">
        <f t="shared" si="17"/>
        <v>1171396.1757777832</v>
      </c>
      <c r="R92" s="2">
        <f t="shared" si="18"/>
        <v>-1.0257649843470662E-2</v>
      </c>
    </row>
    <row r="93" spans="1:18" x14ac:dyDescent="0.25">
      <c r="A93" s="28">
        <v>44501</v>
      </c>
      <c r="B93" s="30">
        <v>3121.8000489999999</v>
      </c>
      <c r="C93" s="31">
        <f t="shared" si="14"/>
        <v>6.9997581736149783E-3</v>
      </c>
      <c r="D93" s="40">
        <f t="shared" si="19"/>
        <v>207373.4554399832</v>
      </c>
      <c r="E93" s="29">
        <v>1700.0500489999999</v>
      </c>
      <c r="F93" s="31">
        <f t="shared" si="15"/>
        <v>1.9367440563633709E-2</v>
      </c>
      <c r="G93" s="40">
        <f t="shared" si="20"/>
        <v>224896.65985218107</v>
      </c>
      <c r="H93" s="29">
        <v>226.85000600000001</v>
      </c>
      <c r="I93" s="31">
        <f t="shared" si="12"/>
        <v>1.6353087137362277E-2</v>
      </c>
      <c r="J93" s="40">
        <f t="shared" si="21"/>
        <v>221209.16563990727</v>
      </c>
      <c r="K93" s="29">
        <v>1189.1999510000001</v>
      </c>
      <c r="L93" s="31">
        <f t="shared" si="16"/>
        <v>3.9737662076502867E-2</v>
      </c>
      <c r="M93" s="40">
        <f t="shared" si="22"/>
        <v>242669.11133971909</v>
      </c>
      <c r="N93" s="29">
        <v>17565.699218999998</v>
      </c>
      <c r="O93" s="31">
        <f t="shared" si="13"/>
        <v>-1.433415724548337E-2</v>
      </c>
      <c r="P93" s="40">
        <f t="shared" si="23"/>
        <v>289584.65918258415</v>
      </c>
      <c r="Q93" s="93">
        <f t="shared" si="17"/>
        <v>1185733.0514543748</v>
      </c>
      <c r="R93" s="2">
        <f t="shared" si="18"/>
        <v>1.2239134780401839E-2</v>
      </c>
    </row>
    <row r="94" spans="1:18" x14ac:dyDescent="0.25">
      <c r="A94" s="28">
        <v>44502</v>
      </c>
      <c r="B94" s="30">
        <v>3103.3500979999999</v>
      </c>
      <c r="C94" s="31">
        <f t="shared" si="14"/>
        <v>-5.9100361043014082E-3</v>
      </c>
      <c r="D94" s="40">
        <f t="shared" si="19"/>
        <v>206147.87083125915</v>
      </c>
      <c r="E94" s="29">
        <v>1697.900024</v>
      </c>
      <c r="F94" s="31">
        <f t="shared" si="15"/>
        <v>-1.2646833552133474E-3</v>
      </c>
      <c r="G94" s="40">
        <f t="shared" si="20"/>
        <v>224612.23678982293</v>
      </c>
      <c r="H94" s="29">
        <v>225.60000600000001</v>
      </c>
      <c r="I94" s="31">
        <f t="shared" si="12"/>
        <v>-5.5102489175160585E-3</v>
      </c>
      <c r="J94" s="40">
        <f t="shared" si="21"/>
        <v>219990.24807439535</v>
      </c>
      <c r="K94" s="29">
        <v>1170.650024</v>
      </c>
      <c r="L94" s="31">
        <f t="shared" si="16"/>
        <v>-1.5598661086725918E-2</v>
      </c>
      <c r="M94" s="40">
        <f t="shared" si="22"/>
        <v>238883.79811571387</v>
      </c>
      <c r="N94" s="29">
        <v>17542.599609000001</v>
      </c>
      <c r="O94" s="31">
        <f t="shared" si="13"/>
        <v>-1.3150407343313075E-3</v>
      </c>
      <c r="P94" s="40">
        <f t="shared" si="23"/>
        <v>289203.8435597216</v>
      </c>
      <c r="Q94" s="93">
        <f t="shared" si="17"/>
        <v>1178837.9973709129</v>
      </c>
      <c r="R94" s="2">
        <f t="shared" si="18"/>
        <v>-5.8150138220441905E-3</v>
      </c>
    </row>
    <row r="95" spans="1:18" x14ac:dyDescent="0.25">
      <c r="A95" s="28">
        <v>44503</v>
      </c>
      <c r="B95" s="30">
        <v>3170.6499020000001</v>
      </c>
      <c r="C95" s="31">
        <f t="shared" si="14"/>
        <v>2.1686178444182858E-2</v>
      </c>
      <c r="D95" s="40">
        <f t="shared" si="19"/>
        <v>210618.4303439942</v>
      </c>
      <c r="E95" s="29">
        <v>1702.5</v>
      </c>
      <c r="F95" s="31">
        <f t="shared" si="15"/>
        <v>2.7092148742440259E-3</v>
      </c>
      <c r="G95" s="40">
        <f t="shared" si="20"/>
        <v>225220.75960267114</v>
      </c>
      <c r="H95" s="29">
        <v>222.449997</v>
      </c>
      <c r="I95" s="31">
        <f t="shared" si="12"/>
        <v>-1.3962805479712626E-2</v>
      </c>
      <c r="J95" s="40">
        <f t="shared" si="21"/>
        <v>216918.56703309884</v>
      </c>
      <c r="K95" s="29">
        <v>1176.349976</v>
      </c>
      <c r="L95" s="31">
        <f t="shared" si="16"/>
        <v>4.8690487192095677E-3</v>
      </c>
      <c r="M95" s="40">
        <f t="shared" si="22"/>
        <v>240046.9349669691</v>
      </c>
      <c r="N95" s="29">
        <v>17509.449218999998</v>
      </c>
      <c r="O95" s="31">
        <f t="shared" si="13"/>
        <v>-1.889707953147135E-3</v>
      </c>
      <c r="P95" s="40">
        <f t="shared" si="23"/>
        <v>288657.33275646606</v>
      </c>
      <c r="Q95" s="93">
        <f t="shared" si="17"/>
        <v>1181462.0247031993</v>
      </c>
      <c r="R95" s="2">
        <f t="shared" si="18"/>
        <v>2.2259439703662398E-3</v>
      </c>
    </row>
    <row r="96" spans="1:18" x14ac:dyDescent="0.25">
      <c r="A96" s="28">
        <v>44504</v>
      </c>
      <c r="B96" s="30">
        <v>3159.25</v>
      </c>
      <c r="C96" s="31">
        <f t="shared" si="14"/>
        <v>-3.595446470709085E-3</v>
      </c>
      <c r="D96" s="40">
        <f t="shared" si="19"/>
        <v>209861.1630519476</v>
      </c>
      <c r="E96" s="29">
        <v>1708.6999510000001</v>
      </c>
      <c r="F96" s="31">
        <f t="shared" si="15"/>
        <v>3.6416745961820318E-3</v>
      </c>
      <c r="G96" s="40">
        <f t="shared" si="20"/>
        <v>226040.94032144902</v>
      </c>
      <c r="H96" s="29">
        <v>226.550003</v>
      </c>
      <c r="I96" s="31">
        <f t="shared" si="12"/>
        <v>1.8431135335101878E-2</v>
      </c>
      <c r="J96" s="40">
        <f t="shared" si="21"/>
        <v>220916.62249878224</v>
      </c>
      <c r="K96" s="29">
        <v>1183.099976</v>
      </c>
      <c r="L96" s="31">
        <f t="shared" si="16"/>
        <v>5.7380882711048908E-3</v>
      </c>
      <c r="M96" s="40">
        <f t="shared" si="22"/>
        <v>241424.34546901775</v>
      </c>
      <c r="N96" s="29">
        <v>17594</v>
      </c>
      <c r="O96" s="31">
        <f t="shared" si="13"/>
        <v>4.8288658279584951E-3</v>
      </c>
      <c r="P96" s="40">
        <f t="shared" si="23"/>
        <v>290051.22028660338</v>
      </c>
      <c r="Q96" s="93">
        <f t="shared" si="17"/>
        <v>1188294.2916277999</v>
      </c>
      <c r="R96" s="2">
        <f t="shared" si="18"/>
        <v>5.7828916899100857E-3</v>
      </c>
    </row>
    <row r="97" spans="1:18" x14ac:dyDescent="0.25">
      <c r="A97" s="28">
        <v>44508</v>
      </c>
      <c r="B97" s="30">
        <v>3138</v>
      </c>
      <c r="C97" s="31">
        <f t="shared" si="14"/>
        <v>-6.7262799715122057E-3</v>
      </c>
      <c r="D97" s="40">
        <f t="shared" si="19"/>
        <v>208449.57811411304</v>
      </c>
      <c r="E97" s="29">
        <v>1737.5</v>
      </c>
      <c r="F97" s="31">
        <f t="shared" si="15"/>
        <v>1.6854948104343848E-2</v>
      </c>
      <c r="G97" s="40">
        <f t="shared" si="20"/>
        <v>229850.84864002414</v>
      </c>
      <c r="H97" s="29">
        <v>229.800003</v>
      </c>
      <c r="I97" s="31">
        <f t="shared" si="12"/>
        <v>1.4345618878671917E-2</v>
      </c>
      <c r="J97" s="40">
        <f t="shared" si="21"/>
        <v>224085.80816911321</v>
      </c>
      <c r="K97" s="29">
        <v>1182.849976</v>
      </c>
      <c r="L97" s="31">
        <f t="shared" si="16"/>
        <v>-2.1130927653745246E-4</v>
      </c>
      <c r="M97" s="40">
        <f t="shared" si="22"/>
        <v>241373.33026523815</v>
      </c>
      <c r="N97" s="29">
        <v>18319.75</v>
      </c>
      <c r="O97" s="31">
        <f t="shared" si="13"/>
        <v>4.1249857906104248E-2</v>
      </c>
      <c r="P97" s="40">
        <f t="shared" si="23"/>
        <v>302015.79190891789</v>
      </c>
      <c r="Q97" s="93">
        <f t="shared" si="17"/>
        <v>1205775.3570974064</v>
      </c>
      <c r="R97" s="2">
        <f t="shared" si="18"/>
        <v>1.4711057347300605E-2</v>
      </c>
    </row>
    <row r="98" spans="1:18" x14ac:dyDescent="0.25">
      <c r="A98" s="28">
        <v>44509</v>
      </c>
      <c r="B98" s="30">
        <v>3145.1499020000001</v>
      </c>
      <c r="C98" s="31">
        <f t="shared" si="14"/>
        <v>2.2784901210963771E-3</v>
      </c>
      <c r="D98" s="40">
        <f t="shared" si="19"/>
        <v>208924.52841859276</v>
      </c>
      <c r="E98" s="29">
        <v>1742.5</v>
      </c>
      <c r="F98" s="31">
        <f t="shared" si="15"/>
        <v>2.8776978417266452E-3</v>
      </c>
      <c r="G98" s="40">
        <f t="shared" si="20"/>
        <v>230512.28993107457</v>
      </c>
      <c r="H98" s="29">
        <v>228.75</v>
      </c>
      <c r="I98" s="31">
        <f t="shared" si="12"/>
        <v>-4.5692035957023425E-3</v>
      </c>
      <c r="J98" s="40">
        <f t="shared" si="21"/>
        <v>223061.91448868104</v>
      </c>
      <c r="K98" s="29">
        <v>1172.8000489999999</v>
      </c>
      <c r="L98" s="31">
        <f t="shared" si="16"/>
        <v>-8.496366575569847E-3</v>
      </c>
      <c r="M98" s="40">
        <f t="shared" si="22"/>
        <v>239322.53396973861</v>
      </c>
      <c r="N98" s="29">
        <v>18172.5</v>
      </c>
      <c r="O98" s="31">
        <f t="shared" si="13"/>
        <v>-8.0377734412314661E-3</v>
      </c>
      <c r="P98" s="40">
        <f t="shared" si="23"/>
        <v>299588.2573978799</v>
      </c>
      <c r="Q98" s="93">
        <f t="shared" si="17"/>
        <v>1201409.5242059669</v>
      </c>
      <c r="R98" s="2">
        <f t="shared" si="18"/>
        <v>-3.6207680524746877E-3</v>
      </c>
    </row>
    <row r="99" spans="1:18" x14ac:dyDescent="0.25">
      <c r="A99" s="28">
        <v>44510</v>
      </c>
      <c r="B99" s="30">
        <v>3108.3000489999999</v>
      </c>
      <c r="C99" s="31">
        <f t="shared" si="14"/>
        <v>-1.1716405941913033E-2</v>
      </c>
      <c r="D99" s="40">
        <f t="shared" si="19"/>
        <v>206476.6838324178</v>
      </c>
      <c r="E99" s="29">
        <v>1740.150024</v>
      </c>
      <c r="F99" s="31">
        <f t="shared" si="15"/>
        <v>-1.3486232424676503E-3</v>
      </c>
      <c r="G99" s="40">
        <f t="shared" si="20"/>
        <v>230201.41569919907</v>
      </c>
      <c r="H99" s="29">
        <v>230.85000600000001</v>
      </c>
      <c r="I99" s="31">
        <f t="shared" si="12"/>
        <v>9.1803540983605991E-3</v>
      </c>
      <c r="J99" s="40">
        <f t="shared" si="21"/>
        <v>225109.70184954535</v>
      </c>
      <c r="K99" s="29">
        <v>1169.150024</v>
      </c>
      <c r="L99" s="31">
        <f t="shared" si="16"/>
        <v>-3.1122312819752418E-3</v>
      </c>
      <c r="M99" s="40">
        <f t="shared" si="22"/>
        <v>238577.7068930364</v>
      </c>
      <c r="N99" s="29">
        <v>18326.150390999999</v>
      </c>
      <c r="O99" s="31">
        <f t="shared" si="13"/>
        <v>8.4551047461822737E-3</v>
      </c>
      <c r="P99" s="40">
        <f t="shared" si="23"/>
        <v>302121.3074949052</v>
      </c>
      <c r="Q99" s="93">
        <f t="shared" si="17"/>
        <v>1202486.8157691038</v>
      </c>
      <c r="R99" s="2">
        <f t="shared" si="18"/>
        <v>8.9668971439937906E-4</v>
      </c>
    </row>
    <row r="100" spans="1:18" x14ac:dyDescent="0.25">
      <c r="A100" s="28">
        <v>44511</v>
      </c>
      <c r="B100" s="30">
        <v>3063.5</v>
      </c>
      <c r="C100" s="31">
        <f t="shared" si="14"/>
        <v>-1.44130387329926E-2</v>
      </c>
      <c r="D100" s="40">
        <f t="shared" si="19"/>
        <v>203500.72739088128</v>
      </c>
      <c r="E100" s="29">
        <v>1733.3000489999999</v>
      </c>
      <c r="F100" s="31">
        <f t="shared" si="15"/>
        <v>-3.9364278398562602E-3</v>
      </c>
      <c r="G100" s="40">
        <f t="shared" si="20"/>
        <v>229295.24443766644</v>
      </c>
      <c r="H100" s="29">
        <v>230</v>
      </c>
      <c r="I100" s="31">
        <f t="shared" si="12"/>
        <v>-3.6820705129200215E-3</v>
      </c>
      <c r="J100" s="40">
        <f t="shared" si="21"/>
        <v>224280.83205419293</v>
      </c>
      <c r="K100" s="29">
        <v>1160.6999510000001</v>
      </c>
      <c r="L100" s="31">
        <f t="shared" si="16"/>
        <v>-7.2275352405928306E-3</v>
      </c>
      <c r="M100" s="40">
        <f t="shared" si="22"/>
        <v>236853.37810884716</v>
      </c>
      <c r="N100" s="29">
        <v>17871.349609000001</v>
      </c>
      <c r="O100" s="31">
        <f t="shared" si="13"/>
        <v>-2.4817038619488363E-2</v>
      </c>
      <c r="P100" s="40">
        <f t="shared" si="23"/>
        <v>294623.55133903382</v>
      </c>
      <c r="Q100" s="93">
        <f t="shared" si="17"/>
        <v>1188553.7333306216</v>
      </c>
      <c r="R100" s="2">
        <f t="shared" si="18"/>
        <v>-1.1586889981467841E-2</v>
      </c>
    </row>
    <row r="101" spans="1:18" x14ac:dyDescent="0.25">
      <c r="A101" s="28">
        <v>44512</v>
      </c>
      <c r="B101" s="30">
        <v>3122.8999020000001</v>
      </c>
      <c r="C101" s="31">
        <f t="shared" si="14"/>
        <v>1.9389555084054155E-2</v>
      </c>
      <c r="D101" s="40">
        <f t="shared" si="19"/>
        <v>207446.51595427186</v>
      </c>
      <c r="E101" s="29">
        <v>1780.1999510000001</v>
      </c>
      <c r="F101" s="31">
        <f t="shared" si="15"/>
        <v>2.7058155353459012E-2</v>
      </c>
      <c r="G101" s="40">
        <f t="shared" si="20"/>
        <v>235499.55078347019</v>
      </c>
      <c r="H101" s="29">
        <v>232.89999399999999</v>
      </c>
      <c r="I101" s="31">
        <f t="shared" si="12"/>
        <v>1.2608669565217445E-2</v>
      </c>
      <c r="J101" s="40">
        <f t="shared" si="21"/>
        <v>227108.71495537629</v>
      </c>
      <c r="K101" s="29">
        <v>1172.349976</v>
      </c>
      <c r="L101" s="31">
        <f t="shared" si="16"/>
        <v>1.0037068572254837E-2</v>
      </c>
      <c r="M101" s="40">
        <f t="shared" si="22"/>
        <v>239230.69170649585</v>
      </c>
      <c r="N101" s="29">
        <v>18273.800781000002</v>
      </c>
      <c r="O101" s="31">
        <f t="shared" si="13"/>
        <v>2.2519349730438121E-2</v>
      </c>
      <c r="P101" s="40">
        <f t="shared" si="23"/>
        <v>301258.28213046119</v>
      </c>
      <c r="Q101" s="93">
        <f t="shared" si="17"/>
        <v>1210543.7555300754</v>
      </c>
      <c r="R101" s="2">
        <f t="shared" si="18"/>
        <v>1.8501496047496513E-2</v>
      </c>
    </row>
    <row r="102" spans="1:18" x14ac:dyDescent="0.25">
      <c r="A102" s="28">
        <v>44515</v>
      </c>
      <c r="B102" s="30">
        <v>3168.6999510000001</v>
      </c>
      <c r="C102" s="31">
        <f t="shared" si="14"/>
        <v>1.4665871605640701E-2</v>
      </c>
      <c r="D102" s="40">
        <f t="shared" si="19"/>
        <v>210488.89992229472</v>
      </c>
      <c r="E102" s="29">
        <v>1787.150024</v>
      </c>
      <c r="F102" s="31">
        <f t="shared" si="15"/>
        <v>3.9040968381647279E-3</v>
      </c>
      <c r="G102" s="40">
        <f t="shared" si="20"/>
        <v>236418.96383507314</v>
      </c>
      <c r="H102" s="29">
        <v>238.10000600000001</v>
      </c>
      <c r="I102" s="31">
        <f t="shared" si="12"/>
        <v>2.2327231146257676E-2</v>
      </c>
      <c r="J102" s="40">
        <f t="shared" si="21"/>
        <v>232179.42372951453</v>
      </c>
      <c r="K102" s="29">
        <v>1170.849976</v>
      </c>
      <c r="L102" s="31">
        <f t="shared" si="16"/>
        <v>-1.2794814097389917E-3</v>
      </c>
      <c r="M102" s="40">
        <f t="shared" si="22"/>
        <v>238924.60048381839</v>
      </c>
      <c r="N102" s="29">
        <v>18130.5</v>
      </c>
      <c r="O102" s="31">
        <f t="shared" si="13"/>
        <v>-7.8418705948133383E-3</v>
      </c>
      <c r="P102" s="40">
        <f t="shared" si="23"/>
        <v>298895.85366637836</v>
      </c>
      <c r="Q102" s="93">
        <f t="shared" si="17"/>
        <v>1216907.7416370793</v>
      </c>
      <c r="R102" s="2">
        <f t="shared" si="18"/>
        <v>5.2571301763622014E-3</v>
      </c>
    </row>
    <row r="103" spans="1:18" x14ac:dyDescent="0.25">
      <c r="A103" s="28">
        <v>44516</v>
      </c>
      <c r="B103" s="30">
        <v>3151.6999510000001</v>
      </c>
      <c r="C103" s="31">
        <f t="shared" si="14"/>
        <v>-5.3649762561567282E-3</v>
      </c>
      <c r="D103" s="40">
        <f t="shared" si="19"/>
        <v>209359.63197202707</v>
      </c>
      <c r="E103" s="29">
        <v>1792.3000489999999</v>
      </c>
      <c r="F103" s="31">
        <f t="shared" si="15"/>
        <v>2.8816970768201777E-3</v>
      </c>
      <c r="G103" s="40">
        <f t="shared" si="20"/>
        <v>237100.25167206154</v>
      </c>
      <c r="H103" s="29">
        <v>235.449997</v>
      </c>
      <c r="I103" s="31">
        <f t="shared" si="12"/>
        <v>-1.1129814923230286E-2</v>
      </c>
      <c r="J103" s="40">
        <f t="shared" si="21"/>
        <v>229595.30971442276</v>
      </c>
      <c r="K103" s="29">
        <v>1163.400024</v>
      </c>
      <c r="L103" s="31">
        <f t="shared" si="16"/>
        <v>-6.3628578833399008E-3</v>
      </c>
      <c r="M103" s="40">
        <f t="shared" si="22"/>
        <v>237404.3572061061</v>
      </c>
      <c r="N103" s="29">
        <v>18209.75</v>
      </c>
      <c r="O103" s="31">
        <f t="shared" si="13"/>
        <v>4.3710873941700257E-3</v>
      </c>
      <c r="P103" s="40">
        <f t="shared" si="23"/>
        <v>300202.35356450913</v>
      </c>
      <c r="Q103" s="93">
        <f t="shared" si="17"/>
        <v>1213661.9041291266</v>
      </c>
      <c r="R103" s="2">
        <f t="shared" si="18"/>
        <v>-2.6672831447239753E-3</v>
      </c>
    </row>
    <row r="104" spans="1:18" x14ac:dyDescent="0.25">
      <c r="A104" s="28">
        <v>44517</v>
      </c>
      <c r="B104" s="30">
        <v>3230.25</v>
      </c>
      <c r="C104" s="31">
        <f t="shared" si="14"/>
        <v>2.4923073332243195E-2</v>
      </c>
      <c r="D104" s="40">
        <f t="shared" si="19"/>
        <v>214577.51743247735</v>
      </c>
      <c r="E104" s="29">
        <v>1787.4499510000001</v>
      </c>
      <c r="F104" s="31">
        <f t="shared" si="15"/>
        <v>-2.7060748018759018E-3</v>
      </c>
      <c r="G104" s="40">
        <f t="shared" si="20"/>
        <v>236458.64065549333</v>
      </c>
      <c r="H104" s="29">
        <v>239.5</v>
      </c>
      <c r="I104" s="31">
        <f t="shared" si="12"/>
        <v>1.7201117229149965E-2</v>
      </c>
      <c r="J104" s="40">
        <f t="shared" si="21"/>
        <v>233544.60555208355</v>
      </c>
      <c r="K104" s="29">
        <v>1152.4499510000001</v>
      </c>
      <c r="L104" s="31">
        <f t="shared" si="16"/>
        <v>-9.4121306292838103E-3</v>
      </c>
      <c r="M104" s="40">
        <f t="shared" si="22"/>
        <v>235169.87638412107</v>
      </c>
      <c r="N104" s="29">
        <v>18255.400390999999</v>
      </c>
      <c r="O104" s="31">
        <f t="shared" si="13"/>
        <v>2.5069202487677522E-3</v>
      </c>
      <c r="P104" s="40">
        <f t="shared" si="23"/>
        <v>300954.93692338775</v>
      </c>
      <c r="Q104" s="93">
        <f t="shared" si="17"/>
        <v>1220705.5769475631</v>
      </c>
      <c r="R104" s="2">
        <f t="shared" si="18"/>
        <v>5.8036532204499558E-3</v>
      </c>
    </row>
    <row r="105" spans="1:18" x14ac:dyDescent="0.25">
      <c r="A105" s="28">
        <v>44518</v>
      </c>
      <c r="B105" s="30">
        <v>3226.8500979999999</v>
      </c>
      <c r="C105" s="31">
        <f t="shared" si="14"/>
        <v>-1.052519774011329E-3</v>
      </c>
      <c r="D105" s="40">
        <f t="shared" si="19"/>
        <v>214351.67035232141</v>
      </c>
      <c r="E105" s="29">
        <v>1779.400024</v>
      </c>
      <c r="F105" s="31">
        <f t="shared" si="15"/>
        <v>-4.5035817621055241E-3</v>
      </c>
      <c r="G105" s="40">
        <f t="shared" si="20"/>
        <v>235393.72983394499</v>
      </c>
      <c r="H105" s="29">
        <v>237.5</v>
      </c>
      <c r="I105" s="31">
        <f t="shared" si="12"/>
        <v>-8.3507306889353261E-3</v>
      </c>
      <c r="J105" s="40">
        <f t="shared" si="21"/>
        <v>231594.33744726446</v>
      </c>
      <c r="K105" s="29">
        <v>1120.1999510000001</v>
      </c>
      <c r="L105" s="31">
        <f t="shared" si="16"/>
        <v>-2.7983861660991094E-2</v>
      </c>
      <c r="M105" s="40">
        <f t="shared" si="22"/>
        <v>228588.91509655546</v>
      </c>
      <c r="N105" s="29">
        <v>17921.25</v>
      </c>
      <c r="O105" s="31">
        <f t="shared" si="13"/>
        <v>-1.8304194038096133E-2</v>
      </c>
      <c r="P105" s="40">
        <f t="shared" si="23"/>
        <v>295446.19936121907</v>
      </c>
      <c r="Q105" s="93">
        <f t="shared" si="17"/>
        <v>1205374.8520913054</v>
      </c>
      <c r="R105" s="2">
        <f t="shared" si="18"/>
        <v>-1.2558904575985408E-2</v>
      </c>
    </row>
    <row r="106" spans="1:18" x14ac:dyDescent="0.25">
      <c r="A106" s="28">
        <v>44522</v>
      </c>
      <c r="B106" s="30">
        <v>3261.25</v>
      </c>
      <c r="C106" s="31">
        <f t="shared" si="14"/>
        <v>1.0660520617713498E-2</v>
      </c>
      <c r="D106" s="40">
        <f t="shared" si="19"/>
        <v>216636.77075355366</v>
      </c>
      <c r="E106" s="29">
        <v>1759.400024</v>
      </c>
      <c r="F106" s="31">
        <f t="shared" si="15"/>
        <v>-1.1239743582244666E-2</v>
      </c>
      <c r="G106" s="40">
        <f t="shared" si="20"/>
        <v>232747.96466974326</v>
      </c>
      <c r="H106" s="29">
        <v>230.89999399999999</v>
      </c>
      <c r="I106" s="31">
        <f t="shared" si="12"/>
        <v>-2.7789498947368485E-2</v>
      </c>
      <c r="J106" s="40">
        <f t="shared" si="21"/>
        <v>225158.4468505572</v>
      </c>
      <c r="K106" s="29">
        <v>1110.099976</v>
      </c>
      <c r="L106" s="31">
        <f t="shared" si="16"/>
        <v>-9.0162251756785716E-3</v>
      </c>
      <c r="M106" s="40">
        <f t="shared" si="22"/>
        <v>226527.90596538084</v>
      </c>
      <c r="N106" s="29">
        <v>17073.75</v>
      </c>
      <c r="O106" s="31">
        <f t="shared" si="13"/>
        <v>-4.7290228081188546E-2</v>
      </c>
      <c r="P106" s="40">
        <f t="shared" si="23"/>
        <v>281474.48120770673</v>
      </c>
      <c r="Q106" s="93">
        <f t="shared" si="17"/>
        <v>1182545.5694469418</v>
      </c>
      <c r="R106" s="2">
        <f t="shared" si="18"/>
        <v>-1.8939571042779879E-2</v>
      </c>
    </row>
    <row r="107" spans="1:18" x14ac:dyDescent="0.25">
      <c r="A107" s="28">
        <v>44523</v>
      </c>
      <c r="B107" s="30">
        <v>3185.5500489999999</v>
      </c>
      <c r="C107" s="31">
        <f t="shared" si="14"/>
        <v>-2.3211943579915739E-2</v>
      </c>
      <c r="D107" s="40">
        <f t="shared" si="19"/>
        <v>211608.21025348702</v>
      </c>
      <c r="E107" s="29">
        <v>1736.900024</v>
      </c>
      <c r="F107" s="31">
        <f t="shared" si="15"/>
        <v>-1.278845043371446E-2</v>
      </c>
      <c r="G107" s="40">
        <f t="shared" si="20"/>
        <v>229771.47886001633</v>
      </c>
      <c r="H107" s="29">
        <v>231.60000600000001</v>
      </c>
      <c r="I107" s="31">
        <f t="shared" si="12"/>
        <v>3.0316674672585808E-3</v>
      </c>
      <c r="J107" s="40">
        <f t="shared" si="21"/>
        <v>225841.05238885249</v>
      </c>
      <c r="K107" s="29">
        <v>1112.599976</v>
      </c>
      <c r="L107" s="31">
        <f t="shared" si="16"/>
        <v>2.2520494136106795E-3</v>
      </c>
      <c r="M107" s="40">
        <f t="shared" si="22"/>
        <v>227038.05800317661</v>
      </c>
      <c r="N107" s="29">
        <v>17368.099609000001</v>
      </c>
      <c r="O107" s="31">
        <f t="shared" si="13"/>
        <v>1.7239892173658511E-2</v>
      </c>
      <c r="P107" s="40">
        <f t="shared" si="23"/>
        <v>286327.07091336406</v>
      </c>
      <c r="Q107" s="93">
        <f t="shared" si="17"/>
        <v>1180585.8704188964</v>
      </c>
      <c r="R107" s="2">
        <f t="shared" si="18"/>
        <v>-1.6571869014416762E-3</v>
      </c>
    </row>
    <row r="108" spans="1:18" x14ac:dyDescent="0.25">
      <c r="A108" s="28">
        <v>44524</v>
      </c>
      <c r="B108" s="30">
        <v>3157</v>
      </c>
      <c r="C108" s="31">
        <f t="shared" si="14"/>
        <v>-8.9623608359135076E-3</v>
      </c>
      <c r="D108" s="40">
        <f t="shared" si="19"/>
        <v>209711.70111735343</v>
      </c>
      <c r="E108" s="29">
        <v>1696</v>
      </c>
      <c r="F108" s="31">
        <f t="shared" si="15"/>
        <v>-2.3547713417499505E-2</v>
      </c>
      <c r="G108" s="40">
        <f t="shared" si="20"/>
        <v>224360.88592430562</v>
      </c>
      <c r="H108" s="29">
        <v>227.699997</v>
      </c>
      <c r="I108" s="31">
        <f t="shared" si="12"/>
        <v>-1.6839416662191353E-2</v>
      </c>
      <c r="J108" s="40">
        <f t="shared" si="21"/>
        <v>222038.02080824881</v>
      </c>
      <c r="K108" s="29">
        <v>1119.4499510000001</v>
      </c>
      <c r="L108" s="31">
        <f t="shared" si="16"/>
        <v>6.1567276179772534E-3</v>
      </c>
      <c r="M108" s="40">
        <f t="shared" si="22"/>
        <v>228435.86948521668</v>
      </c>
      <c r="N108" s="29">
        <v>17408.699218999998</v>
      </c>
      <c r="O108" s="31">
        <f t="shared" si="13"/>
        <v>2.3375965657728148E-3</v>
      </c>
      <c r="P108" s="40">
        <f t="shared" si="23"/>
        <v>286996.38809101895</v>
      </c>
      <c r="Q108" s="93">
        <f t="shared" si="17"/>
        <v>1171542.8654261434</v>
      </c>
      <c r="R108" s="2">
        <f t="shared" si="18"/>
        <v>-7.6597604793833263E-3</v>
      </c>
    </row>
    <row r="109" spans="1:18" x14ac:dyDescent="0.25">
      <c r="A109" s="28">
        <v>44525</v>
      </c>
      <c r="B109" s="30">
        <v>3144.25</v>
      </c>
      <c r="C109" s="31">
        <f t="shared" si="14"/>
        <v>-4.0386442825467439E-3</v>
      </c>
      <c r="D109" s="40">
        <f t="shared" si="19"/>
        <v>208864.75015465266</v>
      </c>
      <c r="E109" s="29">
        <v>1722.400024</v>
      </c>
      <c r="F109" s="31">
        <f t="shared" si="15"/>
        <v>1.5566051886792387E-2</v>
      </c>
      <c r="G109" s="40">
        <f t="shared" si="20"/>
        <v>227853.29911597006</v>
      </c>
      <c r="H109" s="29">
        <v>231.300003</v>
      </c>
      <c r="I109" s="31">
        <f t="shared" si="12"/>
        <v>1.5810303238607437E-2</v>
      </c>
      <c r="J109" s="40">
        <f t="shared" si="21"/>
        <v>225548.50924772746</v>
      </c>
      <c r="K109" s="29">
        <v>1124.8000489999999</v>
      </c>
      <c r="L109" s="31">
        <f t="shared" si="16"/>
        <v>4.7792203619470008E-3</v>
      </c>
      <c r="M109" s="40">
        <f t="shared" si="22"/>
        <v>229527.61484405948</v>
      </c>
      <c r="N109" s="29">
        <v>17368.849609000001</v>
      </c>
      <c r="O109" s="31">
        <f t="shared" si="13"/>
        <v>-2.2890630424876601E-3</v>
      </c>
      <c r="P109" s="40">
        <f t="shared" si="23"/>
        <v>286339.43526571232</v>
      </c>
      <c r="Q109" s="93">
        <f t="shared" si="17"/>
        <v>1178133.6086281219</v>
      </c>
      <c r="R109" s="2">
        <f t="shared" si="18"/>
        <v>5.6256953087083783E-3</v>
      </c>
    </row>
    <row r="110" spans="1:18" x14ac:dyDescent="0.25">
      <c r="A110" s="28">
        <v>44526</v>
      </c>
      <c r="B110" s="30">
        <v>3143.1000979999999</v>
      </c>
      <c r="C110" s="31">
        <f t="shared" si="14"/>
        <v>-3.6571583048428113E-4</v>
      </c>
      <c r="D110" s="40">
        <f t="shared" si="19"/>
        <v>208788.36500909095</v>
      </c>
      <c r="E110" s="29">
        <v>1691.650024</v>
      </c>
      <c r="F110" s="31">
        <f t="shared" si="15"/>
        <v>-1.7852995571021935E-2</v>
      </c>
      <c r="G110" s="40">
        <f t="shared" si="20"/>
        <v>223785.43517600992</v>
      </c>
      <c r="H110" s="29">
        <v>224</v>
      </c>
      <c r="I110" s="31">
        <f t="shared" si="12"/>
        <v>-3.1560756183820704E-2</v>
      </c>
      <c r="J110" s="40">
        <f t="shared" si="21"/>
        <v>218430.0277397357</v>
      </c>
      <c r="K110" s="29">
        <v>1110.0500489999999</v>
      </c>
      <c r="L110" s="31">
        <f t="shared" si="16"/>
        <v>-1.3113441818493388E-2</v>
      </c>
      <c r="M110" s="40">
        <f t="shared" si="22"/>
        <v>226517.71782106435</v>
      </c>
      <c r="N110" s="29">
        <v>16682.550781000002</v>
      </c>
      <c r="O110" s="31">
        <f t="shared" si="13"/>
        <v>-3.9513199978677971E-2</v>
      </c>
      <c r="P110" s="40">
        <f t="shared" si="23"/>
        <v>275025.24789827655</v>
      </c>
      <c r="Q110" s="93">
        <f t="shared" si="17"/>
        <v>1152546.7936441773</v>
      </c>
      <c r="R110" s="2">
        <f t="shared" si="18"/>
        <v>-2.1718092749887008E-2</v>
      </c>
    </row>
    <row r="111" spans="1:18" x14ac:dyDescent="0.25">
      <c r="A111" s="28">
        <v>44529</v>
      </c>
      <c r="B111" s="30">
        <v>3144.3000489999999</v>
      </c>
      <c r="C111" s="31">
        <f t="shared" si="14"/>
        <v>3.8177307835773888E-4</v>
      </c>
      <c r="D111" s="40">
        <f t="shared" si="19"/>
        <v>208868.07478592574</v>
      </c>
      <c r="E111" s="29">
        <v>1696.349976</v>
      </c>
      <c r="F111" s="31">
        <f t="shared" si="15"/>
        <v>2.7783240820029587E-3</v>
      </c>
      <c r="G111" s="40">
        <f t="shared" si="20"/>
        <v>224407.18363976094</v>
      </c>
      <c r="H111" s="29">
        <v>221.5</v>
      </c>
      <c r="I111" s="31">
        <f t="shared" si="12"/>
        <v>-1.1160714285714302E-2</v>
      </c>
      <c r="J111" s="40">
        <f t="shared" si="21"/>
        <v>215992.19260871186</v>
      </c>
      <c r="K111" s="29">
        <v>1133.150024</v>
      </c>
      <c r="L111" s="31">
        <f t="shared" si="16"/>
        <v>2.0809849989025242E-2</v>
      </c>
      <c r="M111" s="40">
        <f t="shared" si="22"/>
        <v>231231.51754877705</v>
      </c>
      <c r="N111" s="29">
        <v>16890.400390999999</v>
      </c>
      <c r="O111" s="31">
        <f t="shared" si="13"/>
        <v>1.2459102491491958E-2</v>
      </c>
      <c r="P111" s="40">
        <f t="shared" si="23"/>
        <v>278451.81564958917</v>
      </c>
      <c r="Q111" s="93">
        <f t="shared" si="17"/>
        <v>1158950.7842327647</v>
      </c>
      <c r="R111" s="2">
        <f t="shared" si="18"/>
        <v>5.5563822865178913E-3</v>
      </c>
    </row>
    <row r="112" spans="1:18" x14ac:dyDescent="0.25">
      <c r="A112" s="28">
        <v>44530</v>
      </c>
      <c r="B112" s="30">
        <v>3143.6499020000001</v>
      </c>
      <c r="C112" s="31">
        <f t="shared" si="14"/>
        <v>-2.0677002508284748E-4</v>
      </c>
      <c r="D112" s="40">
        <f t="shared" si="19"/>
        <v>208824.88712886325</v>
      </c>
      <c r="E112" s="29">
        <v>1712.650024</v>
      </c>
      <c r="F112" s="31">
        <f t="shared" si="15"/>
        <v>9.608894526845102E-3</v>
      </c>
      <c r="G112" s="40">
        <f t="shared" si="20"/>
        <v>226563.48859842177</v>
      </c>
      <c r="H112" s="29">
        <v>221.14999399999999</v>
      </c>
      <c r="I112" s="31">
        <f t="shared" si="12"/>
        <v>-1.5801625282166887E-3</v>
      </c>
      <c r="J112" s="40">
        <f t="shared" si="21"/>
        <v>215650.88983956422</v>
      </c>
      <c r="K112" s="29">
        <v>1138.650024</v>
      </c>
      <c r="L112" s="31">
        <f t="shared" si="16"/>
        <v>4.8537262352825739E-3</v>
      </c>
      <c r="M112" s="40">
        <f t="shared" si="22"/>
        <v>232353.85203192776</v>
      </c>
      <c r="N112" s="29">
        <v>17237.349609000001</v>
      </c>
      <c r="O112" s="31">
        <f t="shared" si="13"/>
        <v>2.0541207429568775E-2</v>
      </c>
      <c r="P112" s="40">
        <f t="shared" si="23"/>
        <v>284171.5521539874</v>
      </c>
      <c r="Q112" s="93">
        <f t="shared" si="17"/>
        <v>1167564.6697527645</v>
      </c>
      <c r="R112" s="2">
        <f t="shared" si="18"/>
        <v>7.4324860358088163E-3</v>
      </c>
    </row>
    <row r="113" spans="1:18" x14ac:dyDescent="0.25">
      <c r="A113" s="28">
        <v>44531</v>
      </c>
      <c r="B113" s="30">
        <v>3138.1499020000001</v>
      </c>
      <c r="C113" s="31">
        <f t="shared" si="14"/>
        <v>-1.7495586886124848E-3</v>
      </c>
      <c r="D113" s="40">
        <f t="shared" si="19"/>
        <v>208459.53573318842</v>
      </c>
      <c r="E113" s="29">
        <v>1714.900024</v>
      </c>
      <c r="F113" s="31">
        <f t="shared" si="15"/>
        <v>1.31375352142582E-3</v>
      </c>
      <c r="G113" s="40">
        <f t="shared" si="20"/>
        <v>226861.13717939446</v>
      </c>
      <c r="H113" s="29">
        <v>221.89999399999999</v>
      </c>
      <c r="I113" s="31">
        <f t="shared" si="12"/>
        <v>3.3913634200686271E-3</v>
      </c>
      <c r="J113" s="40">
        <f t="shared" si="21"/>
        <v>216382.24037887136</v>
      </c>
      <c r="K113" s="29">
        <v>1156.6999510000001</v>
      </c>
      <c r="L113" s="31">
        <f t="shared" si="16"/>
        <v>1.5852041118474602E-2</v>
      </c>
      <c r="M113" s="40">
        <f t="shared" si="22"/>
        <v>236037.13484837385</v>
      </c>
      <c r="N113" s="29">
        <v>17382.949218999998</v>
      </c>
      <c r="O113" s="31">
        <f t="shared" si="13"/>
        <v>8.4467515773989366E-3</v>
      </c>
      <c r="P113" s="40">
        <f t="shared" si="23"/>
        <v>286571.87866039597</v>
      </c>
      <c r="Q113" s="93">
        <f t="shared" si="17"/>
        <v>1174311.926800224</v>
      </c>
      <c r="R113" s="2">
        <f t="shared" si="18"/>
        <v>5.7789150547766788E-3</v>
      </c>
    </row>
    <row r="114" spans="1:18" x14ac:dyDescent="0.25">
      <c r="A114" s="28">
        <v>44532</v>
      </c>
      <c r="B114" s="30">
        <v>3180.6000979999999</v>
      </c>
      <c r="C114" s="31">
        <f t="shared" si="14"/>
        <v>1.3527140935155835E-2</v>
      </c>
      <c r="D114" s="40">
        <f t="shared" si="19"/>
        <v>211279.3972523284</v>
      </c>
      <c r="E114" s="29">
        <v>1748.25</v>
      </c>
      <c r="F114" s="31">
        <f t="shared" si="15"/>
        <v>1.9447183820203939E-2</v>
      </c>
      <c r="G114" s="40">
        <f t="shared" si="20"/>
        <v>231272.94741578263</v>
      </c>
      <c r="H114" s="29">
        <v>225.449997</v>
      </c>
      <c r="I114" s="31">
        <f t="shared" si="12"/>
        <v>1.5998211338392299E-2</v>
      </c>
      <c r="J114" s="40">
        <f t="shared" si="21"/>
        <v>219843.96919032733</v>
      </c>
      <c r="K114" s="29">
        <v>1184.6999510000001</v>
      </c>
      <c r="L114" s="31">
        <f t="shared" si="16"/>
        <v>2.4206796218667836E-2</v>
      </c>
      <c r="M114" s="40">
        <f t="shared" si="22"/>
        <v>241750.83767168666</v>
      </c>
      <c r="N114" s="29">
        <v>17758.150390999999</v>
      </c>
      <c r="O114" s="31">
        <f t="shared" si="13"/>
        <v>2.1584436983218991E-2</v>
      </c>
      <c r="P114" s="40">
        <f t="shared" si="23"/>
        <v>292757.37131650397</v>
      </c>
      <c r="Q114" s="93">
        <f t="shared" si="17"/>
        <v>1196904.5228466289</v>
      </c>
      <c r="R114" s="2">
        <f t="shared" si="18"/>
        <v>1.9239007567576571E-2</v>
      </c>
    </row>
    <row r="115" spans="1:18" x14ac:dyDescent="0.25">
      <c r="A115" s="28">
        <v>44533</v>
      </c>
      <c r="B115" s="30">
        <v>3110.4499510000001</v>
      </c>
      <c r="C115" s="31">
        <f t="shared" si="14"/>
        <v>-2.205563253428533E-2</v>
      </c>
      <c r="D115" s="40">
        <f t="shared" si="19"/>
        <v>206619.49650446576</v>
      </c>
      <c r="E115" s="29">
        <v>1735.5500489999999</v>
      </c>
      <c r="F115" s="31">
        <f t="shared" si="15"/>
        <v>-7.264379236379237E-3</v>
      </c>
      <c r="G115" s="40">
        <f t="shared" si="20"/>
        <v>229592.89301863918</v>
      </c>
      <c r="H115" s="29">
        <v>221.64999399999999</v>
      </c>
      <c r="I115" s="31">
        <f t="shared" si="12"/>
        <v>-1.685519206283248E-2</v>
      </c>
      <c r="J115" s="40">
        <f t="shared" si="21"/>
        <v>216138.45686576894</v>
      </c>
      <c r="K115" s="29">
        <v>1171.400024</v>
      </c>
      <c r="L115" s="31">
        <f t="shared" si="16"/>
        <v>-1.1226409681855398E-2</v>
      </c>
      <c r="M115" s="40">
        <f t="shared" si="22"/>
        <v>239036.84372705259</v>
      </c>
      <c r="N115" s="29">
        <v>17488.699218999998</v>
      </c>
      <c r="O115" s="31">
        <f t="shared" si="13"/>
        <v>-1.517338045163541E-2</v>
      </c>
      <c r="P115" s="40">
        <f t="shared" si="23"/>
        <v>288315.25234149798</v>
      </c>
      <c r="Q115" s="93">
        <f t="shared" si="17"/>
        <v>1179702.9424574245</v>
      </c>
      <c r="R115" s="2">
        <f t="shared" si="18"/>
        <v>-1.4371723108116852E-2</v>
      </c>
    </row>
    <row r="116" spans="1:18" x14ac:dyDescent="0.25">
      <c r="A116" s="28">
        <v>44536</v>
      </c>
      <c r="B116" s="30">
        <v>3038.3000489999999</v>
      </c>
      <c r="C116" s="31">
        <f t="shared" si="14"/>
        <v>-2.3195969437413422E-2</v>
      </c>
      <c r="D116" s="40">
        <f t="shared" si="19"/>
        <v>201826.75697837441</v>
      </c>
      <c r="E116" s="29">
        <v>1695.3000489999999</v>
      </c>
      <c r="F116" s="31">
        <f t="shared" si="15"/>
        <v>-2.3191494836574456E-2</v>
      </c>
      <c r="G116" s="40">
        <f t="shared" si="20"/>
        <v>224268.29062568321</v>
      </c>
      <c r="H116" s="29">
        <v>217.89999399999999</v>
      </c>
      <c r="I116" s="31">
        <f t="shared" si="12"/>
        <v>-1.6918565763642701E-2</v>
      </c>
      <c r="J116" s="40">
        <f t="shared" si="21"/>
        <v>212481.70416923318</v>
      </c>
      <c r="K116" s="29">
        <v>1136.5500489999999</v>
      </c>
      <c r="L116" s="31">
        <f t="shared" si="16"/>
        <v>-2.9750703675929024E-2</v>
      </c>
      <c r="M116" s="40">
        <f t="shared" si="22"/>
        <v>231925.32942169969</v>
      </c>
      <c r="N116" s="29">
        <v>16893.449218999998</v>
      </c>
      <c r="O116" s="31">
        <f t="shared" si="13"/>
        <v>-3.4036264935776939E-2</v>
      </c>
      <c r="P116" s="40">
        <f t="shared" si="23"/>
        <v>278502.07802777737</v>
      </c>
      <c r="Q116" s="93">
        <f t="shared" si="17"/>
        <v>1149004.1592227679</v>
      </c>
      <c r="R116" s="2">
        <f t="shared" si="18"/>
        <v>-2.6022468987581093E-2</v>
      </c>
    </row>
    <row r="117" spans="1:18" x14ac:dyDescent="0.25">
      <c r="A117" s="28">
        <v>44537</v>
      </c>
      <c r="B117" s="30">
        <v>3030.3500979999999</v>
      </c>
      <c r="C117" s="31">
        <f t="shared" si="14"/>
        <v>-2.6165786366677546E-3</v>
      </c>
      <c r="D117" s="40">
        <f t="shared" si="19"/>
        <v>201298.66139775686</v>
      </c>
      <c r="E117" s="29">
        <v>1711.650024</v>
      </c>
      <c r="F117" s="31">
        <f t="shared" si="15"/>
        <v>9.6442957160558507E-3</v>
      </c>
      <c r="G117" s="40">
        <f t="shared" si="20"/>
        <v>226431.20034021165</v>
      </c>
      <c r="H117" s="29">
        <v>220.64999399999999</v>
      </c>
      <c r="I117" s="31">
        <f t="shared" si="12"/>
        <v>1.2620468452146927E-2</v>
      </c>
      <c r="J117" s="40">
        <f t="shared" si="21"/>
        <v>215163.32281335941</v>
      </c>
      <c r="K117" s="29">
        <v>1149.650024</v>
      </c>
      <c r="L117" s="31">
        <f t="shared" si="16"/>
        <v>1.1526087224690285E-2</v>
      </c>
      <c r="M117" s="40">
        <f t="shared" si="22"/>
        <v>234598.52099822921</v>
      </c>
      <c r="N117" s="29">
        <v>17109</v>
      </c>
      <c r="O117" s="31">
        <f t="shared" si="13"/>
        <v>1.2759429895321306E-2</v>
      </c>
      <c r="P117" s="40">
        <f t="shared" si="23"/>
        <v>282055.60576807411</v>
      </c>
      <c r="Q117" s="93">
        <f t="shared" si="17"/>
        <v>1159547.3113176313</v>
      </c>
      <c r="R117" s="2">
        <f t="shared" si="18"/>
        <v>9.1759042038588312E-3</v>
      </c>
    </row>
    <row r="118" spans="1:18" x14ac:dyDescent="0.25">
      <c r="A118" s="28">
        <v>44538</v>
      </c>
      <c r="B118" s="30">
        <v>3108.5</v>
      </c>
      <c r="C118" s="31">
        <f t="shared" si="14"/>
        <v>2.5789067095441709E-2</v>
      </c>
      <c r="D118" s="40">
        <f t="shared" si="19"/>
        <v>206489.96608276622</v>
      </c>
      <c r="E118" s="29">
        <v>1753.349976</v>
      </c>
      <c r="F118" s="31">
        <f t="shared" si="15"/>
        <v>2.4362428893349497E-2</v>
      </c>
      <c r="G118" s="40">
        <f t="shared" si="20"/>
        <v>231947.61435773585</v>
      </c>
      <c r="H118" s="29">
        <v>224.949997</v>
      </c>
      <c r="I118" s="31">
        <f t="shared" si="12"/>
        <v>1.9487890853964851E-2</v>
      </c>
      <c r="J118" s="40">
        <f t="shared" si="21"/>
        <v>219356.40216412256</v>
      </c>
      <c r="K118" s="29">
        <v>1171.599976</v>
      </c>
      <c r="L118" s="31">
        <f t="shared" si="16"/>
        <v>1.9092725213564643E-2</v>
      </c>
      <c r="M118" s="40">
        <f t="shared" si="22"/>
        <v>239077.64609515708</v>
      </c>
      <c r="N118" s="29">
        <v>17621.650390999999</v>
      </c>
      <c r="O118" s="31">
        <f t="shared" si="13"/>
        <v>2.9963784616283684E-2</v>
      </c>
      <c r="P118" s="40">
        <f t="shared" si="23"/>
        <v>290507.05918912409</v>
      </c>
      <c r="Q118" s="93">
        <f t="shared" si="17"/>
        <v>1187378.6878889056</v>
      </c>
      <c r="R118" s="2">
        <f t="shared" si="18"/>
        <v>2.4001932736706255E-2</v>
      </c>
    </row>
    <row r="119" spans="1:18" x14ac:dyDescent="0.25">
      <c r="A119" s="28">
        <v>44539</v>
      </c>
      <c r="B119" s="30">
        <v>3178.6999510000001</v>
      </c>
      <c r="C119" s="31">
        <f t="shared" si="14"/>
        <v>2.2583223741354352E-2</v>
      </c>
      <c r="D119" s="40">
        <f t="shared" si="19"/>
        <v>211153.17518715799</v>
      </c>
      <c r="E119" s="29">
        <v>1763.4499510000001</v>
      </c>
      <c r="F119" s="31">
        <f t="shared" si="15"/>
        <v>5.7603873375249304E-3</v>
      </c>
      <c r="G119" s="40">
        <f t="shared" si="20"/>
        <v>233283.72245845126</v>
      </c>
      <c r="H119" s="29">
        <v>235.39999399999999</v>
      </c>
      <c r="I119" s="31">
        <f t="shared" si="12"/>
        <v>4.6454755009398774E-2</v>
      </c>
      <c r="J119" s="40">
        <f t="shared" si="21"/>
        <v>229546.55008640001</v>
      </c>
      <c r="K119" s="29">
        <v>1168.5500489999999</v>
      </c>
      <c r="L119" s="31">
        <f t="shared" si="16"/>
        <v>-2.6032153145076897E-3</v>
      </c>
      <c r="M119" s="40">
        <f t="shared" si="22"/>
        <v>238455.27550548571</v>
      </c>
      <c r="N119" s="29">
        <v>17596.599609000001</v>
      </c>
      <c r="O119" s="31">
        <f t="shared" si="13"/>
        <v>-1.4215911361397104E-3</v>
      </c>
      <c r="P119" s="40">
        <f t="shared" si="23"/>
        <v>290094.07692879479</v>
      </c>
      <c r="Q119" s="93">
        <f t="shared" si="17"/>
        <v>1202532.8001662898</v>
      </c>
      <c r="R119" s="2">
        <f t="shared" si="18"/>
        <v>1.2762661509722273E-2</v>
      </c>
    </row>
    <row r="120" spans="1:18" x14ac:dyDescent="0.25">
      <c r="A120" s="28">
        <v>44540</v>
      </c>
      <c r="B120" s="30">
        <v>3283.1499020000001</v>
      </c>
      <c r="C120" s="31">
        <f t="shared" si="14"/>
        <v>3.2859330106681073E-2</v>
      </c>
      <c r="D120" s="40">
        <f t="shared" si="19"/>
        <v>218091.52707370667</v>
      </c>
      <c r="E120" s="29">
        <v>1759.25</v>
      </c>
      <c r="F120" s="31">
        <f t="shared" si="15"/>
        <v>-2.3816672526590921E-3</v>
      </c>
      <c r="G120" s="40">
        <f t="shared" si="20"/>
        <v>232728.11825609356</v>
      </c>
      <c r="H120" s="29">
        <v>236.10000600000001</v>
      </c>
      <c r="I120" s="31">
        <f t="shared" si="12"/>
        <v>2.9737129050224631E-3</v>
      </c>
      <c r="J120" s="40">
        <f t="shared" si="21"/>
        <v>230229.15562469533</v>
      </c>
      <c r="K120" s="29">
        <v>1162.1999510000001</v>
      </c>
      <c r="L120" s="31">
        <f t="shared" si="16"/>
        <v>-5.4341686138595913E-3</v>
      </c>
      <c r="M120" s="40">
        <f t="shared" si="22"/>
        <v>237159.46933152457</v>
      </c>
      <c r="N120" s="29">
        <v>17711.099609000001</v>
      </c>
      <c r="O120" s="31">
        <f t="shared" si="13"/>
        <v>6.5069389850433978E-3</v>
      </c>
      <c r="P120" s="40">
        <f t="shared" si="23"/>
        <v>291981.70138729294</v>
      </c>
      <c r="Q120" s="93">
        <f t="shared" si="17"/>
        <v>1210189.9716733131</v>
      </c>
      <c r="R120" s="2">
        <f t="shared" si="18"/>
        <v>6.3675365079143287E-3</v>
      </c>
    </row>
    <row r="121" spans="1:18" x14ac:dyDescent="0.25">
      <c r="A121" s="28">
        <v>44543</v>
      </c>
      <c r="B121" s="30">
        <v>3279.8500979999999</v>
      </c>
      <c r="C121" s="31">
        <f t="shared" si="14"/>
        <v>-1.0050725975045971E-3</v>
      </c>
      <c r="D121" s="40">
        <f t="shared" si="19"/>
        <v>217872.32925609697</v>
      </c>
      <c r="E121" s="29">
        <v>1744.650024</v>
      </c>
      <c r="F121" s="31">
        <f t="shared" si="15"/>
        <v>-8.2989774051441811E-3</v>
      </c>
      <c r="G121" s="40">
        <f t="shared" si="20"/>
        <v>230796.71286114451</v>
      </c>
      <c r="H121" s="29">
        <v>234.60000600000001</v>
      </c>
      <c r="I121" s="31">
        <f t="shared" si="12"/>
        <v>-6.3532399910231074E-3</v>
      </c>
      <c r="J121" s="40">
        <f t="shared" si="21"/>
        <v>228766.45454608102</v>
      </c>
      <c r="K121" s="29">
        <v>1159.099976</v>
      </c>
      <c r="L121" s="31">
        <f t="shared" si="16"/>
        <v>-2.6673336178794083E-3</v>
      </c>
      <c r="M121" s="40">
        <f t="shared" si="22"/>
        <v>236526.88590617815</v>
      </c>
      <c r="N121" s="29">
        <v>17324</v>
      </c>
      <c r="O121" s="31">
        <f t="shared" si="13"/>
        <v>-2.1856328378577539E-2</v>
      </c>
      <c r="P121" s="40">
        <f t="shared" si="23"/>
        <v>285600.05344123649</v>
      </c>
      <c r="Q121" s="93">
        <f t="shared" si="17"/>
        <v>1199562.436010737</v>
      </c>
      <c r="R121" s="2">
        <f t="shared" si="18"/>
        <v>-8.78170858405114E-3</v>
      </c>
    </row>
    <row r="122" spans="1:18" x14ac:dyDescent="0.25">
      <c r="A122" s="28">
        <v>44544</v>
      </c>
      <c r="B122" s="30">
        <v>3297.5</v>
      </c>
      <c r="C122" s="31">
        <f t="shared" si="14"/>
        <v>5.3813136188030075E-3</v>
      </c>
      <c r="D122" s="40">
        <f t="shared" si="19"/>
        <v>219044.76858868313</v>
      </c>
      <c r="E122" s="29">
        <v>1752.150024</v>
      </c>
      <c r="F122" s="31">
        <f t="shared" si="15"/>
        <v>4.29885644503325E-3</v>
      </c>
      <c r="G122" s="40">
        <f t="shared" si="20"/>
        <v>231788.87479772011</v>
      </c>
      <c r="H122" s="29">
        <v>228.60000600000001</v>
      </c>
      <c r="I122" s="31">
        <f t="shared" si="12"/>
        <v>-2.5575446916228928E-2</v>
      </c>
      <c r="J122" s="40">
        <f t="shared" si="21"/>
        <v>222915.65023162382</v>
      </c>
      <c r="K122" s="29">
        <v>1162.349976</v>
      </c>
      <c r="L122" s="31">
        <f t="shared" si="16"/>
        <v>2.8038996353150214E-3</v>
      </c>
      <c r="M122" s="40">
        <f t="shared" si="22"/>
        <v>237190.08355531268</v>
      </c>
      <c r="N122" s="29">
        <v>17123.5</v>
      </c>
      <c r="O122" s="31">
        <f t="shared" si="13"/>
        <v>-1.1573539598245253E-2</v>
      </c>
      <c r="P122" s="40">
        <f t="shared" si="23"/>
        <v>282294.6499134734</v>
      </c>
      <c r="Q122" s="93">
        <f t="shared" si="17"/>
        <v>1193234.027086813</v>
      </c>
      <c r="R122" s="2">
        <f t="shared" si="18"/>
        <v>-5.2755977796118403E-3</v>
      </c>
    </row>
    <row r="123" spans="1:18" x14ac:dyDescent="0.25">
      <c r="A123" s="28">
        <v>44545</v>
      </c>
      <c r="B123" s="30">
        <v>3301.9499510000001</v>
      </c>
      <c r="C123" s="31">
        <f t="shared" si="14"/>
        <v>1.3494923426837779E-3</v>
      </c>
      <c r="D123" s="40">
        <f t="shared" si="19"/>
        <v>219340.36782659849</v>
      </c>
      <c r="E123" s="29">
        <v>1734.1999510000001</v>
      </c>
      <c r="F123" s="31">
        <f t="shared" si="15"/>
        <v>-1.0244598210272904E-2</v>
      </c>
      <c r="G123" s="40">
        <f t="shared" si="20"/>
        <v>229414.29090580621</v>
      </c>
      <c r="H123" s="29">
        <v>224.050003</v>
      </c>
      <c r="I123" s="31">
        <f t="shared" si="12"/>
        <v>-1.9903774630697146E-2</v>
      </c>
      <c r="J123" s="40">
        <f t="shared" si="21"/>
        <v>218478.78736775825</v>
      </c>
      <c r="K123" s="29">
        <v>1148.900024</v>
      </c>
      <c r="L123" s="31">
        <f t="shared" si="16"/>
        <v>-1.1571344498397362E-2</v>
      </c>
      <c r="M123" s="40">
        <f t="shared" si="22"/>
        <v>234445.4753868905</v>
      </c>
      <c r="N123" s="29">
        <v>16660.699218999998</v>
      </c>
      <c r="O123" s="31">
        <f t="shared" si="13"/>
        <v>-2.7027230472742247E-2</v>
      </c>
      <c r="P123" s="40">
        <f t="shared" si="23"/>
        <v>274665.00734903989</v>
      </c>
      <c r="Q123" s="93">
        <f t="shared" si="17"/>
        <v>1176343.9288360933</v>
      </c>
      <c r="R123" s="2">
        <f t="shared" si="18"/>
        <v>-1.4154891552963456E-2</v>
      </c>
    </row>
    <row r="124" spans="1:18" x14ac:dyDescent="0.25">
      <c r="A124" s="28">
        <v>44546</v>
      </c>
      <c r="B124" s="30">
        <v>3298.6000979999999</v>
      </c>
      <c r="C124" s="31">
        <f t="shared" si="14"/>
        <v>-1.0145075030545403E-3</v>
      </c>
      <c r="D124" s="40">
        <f t="shared" si="19"/>
        <v>219117.84537771565</v>
      </c>
      <c r="E124" s="29">
        <v>1771.599976</v>
      </c>
      <c r="F124" s="31">
        <f t="shared" si="15"/>
        <v>2.1566155032142431E-2</v>
      </c>
      <c r="G124" s="40">
        <f t="shared" si="20"/>
        <v>234361.87507006986</v>
      </c>
      <c r="H124" s="29">
        <v>222.89999399999999</v>
      </c>
      <c r="I124" s="31">
        <f t="shared" si="12"/>
        <v>-5.1328229618458066E-3</v>
      </c>
      <c r="J124" s="40">
        <f t="shared" si="21"/>
        <v>217357.3744312808</v>
      </c>
      <c r="K124" s="29">
        <v>1159.75</v>
      </c>
      <c r="L124" s="31">
        <f t="shared" si="16"/>
        <v>9.4437947370082931E-3</v>
      </c>
      <c r="M124" s="40">
        <f t="shared" si="22"/>
        <v>236659.53033346462</v>
      </c>
      <c r="N124" s="29">
        <v>16703.349609000001</v>
      </c>
      <c r="O124" s="31">
        <f t="shared" si="13"/>
        <v>2.5599399784712595E-3</v>
      </c>
      <c r="P124" s="40">
        <f t="shared" si="23"/>
        <v>275368.13328203978</v>
      </c>
      <c r="Q124" s="93">
        <f t="shared" si="17"/>
        <v>1182864.7584945709</v>
      </c>
      <c r="R124" s="2">
        <f t="shared" si="18"/>
        <v>5.5433020043120784E-3</v>
      </c>
    </row>
    <row r="125" spans="1:18" x14ac:dyDescent="0.25">
      <c r="A125" s="28">
        <v>44547</v>
      </c>
      <c r="B125" s="30">
        <v>3243.6999510000001</v>
      </c>
      <c r="C125" s="31">
        <f t="shared" si="14"/>
        <v>-1.6643468553004248E-2</v>
      </c>
      <c r="D125" s="40">
        <f t="shared" si="19"/>
        <v>215470.96440876959</v>
      </c>
      <c r="E125" s="29">
        <v>1820.849976</v>
      </c>
      <c r="F125" s="31">
        <f t="shared" si="15"/>
        <v>2.7799729435083353E-2</v>
      </c>
      <c r="G125" s="40">
        <f t="shared" si="20"/>
        <v>240877.07178691661</v>
      </c>
      <c r="H125" s="29">
        <v>217.949997</v>
      </c>
      <c r="I125" s="31">
        <f t="shared" si="12"/>
        <v>-2.2207254971931434E-2</v>
      </c>
      <c r="J125" s="40">
        <f t="shared" si="21"/>
        <v>212530.46379725577</v>
      </c>
      <c r="K125" s="29">
        <v>1171.400024</v>
      </c>
      <c r="L125" s="31">
        <f t="shared" si="16"/>
        <v>1.0045289070920393E-2</v>
      </c>
      <c r="M125" s="40">
        <f t="shared" si="22"/>
        <v>239036.84372705253</v>
      </c>
      <c r="N125" s="29">
        <v>16204.200194999999</v>
      </c>
      <c r="O125" s="31">
        <f t="shared" si="13"/>
        <v>-2.9883192634072131E-2</v>
      </c>
      <c r="P125" s="40">
        <f t="shared" si="23"/>
        <v>267139.25430988776</v>
      </c>
      <c r="Q125" s="93">
        <f t="shared" si="17"/>
        <v>1175054.5980298822</v>
      </c>
      <c r="R125" s="2">
        <f t="shared" si="18"/>
        <v>-6.602750152628345E-3</v>
      </c>
    </row>
    <row r="126" spans="1:18" x14ac:dyDescent="0.25">
      <c r="A126" s="28">
        <v>44550</v>
      </c>
      <c r="B126" s="30">
        <v>3239.4499510000001</v>
      </c>
      <c r="C126" s="31">
        <f t="shared" si="14"/>
        <v>-1.3102321620992452E-3</v>
      </c>
      <c r="D126" s="40">
        <f t="shared" si="19"/>
        <v>215188.64742120268</v>
      </c>
      <c r="E126" s="29">
        <v>1798.900024</v>
      </c>
      <c r="F126" s="31">
        <f t="shared" si="15"/>
        <v>-1.2054783364535693E-2</v>
      </c>
      <c r="G126" s="40">
        <f t="shared" si="20"/>
        <v>237973.35086904161</v>
      </c>
      <c r="H126" s="29">
        <v>212.39999399999999</v>
      </c>
      <c r="I126" s="31">
        <f t="shared" si="12"/>
        <v>-2.5464570205981696E-2</v>
      </c>
      <c r="J126" s="40">
        <f t="shared" si="21"/>
        <v>207118.4668809807</v>
      </c>
      <c r="K126" s="29">
        <v>1159.900024</v>
      </c>
      <c r="L126" s="31">
        <f t="shared" si="16"/>
        <v>-9.8173124162408421E-3</v>
      </c>
      <c r="M126" s="40">
        <f t="shared" si="22"/>
        <v>236690.14435319192</v>
      </c>
      <c r="N126" s="29">
        <v>15826.200194999999</v>
      </c>
      <c r="O126" s="31">
        <f t="shared" si="13"/>
        <v>-2.3327285237850659E-2</v>
      </c>
      <c r="P126" s="40">
        <f t="shared" si="23"/>
        <v>260907.6207263743</v>
      </c>
      <c r="Q126" s="93">
        <f t="shared" si="17"/>
        <v>1157878.2302507912</v>
      </c>
      <c r="R126" s="2">
        <f t="shared" si="18"/>
        <v>-1.461750612089785E-2</v>
      </c>
    </row>
    <row r="127" spans="1:18" x14ac:dyDescent="0.25">
      <c r="A127" s="28">
        <v>44551</v>
      </c>
      <c r="B127" s="30">
        <v>3271.3500979999999</v>
      </c>
      <c r="C127" s="31">
        <f t="shared" si="14"/>
        <v>9.8473961575336055E-3</v>
      </c>
      <c r="D127" s="40">
        <f t="shared" si="19"/>
        <v>217307.69528096309</v>
      </c>
      <c r="E127" s="29">
        <v>1811.599976</v>
      </c>
      <c r="F127" s="31">
        <f t="shared" si="15"/>
        <v>7.0598431433452902E-3</v>
      </c>
      <c r="G127" s="40">
        <f t="shared" si="20"/>
        <v>239653.40539847332</v>
      </c>
      <c r="H127" s="29">
        <v>212.5</v>
      </c>
      <c r="I127" s="31">
        <f t="shared" si="12"/>
        <v>4.7083805473180362E-4</v>
      </c>
      <c r="J127" s="40">
        <f t="shared" si="21"/>
        <v>207215.98613702599</v>
      </c>
      <c r="K127" s="29">
        <v>1205</v>
      </c>
      <c r="L127" s="31">
        <f t="shared" si="16"/>
        <v>3.888264080249737E-2</v>
      </c>
      <c r="M127" s="40">
        <f t="shared" si="22"/>
        <v>245893.28221756834</v>
      </c>
      <c r="N127" s="29">
        <v>15831.950194999999</v>
      </c>
      <c r="O127" s="31">
        <f t="shared" si="13"/>
        <v>3.6332157619334282E-4</v>
      </c>
      <c r="P127" s="40">
        <f t="shared" si="23"/>
        <v>261002.41409437745</v>
      </c>
      <c r="Q127" s="93">
        <f t="shared" si="17"/>
        <v>1171072.7831284082</v>
      </c>
      <c r="R127" s="2">
        <f t="shared" si="18"/>
        <v>1.1395458117179791E-2</v>
      </c>
    </row>
    <row r="128" spans="1:18" x14ac:dyDescent="0.25">
      <c r="A128" s="28">
        <v>44552</v>
      </c>
      <c r="B128" s="30">
        <v>3280.1000979999999</v>
      </c>
      <c r="C128" s="31">
        <f t="shared" si="14"/>
        <v>2.6747366493575786E-3</v>
      </c>
      <c r="D128" s="40">
        <f t="shared" si="19"/>
        <v>217888.9361377185</v>
      </c>
      <c r="E128" s="29">
        <v>1824.6999510000001</v>
      </c>
      <c r="F128" s="31">
        <f t="shared" si="15"/>
        <v>7.2311631560764145E-3</v>
      </c>
      <c r="G128" s="40">
        <f t="shared" si="20"/>
        <v>241386.37827381899</v>
      </c>
      <c r="H128" s="29">
        <v>212</v>
      </c>
      <c r="I128" s="31">
        <f t="shared" si="12"/>
        <v>-2.3529411764705577E-3</v>
      </c>
      <c r="J128" s="40">
        <f t="shared" si="21"/>
        <v>206728.41911082124</v>
      </c>
      <c r="K128" s="29">
        <v>1222.8000489999999</v>
      </c>
      <c r="L128" s="31">
        <f t="shared" si="16"/>
        <v>1.4771824896265606E-2</v>
      </c>
      <c r="M128" s="40">
        <f t="shared" si="22"/>
        <v>249525.57472565427</v>
      </c>
      <c r="N128" s="29">
        <v>15945.900390999999</v>
      </c>
      <c r="O128" s="31">
        <f t="shared" si="13"/>
        <v>7.1974832283130397E-3</v>
      </c>
      <c r="P128" s="40">
        <f t="shared" si="23"/>
        <v>262880.97459237097</v>
      </c>
      <c r="Q128" s="93">
        <f t="shared" si="17"/>
        <v>1178410.2828403839</v>
      </c>
      <c r="R128" s="2">
        <f t="shared" si="18"/>
        <v>6.2656222718917576E-3</v>
      </c>
    </row>
    <row r="129" spans="1:18" x14ac:dyDescent="0.25">
      <c r="A129" s="28">
        <v>44553</v>
      </c>
      <c r="B129" s="30">
        <v>3267.8999020000001</v>
      </c>
      <c r="C129" s="31">
        <f t="shared" si="14"/>
        <v>-3.7194584419660837E-3</v>
      </c>
      <c r="D129" s="40">
        <f t="shared" si="19"/>
        <v>217078.50729479006</v>
      </c>
      <c r="E129" s="29">
        <v>1857.599976</v>
      </c>
      <c r="F129" s="31">
        <f t="shared" si="15"/>
        <v>1.8030375340323479E-2</v>
      </c>
      <c r="G129" s="40">
        <f t="shared" si="20"/>
        <v>245738.66527613724</v>
      </c>
      <c r="H129" s="29">
        <v>217.300003</v>
      </c>
      <c r="I129" s="31">
        <f t="shared" si="12"/>
        <v>2.5000014150943439E-2</v>
      </c>
      <c r="J129" s="40">
        <f t="shared" si="21"/>
        <v>211896.63251399394</v>
      </c>
      <c r="K129" s="29">
        <v>1227.4499510000001</v>
      </c>
      <c r="L129" s="31">
        <f t="shared" si="16"/>
        <v>3.8026674956406215E-3</v>
      </c>
      <c r="M129" s="40">
        <f t="shared" si="22"/>
        <v>250474.43751799455</v>
      </c>
      <c r="N129" s="29">
        <v>16169.900390999999</v>
      </c>
      <c r="O129" s="31">
        <f t="shared" si="13"/>
        <v>1.404749775851033E-2</v>
      </c>
      <c r="P129" s="40">
        <f t="shared" si="23"/>
        <v>266573.79449371231</v>
      </c>
      <c r="Q129" s="93">
        <f t="shared" si="17"/>
        <v>1191762.037096628</v>
      </c>
      <c r="R129" s="2">
        <f t="shared" si="18"/>
        <v>1.1330310377181796E-2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Min variance portfolio</vt:lpstr>
      <vt:lpstr>Eq Curve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varun sri</cp:lastModifiedBy>
  <dcterms:created xsi:type="dcterms:W3CDTF">2017-03-08T07:25:24Z</dcterms:created>
  <dcterms:modified xsi:type="dcterms:W3CDTF">2022-01-09T16:25:20Z</dcterms:modified>
</cp:coreProperties>
</file>