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olevalentyn/Desktop/Bootcamp Work/"/>
    </mc:Choice>
  </mc:AlternateContent>
  <xr:revisionPtr revIDLastSave="0" documentId="13_ncr:1_{597A904C-B4E1-544C-87D3-DE3369006EB0}" xr6:coauthVersionLast="47" xr6:coauthVersionMax="47" xr10:uidLastSave="{00000000-0000-0000-0000-000000000000}"/>
  <bookViews>
    <workbookView xWindow="2360" yWindow="3100" windowWidth="26440" windowHeight="14480" xr2:uid="{00000000-000D-0000-FFFF-FFFF00000000}"/>
  </bookViews>
  <sheets>
    <sheet name="Category pivot" sheetId="2" r:id="rId1"/>
    <sheet name="Sub Category pivot" sheetId="3" r:id="rId2"/>
    <sheet name="Created Outcome Pivot" sheetId="10" r:id="rId3"/>
    <sheet name="Goal Analysis" sheetId="11" r:id="rId4"/>
    <sheet name="Statistical Analysis" sheetId="13" r:id="rId5"/>
    <sheet name="Crowdfunding" sheetId="1" r:id="rId6"/>
  </sheets>
  <definedNames>
    <definedName name="_xlnm._FilterDatabase" localSheetId="5" hidden="1">Crowdfunding!$A$1:$R$1001</definedName>
  </definedNames>
  <calcPr calcId="191029"/>
  <pivotCaches>
    <pivotCache cacheId="21" r:id="rId7"/>
    <pivotCache cacheId="2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3" l="1"/>
  <c r="J6" i="13"/>
  <c r="J5" i="13"/>
  <c r="J4" i="13"/>
  <c r="J3" i="13"/>
  <c r="J2" i="13"/>
  <c r="H7" i="13"/>
  <c r="H6" i="13"/>
  <c r="H5" i="13"/>
  <c r="H4" i="13"/>
  <c r="H3" i="13"/>
  <c r="H2" i="13"/>
  <c r="H5" i="1"/>
  <c r="H3" i="11"/>
  <c r="H4" i="11"/>
  <c r="H5" i="11"/>
  <c r="H6" i="11"/>
  <c r="H7" i="11"/>
  <c r="H8" i="11"/>
  <c r="H9" i="11"/>
  <c r="H10" i="11"/>
  <c r="H11" i="11"/>
  <c r="H12" i="11"/>
  <c r="H13" i="11"/>
  <c r="H2" i="11"/>
  <c r="G3" i="11"/>
  <c r="G4" i="11"/>
  <c r="G5" i="11"/>
  <c r="G6" i="11"/>
  <c r="G7" i="11"/>
  <c r="G8" i="11"/>
  <c r="G9" i="11"/>
  <c r="G10" i="11"/>
  <c r="G11" i="11"/>
  <c r="G12" i="11"/>
  <c r="G13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E3" i="11"/>
  <c r="E4" i="11"/>
  <c r="E5" i="11"/>
  <c r="E6" i="11"/>
  <c r="E7" i="11"/>
  <c r="E8" i="11"/>
  <c r="E9" i="11"/>
  <c r="E10" i="11"/>
  <c r="E11" i="11"/>
  <c r="E12" i="11"/>
  <c r="E13" i="11"/>
  <c r="E2" i="11"/>
  <c r="B2" i="11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4" i="1"/>
  <c r="O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H3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<sst xmlns="http://schemas.openxmlformats.org/spreadsheetml/2006/main" count="7070" uniqueCount="2123">
  <si>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</si>
  <si>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</si>
  <si>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</si>
  <si>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</si>
  <si>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</si>
  <si>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</si>
  <si>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</si>
  <si>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</si>
  <si>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</si>
  <si>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</si>
  <si>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</si>
  <si>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</si>
  <si>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</si>
  <si>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</si>
  <si>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</si>
  <si>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</si>
  <si>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</si>
  <si>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</si>
  <si>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</si>
  <si>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</si>
  <si>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</si>
  <si>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</si>
  <si>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</si>
  <si>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</si>
  <si>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</si>
  <si>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</si>
  <si>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</si>
  <si>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</si>
  <si>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</si>
  <si>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</si>
  <si>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</si>
  <si>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</si>
  <si>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</si>
  <si>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</si>
  <si>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</si>
  <si>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</si>
  <si>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</si>
  <si>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</si>
  <si>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</si>
  <si>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</si>
  <si>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</si>
  <si>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</si>
  <si>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</si>
  <si>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</si>
  <si>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</si>
  <si>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</si>
  <si>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</si>
  <si>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</si>
  <si>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</si>
  <si>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</si>
  <si>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</si>
  <si>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</si>
  <si>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</si>
  <si>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</si>
  <si>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</si>
  <si>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</si>
  <si>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</si>
  <si>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</si>
  <si>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</si>
  <si>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</si>
  <si>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</si>
  <si>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</si>
  <si>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</si>
  <si>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</si>
  <si>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</si>
  <si>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</si>
  <si>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</si>
  <si>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</si>
  <si>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</si>
  <si>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</si>
  <si>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</si>
  <si>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</si>
  <si>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</si>
  <si>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</si>
  <si>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</si>
  <si>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</si>
  <si>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</si>
  <si>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</si>
  <si>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</si>
  <si>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</si>
  <si>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</si>
  <si>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</si>
  <si>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</si>
  <si>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</si>
  <si>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</si>
  <si>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</si>
  <si>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</si>
  <si>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</si>
  <si>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</si>
  <si>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</si>
  <si>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</si>
  <si>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</si>
  <si>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</si>
  <si>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</si>
  <si>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</si>
  <si>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</si>
  <si>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</si>
  <si>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</si>
  <si>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</si>
  <si>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</si>
  <si>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</si>
  <si>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</si>
  <si>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</si>
  <si>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</si>
  <si>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</si>
  <si>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</si>
  <si>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</si>
  <si>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</si>
  <si>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</si>
  <si>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</si>
  <si>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</si>
  <si>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</si>
  <si>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</si>
  <si>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</si>
  <si>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</si>
  <si>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</si>
  <si>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</si>
  <si>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</si>
  <si>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</si>
  <si>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</si>
  <si>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</si>
  <si>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</si>
  <si>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</si>
  <si>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</si>
  <si>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</si>
  <si>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</si>
  <si>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</si>
  <si>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</si>
  <si>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</si>
  <si>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</si>
  <si>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</si>
  <si>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</si>
  <si>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</si>
  <si>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</si>
  <si>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</si>
  <si>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</si>
  <si>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</si>
  <si>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</si>
  <si>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</si>
  <si>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</si>
  <si>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</si>
  <si>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</si>
  <si>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</si>
  <si>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</si>
  <si>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</si>
  <si>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</si>
  <si>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</si>
  <si>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</si>
  <si>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</si>
  <si>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</si>
  <si>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</si>
  <si>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</si>
  <si>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</si>
  <si>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</si>
  <si>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</si>
  <si>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</si>
  <si>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</si>
  <si>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</si>
  <si>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</si>
  <si>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</si>
  <si>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</si>
  <si>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</si>
  <si>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</si>
  <si>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</si>
  <si>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</si>
  <si>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</si>
  <si>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</si>
  <si>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</si>
  <si>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</si>
  <si>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</si>
  <si>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</si>
  <si>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</si>
  <si>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</si>
  <si>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</si>
  <si>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</si>
  <si>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</si>
  <si>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</si>
  <si>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</si>
  <si>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</si>
  <si>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</si>
  <si>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</si>
  <si>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</si>
  <si>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</si>
  <si>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</si>
  <si>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</si>
  <si>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</si>
  <si>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</si>
  <si>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</si>
  <si>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</si>
  <si>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</si>
  <si>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</si>
  <si>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</si>
  <si>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</si>
  <si>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</si>
  <si>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</si>
  <si>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</si>
  <si>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</si>
  <si>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</si>
  <si>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</si>
  <si>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</si>
  <si>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</si>
  <si>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</si>
  <si>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</si>
  <si>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</si>
  <si>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</si>
  <si>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</si>
  <si>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</si>
  <si>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</si>
  <si>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</si>
  <si>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</si>
  <si>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</si>
  <si>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</si>
  <si>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</si>
  <si>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</si>
  <si>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</si>
  <si>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</si>
  <si>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</si>
  <si>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</si>
  <si>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</si>
  <si>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</si>
  <si>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</si>
  <si>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</si>
  <si>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</si>
  <si>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</si>
  <si>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</si>
  <si>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</si>
  <si>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</si>
  <si>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</si>
  <si>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</si>
  <si>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</si>
  <si>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</si>
  <si>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</si>
  <si>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</si>
  <si>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</si>
  <si>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</si>
  <si>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</si>
  <si>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</si>
  <si>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</si>
  <si>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</si>
  <si>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</si>
  <si>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</si>
  <si>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</si>
  <si>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</si>
  <si>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</si>
  <si>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</si>
  <si>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</si>
  <si>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</si>
  <si>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</si>
  <si>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</si>
  <si>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</si>
  <si>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</si>
  <si>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</si>
  <si>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</si>
  <si>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</si>
  <si>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</si>
  <si>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</si>
  <si>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</si>
  <si>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</si>
  <si>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</si>
  <si>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</si>
  <si>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</si>
  <si>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</si>
  <si>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</si>
  <si>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</si>
  <si>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</si>
  <si>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</si>
  <si>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</si>
  <si>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</si>
  <si>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</si>
  <si>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</si>
  <si>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</si>
  <si>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</si>
  <si>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</si>
  <si>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</si>
  <si>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</si>
  <si>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</si>
  <si>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</si>
  <si>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</si>
  <si>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</si>
  <si>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</si>
  <si>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</si>
  <si>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</si>
  <si>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</si>
  <si>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</si>
  <si>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</si>
  <si>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</si>
  <si>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</si>
  <si>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</si>
  <si>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</si>
  <si>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</si>
  <si>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</si>
  <si>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</si>
  <si>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</si>
  <si>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</si>
  <si>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</si>
  <si>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</si>
  <si>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</si>
  <si>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</si>
  <si>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</si>
  <si>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</si>
  <si>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</si>
  <si>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</si>
  <si>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</si>
  <si>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</si>
  <si>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</si>
  <si>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</si>
  <si>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</si>
  <si>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</si>
  <si>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</si>
  <si>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</si>
  <si>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</si>
  <si>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</si>
  <si>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</si>
  <si>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</si>
  <si>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</si>
  <si>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</si>
  <si>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</si>
  <si>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</si>
  <si>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</si>
  <si>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</si>
  <si>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</si>
  <si>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</si>
  <si>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</si>
  <si>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</si>
  <si>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</si>
  <si>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</si>
  <si>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</si>
  <si>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</si>
  <si>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</si>
  <si>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</si>
  <si>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</si>
  <si>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</si>
  <si>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</si>
  <si>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</si>
  <si>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</si>
  <si>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</si>
  <si>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</si>
  <si>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</si>
  <si>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</si>
  <si>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</si>
  <si>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</si>
  <si>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</si>
  <si>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</si>
  <si>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</si>
  <si>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</si>
  <si>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</si>
  <si>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</si>
  <si>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</si>
  <si>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</si>
  <si>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</si>
  <si>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</si>
  <si>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</si>
  <si>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</si>
  <si>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</si>
  <si>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</si>
  <si>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</si>
  <si>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</si>
  <si>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</si>
  <si>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</si>
  <si>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</si>
  <si>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</si>
  <si>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</si>
  <si>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</si>
  <si>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</si>
  <si>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</si>
  <si>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</si>
  <si>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</si>
  <si>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</si>
  <si>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</si>
  <si>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</si>
  <si>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</si>
  <si>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</si>
  <si>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</si>
  <si>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</si>
  <si>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</si>
  <si>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</si>
  <si>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</si>
  <si>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</si>
  <si>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</si>
  <si>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</si>
  <si>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</si>
  <si>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</si>
  <si>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</si>
  <si>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</si>
  <si>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</si>
  <si>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</si>
  <si>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</si>
  <si>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</si>
  <si>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</si>
  <si>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</si>
  <si>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</si>
  <si>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</si>
  <si>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</si>
  <si>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</si>
  <si>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</si>
  <si>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</si>
  <si>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</si>
  <si>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</si>
  <si>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</si>
  <si>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</si>
  <si>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</si>
  <si>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</si>
  <si>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</si>
  <si>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</si>
  <si>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</si>
  <si>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</si>
  <si>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</si>
  <si>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</si>
  <si>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</si>
  <si>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</si>
  <si>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</si>
  <si>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</si>
  <si>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</si>
  <si>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</si>
  <si>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</si>
  <si>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</si>
  <si>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</si>
  <si>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</si>
  <si>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</si>
  <si>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</si>
  <si>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</si>
  <si>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</si>
  <si>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</si>
  <si>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</si>
  <si>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</si>
  <si>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</si>
  <si>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</si>
  <si>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</si>
  <si>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</si>
  <si>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</si>
  <si>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</si>
  <si>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</si>
  <si>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</si>
  <si>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</si>
  <si>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</si>
  <si>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</si>
  <si>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</si>
  <si>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</si>
  <si>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</si>
  <si>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</si>
  <si>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</si>
  <si>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</si>
  <si>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</si>
  <si>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</si>
  <si>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</si>
  <si>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</si>
  <si>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</si>
  <si>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</si>
  <si>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</si>
  <si>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</si>
  <si>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</si>
  <si>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</si>
  <si>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</si>
  <si>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</si>
  <si>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</si>
  <si>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</si>
  <si>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</si>
  <si>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</si>
  <si>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</si>
  <si>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</si>
  <si>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</si>
  <si>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</si>
  <si>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</si>
  <si>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</si>
  <si>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</si>
  <si>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</si>
  <si>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</si>
  <si>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</si>
  <si>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</si>
  <si>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</si>
  <si>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</si>
  <si>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</si>
  <si>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</si>
  <si>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</si>
  <si>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</si>
  <si>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</si>
  <si>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</si>
  <si>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</si>
  <si>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</si>
  <si>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</si>
  <si>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</si>
  <si>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</si>
  <si>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</si>
  <si>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</si>
  <si>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</si>
  <si>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</si>
  <si>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</si>
  <si>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</si>
  <si>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</si>
  <si>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</si>
  <si>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</si>
  <si>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</si>
  <si>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</si>
  <si>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</si>
  <si>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</si>
  <si>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</si>
  <si>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</si>
  <si>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</si>
  <si>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</si>
  <si>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</si>
  <si>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</si>
  <si>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</si>
  <si>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</si>
  <si>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</si>
  <si>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</si>
  <si>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</si>
  <si>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</si>
  <si>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</si>
  <si>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</si>
  <si>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</si>
  <si>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</si>
  <si>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</si>
  <si>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</si>
  <si>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</si>
  <si>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</si>
  <si>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</si>
  <si>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</si>
  <si>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</si>
  <si>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</si>
  <si>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</si>
  <si>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</si>
  <si>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</si>
  <si>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</si>
  <si>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</si>
  <si>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</si>
  <si>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</si>
  <si>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</si>
  <si>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</si>
  <si>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</si>
  <si>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</si>
  <si>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</si>
  <si>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</si>
  <si>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</si>
  <si>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</si>
  <si>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</si>
  <si>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</si>
  <si>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</si>
  <si>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</si>
  <si>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</si>
  <si>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</si>
  <si>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</si>
  <si>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</si>
  <si>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</si>
  <si>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</si>
  <si>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</si>
  <si>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</si>
  <si>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</si>
  <si>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</si>
  <si>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</si>
  <si>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</si>
  <si>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</si>
  <si>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</si>
  <si>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</si>
  <si>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</si>
  <si>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</si>
  <si>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</si>
  <si>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</si>
  <si>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</si>
  <si>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</si>
  <si>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</si>
  <si>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</si>
  <si>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</si>
  <si>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</si>
  <si>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</si>
  <si>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</si>
  <si>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</si>
  <si>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</si>
  <si>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</si>
  <si>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</si>
  <si>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</si>
  <si>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</si>
  <si>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</si>
  <si>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</si>
  <si>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</si>
  <si>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</si>
  <si>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</si>
  <si>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</si>
  <si>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</si>
  <si>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</si>
  <si>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</si>
  <si>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</si>
  <si>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</si>
  <si>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</si>
  <si>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</si>
  <si>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</si>
  <si>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</si>
  <si>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</si>
  <si>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</si>
  <si>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</si>
  <si>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</si>
  <si>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</si>
  <si>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</si>
  <si>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</si>
  <si>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</si>
  <si>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</si>
  <si>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</si>
  <si>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</si>
  <si>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</si>
  <si>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</si>
  <si>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</si>
  <si>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</si>
  <si>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</si>
  <si>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</si>
  <si>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</si>
  <si>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</si>
  <si>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</si>
  <si>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</si>
  <si>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</si>
  <si>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</si>
  <si>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</si>
  <si>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</si>
  <si>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</si>
  <si>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</si>
  <si>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</si>
  <si>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</si>
  <si>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</si>
  <si>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</si>
  <si>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</si>
  <si>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</si>
  <si>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</si>
  <si>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</si>
  <si>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</si>
  <si>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</si>
  <si>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</si>
  <si>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</si>
  <si>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</si>
  <si>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</si>
  <si>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</si>
  <si>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</si>
  <si>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</si>
  <si>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</si>
  <si>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</si>
  <si>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</si>
  <si>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</si>
  <si>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</si>
  <si>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</si>
  <si>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</si>
  <si>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</si>
  <si>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</si>
  <si>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</si>
  <si>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</si>
  <si>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</si>
  <si>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</si>
  <si>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</si>
  <si>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</si>
  <si>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</si>
  <si>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</si>
  <si>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</si>
  <si>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</si>
  <si>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</si>
  <si>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</si>
  <si>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</si>
  <si>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</si>
  <si>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</si>
  <si>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</si>
  <si>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</si>
  <si>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</si>
  <si>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</si>
  <si>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</si>
  <si>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</si>
  <si>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</si>
  <si>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</si>
  <si>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</si>
  <si>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</si>
  <si>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</si>
  <si>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</si>
  <si>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</si>
  <si>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</si>
  <si>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</si>
  <si>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</si>
  <si>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</si>
  <si>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</si>
  <si>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</si>
  <si>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</si>
  <si>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</si>
  <si>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</si>
  <si>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</si>
  <si>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</si>
  <si>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</si>
  <si>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</si>
  <si>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</si>
  <si>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</si>
  <si>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</si>
  <si>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</si>
  <si>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</si>
  <si>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</si>
  <si>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</si>
  <si>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</si>
  <si>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</si>
  <si>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</si>
  <si>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</si>
  <si>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</si>
  <si>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</si>
  <si>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</si>
  <si>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</si>
  <si>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</si>
  <si>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</si>
  <si>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</si>
  <si>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</si>
  <si>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</si>
  <si>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</si>
  <si>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</si>
  <si>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</si>
  <si>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</si>
  <si>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</si>
  <si>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</si>
  <si>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</si>
  <si>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</si>
  <si>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</si>
  <si>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</si>
  <si>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</si>
  <si>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</si>
  <si>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</si>
  <si>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</si>
  <si>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</si>
  <si>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</si>
  <si>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</si>
  <si>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</si>
  <si>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</si>
  <si>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</si>
  <si>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</si>
  <si>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</si>
  <si>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</si>
  <si>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</si>
  <si>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</si>
  <si>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</si>
  <si>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</si>
  <si>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</si>
  <si>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</si>
  <si>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</si>
  <si>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</si>
  <si>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</si>
  <si>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</si>
  <si>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</si>
  <si>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</si>
  <si>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</si>
  <si>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</si>
  <si>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</si>
  <si>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</si>
  <si>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</si>
  <si>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</si>
  <si>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</si>
  <si>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</si>
  <si>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</si>
  <si>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</si>
  <si>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</si>
  <si>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</si>
  <si>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</si>
  <si>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</si>
  <si>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</si>
  <si>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</si>
  <si>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</si>
  <si>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</si>
  <si>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</si>
  <si>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</si>
  <si>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</si>
  <si>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</si>
  <si>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</si>
  <si>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</si>
  <si>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</si>
  <si>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</si>
  <si>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</si>
  <si>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</si>
  <si>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</si>
  <si>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</si>
  <si>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</si>
  <si>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</si>
  <si>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</si>
  <si>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</si>
  <si>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</si>
  <si>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</si>
  <si>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</si>
  <si>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</si>
  <si>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</si>
  <si>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</si>
  <si>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</si>
  <si>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</si>
  <si>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</si>
  <si>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</si>
  <si>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</si>
  <si>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</si>
  <si>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</si>
  <si>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</si>
  <si>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</si>
  <si>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</si>
  <si>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</si>
  <si>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</si>
  <si>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</si>
  <si>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</si>
  <si>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</si>
  <si>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</si>
  <si>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</si>
  <si>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</si>
  <si>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</si>
  <si>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</si>
  <si>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</si>
  <si>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</si>
  <si>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</si>
  <si>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</si>
  <si>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</si>
  <si>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</si>
  <si>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</si>
  <si>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</si>
  <si>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</si>
  <si>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</si>
  <si>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</si>
  <si>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</si>
  <si>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</si>
  <si>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</si>
  <si>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</si>
  <si>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</si>
  <si>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</si>
  <si>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</si>
  <si>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</si>
  <si>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</si>
  <si>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</si>
  <si>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</si>
  <si>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</si>
  <si>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</si>
  <si>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</si>
  <si>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</si>
  <si>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</si>
  <si>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</si>
  <si>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</si>
  <si>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</si>
  <si>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</si>
  <si>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</si>
  <si>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</si>
  <si>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</si>
  <si>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</si>
  <si>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</si>
  <si>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</si>
  <si>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</si>
  <si>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</si>
  <si>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</si>
  <si>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</si>
  <si>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</si>
  <si>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</si>
  <si>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</si>
  <si>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</si>
  <si>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</si>
  <si>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</si>
  <si>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</si>
  <si>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</si>
  <si>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</si>
  <si>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</si>
  <si>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</si>
  <si>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</si>
  <si>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</si>
  <si>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</si>
  <si>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</si>
  <si>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</si>
  <si>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</si>
  <si>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</si>
  <si>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</si>
  <si>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</si>
  <si>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</si>
  <si>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</si>
  <si>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</si>
  <si>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</si>
  <si>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</si>
  <si>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</si>
  <si>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</si>
  <si>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</si>
  <si>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</si>
  <si>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</si>
  <si>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</si>
  <si>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</si>
  <si>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</si>
  <si>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</si>
  <si>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</si>
  <si>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</si>
  <si>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</si>
  <si>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</si>
  <si>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</si>
  <si>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</si>
  <si>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</si>
  <si>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</si>
  <si>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</si>
  <si>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</si>
  <si>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</si>
  <si>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</si>
  <si>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</si>
  <si>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</si>
  <si>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</si>
  <si>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</si>
  <si>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</si>
  <si>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</si>
  <si>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</si>
  <si>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</si>
  <si>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</si>
  <si>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</si>
  <si>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</si>
  <si>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</si>
  <si>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</si>
  <si>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</si>
  <si>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</si>
  <si>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</si>
  <si>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</si>
  <si>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</si>
  <si>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</si>
  <si>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</si>
  <si>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</si>
  <si>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</si>
  <si>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</si>
  <si>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</si>
  <si>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</si>
  <si>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</si>
  <si>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</si>
  <si>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</si>
  <si>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</si>
  <si>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</si>
  <si>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</si>
  <si>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</si>
  <si>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</si>
  <si>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</si>
  <si>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</si>
  <si>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</si>
  <si>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</si>
  <si>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</si>
  <si>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</si>
  <si>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</si>
  <si>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</si>
  <si>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</si>
  <si>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</si>
  <si>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</si>
  <si>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</si>
  <si>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</si>
  <si>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</si>
  <si>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</si>
  <si>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</si>
  <si>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</si>
  <si>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</si>
  <si>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</si>
  <si>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</si>
  <si>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</si>
  <si>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</si>
  <si>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</si>
  <si>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</si>
  <si>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</si>
  <si>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</si>
  <si>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</si>
  <si>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</si>
  <si>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</si>
  <si>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</si>
  <si>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</si>
  <si>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</si>
  <si>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</si>
  <si>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</si>
  <si>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</si>
  <si>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</si>
  <si>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</si>
  <si>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</si>
  <si>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</si>
  <si>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</si>
  <si>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</si>
  <si>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</si>
  <si>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</si>
  <si>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</si>
  <si>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</si>
  <si>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</si>
  <si>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</si>
  <si>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</si>
  <si>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</si>
  <si>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</si>
  <si>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</si>
  <si>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</si>
  <si>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</si>
  <si>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</si>
  <si>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</si>
  <si>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</si>
  <si>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</si>
  <si>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</si>
  <si>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</si>
  <si>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</si>
  <si>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</si>
  <si>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</si>
  <si>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</si>
  <si>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</si>
  <si>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</si>
  <si>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</si>
  <si>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</si>
  <si>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</si>
  <si>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</si>
  <si>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</si>
  <si>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</si>
  <si>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</si>
  <si>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</si>
  <si>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</si>
  <si>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</si>
  <si>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</si>
  <si>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</si>
  <si>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</si>
  <si>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</si>
  <si>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</si>
  <si>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</si>
  <si>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</si>
  <si>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</si>
  <si>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</si>
  <si>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</si>
  <si>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</si>
  <si>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</si>
  <si>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</si>
  <si>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</si>
  <si>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</si>
  <si>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</si>
  <si>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</si>
  <si>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</si>
  <si>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</si>
  <si>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</si>
  <si>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</si>
  <si>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</si>
  <si>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</si>
  <si>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</si>
  <si>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</si>
  <si>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</si>
  <si>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</si>
  <si>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</si>
  <si>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</si>
  <si>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</si>
  <si>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</si>
  <si>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</si>
  <si>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</si>
  <si>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</si>
  <si>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</si>
  <si>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</si>
  <si>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</si>
  <si>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</si>
  <si>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</si>
  <si>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</si>
  <si>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</si>
  <si>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</si>
  <si>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</si>
  <si>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</si>
  <si>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</si>
  <si>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</si>
  <si>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</si>
  <si>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</si>
  <si>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</si>
  <si>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</si>
  <si>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</si>
  <si>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</si>
  <si>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</si>
  <si>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</si>
  <si>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</si>
  <si>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</si>
  <si>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</si>
  <si>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</si>
  <si>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</si>
  <si>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</si>
  <si>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</si>
  <si>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</si>
  <si>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</si>
  <si>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</si>
  <si>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</si>
  <si>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</si>
  <si>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</si>
  <si>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</si>
  <si>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</si>
  <si>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</si>
  <si>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</si>
  <si>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</si>
  <si>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</si>
  <si>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</si>
  <si>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</si>
  <si>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</si>
  <si>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</si>
  <si>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</si>
  <si>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</si>
  <si>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</si>
  <si>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</si>
  <si>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</si>
  <si>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</si>
  <si>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</si>
  <si>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</si>
  <si>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</si>
  <si>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</si>
  <si>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</si>
  <si>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</si>
  <si>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</si>
  <si>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</si>
  <si>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</si>
  <si>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</si>
  <si>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</si>
  <si>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</si>
  <si>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</si>
  <si>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</si>
  <si>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</si>
  <si>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</si>
  <si>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</si>
  <si>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</si>
  <si>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</si>
  <si>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</si>
  <si>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</si>
  <si>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</si>
  <si>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</si>
  <si>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</si>
  <si>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</si>
  <si>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</si>
  <si>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</si>
  <si>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</si>
  <si>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</si>
  <si>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</si>
  <si>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</si>
  <si>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</si>
  <si>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</si>
  <si>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</si>
  <si>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</si>
  <si>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</si>
  <si>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</si>
  <si>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</si>
  <si>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</si>
  <si>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</si>
  <si>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</si>
  <si>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</si>
  <si>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</si>
  <si>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</si>
  <si>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</si>
  <si>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</si>
  <si>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</si>
  <si>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</si>
  <si>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</si>
  <si>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</si>
  <si>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</si>
  <si>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</si>
  <si>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</si>
  <si>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</si>
  <si>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</si>
  <si>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</si>
  <si>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</si>
  <si>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</si>
  <si>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</si>
  <si>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</si>
  <si>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</si>
  <si>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</si>
  <si>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</si>
  <si>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</si>
  <si>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</si>
  <si>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</si>
  <si>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</si>
  <si>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</si>
  <si>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</si>
  <si>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</si>
  <si>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</si>
  <si>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</si>
  <si>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</si>
  <si>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</si>
  <si>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</si>
  <si>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</si>
  <si>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</si>
  <si>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</si>
  <si>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</si>
  <si>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</si>
  <si>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</si>
  <si>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</si>
  <si>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</si>
  <si>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</si>
  <si>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</si>
  <si>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</si>
  <si>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</si>
  <si>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</si>
  <si>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</si>
  <si>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</si>
  <si>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</si>
  <si>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</si>
  <si>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</si>
  <si>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</si>
  <si>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</si>
  <si>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</si>
  <si>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</si>
  <si>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</si>
  <si>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</si>
  <si>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</si>
  <si>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</si>
  <si>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</si>
  <si>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</si>
  <si>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</si>
  <si>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</si>
  <si>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</si>
  <si>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</si>
  <si>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</si>
  <si>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</si>
  <si>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</si>
  <si>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</si>
  <si>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</si>
  <si>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</si>
  <si>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</si>
  <si>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</si>
  <si>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</si>
  <si>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</si>
  <si>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</si>
  <si>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</si>
  <si>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</si>
  <si>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</si>
  <si>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</si>
  <si>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</si>
  <si>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</si>
  <si>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</si>
  <si>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</si>
  <si>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</si>
  <si>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</si>
  <si>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</si>
  <si>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</si>
  <si>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</si>
  <si>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</si>
  <si>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</si>
  <si>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</si>
  <si>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</si>
  <si>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</si>
  <si>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</si>
  <si>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</si>
  <si>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</si>
  <si>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</si>
  <si>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</si>
  <si>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</si>
  <si>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</si>
  <si>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</si>
  <si>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</si>
  <si>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</si>
  <si>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</si>
  <si>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</si>
  <si>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</si>
  <si>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</si>
  <si>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</si>
  <si>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</si>
  <si>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</si>
  <si>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</si>
  <si>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</si>
  <si>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</si>
  <si>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</si>
  <si>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</si>
  <si>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</si>
  <si>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</si>
  <si>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</si>
  <si>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</si>
  <si>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</si>
  <si>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</si>
  <si>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</si>
  <si>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</si>
  <si>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</si>
  <si>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</si>
  <si>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</si>
  <si>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</si>
  <si>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</si>
  <si>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</si>
  <si>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</si>
  <si>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</si>
  <si>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</si>
  <si>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</si>
  <si>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</si>
  <si>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</si>
  <si>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</si>
  <si>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</si>
  <si>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</si>
  <si>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</si>
  <si>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</si>
  <si>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</si>
  <si>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</si>
  <si>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</si>
  <si>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</si>
  <si>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</si>
  <si>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</si>
  <si>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</si>
  <si>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</si>
  <si>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</si>
  <si>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</si>
  <si>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</si>
  <si>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</si>
  <si>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</si>
  <si>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</si>
  <si>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</si>
  <si>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</si>
  <si>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</si>
  <si>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</si>
  <si>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</si>
  <si>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</si>
  <si>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</si>
  <si>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</si>
  <si>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</si>
  <si>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</si>
  <si>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</si>
  <si>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</si>
  <si>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</si>
  <si>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</si>
  <si>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</si>
  <si>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</si>
  <si>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</si>
  <si>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</si>
  <si>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</si>
  <si>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</si>
  <si>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</si>
  <si>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</si>
  <si>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</si>
  <si>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</si>
  <si>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</si>
  <si>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</si>
  <si>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</si>
  <si>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</si>
  <si>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</si>
  <si>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</si>
  <si>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</si>
  <si>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</si>
  <si>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</si>
  <si>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</si>
  <si>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</si>
  <si>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</si>
  <si>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</si>
  <si>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</si>
  <si>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</si>
  <si>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</si>
  <si>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</si>
  <si>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</si>
  <si>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</si>
  <si>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</si>
  <si>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</si>
  <si>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</si>
  <si>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</si>
  <si>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</si>
  <si>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</si>
  <si>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</si>
  <si>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</si>
  <si>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</si>
  <si>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</si>
  <si>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</si>
  <si>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</si>
  <si>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</si>
  <si>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</si>
  <si>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</si>
  <si>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</si>
  <si>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</si>
  <si>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</si>
  <si>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</si>
  <si>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</si>
  <si>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</si>
  <si>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</si>
  <si>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</si>
  <si>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</si>
  <si>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</si>
  <si>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</si>
  <si>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</si>
  <si>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</si>
  <si>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</si>
  <si>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</si>
  <si>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</si>
  <si>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</si>
  <si>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</si>
  <si>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</si>
  <si>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</si>
  <si>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</si>
  <si>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</si>
  <si>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</si>
  <si>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</si>
  <si>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</si>
  <si>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</si>
  <si>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</si>
  <si>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</si>
  <si>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</si>
  <si>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</si>
  <si>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</si>
  <si>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</si>
  <si>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</si>
  <si>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</si>
  <si>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</si>
  <si>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</si>
  <si>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</si>
  <si>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</si>
  <si>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</si>
  <si>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</si>
  <si>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</si>
  <si>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</si>
  <si>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</si>
  <si>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</si>
  <si>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</si>
  <si>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</si>
  <si>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</si>
  <si>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</si>
  <si>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</si>
  <si>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</si>
  <si>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</si>
  <si>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</si>
  <si>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</si>
  <si>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</si>
  <si>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</si>
  <si>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</si>
  <si>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</si>
  <si>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</si>
  <si>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</si>
  <si>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</si>
  <si>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</si>
  <si>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</si>
  <si>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</si>
  <si>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</si>
  <si>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</si>
  <si>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</si>
  <si>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</si>
  <si>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</si>
  <si>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</si>
  <si>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</si>
  <si>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</si>
  <si>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</si>
  <si>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</si>
  <si>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</si>
  <si>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</si>
  <si>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</si>
  <si>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</si>
  <si>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</si>
  <si>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</si>
  <si>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</si>
  <si>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</si>
  <si>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</si>
  <si>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</si>
  <si>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</si>
  <si>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</si>
  <si>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</si>
  <si>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</si>
  <si>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</si>
  <si>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</si>
  <si>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</si>
  <si>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</si>
  <si>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</si>
  <si>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</si>
  <si>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</si>
  <si>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</si>
  <si>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</si>
  <si>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</si>
  <si>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</si>
  <si>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</si>
  <si>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</si>
  <si>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</si>
  <si>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</si>
  <si>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</si>
  <si>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</si>
  <si>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</si>
  <si>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</si>
  <si>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</si>
  <si>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</si>
  <si>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</si>
  <si>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</si>
  <si>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</si>
  <si>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</si>
  <si>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</si>
  <si>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</si>
  <si>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</si>
  <si>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</si>
  <si>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</si>
  <si>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</si>
  <si>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</si>
  <si>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</si>
  <si>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</si>
  <si>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</si>
  <si>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</si>
  <si>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</si>
  <si>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</si>
  <si>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</si>
  <si>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</si>
  <si>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</si>
  <si>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</si>
  <si>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</si>
  <si>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</si>
  <si>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</si>
  <si>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</si>
  <si>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</si>
  <si>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</si>
  <si>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</si>
  <si>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</si>
  <si>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</si>
  <si>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</si>
  <si>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</si>
  <si>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</si>
  <si>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</si>
  <si>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</si>
  <si>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</si>
  <si>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</si>
  <si>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</si>
  <si>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</si>
  <si>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</si>
  <si>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</si>
  <si>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</si>
  <si>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</si>
  <si>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</si>
  <si>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</si>
  <si>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</si>
  <si>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</si>
  <si>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</si>
  <si>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</si>
  <si>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</si>
  <si>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</si>
  <si>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</si>
  <si>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</si>
  <si>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</si>
  <si>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</si>
  <si>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</si>
  <si>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</si>
  <si>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</si>
  <si>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</si>
  <si>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</si>
  <si>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</si>
  <si>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</si>
  <si>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</si>
  <si>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</si>
  <si>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</si>
  <si>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</si>
  <si>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</si>
  <si>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</si>
  <si>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</si>
  <si>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</si>
  <si>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</si>
  <si>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</si>
  <si>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</si>
  <si>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</si>
  <si>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</si>
  <si>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</si>
  <si>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</si>
  <si>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</si>
  <si>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</si>
  <si>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</si>
  <si>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</si>
  <si>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</si>
  <si>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</si>
  <si>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</si>
  <si>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</si>
  <si>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</si>
  <si>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</si>
  <si>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</si>
  <si>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</si>
  <si>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</si>
  <si>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</si>
  <si>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</si>
  <si>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</si>
  <si>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</si>
  <si>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</si>
  <si>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</si>
  <si>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</si>
  <si>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</si>
  <si>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</si>
  <si>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</si>
  <si>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</si>
  <si>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</si>
  <si>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</si>
  <si>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</si>
  <si>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</si>
  <si>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</si>
  <si>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</si>
  <si>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</si>
  <si>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</si>
  <si>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</si>
  <si>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</si>
  <si>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</si>
  <si>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</si>
  <si>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</si>
  <si>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</si>
  <si>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</si>
  <si>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</si>
  <si>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</si>
  <si>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</si>
  <si>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</si>
  <si>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</si>
  <si>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</si>
  <si>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</si>
  <si>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</si>
  <si>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</si>
  <si>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</si>
  <si>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</si>
  <si>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</si>
  <si>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</si>
  <si>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</si>
  <si>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</si>
  <si>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</si>
  <si>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</si>
  <si>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</si>
  <si>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</si>
  <si>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</si>
  <si>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</si>
  <si>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</si>
  <si>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</si>
  <si>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</si>
  <si>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</si>
  <si>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</si>
  <si>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</si>
  <si>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</si>
  <si>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</si>
  <si>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</si>
  <si>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</si>
  <si>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</si>
  <si>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</si>
  <si>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</si>
  <si>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</si>
  <si>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</si>
  <si>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</si>
  <si>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</si>
  <si>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</si>
  <si>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</si>
  <si>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</si>
  <si>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</si>
  <si>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</si>
  <si>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</si>
  <si>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</si>
  <si>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</si>
  <si>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</si>
  <si>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</si>
  <si>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</si>
  <si>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</si>
  <si>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</si>
  <si>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</si>
  <si>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</si>
  <si>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</si>
  <si>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</si>
  <si>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</si>
  <si>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</si>
  <si>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</si>
  <si>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</si>
  <si>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</si>
  <si>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</si>
  <si>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</si>
  <si>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</si>
  <si>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</si>
  <si>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</si>
  <si>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</si>
  <si>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</si>
  <si>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</si>
  <si>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</si>
  <si>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</si>
  <si>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</si>
  <si>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</si>
  <si>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</si>
  <si>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</si>
  <si>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</si>
  <si>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</si>
  <si>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</si>
  <si>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</si>
  <si>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</si>
  <si>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</si>
  <si>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</si>
  <si>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</si>
  <si>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</si>
  <si>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</si>
  <si>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</si>
  <si>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</si>
  <si>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</si>
  <si>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</si>
  <si>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</si>
  <si>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</si>
  <si>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</si>
  <si>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</si>
  <si>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</si>
  <si>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</si>
  <si>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</si>
  <si>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</si>
  <si>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</si>
  <si>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</si>
  <si>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</si>
  <si>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</si>
  <si>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</si>
  <si>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</si>
  <si>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</si>
  <si>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</si>
  <si>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</si>
  <si>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</si>
  <si>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</si>
  <si>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</si>
  <si>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</si>
  <si>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</si>
  <si>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</si>
  <si>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</si>
  <si>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</si>
  <si>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</si>
  <si>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</si>
  <si>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</si>
  <si>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</si>
  <si>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</si>
  <si>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</si>
  <si>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</si>
  <si>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</si>
  <si>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</si>
  <si>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</si>
  <si>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</si>
  <si>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</si>
  <si>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</si>
  <si>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</si>
  <si>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</si>
  <si>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</si>
  <si>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</si>
  <si>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</si>
  <si>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</si>
  <si>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</si>
  <si>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</si>
  <si>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</si>
  <si>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</si>
  <si>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</si>
  <si>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</si>
  <si>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</si>
  <si>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</si>
  <si>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</si>
  <si>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</si>
  <si>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</si>
  <si>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</si>
  <si>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</si>
  <si>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</si>
  <si>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</si>
  <si>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</si>
  <si>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</si>
  <si>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</si>
  <si>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</si>
  <si>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</si>
  <si>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</si>
  <si>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</si>
  <si>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</si>
  <si>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</si>
  <si>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</si>
  <si>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</si>
  <si>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</si>
  <si>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</si>
  <si>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</si>
  <si>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</si>
  <si>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</si>
  <si>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</si>
  <si>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</si>
  <si>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</si>
  <si>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</si>
  <si>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</si>
  <si>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</si>
  <si>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</si>
  <si>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</si>
  <si>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</si>
  <si>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</si>
  <si>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</si>
  <si>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</si>
  <si>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</si>
  <si>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</si>
  <si>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</si>
  <si>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</si>
  <si>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</si>
  <si>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</si>
  <si>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</si>
  <si>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</si>
  <si>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</si>
  <si>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</si>
  <si>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</si>
  <si>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</si>
  <si>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</si>
  <si>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</si>
  <si>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</si>
  <si>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</si>
  <si>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</si>
  <si>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</si>
  <si>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</si>
  <si>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</si>
  <si>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</si>
  <si>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</si>
  <si>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</si>
  <si>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</si>
  <si>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</si>
  <si>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</si>
  <si>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</si>
  <si>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</si>
  <si>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</si>
  <si>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</si>
  <si>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</si>
  <si>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</si>
  <si>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</si>
  <si>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</si>
  <si>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</si>
  <si>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</si>
  <si>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</si>
  <si>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</si>
  <si>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</si>
  <si>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</si>
  <si>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</si>
  <si>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</si>
  <si>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</si>
  <si>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</si>
  <si>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</si>
  <si>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</si>
  <si>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</si>
  <si>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</si>
  <si>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</si>
  <si>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</si>
  <si>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</si>
  <si>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</si>
  <si>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</si>
  <si>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</si>
  <si>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</si>
  <si>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</si>
  <si>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</si>
  <si>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</si>
  <si>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</si>
  <si>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</si>
  <si>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</si>
  <si>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</si>
  <si>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</si>
  <si>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</si>
  <si>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</si>
  <si>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</si>
  <si>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</si>
  <si>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</si>
  <si>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</si>
  <si>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</si>
  <si>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</si>
  <si>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</si>
  <si>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</si>
  <si>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</si>
  <si>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</si>
  <si>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</si>
  <si>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</si>
  <si>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</si>
  <si>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</si>
  <si>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</si>
  <si>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</si>
  <si>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</si>
  <si>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</si>
  <si>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</si>
  <si>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</si>
  <si>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</si>
  <si>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</si>
  <si>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</si>
  <si>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</si>
  <si>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</si>
  <si>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</si>
  <si>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</si>
  <si>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</si>
  <si>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</si>
  <si>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</si>
  <si>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</si>
  <si>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</si>
  <si>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</si>
  <si>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</si>
  <si>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</si>
  <si>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</si>
  <si>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</si>
  <si>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</si>
  <si>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</si>
  <si>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</si>
  <si>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</si>
  <si>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</si>
  <si>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</si>
  <si>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</si>
  <si>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</si>
  <si>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</si>
  <si>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</si>
  <si>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</si>
  <si>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</si>
  <si>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</si>
  <si>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</si>
  <si>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</si>
  <si>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</si>
  <si>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</si>
  <si>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</si>
  <si>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</si>
  <si>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</si>
  <si>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</si>
  <si>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</si>
  <si>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</si>
  <si>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</si>
  <si>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</si>
  <si>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</si>
  <si>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</si>
  <si>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</si>
  <si>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</si>
  <si>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</si>
  <si>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</si>
  <si>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</si>
  <si>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</si>
  <si>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</si>
  <si>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</si>
  <si>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</si>
  <si>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</si>
  <si>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</si>
  <si>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</si>
  <si>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</si>
  <si>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</si>
  <si>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</si>
  <si>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</si>
  <si>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</si>
  <si>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</si>
  <si>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</si>
  <si>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</si>
  <si>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</si>
  <si>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</si>
  <si>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</si>
  <si>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</si>
  <si>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</si>
  <si>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</si>
  <si>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</si>
  <si>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</si>
  <si>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</si>
  <si>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</si>
  <si>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</si>
  <si>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</si>
  <si>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</si>
  <si>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</si>
  <si>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</si>
  <si>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</si>
  <si>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</si>
  <si>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</si>
  <si>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</si>
  <si>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</si>
  <si>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</si>
  <si>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</si>
  <si>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</si>
  <si>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</si>
  <si>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</si>
  <si>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</si>
  <si>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</si>
  <si>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</si>
  <si>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</si>
  <si>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</si>
  <si>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</si>
  <si>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</si>
  <si>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</si>
  <si>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</si>
  <si>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</si>
  <si>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</si>
  <si>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</si>
  <si>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</si>
  <si>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</si>
  <si>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</si>
  <si>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</si>
  <si>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</si>
  <si>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</si>
  <si>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</si>
  <si>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</si>
  <si>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</si>
  <si>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</si>
  <si>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</si>
  <si>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</si>
  <si>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</si>
  <si>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</si>
  <si>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</si>
  <si>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</si>
  <si>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</si>
  <si>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</si>
  <si>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</si>
  <si>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</si>
  <si>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</si>
  <si>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</si>
  <si>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</si>
  <si>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</si>
  <si>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</si>
  <si>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</si>
  <si>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</si>
  <si>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</si>
  <si>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</si>
  <si>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</si>
  <si>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</si>
  <si>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</si>
  <si>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</si>
  <si>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</si>
  <si>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</si>
  <si>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</si>
  <si>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</si>
  <si>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</si>
  <si>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</si>
  <si>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</si>
  <si>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</si>
  <si>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</si>
  <si>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</si>
  <si>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</si>
  <si>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</si>
  <si>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</si>
  <si>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</si>
  <si>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</si>
  <si>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</si>
  <si>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</si>
  <si>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</si>
  <si>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</si>
  <si>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</si>
  <si>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</si>
  <si>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</si>
  <si>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</si>
  <si>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</si>
  <si>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</si>
  <si>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</si>
  <si>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</si>
  <si>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</si>
  <si>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</si>
  <si>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</si>
  <si>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</si>
  <si>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</si>
  <si>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</si>
  <si>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</si>
  <si>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</si>
  <si>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</si>
  <si>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</si>
  <si>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</si>
  <si>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</si>
  <si>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</si>
  <si>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</si>
  <si>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</si>
  <si>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</si>
  <si>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</si>
  <si>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</si>
  <si>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</si>
  <si>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</si>
  <si>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</si>
  <si>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</si>
  <si>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</si>
  <si>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</si>
  <si>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</si>
  <si>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</si>
  <si>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</si>
  <si>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</si>
  <si>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</si>
  <si>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</si>
  <si>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</si>
  <si>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</si>
  <si>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</si>
  <si>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</si>
  <si>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</si>
  <si>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</si>
  <si>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</si>
  <si>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</si>
  <si>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</si>
  <si>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</si>
  <si>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</si>
  <si>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</si>
  <si>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</si>
  <si>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</si>
  <si>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</si>
  <si>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</si>
  <si>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</si>
  <si>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</si>
  <si>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</si>
  <si>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</si>
  <si>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</si>
  <si>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</si>
  <si>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</si>
  <si>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</si>
  <si>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</si>
  <si>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</si>
  <si>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</si>
  <si>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</si>
  <si>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</si>
  <si>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</si>
  <si>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</si>
  <si>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</si>
  <si>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</si>
  <si>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</si>
  <si>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</si>
  <si>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</si>
  <si>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</si>
  <si>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</si>
  <si>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</si>
  <si>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</si>
  <si>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</si>
  <si>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</si>
  <si>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(Multiple Items)</t>
  </si>
  <si>
    <t>Column Labels</t>
  </si>
  <si>
    <t>Count of outcome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</si>
  <si>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</si>
  <si>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</si>
  <si>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</si>
  <si>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</si>
  <si>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</si>
  <si>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</si>
  <si>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</si>
  <si>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</si>
  <si>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</si>
  <si>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</si>
  <si>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</si>
  <si>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</si>
  <si>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</si>
  <si>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</si>
  <si>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</si>
  <si>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</si>
  <si>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</si>
  <si>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</si>
  <si>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</si>
  <si>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</si>
  <si>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</si>
  <si>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</si>
  <si>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</si>
  <si>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</si>
  <si>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Data Created Conversion</t>
  </si>
  <si>
    <t>Data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</si>
  <si>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</si>
  <si>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</si>
  <si>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</si>
  <si>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</si>
  <si>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</si>
  <si>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</si>
  <si>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</si>
  <si>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</si>
  <si>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</si>
  <si>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</si>
  <si>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</si>
  <si>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</si>
  <si>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</si>
  <si>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</si>
  <si>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</si>
  <si>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</si>
  <si>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</si>
  <si>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</si>
  <si>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</si>
  <si>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</si>
  <si>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</si>
  <si>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</si>
  <si>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</si>
  <si>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</si>
  <si>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</si>
  <si>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</si>
  <si>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</si>
  <si>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</si>
  <si>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</si>
  <si>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</si>
  <si>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</si>
  <si>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</si>
  <si>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</si>
  <si>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# of successful backers</t>
  </si>
  <si>
    <t>median # of successful backers</t>
  </si>
  <si>
    <t>minimum # of successful backers</t>
  </si>
  <si>
    <t>maximum # of successful backers</t>
  </si>
  <si>
    <t>variance of the # of successful backers</t>
  </si>
  <si>
    <t>standard deviation of the # of succesful backers</t>
  </si>
  <si>
    <t>mean # of unsuccessful backers</t>
  </si>
  <si>
    <t>median # of unsuccessful backers</t>
  </si>
  <si>
    <t>minimum # of unsuccessful backers</t>
  </si>
  <si>
    <t>maximum # of unsuccessful backers</t>
  </si>
  <si>
    <t>standard deviation of the # of unsuccesful backers</t>
  </si>
  <si>
    <t>variance of the # of unsuccessful backers</t>
  </si>
  <si>
    <t>Description of successful campaign stats</t>
  </si>
  <si>
    <t>Description of unsuccessful campaign stats</t>
  </si>
  <si>
    <t>success values</t>
  </si>
  <si>
    <t>unsuccess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</si>
</sst>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9" fontId="16" fillId="0" borderId="0" xfId="43" applyFont="1"/>
    <xf numFmtId="2" fontId="16" fillId="0" borderId="0" xfId="0" applyNumberFormat="1" applyFont="1"/>
    <xf numFmtId="14" fontId="16" fillId="0" borderId="0" xfId="0" applyNumberFormat="1" applyFont="1" applyAlignment="1">
      <alignment horizontal="center"/>
    </xf>
    <xf numFmtId="1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[Challenge1 rough.xlsx]Created Outcome Pivot!PivotTable9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'Created Outcome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'Created Outcome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'Created Outcome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E-5043-8DEA-8A61AB3DE25F}"/>
            </c:ext>
          </c:extLst>
        </c:ser>
        <c:ser>
          <c:idx val="1"/>
          <c:order val="1"/>
          <c:tx>
            <c:strRef>
              <c:f>'Created Outcome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'Created Outcome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'Created Outcome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1CE-5043-8DEA-8A61AB3DE25F}"/>
            </c:ext>
          </c:extLst>
        </c:ser>
        <c:ser>
          <c:idx val="2"/>
          <c:order val="2"/>
          <c:tx>
            <c:strRef>
              <c:f>'Created Outcome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'Created Outcome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'Created Outcome Pivot'!$D$6:$D$18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1CE-5043-8DEA-8A61AB3DE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280176"/>
        <c:axId val="460281824"/>
      </c:lineChart>
      <c:catAx>
        <c:axId val="46028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81824"/>
        <c:crosses val="autoZero"/>
        <c:auto val="1"/>
        <c:lblAlgn val="ctr"/>
        <c:lblOffset val="100"/>
        <c:noMultiLvlLbl val="0"/>
      </c:catAx>
      <c:valAx>
        <c:axId val="4602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8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8-E049-B9CA-D027ECB8F7C6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8-E049-B9CA-D027ECB8F7C6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8-E049-B9CA-D027ECB8F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275776"/>
        <c:axId val="579400512"/>
      </c:lineChart>
      <c:catAx>
        <c:axId val="5522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00512"/>
        <c:crosses val="autoZero"/>
        <c:auto val="1"/>
        <c:lblAlgn val="ctr"/>
        <c:lblOffset val="100"/>
        <c:noMultiLvlLbl val="0"/>
      </c:catAx>
      <c:valAx>
        <c:axId val="5794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1</xdr:row>
      <xdr:rowOff>139700</xdr:rowOff>
    </xdr:from>
    <xdr:to>
      <xdr:col>11</xdr:col>
      <xdr:colOff>355600</xdr:colOff>
      <xdr:row>17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BCDB14-6740-F714-839E-3B5732AF7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14</xdr:row>
      <xdr:rowOff>107950</xdr:rowOff>
    </xdr:from>
    <xdr:to>
      <xdr:col>7</xdr:col>
      <xdr:colOff>660400</xdr:colOff>
      <xdr:row>28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DA5062-CDF6-6DB1-E0AD-7E54DF6E0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51.698871643515" createdVersion="8" refreshedVersion="8" minRefreshableVersion="3" recordCount="1001" xr:uid="{C258480D-E8A4-5B4E-AA14-D1ABB0028773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2">
      <sharedItems containsBlank="1" containsMixedTypes="1" containsNumber="1" minValue="1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51.73550347222" createdVersion="8" refreshedVersion="8" minRefreshableVersion="3" recordCount="1001" xr:uid="{73151B37-D42D-B94B-9A52-A9E485D54FDD}">
  <cacheSource type="worksheet">
    <worksheetSource ref="G1:T1048576" sheet="Crowdfunding"/>
  </cacheSource>
  <cacheFields count="16"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2">
      <sharedItems containsBlank="1" containsMixedTypes="1" containsNumber="1" minValue="1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a Created 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5" base="7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a Ended Conversion" numFmtId="16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7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7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s v="0"/>
    <n v="0"/>
    <x v="0"/>
    <s v="CAD"/>
    <n v="144869040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92.151898734177209"/>
    <n v="158"/>
    <x v="1"/>
    <s v="USD"/>
    <n v="14084244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00.01614035087719"/>
    <n v="1425"/>
    <x v="2"/>
    <s v="AUD"/>
    <n v="13846680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103.20833333333333"/>
    <n v="24"/>
    <x v="1"/>
    <s v="USD"/>
    <n v="1565499600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99.339622641509436"/>
    <n v="53"/>
    <x v="1"/>
    <s v="USD"/>
    <n v="1547964000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75.833333333333329"/>
    <n v="174"/>
    <x v="3"/>
    <s v="DKK"/>
    <n v="1346130000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60.555555555555557"/>
    <n v="18"/>
    <x v="4"/>
    <s v="GBP"/>
    <n v="1505278800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64.93832599118943"/>
    <n v="227"/>
    <x v="3"/>
    <s v="DKK"/>
    <n v="1439442000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30.997175141242938"/>
    <n v="708"/>
    <x v="3"/>
    <s v="DKK"/>
    <n v="1281330000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72.909090909090907"/>
    <n v="44"/>
    <x v="1"/>
    <s v="USD"/>
    <n v="1379566800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62.9"/>
    <n v="220"/>
    <x v="1"/>
    <s v="USD"/>
    <n v="12817620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112.22222222222223"/>
    <n v="27"/>
    <x v="1"/>
    <s v="USD"/>
    <n v="1285045200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102.34545454545454"/>
    <n v="55"/>
    <x v="1"/>
    <s v="USD"/>
    <n v="15717204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105.05102040816327"/>
    <n v="98"/>
    <x v="1"/>
    <s v="USD"/>
    <n v="1465621200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94.144999999999996"/>
    <n v="200"/>
    <x v="1"/>
    <s v="USD"/>
    <n v="1331013600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84.986725663716811"/>
    <n v="452"/>
    <x v="1"/>
    <s v="USD"/>
    <n v="1575957600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10.41"/>
    <n v="100"/>
    <x v="1"/>
    <s v="USD"/>
    <n v="1390370400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07.96236989591674"/>
    <n v="1249"/>
    <x v="1"/>
    <s v="USD"/>
    <n v="1294812000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45.103703703703701"/>
    <n v="135"/>
    <x v="1"/>
    <s v="USD"/>
    <n v="1536382800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45.001483679525222"/>
    <n v="674"/>
    <x v="1"/>
    <s v="USD"/>
    <n v="1551679200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05.97134670487107"/>
    <n v="1396"/>
    <x v="1"/>
    <s v="USD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69.055555555555557"/>
    <n v="558"/>
    <x v="1"/>
    <s v="USD"/>
    <n v="1313384400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5.044943820224717"/>
    <n v="890"/>
    <x v="1"/>
    <s v="USD"/>
    <n v="1522731600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05.22535211267606"/>
    <n v="142"/>
    <x v="4"/>
    <s v="GBP"/>
    <n v="15501240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39.003741114852225"/>
    <n v="2673"/>
    <x v="1"/>
    <s v="USD"/>
    <n v="1403326800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73.030674846625772"/>
    <n v="163"/>
    <x v="1"/>
    <s v="USD"/>
    <n v="1305694800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35.009459459459457"/>
    <n v="1480"/>
    <x v="1"/>
    <s v="USD"/>
    <n v="1533013200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06.6"/>
    <n v="15"/>
    <x v="1"/>
    <s v="USD"/>
    <n v="1443848400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61.997747747747745"/>
    <n v="2220"/>
    <x v="1"/>
    <s v="USD"/>
    <n v="1265695200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94.000622665006233"/>
    <n v="1606"/>
    <x v="5"/>
    <s v="CHF"/>
    <n v="1532062800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12.05426356589147"/>
    <n v="129"/>
    <x v="1"/>
    <s v="USD"/>
    <n v="155867400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48.008849557522126"/>
    <n v="226"/>
    <x v="4"/>
    <s v="GBP"/>
    <n v="1451973600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38.004334633723452"/>
    <n v="2307"/>
    <x v="6"/>
    <s v="EUR"/>
    <n v="15155640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35.000184535892231"/>
    <n v="5419"/>
    <x v="1"/>
    <s v="USD"/>
    <n v="1412485200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85"/>
    <n v="165"/>
    <x v="1"/>
    <s v="USD"/>
    <n v="1490245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95.993893129770996"/>
    <n v="1965"/>
    <x v="3"/>
    <s v="DKK"/>
    <n v="1547877600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68.8125"/>
    <n v="16"/>
    <x v="1"/>
    <s v="USD"/>
    <n v="12987000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5.97196261682242"/>
    <n v="107"/>
    <x v="1"/>
    <s v="USD"/>
    <n v="1570338000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75.261194029850742"/>
    <n v="134"/>
    <x v="1"/>
    <s v="USD"/>
    <n v="1287378000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57.125"/>
    <n v="88"/>
    <x v="3"/>
    <s v="DKK"/>
    <n v="1361772000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75.141414141414145"/>
    <n v="198"/>
    <x v="1"/>
    <s v="USD"/>
    <n v="127571400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07.42342342342343"/>
    <n v="111"/>
    <x v="6"/>
    <s v="EUR"/>
    <n v="1346734800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35.995495495495497"/>
    <n v="222"/>
    <x v="1"/>
    <s v="USD"/>
    <n v="1309755600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26.998873148744366"/>
    <n v="6212"/>
    <x v="1"/>
    <s v="USD"/>
    <n v="1406178000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107.56122448979592"/>
    <n v="98"/>
    <x v="3"/>
    <s v="DKK"/>
    <n v="1552798800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94.375"/>
    <n v="48"/>
    <x v="1"/>
    <s v="USD"/>
    <n v="1478062800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46.163043478260867"/>
    <n v="92"/>
    <x v="1"/>
    <s v="USD"/>
    <n v="1278565200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47.845637583892618"/>
    <n v="149"/>
    <x v="1"/>
    <s v="USD"/>
    <n v="1396069200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53.007815713698065"/>
    <n v="2431"/>
    <x v="1"/>
    <s v="USD"/>
    <n v="1435208400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45.059405940594061"/>
    <n v="303"/>
    <x v="1"/>
    <s v="USD"/>
    <n v="1571547600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2"/>
    <n v="1"/>
    <x v="6"/>
    <s v="EUR"/>
    <n v="137533320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99.006816632583508"/>
    <n v="1467"/>
    <x v="4"/>
    <s v="GBP"/>
    <n v="1332824400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32.786666666666669"/>
    <n v="75"/>
    <x v="1"/>
    <s v="USD"/>
    <n v="1284526800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59.119617224880386"/>
    <n v="209"/>
    <x v="1"/>
    <s v="USD"/>
    <n v="1400562000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44.93333333333333"/>
    <n v="120"/>
    <x v="1"/>
    <s v="USD"/>
    <n v="15207480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89.664122137404576"/>
    <n v="131"/>
    <x v="1"/>
    <s v="USD"/>
    <n v="1532926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70.079268292682926"/>
    <n v="164"/>
    <x v="1"/>
    <s v="USD"/>
    <n v="1420869600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31.059701492537314"/>
    <n v="201"/>
    <x v="1"/>
    <s v="USD"/>
    <n v="1504242000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9.061611374407583"/>
    <n v="211"/>
    <x v="1"/>
    <s v="USD"/>
    <n v="1442811600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30.0859375"/>
    <n v="128"/>
    <x v="1"/>
    <s v="USD"/>
    <n v="1497243600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84.998125000000002"/>
    <n v="1600"/>
    <x v="0"/>
    <s v="CAD"/>
    <n v="134250120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82.001775410563695"/>
    <n v="2253"/>
    <x v="0"/>
    <s v="CAD"/>
    <n v="1298268000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58.040160642570278"/>
    <n v="249"/>
    <x v="1"/>
    <s v="USD"/>
    <n v="1433480400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111.4"/>
    <n v="5"/>
    <x v="1"/>
    <s v="USD"/>
    <n v="1493355600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71.94736842105263"/>
    <n v="38"/>
    <x v="1"/>
    <s v="USD"/>
    <n v="1530507600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61.038135593220339"/>
    <n v="236"/>
    <x v="1"/>
    <s v="USD"/>
    <n v="1296108000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08.91666666666667"/>
    <n v="12"/>
    <x v="1"/>
    <s v="USD"/>
    <n v="1428469200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29.001722017220171"/>
    <n v="4065"/>
    <x v="4"/>
    <s v="GBP"/>
    <n v="1264399200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58.975609756097562"/>
    <n v="246"/>
    <x v="6"/>
    <s v="EUR"/>
    <n v="1501131600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11.82352941176471"/>
    <n v="17"/>
    <x v="1"/>
    <s v="USD"/>
    <n v="1292738400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63.995555555555555"/>
    <n v="2475"/>
    <x v="6"/>
    <s v="EUR"/>
    <n v="128867400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85.315789473684205"/>
    <n v="76"/>
    <x v="1"/>
    <s v="USD"/>
    <n v="1575093600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74.481481481481481"/>
    <n v="54"/>
    <x v="1"/>
    <s v="USD"/>
    <n v="1435726800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105.14772727272727"/>
    <n v="88"/>
    <x v="1"/>
    <s v="USD"/>
    <n v="1480226400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56.188235294117646"/>
    <n v="85"/>
    <x v="4"/>
    <s v="GBP"/>
    <n v="1459054800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85.917647058823533"/>
    <n v="170"/>
    <x v="1"/>
    <s v="USD"/>
    <n v="15316308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57.00296912114014"/>
    <n v="1684"/>
    <x v="1"/>
    <s v="USD"/>
    <n v="1421992800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79.642857142857139"/>
    <n v="56"/>
    <x v="1"/>
    <s v="USD"/>
    <n v="12855636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41.018181818181816"/>
    <n v="330"/>
    <x v="1"/>
    <s v="USD"/>
    <n v="1523854800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48.004773269689736"/>
    <n v="838"/>
    <x v="1"/>
    <s v="USD"/>
    <n v="1529125200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55.212598425196852"/>
    <n v="127"/>
    <x v="1"/>
    <s v="USD"/>
    <n v="150398280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92.109489051094897"/>
    <n v="411"/>
    <x v="1"/>
    <s v="USD"/>
    <n v="1511416800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83.183333333333337"/>
    <n v="180"/>
    <x v="4"/>
    <s v="GBP"/>
    <n v="1547704800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39.996000000000002"/>
    <n v="1000"/>
    <x v="1"/>
    <s v="USD"/>
    <n v="1469682000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111.1336898395722"/>
    <n v="374"/>
    <x v="1"/>
    <s v="USD"/>
    <n v="1343451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90.563380281690144"/>
    <n v="71"/>
    <x v="2"/>
    <s v="AUD"/>
    <n v="1315717200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61.108374384236456"/>
    <n v="203"/>
    <x v="1"/>
    <s v="USD"/>
    <n v="1430715600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83.022941970310384"/>
    <n v="1482"/>
    <x v="2"/>
    <s v="AUD"/>
    <n v="1299564000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0.76106194690266"/>
    <n v="113"/>
    <x v="1"/>
    <s v="USD"/>
    <n v="14291604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89.458333333333329"/>
    <n v="96"/>
    <x v="1"/>
    <s v="USD"/>
    <n v="1271307600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57.849056603773583"/>
    <n v="106"/>
    <x v="1"/>
    <s v="USD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109.99705449189985"/>
    <n v="679"/>
    <x v="6"/>
    <s v="EUR"/>
    <n v="14704596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103.96586345381526"/>
    <n v="498"/>
    <x v="5"/>
    <s v="CHF"/>
    <n v="1277269200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107.99508196721311"/>
    <n v="610"/>
    <x v="1"/>
    <s v="USD"/>
    <n v="1350709200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48.927777777777777"/>
    <n v="180"/>
    <x v="4"/>
    <s v="GBP"/>
    <n v="1554613200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37.666666666666664"/>
    <n v="27"/>
    <x v="1"/>
    <s v="USD"/>
    <n v="1571029200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64.999141999141997"/>
    <n v="2331"/>
    <x v="1"/>
    <s v="USD"/>
    <n v="1299736800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06.61061946902655"/>
    <n v="113"/>
    <x v="1"/>
    <s v="USD"/>
    <n v="1435208400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27.009016393442622"/>
    <n v="1220"/>
    <x v="2"/>
    <s v="AUD"/>
    <n v="1437973200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91.16463414634147"/>
    <n v="164"/>
    <x v="1"/>
    <s v="USD"/>
    <n v="1416895200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56.054878048780488"/>
    <n v="164"/>
    <x v="1"/>
    <s v="USD"/>
    <n v="14244984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1.017857142857142"/>
    <n v="336"/>
    <x v="1"/>
    <s v="USD"/>
    <n v="1526274000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66.513513513513516"/>
    <n v="37"/>
    <x v="6"/>
    <s v="EUR"/>
    <n v="12878964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89.005216484089729"/>
    <n v="1917"/>
    <x v="1"/>
    <s v="USD"/>
    <n v="1495515600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103.46315789473684"/>
    <n v="95"/>
    <x v="1"/>
    <s v="USD"/>
    <n v="1364878800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95.278911564625844"/>
    <n v="147"/>
    <x v="1"/>
    <s v="USD"/>
    <n v="1567918800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75.895348837209298"/>
    <n v="86"/>
    <x v="1"/>
    <s v="USD"/>
    <n v="1524459600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107.57831325301204"/>
    <n v="83"/>
    <x v="1"/>
    <s v="USD"/>
    <n v="13336884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51.31666666666667"/>
    <n v="60"/>
    <x v="1"/>
    <s v="USD"/>
    <n v="13895064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71.983108108108112"/>
    <n v="296"/>
    <x v="1"/>
    <s v="USD"/>
    <n v="1536642000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108.95414201183432"/>
    <n v="676"/>
    <x v="1"/>
    <s v="USD"/>
    <n v="134829000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5"/>
    <n v="361"/>
    <x v="2"/>
    <s v="AUD"/>
    <n v="1408856400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94.938931297709928"/>
    <n v="131"/>
    <x v="1"/>
    <s v="USD"/>
    <n v="1505192400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09.65079365079364"/>
    <n v="126"/>
    <x v="1"/>
    <s v="USD"/>
    <n v="1554786000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44.001815980629537"/>
    <n v="3304"/>
    <x v="6"/>
    <s v="EUR"/>
    <n v="1510898400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86.794520547945211"/>
    <n v="73"/>
    <x v="1"/>
    <s v="USD"/>
    <n v="1442552400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30.992727272727272"/>
    <n v="275"/>
    <x v="1"/>
    <s v="USD"/>
    <n v="13166676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94.791044776119406"/>
    <n v="67"/>
    <x v="1"/>
    <s v="USD"/>
    <n v="13907160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69.79220779220779"/>
    <n v="154"/>
    <x v="1"/>
    <s v="USD"/>
    <n v="1402894800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63.003367003367003"/>
    <n v="1782"/>
    <x v="1"/>
    <s v="USD"/>
    <n v="1429246800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110.0343300110742"/>
    <n v="903"/>
    <x v="1"/>
    <s v="USD"/>
    <n v="1412485200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25.997933274284026"/>
    <n v="3387"/>
    <x v="1"/>
    <s v="USD"/>
    <n v="141706800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49.987915407854985"/>
    <n v="662"/>
    <x v="0"/>
    <s v="CAD"/>
    <n v="1448344800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101.72340425531915"/>
    <n v="94"/>
    <x v="6"/>
    <s v="EUR"/>
    <n v="1557723600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47.083333333333336"/>
    <n v="180"/>
    <x v="1"/>
    <s v="USD"/>
    <n v="1537333200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89.944444444444443"/>
    <n v="774"/>
    <x v="1"/>
    <s v="USD"/>
    <n v="1471150800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78.96875"/>
    <n v="672"/>
    <x v="0"/>
    <s v="CAD"/>
    <n v="1273640400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80.067669172932327"/>
    <n v="532"/>
    <x v="1"/>
    <s v="USD"/>
    <n v="1282885200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86.472727272727269"/>
    <n v="55"/>
    <x v="2"/>
    <s v="AUD"/>
    <n v="1422943200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28.001876172607879"/>
    <n v="533"/>
    <x v="3"/>
    <s v="DKK"/>
    <n v="1319605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67.996725337699544"/>
    <n v="2443"/>
    <x v="4"/>
    <s v="GBP"/>
    <n v="1385704800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43.078651685393261"/>
    <n v="89"/>
    <x v="1"/>
    <s v="USD"/>
    <n v="151573680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87.95597484276729"/>
    <n v="159"/>
    <x v="1"/>
    <s v="USD"/>
    <n v="1313125200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.987234042553197"/>
    <n v="940"/>
    <x v="5"/>
    <s v="CHF"/>
    <n v="1308459600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46.905982905982903"/>
    <n v="117"/>
    <x v="1"/>
    <s v="USD"/>
    <n v="1362636000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46.913793103448278"/>
    <n v="58"/>
    <x v="1"/>
    <s v="USD"/>
    <n v="1402117200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94.24"/>
    <n v="50"/>
    <x v="1"/>
    <s v="USD"/>
    <n v="1286341200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80.139130434782615"/>
    <n v="115"/>
    <x v="1"/>
    <s v="USD"/>
    <n v="1348808400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59.036809815950917"/>
    <n v="326"/>
    <x v="1"/>
    <s v="USD"/>
    <n v="14295924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65.989247311827953"/>
    <n v="186"/>
    <x v="1"/>
    <s v="USD"/>
    <n v="1519538400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60.992530345471522"/>
    <n v="1071"/>
    <x v="1"/>
    <s v="USD"/>
    <n v="1434085200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98.307692307692307"/>
    <n v="117"/>
    <x v="1"/>
    <s v="USD"/>
    <n v="1333688400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104.6"/>
    <n v="70"/>
    <x v="1"/>
    <s v="USD"/>
    <n v="127770120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86.066666666666663"/>
    <n v="135"/>
    <x v="1"/>
    <s v="USD"/>
    <n v="1560747600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.989583333333329"/>
    <n v="768"/>
    <x v="5"/>
    <s v="CHF"/>
    <n v="1410066000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29.764705882352942"/>
    <n v="51"/>
    <x v="1"/>
    <s v="USD"/>
    <n v="1320732000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46.91959798994975"/>
    <n v="199"/>
    <x v="1"/>
    <s v="USD"/>
    <n v="1465794000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5.18691588785046"/>
    <n v="107"/>
    <x v="1"/>
    <s v="USD"/>
    <n v="1500958800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69.907692307692301"/>
    <n v="195"/>
    <x v="1"/>
    <s v="USD"/>
    <n v="1357020000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60.011588275391958"/>
    <n v="1467"/>
    <x v="1"/>
    <s v="USD"/>
    <n v="14022900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52.006220379146917"/>
    <n v="3376"/>
    <x v="1"/>
    <s v="USD"/>
    <n v="1487311200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31.000176025347649"/>
    <n v="5681"/>
    <x v="1"/>
    <s v="USD"/>
    <n v="135062280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95.042492917847028"/>
    <n v="1059"/>
    <x v="1"/>
    <s v="USD"/>
    <n v="1463029200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75.968174204355108"/>
    <n v="1194"/>
    <x v="1"/>
    <s v="USD"/>
    <n v="1269493200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71.013192612137203"/>
    <n v="379"/>
    <x v="2"/>
    <s v="AUD"/>
    <n v="1570251600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73.733333333333334"/>
    <n v="30"/>
    <x v="2"/>
    <s v="AUD"/>
    <n v="1388383200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113.17073170731707"/>
    <n v="41"/>
    <x v="1"/>
    <s v="USD"/>
    <n v="1449554400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05.00933552992861"/>
    <n v="1821"/>
    <x v="1"/>
    <s v="USD"/>
    <n v="1553662800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79.176829268292678"/>
    <n v="164"/>
    <x v="1"/>
    <s v="USD"/>
    <n v="1556341200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57.333333333333336"/>
    <n v="75"/>
    <x v="1"/>
    <s v="USD"/>
    <n v="1442984400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58.178343949044589"/>
    <n v="157"/>
    <x v="5"/>
    <s v="CHF"/>
    <n v="1544248800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36.032520325203251"/>
    <n v="246"/>
    <x v="1"/>
    <s v="USD"/>
    <n v="15084756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07.99068767908309"/>
    <n v="1396"/>
    <x v="1"/>
    <s v="USD"/>
    <n v="1507438800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44.005985634477256"/>
    <n v="2506"/>
    <x v="1"/>
    <s v="USD"/>
    <n v="1501563600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55.077868852459019"/>
    <n v="244"/>
    <x v="1"/>
    <s v="USD"/>
    <n v="1292997600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74"/>
    <n v="146"/>
    <x v="2"/>
    <s v="AUD"/>
    <n v="1370840400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41.996858638743454"/>
    <n v="955"/>
    <x v="3"/>
    <s v="DKK"/>
    <n v="1550815200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77.988161010260455"/>
    <n v="1267"/>
    <x v="1"/>
    <s v="USD"/>
    <n v="1339909200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82.507462686567166"/>
    <n v="67"/>
    <x v="1"/>
    <s v="USD"/>
    <n v="1501736400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104.2"/>
    <n v="5"/>
    <x v="1"/>
    <s v="USD"/>
    <n v="1395291600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5.5"/>
    <n v="26"/>
    <x v="1"/>
    <s v="USD"/>
    <n v="1405746000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00.98334401024984"/>
    <n v="1561"/>
    <x v="1"/>
    <s v="USD"/>
    <n v="136885320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111.83333333333333"/>
    <n v="48"/>
    <x v="1"/>
    <s v="USD"/>
    <n v="14440212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41.999115044247787"/>
    <n v="1130"/>
    <x v="1"/>
    <s v="USD"/>
    <n v="1472619600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110.05115089514067"/>
    <n v="782"/>
    <x v="1"/>
    <s v="USD"/>
    <n v="1472878800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58.997079225994888"/>
    <n v="2739"/>
    <x v="1"/>
    <s v="USD"/>
    <n v="1289800800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32.985714285714288"/>
    <n v="210"/>
    <x v="1"/>
    <s v="USD"/>
    <n v="1505970000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45.005654509471306"/>
    <n v="3537"/>
    <x v="0"/>
    <s v="CAD"/>
    <n v="1363496400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81.98196487897485"/>
    <n v="2107"/>
    <x v="2"/>
    <s v="AUD"/>
    <n v="1269234000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39.080882352941174"/>
    <n v="136"/>
    <x v="1"/>
    <s v="USD"/>
    <n v="1507093200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58.996383363471971"/>
    <n v="3318"/>
    <x v="3"/>
    <s v="DKK"/>
    <n v="15605748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40.988372093023258"/>
    <n v="86"/>
    <x v="0"/>
    <s v="CAD"/>
    <n v="128400840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1.029411764705884"/>
    <n v="340"/>
    <x v="1"/>
    <s v="USD"/>
    <n v="1556859600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37.789473684210527"/>
    <n v="19"/>
    <x v="1"/>
    <s v="USD"/>
    <n v="1526187600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32.006772009029348"/>
    <n v="886"/>
    <x v="1"/>
    <s v="USD"/>
    <n v="1400821200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95.966712898751737"/>
    <n v="1442"/>
    <x v="0"/>
    <s v="CAD"/>
    <n v="13615992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75"/>
    <n v="35"/>
    <x v="6"/>
    <s v="EUR"/>
    <n v="1417500000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102.0498866213152"/>
    <n v="441"/>
    <x v="1"/>
    <s v="USD"/>
    <n v="1457071200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105.75"/>
    <n v="24"/>
    <x v="1"/>
    <s v="USD"/>
    <n v="1370322000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37.069767441860463"/>
    <n v="86"/>
    <x v="6"/>
    <s v="EUR"/>
    <n v="1552366800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35.049382716049379"/>
    <n v="243"/>
    <x v="1"/>
    <s v="USD"/>
    <n v="1403845200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46.338461538461537"/>
    <n v="65"/>
    <x v="1"/>
    <s v="USD"/>
    <n v="152316360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69.174603174603178"/>
    <n v="126"/>
    <x v="1"/>
    <s v="USD"/>
    <n v="1442206800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109.07824427480917"/>
    <n v="524"/>
    <x v="1"/>
    <s v="USD"/>
    <n v="1532840400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51.78"/>
    <n v="100"/>
    <x v="3"/>
    <s v="DKK"/>
    <n v="1472878800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82.010055304172951"/>
    <n v="1989"/>
    <x v="1"/>
    <s v="USD"/>
    <n v="1498194000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35.958333333333336"/>
    <n v="168"/>
    <x v="1"/>
    <s v="USD"/>
    <n v="1281070800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74.461538461538467"/>
    <n v="13"/>
    <x v="1"/>
    <s v="USD"/>
    <n v="1436245200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2"/>
    <n v="1"/>
    <x v="0"/>
    <s v="CAD"/>
    <n v="1269493200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91.114649681528661"/>
    <n v="157"/>
    <x v="1"/>
    <s v="USD"/>
    <n v="1406264400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79.792682926829272"/>
    <n v="82"/>
    <x v="1"/>
    <s v="USD"/>
    <n v="13175316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2.999777678968428"/>
    <n v="4498"/>
    <x v="2"/>
    <s v="AUD"/>
    <n v="1484632800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63.225000000000001"/>
    <n v="40"/>
    <x v="1"/>
    <s v="USD"/>
    <n v="1301806800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70.174999999999997"/>
    <n v="80"/>
    <x v="1"/>
    <s v="USD"/>
    <n v="15397524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61.333333333333336"/>
    <n v="57"/>
    <x v="1"/>
    <s v="USD"/>
    <n v="1267250400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99"/>
    <n v="43"/>
    <x v="1"/>
    <s v="USD"/>
    <n v="1535432400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96.984900146127615"/>
    <n v="2053"/>
    <x v="1"/>
    <s v="USD"/>
    <n v="1510207200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51.004950495049506"/>
    <n v="808"/>
    <x v="2"/>
    <s v="AUD"/>
    <n v="1462510800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8.044247787610619"/>
    <n v="226"/>
    <x v="3"/>
    <s v="DKK"/>
    <n v="14885208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60.984615384615381"/>
    <n v="1625"/>
    <x v="1"/>
    <s v="USD"/>
    <n v="1377579600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73.214285714285708"/>
    <n v="168"/>
    <x v="1"/>
    <s v="USD"/>
    <n v="1576389600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39.997435299603637"/>
    <n v="4289"/>
    <x v="1"/>
    <s v="USD"/>
    <n v="1289019600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86.812121212121212"/>
    <n v="165"/>
    <x v="1"/>
    <s v="USD"/>
    <n v="1282194000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42.125874125874127"/>
    <n v="143"/>
    <x v="1"/>
    <s v="USD"/>
    <n v="155003760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03.97851239669421"/>
    <n v="1815"/>
    <x v="1"/>
    <s v="USD"/>
    <n v="1321941600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62.003211991434689"/>
    <n v="934"/>
    <x v="1"/>
    <s v="USD"/>
    <n v="15564276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1.005037783375315"/>
    <n v="397"/>
    <x v="4"/>
    <s v="GBP"/>
    <n v="1320991200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89.991552956465242"/>
    <n v="1539"/>
    <x v="1"/>
    <s v="USD"/>
    <n v="1345093200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39.235294117647058"/>
    <n v="17"/>
    <x v="1"/>
    <s v="USD"/>
    <n v="1309496400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54.993116108306566"/>
    <n v="2179"/>
    <x v="1"/>
    <s v="USD"/>
    <n v="1340254800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47.992753623188406"/>
    <n v="138"/>
    <x v="1"/>
    <s v="USD"/>
    <n v="14122260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87.966702470461868"/>
    <n v="931"/>
    <x v="1"/>
    <s v="USD"/>
    <n v="1458104400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51.999165275459099"/>
    <n v="3594"/>
    <x v="1"/>
    <s v="USD"/>
    <n v="14115348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29.999659863945578"/>
    <n v="5880"/>
    <x v="1"/>
    <s v="USD"/>
    <n v="139909320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98.205357142857139"/>
    <n v="112"/>
    <x v="1"/>
    <s v="USD"/>
    <n v="12707028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108.96182396606575"/>
    <n v="943"/>
    <x v="1"/>
    <s v="USD"/>
    <n v="1431666000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66.998379254457049"/>
    <n v="2468"/>
    <x v="1"/>
    <s v="USD"/>
    <n v="147261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64.99333594668758"/>
    <n v="2551"/>
    <x v="1"/>
    <s v="USD"/>
    <n v="1496293200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99.841584158415841"/>
    <n v="101"/>
    <x v="1"/>
    <s v="USD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82.432835820895519"/>
    <n v="67"/>
    <x v="1"/>
    <s v="USD"/>
    <n v="1369112400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63.293478260869563"/>
    <n v="92"/>
    <x v="1"/>
    <s v="USD"/>
    <n v="1469422800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96.774193548387103"/>
    <n v="62"/>
    <x v="1"/>
    <s v="USD"/>
    <n v="1307854800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54.906040268456373"/>
    <n v="149"/>
    <x v="6"/>
    <s v="EUR"/>
    <n v="15033780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39.010869565217391"/>
    <n v="92"/>
    <x v="1"/>
    <s v="USD"/>
    <n v="1486965600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75.84210526315789"/>
    <n v="57"/>
    <x v="2"/>
    <s v="AUD"/>
    <n v="156143880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45.051671732522799"/>
    <n v="329"/>
    <x v="1"/>
    <s v="USD"/>
    <n v="13984020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104.51546391752578"/>
    <n v="97"/>
    <x v="3"/>
    <s v="DKK"/>
    <n v="1513231200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76.268292682926827"/>
    <n v="41"/>
    <x v="1"/>
    <s v="USD"/>
    <n v="1440824400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69.015695067264573"/>
    <n v="1784"/>
    <x v="1"/>
    <s v="USD"/>
    <n v="1281070800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01.97684085510689"/>
    <n v="1684"/>
    <x v="2"/>
    <s v="AUD"/>
    <n v="1397365200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42.915999999999997"/>
    <n v="250"/>
    <x v="1"/>
    <s v="USD"/>
    <n v="1494392400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43.025210084033617"/>
    <n v="238"/>
    <x v="1"/>
    <s v="USD"/>
    <n v="1520143200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75.245283018867923"/>
    <n v="53"/>
    <x v="1"/>
    <s v="USD"/>
    <n v="1405314000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69.023364485981304"/>
    <n v="214"/>
    <x v="1"/>
    <s v="USD"/>
    <n v="1396846800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65.986486486486484"/>
    <n v="222"/>
    <x v="1"/>
    <s v="USD"/>
    <n v="13756788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98.013800424628457"/>
    <n v="1884"/>
    <x v="1"/>
    <s v="USD"/>
    <n v="148238640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60.105504587155963"/>
    <n v="218"/>
    <x v="2"/>
    <s v="AUD"/>
    <n v="1420005600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26.000773395204948"/>
    <n v="6465"/>
    <x v="1"/>
    <s v="USD"/>
    <n v="1420178400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3"/>
    <n v="1"/>
    <x v="1"/>
    <s v="USD"/>
    <n v="1264399200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38.019801980198018"/>
    <n v="101"/>
    <x v="1"/>
    <s v="USD"/>
    <n v="1355032800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106.15254237288136"/>
    <n v="59"/>
    <x v="1"/>
    <s v="USD"/>
    <n v="1382677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81.019475655430711"/>
    <n v="1335"/>
    <x v="0"/>
    <s v="CAD"/>
    <n v="1302238800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96.647727272727266"/>
    <n v="88"/>
    <x v="1"/>
    <s v="USD"/>
    <n v="14876568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57.003535651149086"/>
    <n v="1697"/>
    <x v="1"/>
    <s v="USD"/>
    <n v="1297836000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63.93333333333333"/>
    <n v="15"/>
    <x v="4"/>
    <s v="GBP"/>
    <n v="1453615200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0.456521739130437"/>
    <n v="92"/>
    <x v="1"/>
    <s v="USD"/>
    <n v="1362463200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72.172043010752688"/>
    <n v="186"/>
    <x v="1"/>
    <s v="USD"/>
    <n v="148117680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77.934782608695656"/>
    <n v="138"/>
    <x v="1"/>
    <s v="USD"/>
    <n v="1354946400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38.065134099616856"/>
    <n v="261"/>
    <x v="1"/>
    <s v="USD"/>
    <n v="1348808400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57.936123348017624"/>
    <n v="454"/>
    <x v="1"/>
    <s v="USD"/>
    <n v="1282712400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49.794392523364486"/>
    <n v="107"/>
    <x v="1"/>
    <s v="USD"/>
    <n v="1301979600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54.050251256281406"/>
    <n v="199"/>
    <x v="1"/>
    <s v="USD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30.002721335268504"/>
    <n v="5512"/>
    <x v="1"/>
    <s v="USD"/>
    <n v="1360648800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70.127906976744185"/>
    <n v="86"/>
    <x v="1"/>
    <s v="USD"/>
    <n v="1451800800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26.996228786926462"/>
    <n v="3182"/>
    <x v="6"/>
    <s v="EUR"/>
    <n v="1415340000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51.990606936416185"/>
    <n v="2768"/>
    <x v="2"/>
    <s v="AUD"/>
    <n v="1351054800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56.416666666666664"/>
    <n v="48"/>
    <x v="1"/>
    <s v="USD"/>
    <n v="1349326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101.63218390804597"/>
    <n v="87"/>
    <x v="1"/>
    <s v="USD"/>
    <n v="15489144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25.005291005291006"/>
    <n v="1890"/>
    <x v="1"/>
    <s v="USD"/>
    <n v="1291269600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32.016393442622949"/>
    <n v="61"/>
    <x v="1"/>
    <s v="USD"/>
    <n v="14494680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82.021647307286173"/>
    <n v="1894"/>
    <x v="1"/>
    <s v="USD"/>
    <n v="1562734800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37.957446808510639"/>
    <n v="282"/>
    <x v="0"/>
    <s v="CAD"/>
    <n v="1505624400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51.533333333333331"/>
    <n v="15"/>
    <x v="1"/>
    <s v="USD"/>
    <n v="1509948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81.198275862068968"/>
    <n v="116"/>
    <x v="1"/>
    <s v="USD"/>
    <n v="1554526800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40.030075187969928"/>
    <n v="133"/>
    <x v="1"/>
    <s v="USD"/>
    <n v="1334811600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9.939759036144579"/>
    <n v="83"/>
    <x v="1"/>
    <s v="USD"/>
    <n v="1279515600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6.692307692307693"/>
    <n v="91"/>
    <x v="1"/>
    <s v="USD"/>
    <n v="1353909600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25.010989010989011"/>
    <n v="546"/>
    <x v="1"/>
    <s v="USD"/>
    <n v="153595080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6.987277353689571"/>
    <n v="393"/>
    <x v="1"/>
    <s v="USD"/>
    <n v="1511244000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73.012609117361791"/>
    <n v="2062"/>
    <x v="1"/>
    <s v="USD"/>
    <n v="1331445600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68.240601503759393"/>
    <n v="133"/>
    <x v="1"/>
    <s v="USD"/>
    <n v="14802264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52.310344827586206"/>
    <n v="29"/>
    <x v="3"/>
    <s v="DKK"/>
    <n v="1464584400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61.765151515151516"/>
    <n v="132"/>
    <x v="1"/>
    <s v="USD"/>
    <n v="1335848400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.027559055118111"/>
    <n v="254"/>
    <x v="1"/>
    <s v="USD"/>
    <n v="1473483600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06.28804347826087"/>
    <n v="184"/>
    <x v="1"/>
    <s v="USD"/>
    <n v="1479880800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75.07386363636364"/>
    <n v="176"/>
    <x v="1"/>
    <s v="USD"/>
    <n v="1430197200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39.970802919708028"/>
    <n v="137"/>
    <x v="3"/>
    <s v="DKK"/>
    <n v="1331701200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9.982195845697326"/>
    <n v="337"/>
    <x v="0"/>
    <s v="CAD"/>
    <n v="1438578000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101.01541850220265"/>
    <n v="908"/>
    <x v="1"/>
    <s v="USD"/>
    <n v="13681620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76.813084112149539"/>
    <n v="107"/>
    <x v="1"/>
    <s v="USD"/>
    <n v="1318654800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71.7"/>
    <n v="10"/>
    <x v="1"/>
    <s v="USD"/>
    <n v="1331874000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3.28125"/>
    <n v="32"/>
    <x v="6"/>
    <s v="EUR"/>
    <n v="1286254800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43.923497267759565"/>
    <n v="183"/>
    <x v="1"/>
    <s v="USD"/>
    <n v="15405300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36.004712041884815"/>
    <n v="1910"/>
    <x v="5"/>
    <s v="CHF"/>
    <n v="1381813200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88.21052631578948"/>
    <n v="38"/>
    <x v="2"/>
    <s v="AUD"/>
    <n v="1548655200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65.240384615384613"/>
    <n v="104"/>
    <x v="2"/>
    <s v="AUD"/>
    <n v="1389679200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69.958333333333329"/>
    <n v="72"/>
    <x v="1"/>
    <s v="USD"/>
    <n v="1456466400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39.877551020408163"/>
    <n v="49"/>
    <x v="1"/>
    <s v="USD"/>
    <n v="1456984800"/>
    <x v="288"/>
    <b v="0"/>
    <b v="0"/>
    <s v="food/food trucks"/>
    <x v="0"/>
    <x v="0"/>
  </r>
  <r>
    <n v="300"/>
    <s v="Cooke PLC"/>
    <s v="Focused executive core"/>
    <n v="100"/>
    <n v="5"/>
    <n v="5"/>
    <x v="0"/>
    <n v="5"/>
    <n v="1"/>
    <x v="3"/>
    <s v="DKK"/>
    <n v="150406920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41.023728813559323"/>
    <n v="295"/>
    <x v="1"/>
    <s v="USD"/>
    <n v="14249304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98.914285714285711"/>
    <n v="245"/>
    <x v="1"/>
    <s v="USD"/>
    <n v="1535864400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87.78125"/>
    <n v="32"/>
    <x v="1"/>
    <s v="USD"/>
    <n v="1452146400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80.767605633802816"/>
    <n v="142"/>
    <x v="1"/>
    <s v="USD"/>
    <n v="1470546000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94.28235294117647"/>
    <n v="85"/>
    <x v="1"/>
    <s v="USD"/>
    <n v="1458363600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3.428571428571431"/>
    <n v="7"/>
    <x v="1"/>
    <s v="USD"/>
    <n v="1500008400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.968133535660087"/>
    <n v="659"/>
    <x v="3"/>
    <s v="DKK"/>
    <n v="1338958800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109.04109589041096"/>
    <n v="803"/>
    <x v="1"/>
    <s v="USD"/>
    <n v="1303102800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41.16"/>
    <n v="75"/>
    <x v="1"/>
    <s v="USD"/>
    <n v="1316581200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99.125"/>
    <n v="16"/>
    <x v="1"/>
    <s v="USD"/>
    <n v="12707892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05.88429752066116"/>
    <n v="121"/>
    <x v="1"/>
    <s v="USD"/>
    <n v="1297836000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48.996525921966864"/>
    <n v="3742"/>
    <x v="1"/>
    <s v="USD"/>
    <n v="1382677200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39"/>
    <n v="223"/>
    <x v="1"/>
    <s v="USD"/>
    <n v="1330322400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31.022556390977442"/>
    <n v="133"/>
    <x v="1"/>
    <s v="USD"/>
    <n v="1552366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103.87096774193549"/>
    <n v="31"/>
    <x v="1"/>
    <s v="USD"/>
    <n v="1400907600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59.268518518518519"/>
    <n v="108"/>
    <x v="6"/>
    <s v="EUR"/>
    <n v="1574143200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42.3"/>
    <n v="30"/>
    <x v="1"/>
    <s v="USD"/>
    <n v="1494738000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53.117647058823529"/>
    <n v="17"/>
    <x v="1"/>
    <s v="USD"/>
    <n v="1392357600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50.796875"/>
    <n v="64"/>
    <x v="1"/>
    <s v="USD"/>
    <n v="1281589200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101.15"/>
    <n v="80"/>
    <x v="1"/>
    <s v="USD"/>
    <n v="13050036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65.000810372771468"/>
    <n v="2468"/>
    <x v="1"/>
    <s v="USD"/>
    <n v="13016340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37.998645510835914"/>
    <n v="5168"/>
    <x v="1"/>
    <s v="USD"/>
    <n v="1290664800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82.615384615384613"/>
    <n v="26"/>
    <x v="4"/>
    <s v="GBP"/>
    <n v="139589640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7.941368078175898"/>
    <n v="307"/>
    <x v="1"/>
    <s v="USD"/>
    <n v="1434862800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80.780821917808225"/>
    <n v="73"/>
    <x v="1"/>
    <s v="USD"/>
    <n v="1529125200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25.984375"/>
    <n v="128"/>
    <x v="1"/>
    <s v="USD"/>
    <n v="14511096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0.363636363636363"/>
    <n v="33"/>
    <x v="1"/>
    <s v="USD"/>
    <n v="1566968400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54.004916018025398"/>
    <n v="2441"/>
    <x v="1"/>
    <s v="USD"/>
    <n v="1543557600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101.78672985781991"/>
    <n v="211"/>
    <x v="1"/>
    <s v="USD"/>
    <n v="1481522400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45.003610108303249"/>
    <n v="1385"/>
    <x v="4"/>
    <s v="GBP"/>
    <n v="1512712800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77.068421052631578"/>
    <n v="190"/>
    <x v="1"/>
    <s v="USD"/>
    <n v="13242744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88.076595744680844"/>
    <n v="470"/>
    <x v="1"/>
    <s v="USD"/>
    <n v="1364446800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47.035573122529641"/>
    <n v="253"/>
    <x v="1"/>
    <s v="USD"/>
    <n v="1542693600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0.99550763701707"/>
    <n v="1113"/>
    <x v="1"/>
    <s v="USD"/>
    <n v="1515564000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87.003066141042481"/>
    <n v="2283"/>
    <x v="1"/>
    <s v="USD"/>
    <n v="157379760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63.994402985074629"/>
    <n v="1072"/>
    <x v="1"/>
    <s v="USD"/>
    <n v="1292392800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5.9945205479452"/>
    <n v="1095"/>
    <x v="1"/>
    <s v="USD"/>
    <n v="1573452000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73.989349112426041"/>
    <n v="1690"/>
    <x v="1"/>
    <s v="USD"/>
    <n v="1317790800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84.02004626060139"/>
    <n v="1297"/>
    <x v="0"/>
    <s v="CAD"/>
    <n v="1501650000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88.966921119592882"/>
    <n v="393"/>
    <x v="1"/>
    <s v="USD"/>
    <n v="13236696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76.990453460620529"/>
    <n v="1257"/>
    <x v="1"/>
    <s v="USD"/>
    <n v="1440738000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97.146341463414629"/>
    <n v="328"/>
    <x v="1"/>
    <s v="USD"/>
    <n v="1374296400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33.013605442176868"/>
    <n v="147"/>
    <x v="1"/>
    <s v="USD"/>
    <n v="1384840800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99.950602409638549"/>
    <n v="830"/>
    <x v="1"/>
    <s v="USD"/>
    <n v="1516600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69.966767371601208"/>
    <n v="331"/>
    <x v="4"/>
    <s v="GBP"/>
    <n v="143641800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110.32"/>
    <n v="25"/>
    <x v="1"/>
    <s v="USD"/>
    <n v="1503550800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66.005235602094245"/>
    <n v="191"/>
    <x v="1"/>
    <s v="USD"/>
    <n v="1423634400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41.005742176284812"/>
    <n v="3483"/>
    <x v="1"/>
    <s v="USD"/>
    <n v="1487224800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103.96316359696641"/>
    <n v="923"/>
    <x v="1"/>
    <s v="USD"/>
    <n v="1500008400"/>
    <x v="335"/>
    <b v="0"/>
    <b v="0"/>
    <s v="theater/plays"/>
    <x v="3"/>
    <x v="3"/>
  </r>
  <r>
    <n v="350"/>
    <s v="Shannon Ltd"/>
    <s v="Pre-emptive neutral capacity"/>
    <n v="100"/>
    <n v="5"/>
    <n v="5"/>
    <x v="0"/>
    <n v="5"/>
    <n v="1"/>
    <x v="1"/>
    <s v="USD"/>
    <n v="1432098000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47.009935419771487"/>
    <n v="2013"/>
    <x v="1"/>
    <s v="USD"/>
    <n v="1440392400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29.606060606060606"/>
    <n v="33"/>
    <x v="0"/>
    <s v="CAD"/>
    <n v="1446876000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81.010569583088667"/>
    <n v="1703"/>
    <x v="1"/>
    <s v="USD"/>
    <n v="1562302800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94.35"/>
    <n v="80"/>
    <x v="3"/>
    <s v="DKK"/>
    <n v="1378184400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26.058139534883722"/>
    <n v="86"/>
    <x v="1"/>
    <s v="USD"/>
    <n v="1485064800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85.775000000000006"/>
    <n v="40"/>
    <x v="6"/>
    <s v="EUR"/>
    <n v="132652080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103.73170731707317"/>
    <n v="41"/>
    <x v="1"/>
    <s v="USD"/>
    <n v="1441256400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49.826086956521742"/>
    <n v="23"/>
    <x v="0"/>
    <s v="CAD"/>
    <n v="1533877200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63.893048128342244"/>
    <n v="187"/>
    <x v="1"/>
    <s v="USD"/>
    <n v="1314421200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47.002434782608695"/>
    <n v="2875"/>
    <x v="4"/>
    <s v="GBP"/>
    <n v="1293861600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108.47727272727273"/>
    <n v="88"/>
    <x v="1"/>
    <s v="USD"/>
    <n v="1507352400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72.015706806282722"/>
    <n v="191"/>
    <x v="1"/>
    <s v="USD"/>
    <n v="1296108000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59.928057553956833"/>
    <n v="139"/>
    <x v="1"/>
    <s v="USD"/>
    <n v="1324965600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78.209677419354833"/>
    <n v="186"/>
    <x v="1"/>
    <s v="USD"/>
    <n v="1520229600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04.77678571428571"/>
    <n v="112"/>
    <x v="2"/>
    <s v="AUD"/>
    <n v="1482991200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5.52475247524752"/>
    <n v="101"/>
    <x v="1"/>
    <s v="USD"/>
    <n v="1294034400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24.933333333333334"/>
    <n v="75"/>
    <x v="1"/>
    <s v="USD"/>
    <n v="141360840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69.873786407766985"/>
    <n v="206"/>
    <x v="4"/>
    <s v="GBP"/>
    <n v="1286946000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95.733766233766232"/>
    <n v="154"/>
    <x v="1"/>
    <s v="USD"/>
    <n v="1359871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29.997485752598056"/>
    <n v="5966"/>
    <x v="1"/>
    <s v="USD"/>
    <n v="1555304400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59.011948529411768"/>
    <n v="2176"/>
    <x v="1"/>
    <s v="USD"/>
    <n v="1423375200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84.757396449704146"/>
    <n v="169"/>
    <x v="1"/>
    <s v="USD"/>
    <n v="1420696800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78.010921177587846"/>
    <n v="2106"/>
    <x v="1"/>
    <s v="USD"/>
    <n v="1502946000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50.05215419501134"/>
    <n v="441"/>
    <x v="1"/>
    <s v="USD"/>
    <n v="1547186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59.16"/>
    <n v="25"/>
    <x v="1"/>
    <s v="USD"/>
    <n v="1444971600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93.702290076335885"/>
    <n v="131"/>
    <x v="1"/>
    <s v="USD"/>
    <n v="1404622800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40.14173228346457"/>
    <n v="127"/>
    <x v="1"/>
    <s v="USD"/>
    <n v="1571720400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70.090140845070422"/>
    <n v="355"/>
    <x v="1"/>
    <s v="USD"/>
    <n v="15268788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66.181818181818187"/>
    <n v="44"/>
    <x v="4"/>
    <s v="GBP"/>
    <n v="13196916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47.714285714285715"/>
    <n v="84"/>
    <x v="1"/>
    <s v="USD"/>
    <n v="1371963600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62.896774193548389"/>
    <n v="155"/>
    <x v="1"/>
    <s v="USD"/>
    <n v="1433739600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86.611940298507463"/>
    <n v="67"/>
    <x v="1"/>
    <s v="USD"/>
    <n v="1508130000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75.126984126984127"/>
    <n v="189"/>
    <x v="1"/>
    <s v="USD"/>
    <n v="155003760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1.004167534903104"/>
    <n v="4799"/>
    <x v="1"/>
    <s v="USD"/>
    <n v="14867064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50.007915567282325"/>
    <n v="1137"/>
    <x v="1"/>
    <s v="USD"/>
    <n v="15538356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96.960674157303373"/>
    <n v="1068"/>
    <x v="1"/>
    <s v="USD"/>
    <n v="1277528400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100.93160377358491"/>
    <n v="424"/>
    <x v="1"/>
    <s v="USD"/>
    <n v="1339477200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89.227586206896547"/>
    <n v="145"/>
    <x v="5"/>
    <s v="CHF"/>
    <n v="1325656800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87.979166666666671"/>
    <n v="1152"/>
    <x v="1"/>
    <s v="USD"/>
    <n v="128824200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89.54"/>
    <n v="50"/>
    <x v="1"/>
    <s v="USD"/>
    <n v="1379048400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29.09271523178808"/>
    <n v="151"/>
    <x v="1"/>
    <s v="USD"/>
    <n v="13896792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42.006218905472636"/>
    <n v="1608"/>
    <x v="1"/>
    <s v="USD"/>
    <n v="12942936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47.004903563255965"/>
    <n v="3059"/>
    <x v="0"/>
    <s v="CAD"/>
    <n v="1500267600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110.44117647058823"/>
    <n v="34"/>
    <x v="1"/>
    <s v="USD"/>
    <n v="1375074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41.990909090909092"/>
    <n v="220"/>
    <x v="1"/>
    <s v="USD"/>
    <n v="1323324000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48.012468827930178"/>
    <n v="1604"/>
    <x v="2"/>
    <s v="AUD"/>
    <n v="1538715600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31.019823788546255"/>
    <n v="454"/>
    <x v="1"/>
    <s v="USD"/>
    <n v="1369285200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99.203252032520325"/>
    <n v="123"/>
    <x v="6"/>
    <s v="EUR"/>
    <n v="15257556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66.022316684378325"/>
    <n v="941"/>
    <x v="1"/>
    <s v="USD"/>
    <n v="1296626400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2"/>
    <n v="1"/>
    <x v="1"/>
    <s v="USD"/>
    <n v="137662920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46.060200668896321"/>
    <n v="299"/>
    <x v="1"/>
    <s v="USD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73.650000000000006"/>
    <n v="40"/>
    <x v="1"/>
    <s v="USD"/>
    <n v="1325829600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55.99336650082919"/>
    <n v="3015"/>
    <x v="0"/>
    <s v="CAD"/>
    <n v="1273640400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68.985695127402778"/>
    <n v="2237"/>
    <x v="1"/>
    <s v="USD"/>
    <n v="1510639200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60.981609195402299"/>
    <n v="435"/>
    <x v="1"/>
    <s v="USD"/>
    <n v="1528088400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110.98139534883721"/>
    <n v="645"/>
    <x v="1"/>
    <s v="USD"/>
    <n v="1359525600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25"/>
    <n v="484"/>
    <x v="3"/>
    <s v="DKK"/>
    <n v="1570942800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78.759740259740255"/>
    <n v="154"/>
    <x v="0"/>
    <s v="CAD"/>
    <n v="1466398800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87.960784313725483"/>
    <n v="714"/>
    <x v="1"/>
    <s v="USD"/>
    <n v="1492491600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49.987398739873989"/>
    <n v="1111"/>
    <x v="1"/>
    <s v="USD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99.524390243902445"/>
    <n v="82"/>
    <x v="1"/>
    <s v="USD"/>
    <n v="1496034000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04.82089552238806"/>
    <n v="134"/>
    <x v="1"/>
    <s v="USD"/>
    <n v="138872880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.01469237832875"/>
    <n v="1089"/>
    <x v="1"/>
    <s v="USD"/>
    <n v="15432984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28.998544660724033"/>
    <n v="5497"/>
    <x v="1"/>
    <s v="USD"/>
    <n v="1271739600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30.028708133971293"/>
    <n v="418"/>
    <x v="1"/>
    <s v="USD"/>
    <n v="1326434400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41.005559416261292"/>
    <n v="1439"/>
    <x v="1"/>
    <s v="USD"/>
    <n v="1295244000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62.866666666666667"/>
    <n v="15"/>
    <x v="1"/>
    <s v="USD"/>
    <n v="1541221200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47.005002501250623"/>
    <n v="1999"/>
    <x v="0"/>
    <s v="CAD"/>
    <n v="1336280400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26.997693638285604"/>
    <n v="5203"/>
    <x v="1"/>
    <s v="USD"/>
    <n v="1324533600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68.329787234042556"/>
    <n v="94"/>
    <x v="1"/>
    <s v="USD"/>
    <n v="1498366800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50.974576271186443"/>
    <n v="118"/>
    <x v="1"/>
    <s v="USD"/>
    <n v="1498712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54.024390243902438"/>
    <n v="205"/>
    <x v="1"/>
    <s v="USD"/>
    <n v="1271480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97.055555555555557"/>
    <n v="162"/>
    <x v="1"/>
    <s v="USD"/>
    <n v="1316667600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24.867469879518072"/>
    <n v="83"/>
    <x v="1"/>
    <s v="USD"/>
    <n v="1524027600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84.423913043478265"/>
    <n v="92"/>
    <x v="1"/>
    <s v="USD"/>
    <n v="1438059600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47.091324200913242"/>
    <n v="219"/>
    <x v="1"/>
    <s v="USD"/>
    <n v="1361944800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77.996041171813147"/>
    <n v="2526"/>
    <x v="1"/>
    <s v="USD"/>
    <n v="1410584400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62.967871485943775"/>
    <n v="747"/>
    <x v="1"/>
    <s v="USD"/>
    <n v="1297404000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81.006080449017773"/>
    <n v="2138"/>
    <x v="1"/>
    <s v="USD"/>
    <n v="1392012000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65.321428571428569"/>
    <n v="84"/>
    <x v="1"/>
    <s v="USD"/>
    <n v="1569733200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104.43617021276596"/>
    <n v="94"/>
    <x v="1"/>
    <s v="USD"/>
    <n v="1529643600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69.989010989010993"/>
    <n v="91"/>
    <x v="1"/>
    <s v="USD"/>
    <n v="1399006800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83.023989898989896"/>
    <n v="792"/>
    <x v="1"/>
    <s v="USD"/>
    <n v="138535920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90.3"/>
    <n v="10"/>
    <x v="0"/>
    <s v="CAD"/>
    <n v="1480572000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03.98131932282546"/>
    <n v="1713"/>
    <x v="6"/>
    <s v="EUR"/>
    <n v="1418623200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54.931726907630519"/>
    <n v="249"/>
    <x v="1"/>
    <s v="USD"/>
    <n v="1555736400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51.921875"/>
    <n v="192"/>
    <x v="1"/>
    <s v="USD"/>
    <n v="14421204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60.02834008097166"/>
    <n v="247"/>
    <x v="1"/>
    <s v="USD"/>
    <n v="1362376800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44.003488879197555"/>
    <n v="2293"/>
    <x v="1"/>
    <s v="USD"/>
    <n v="1478408400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53.003513254551258"/>
    <n v="3131"/>
    <x v="1"/>
    <s v="USD"/>
    <n v="1498798800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54.5"/>
    <n v="32"/>
    <x v="1"/>
    <s v="USD"/>
    <n v="13354164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75.04195804195804"/>
    <n v="143"/>
    <x v="6"/>
    <s v="EUR"/>
    <n v="1504328400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35.911111111111111"/>
    <n v="90"/>
    <x v="1"/>
    <s v="USD"/>
    <n v="128582280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36.952702702702702"/>
    <n v="296"/>
    <x v="1"/>
    <s v="USD"/>
    <n v="1311483600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63.170588235294119"/>
    <n v="170"/>
    <x v="1"/>
    <s v="USD"/>
    <n v="1291356000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29.99462365591398"/>
    <n v="186"/>
    <x v="1"/>
    <s v="USD"/>
    <n v="13558104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86"/>
    <n v="439"/>
    <x v="4"/>
    <s v="GBP"/>
    <n v="15136632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75.014876033057845"/>
    <n v="605"/>
    <x v="1"/>
    <s v="USD"/>
    <n v="1365915600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101.19767441860465"/>
    <n v="86"/>
    <x v="3"/>
    <s v="DKK"/>
    <n v="1551852000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4"/>
    <n v="1"/>
    <x v="0"/>
    <s v="CAD"/>
    <n v="1540098000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29.001272669424118"/>
    <n v="6286"/>
    <x v="1"/>
    <s v="USD"/>
    <n v="1500440400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98.225806451612897"/>
    <n v="31"/>
    <x v="1"/>
    <s v="USD"/>
    <n v="1278392400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87.001693480101608"/>
    <n v="1181"/>
    <x v="1"/>
    <s v="USD"/>
    <n v="1480572000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45.205128205128204"/>
    <n v="39"/>
    <x v="1"/>
    <s v="USD"/>
    <n v="1382331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.001341561577675"/>
    <n v="3727"/>
    <x v="1"/>
    <s v="USD"/>
    <n v="13167540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94.976947040498445"/>
    <n v="1605"/>
    <x v="1"/>
    <s v="USD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28.956521739130434"/>
    <n v="46"/>
    <x v="1"/>
    <s v="USD"/>
    <n v="1476421200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55.993396226415094"/>
    <n v="2120"/>
    <x v="1"/>
    <s v="USD"/>
    <n v="1269752400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54.038095238095238"/>
    <n v="105"/>
    <x v="1"/>
    <s v="USD"/>
    <n v="141974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82.38"/>
    <n v="50"/>
    <x v="1"/>
    <s v="USD"/>
    <n v="1281330000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66.997115384615384"/>
    <n v="2080"/>
    <x v="1"/>
    <s v="USD"/>
    <n v="1398661200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107.91401869158878"/>
    <n v="535"/>
    <x v="1"/>
    <s v="USD"/>
    <n v="1359525600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69.009501187648453"/>
    <n v="2105"/>
    <x v="1"/>
    <s v="USD"/>
    <n v="1388469600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39.006568144499177"/>
    <n v="2436"/>
    <x v="1"/>
    <s v="USD"/>
    <n v="1518328800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110.3625"/>
    <n v="80"/>
    <x v="1"/>
    <s v="USD"/>
    <n v="1517032800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94.857142857142861"/>
    <n v="42"/>
    <x v="1"/>
    <s v="USD"/>
    <n v="136859400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57.935251798561154"/>
    <n v="139"/>
    <x v="0"/>
    <s v="CAD"/>
    <n v="1448258400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01.25"/>
    <n v="16"/>
    <x v="1"/>
    <s v="USD"/>
    <n v="1555218000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64.95597484276729"/>
    <n v="159"/>
    <x v="1"/>
    <s v="USD"/>
    <n v="1431925200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27.00524934383202"/>
    <n v="381"/>
    <x v="1"/>
    <s v="USD"/>
    <n v="1481522400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50.97422680412371"/>
    <n v="194"/>
    <x v="4"/>
    <s v="GBP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104.94260869565217"/>
    <n v="575"/>
    <x v="1"/>
    <s v="USD"/>
    <n v="1552280400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84.028301886792448"/>
    <n v="106"/>
    <x v="1"/>
    <s v="USD"/>
    <n v="1529989200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02.85915492957747"/>
    <n v="142"/>
    <x v="1"/>
    <s v="USD"/>
    <n v="14187096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39.962085308056871"/>
    <n v="211"/>
    <x v="1"/>
    <s v="USD"/>
    <n v="13721364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51.001785714285717"/>
    <n v="1120"/>
    <x v="1"/>
    <s v="USD"/>
    <n v="1533877200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40.823008849557525"/>
    <n v="113"/>
    <x v="1"/>
    <s v="USD"/>
    <n v="1309064400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58.999637155297535"/>
    <n v="2756"/>
    <x v="1"/>
    <s v="USD"/>
    <n v="142587720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71.156069364161851"/>
    <n v="173"/>
    <x v="4"/>
    <s v="GBP"/>
    <n v="1501304400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99.494252873563212"/>
    <n v="87"/>
    <x v="1"/>
    <s v="USD"/>
    <n v="1268287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03.98634590377114"/>
    <n v="1538"/>
    <x v="1"/>
    <s v="USD"/>
    <n v="1412139600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76.555555555555557"/>
    <n v="9"/>
    <x v="1"/>
    <s v="USD"/>
    <n v="1330063200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87.068592057761734"/>
    <n v="554"/>
    <x v="1"/>
    <s v="USD"/>
    <n v="1576130400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48.99554707379135"/>
    <n v="1572"/>
    <x v="4"/>
    <s v="GBP"/>
    <n v="1407128400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42.969135802469133"/>
    <n v="648"/>
    <x v="4"/>
    <s v="GBP"/>
    <n v="1560142800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33.428571428571431"/>
    <n v="21"/>
    <x v="4"/>
    <s v="GBP"/>
    <n v="1520575200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83.982949701619773"/>
    <n v="2346"/>
    <x v="1"/>
    <s v="USD"/>
    <n v="1492664400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01.41739130434783"/>
    <n v="115"/>
    <x v="1"/>
    <s v="USD"/>
    <n v="145447920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109.87058823529412"/>
    <n v="85"/>
    <x v="6"/>
    <s v="EUR"/>
    <n v="1281934800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31.916666666666668"/>
    <n v="144"/>
    <x v="1"/>
    <s v="USD"/>
    <n v="1573970400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70.993450675399103"/>
    <n v="2443"/>
    <x v="1"/>
    <s v="USD"/>
    <n v="1372654800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77.026890756302521"/>
    <n v="595"/>
    <x v="1"/>
    <s v="USD"/>
    <n v="1275886800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101.78125"/>
    <n v="64"/>
    <x v="1"/>
    <s v="USD"/>
    <n v="15617844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51.059701492537314"/>
    <n v="268"/>
    <x v="1"/>
    <s v="USD"/>
    <n v="13323924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68.02051282051282"/>
    <n v="195"/>
    <x v="3"/>
    <s v="DKK"/>
    <n v="1402376400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30.87037037037037"/>
    <n v="54"/>
    <x v="1"/>
    <s v="USD"/>
    <n v="1495342800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27.908333333333335"/>
    <n v="120"/>
    <x v="1"/>
    <s v="USD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79.994818652849744"/>
    <n v="579"/>
    <x v="3"/>
    <s v="DKK"/>
    <n v="142009200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38.003378378378379"/>
    <n v="2072"/>
    <x v="1"/>
    <s v="USD"/>
    <n v="1458018000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s v="0"/>
    <n v="0"/>
    <x v="1"/>
    <s v="USD"/>
    <n v="1367384400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59.990534521158132"/>
    <n v="1796"/>
    <x v="1"/>
    <s v="USD"/>
    <n v="1363064400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37.037634408602152"/>
    <n v="186"/>
    <x v="2"/>
    <s v="AUD"/>
    <n v="1343365200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99.963043478260872"/>
    <n v="460"/>
    <x v="1"/>
    <s v="USD"/>
    <n v="1435726800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111.6774193548387"/>
    <n v="62"/>
    <x v="6"/>
    <s v="EUR"/>
    <n v="1431925200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6.014409221902014"/>
    <n v="347"/>
    <x v="1"/>
    <s v="USD"/>
    <n v="13627224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66.010284810126578"/>
    <n v="2528"/>
    <x v="1"/>
    <s v="USD"/>
    <n v="15114168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44.05263157894737"/>
    <n v="19"/>
    <x v="1"/>
    <s v="USD"/>
    <n v="1365483600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52.999726551818434"/>
    <n v="3657"/>
    <x v="1"/>
    <s v="USD"/>
    <n v="1532840400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95"/>
    <n v="1258"/>
    <x v="1"/>
    <s v="USD"/>
    <n v="1336194000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70.908396946564892"/>
    <n v="131"/>
    <x v="2"/>
    <s v="AUD"/>
    <n v="1527742800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98.060773480662988"/>
    <n v="362"/>
    <x v="1"/>
    <s v="USD"/>
    <n v="1564030800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53.046025104602514"/>
    <n v="239"/>
    <x v="1"/>
    <s v="USD"/>
    <n v="14045364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93.142857142857139"/>
    <n v="35"/>
    <x v="1"/>
    <s v="USD"/>
    <n v="12840084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8.945075757575758"/>
    <n v="528"/>
    <x v="5"/>
    <s v="CHF"/>
    <n v="1386309600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36.067669172932334"/>
    <n v="133"/>
    <x v="0"/>
    <s v="CAD"/>
    <n v="1324620000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63.030732860520096"/>
    <n v="846"/>
    <x v="1"/>
    <s v="USD"/>
    <n v="1281070800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84.717948717948715"/>
    <n v="78"/>
    <x v="1"/>
    <s v="USD"/>
    <n v="1493960400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62.2"/>
    <n v="10"/>
    <x v="1"/>
    <s v="USD"/>
    <n v="1519365600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01.97518330513255"/>
    <n v="1773"/>
    <x v="1"/>
    <s v="USD"/>
    <n v="1420696800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106.4375"/>
    <n v="32"/>
    <x v="1"/>
    <s v="USD"/>
    <n v="1555650000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29.975609756097562"/>
    <n v="369"/>
    <x v="1"/>
    <s v="USD"/>
    <n v="14719284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85.806282722513089"/>
    <n v="191"/>
    <x v="1"/>
    <s v="USD"/>
    <n v="13412916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70.82022471910112"/>
    <n v="89"/>
    <x v="1"/>
    <s v="USD"/>
    <n v="1267682400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40.998484082870135"/>
    <n v="1979"/>
    <x v="1"/>
    <s v="USD"/>
    <n v="1272258000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28.063492063492063"/>
    <n v="63"/>
    <x v="1"/>
    <s v="USD"/>
    <n v="12904920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88.054421768707485"/>
    <n v="147"/>
    <x v="1"/>
    <s v="USD"/>
    <n v="1451109600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31"/>
    <n v="6080"/>
    <x v="0"/>
    <s v="CAD"/>
    <n v="1454652000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90.337500000000006"/>
    <n v="80"/>
    <x v="4"/>
    <s v="GBP"/>
    <n v="1385186400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63.777777777777779"/>
    <n v="9"/>
    <x v="1"/>
    <s v="USD"/>
    <n v="13996980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53.995515695067262"/>
    <n v="1784"/>
    <x v="1"/>
    <s v="USD"/>
    <n v="1283230800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48.993956043956047"/>
    <n v="3640"/>
    <x v="5"/>
    <s v="CHF"/>
    <n v="1384149600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63.857142857142854"/>
    <n v="126"/>
    <x v="0"/>
    <s v="CAD"/>
    <n v="1516860000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82.996393146979258"/>
    <n v="2218"/>
    <x v="4"/>
    <s v="GBP"/>
    <n v="13746420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55.08230452674897"/>
    <n v="243"/>
    <x v="1"/>
    <s v="USD"/>
    <n v="1534482000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62.044554455445542"/>
    <n v="202"/>
    <x v="6"/>
    <s v="EUR"/>
    <n v="1528434000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04.97857142857143"/>
    <n v="140"/>
    <x v="6"/>
    <s v="EUR"/>
    <n v="12826260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94.044676806083643"/>
    <n v="1052"/>
    <x v="3"/>
    <s v="DKK"/>
    <n v="15356052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44.007716049382715"/>
    <n v="1296"/>
    <x v="1"/>
    <s v="USD"/>
    <n v="1379826000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92.467532467532465"/>
    <n v="77"/>
    <x v="1"/>
    <s v="USD"/>
    <n v="1561957200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57.072874493927124"/>
    <n v="247"/>
    <x v="1"/>
    <s v="USD"/>
    <n v="15254964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109.07848101265823"/>
    <n v="395"/>
    <x v="6"/>
    <s v="EUR"/>
    <n v="1433912400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39.387755102040813"/>
    <n v="49"/>
    <x v="4"/>
    <s v="GBP"/>
    <n v="1453442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77.022222222222226"/>
    <n v="180"/>
    <x v="1"/>
    <s v="USD"/>
    <n v="1378875600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92.166666666666671"/>
    <n v="84"/>
    <x v="1"/>
    <s v="USD"/>
    <n v="1452232800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61.007063197026021"/>
    <n v="2690"/>
    <x v="1"/>
    <s v="USD"/>
    <n v="1577253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78.068181818181813"/>
    <n v="88"/>
    <x v="1"/>
    <s v="USD"/>
    <n v="153716040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80.75"/>
    <n v="156"/>
    <x v="1"/>
    <s v="USD"/>
    <n v="1422165600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59.991289782244557"/>
    <n v="2985"/>
    <x v="1"/>
    <s v="USD"/>
    <n v="1459486800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110.03018372703411"/>
    <n v="762"/>
    <x v="1"/>
    <s v="USD"/>
    <n v="1369717200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4"/>
    <n v="1"/>
    <x v="5"/>
    <s v="CHF"/>
    <n v="1330495200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37.99856063332134"/>
    <n v="2779"/>
    <x v="2"/>
    <s v="AUD"/>
    <n v="1419055200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6.369565217391298"/>
    <n v="92"/>
    <x v="1"/>
    <s v="USD"/>
    <n v="14801400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72.978599221789878"/>
    <n v="1028"/>
    <x v="1"/>
    <s v="USD"/>
    <n v="1293948000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26.007220216606498"/>
    <n v="554"/>
    <x v="0"/>
    <s v="CAD"/>
    <n v="1482127200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04.36296296296297"/>
    <n v="135"/>
    <x v="3"/>
    <s v="DKK"/>
    <n v="1396414800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02.18852459016394"/>
    <n v="122"/>
    <x v="1"/>
    <s v="USD"/>
    <n v="131528520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54.117647058823529"/>
    <n v="221"/>
    <x v="1"/>
    <s v="USD"/>
    <n v="1443762000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63.222222222222221"/>
    <n v="126"/>
    <x v="1"/>
    <s v="USD"/>
    <n v="1456293600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4.03228962818004"/>
    <n v="1022"/>
    <x v="1"/>
    <s v="USD"/>
    <n v="1470114000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49.994334277620396"/>
    <n v="3177"/>
    <x v="1"/>
    <s v="USD"/>
    <n v="1321596000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56.015151515151516"/>
    <n v="198"/>
    <x v="5"/>
    <s v="CHF"/>
    <n v="1318827600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48.807692307692307"/>
    <n v="26"/>
    <x v="5"/>
    <s v="CHF"/>
    <n v="1552366800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60.082352941176474"/>
    <n v="85"/>
    <x v="2"/>
    <s v="AUD"/>
    <n v="1542088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78.990502793296088"/>
    <n v="1790"/>
    <x v="1"/>
    <s v="USD"/>
    <n v="1426395600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53.99499443826474"/>
    <n v="3596"/>
    <x v="1"/>
    <s v="USD"/>
    <n v="1321336800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111.45945945945945"/>
    <n v="37"/>
    <x v="1"/>
    <s v="USD"/>
    <n v="1456293600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60.922131147540981"/>
    <n v="244"/>
    <x v="1"/>
    <s v="USD"/>
    <n v="1404968400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26.0015444015444"/>
    <n v="5180"/>
    <x v="1"/>
    <s v="USD"/>
    <n v="127917000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80.993208828522924"/>
    <n v="589"/>
    <x v="6"/>
    <s v="EUR"/>
    <n v="1294725600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34.995963302752294"/>
    <n v="2725"/>
    <x v="1"/>
    <s v="USD"/>
    <n v="1419055200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94.142857142857139"/>
    <n v="35"/>
    <x v="6"/>
    <s v="EUR"/>
    <n v="1434690000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52.085106382978722"/>
    <n v="94"/>
    <x v="1"/>
    <s v="USD"/>
    <n v="1443416400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24.986666666666668"/>
    <n v="300"/>
    <x v="1"/>
    <s v="USD"/>
    <n v="1399006800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69.215277777777771"/>
    <n v="144"/>
    <x v="1"/>
    <s v="USD"/>
    <n v="1575698400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93.944444444444443"/>
    <n v="558"/>
    <x v="1"/>
    <s v="USD"/>
    <n v="1400562000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98.40625"/>
    <n v="64"/>
    <x v="1"/>
    <s v="USD"/>
    <n v="1509512400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41.783783783783782"/>
    <n v="37"/>
    <x v="1"/>
    <s v="USD"/>
    <n v="1299823200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65.991836734693877"/>
    <n v="245"/>
    <x v="1"/>
    <s v="USD"/>
    <n v="1322719200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72.05747126436782"/>
    <n v="87"/>
    <x v="1"/>
    <s v="USD"/>
    <n v="1312693200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48.003209242618745"/>
    <n v="3116"/>
    <x v="1"/>
    <s v="USD"/>
    <n v="1393394400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54.098591549295776"/>
    <n v="71"/>
    <x v="1"/>
    <s v="USD"/>
    <n v="130405320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107.88095238095238"/>
    <n v="42"/>
    <x v="1"/>
    <s v="USD"/>
    <n v="1433912400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67.034103410341032"/>
    <n v="909"/>
    <x v="1"/>
    <s v="USD"/>
    <n v="13297176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64.01425914445133"/>
    <n v="1613"/>
    <x v="1"/>
    <s v="USD"/>
    <n v="1335330000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96.066176470588232"/>
    <n v="136"/>
    <x v="1"/>
    <s v="USD"/>
    <n v="1268888400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51.184615384615384"/>
    <n v="130"/>
    <x v="1"/>
    <s v="USD"/>
    <n v="1289973600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43.92307692307692"/>
    <n v="156"/>
    <x v="0"/>
    <s v="CAD"/>
    <n v="1547877600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91.021198830409361"/>
    <n v="1368"/>
    <x v="4"/>
    <s v="GBP"/>
    <n v="1269493200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50.127450980392155"/>
    <n v="102"/>
    <x v="1"/>
    <s v="USD"/>
    <n v="1436072400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67.720930232558146"/>
    <n v="86"/>
    <x v="2"/>
    <s v="AUD"/>
    <n v="1419141600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61.03921568627451"/>
    <n v="102"/>
    <x v="1"/>
    <s v="USD"/>
    <n v="1279083600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80.011857707509876"/>
    <n v="253"/>
    <x v="1"/>
    <s v="USD"/>
    <n v="1401426000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7.001497753369947"/>
    <n v="4006"/>
    <x v="1"/>
    <s v="USD"/>
    <n v="13958100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71.127388535031841"/>
    <n v="157"/>
    <x v="1"/>
    <s v="USD"/>
    <n v="146700360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89.99079189686924"/>
    <n v="1629"/>
    <x v="1"/>
    <s v="USD"/>
    <n v="1268715600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43.032786885245905"/>
    <n v="183"/>
    <x v="1"/>
    <s v="USD"/>
    <n v="1457157600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67.997714808043881"/>
    <n v="2188"/>
    <x v="1"/>
    <s v="USD"/>
    <n v="1573970400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73.004566210045667"/>
    <n v="2409"/>
    <x v="6"/>
    <s v="EUR"/>
    <n v="1276578000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62.341463414634148"/>
    <n v="82"/>
    <x v="3"/>
    <s v="DKK"/>
    <n v="1423720800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5"/>
    <n v="1"/>
    <x v="4"/>
    <s v="GBP"/>
    <n v="1375160400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67.103092783505161"/>
    <n v="194"/>
    <x v="1"/>
    <s v="USD"/>
    <n v="1401426000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79.978947368421046"/>
    <n v="1140"/>
    <x v="1"/>
    <s v="USD"/>
    <n v="1433480400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62.176470588235297"/>
    <n v="102"/>
    <x v="1"/>
    <s v="USD"/>
    <n v="1555563600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53.005950297514879"/>
    <n v="2857"/>
    <x v="1"/>
    <s v="USD"/>
    <n v="1295676000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57.738317757009348"/>
    <n v="107"/>
    <x v="1"/>
    <s v="USD"/>
    <n v="1443848400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40.03125"/>
    <n v="160"/>
    <x v="4"/>
    <s v="GBP"/>
    <n v="1457330400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81.016591928251117"/>
    <n v="2230"/>
    <x v="1"/>
    <s v="USD"/>
    <n v="1395550800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5.047468354430379"/>
    <n v="316"/>
    <x v="1"/>
    <s v="USD"/>
    <n v="1551852000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02.92307692307692"/>
    <n v="117"/>
    <x v="1"/>
    <s v="USD"/>
    <n v="15476184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27.998126756166094"/>
    <n v="6406"/>
    <x v="1"/>
    <s v="USD"/>
    <n v="1355637600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75.733333333333334"/>
    <n v="15"/>
    <x v="1"/>
    <s v="USD"/>
    <n v="1374728400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45.026041666666664"/>
    <n v="192"/>
    <x v="1"/>
    <s v="USD"/>
    <n v="12878100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73.615384615384613"/>
    <n v="26"/>
    <x v="0"/>
    <s v="CAD"/>
    <n v="1503723600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56.991701244813278"/>
    <n v="723"/>
    <x v="1"/>
    <s v="USD"/>
    <n v="1484114400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85.223529411764702"/>
    <n v="170"/>
    <x v="6"/>
    <s v="EUR"/>
    <n v="1461906000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50.962184873949582"/>
    <n v="238"/>
    <x v="4"/>
    <s v="GBP"/>
    <n v="1379653200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63.563636363636363"/>
    <n v="55"/>
    <x v="1"/>
    <s v="USD"/>
    <n v="1401858000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80.999165275459092"/>
    <n v="1198"/>
    <x v="1"/>
    <s v="USD"/>
    <n v="1367470800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86.044753086419746"/>
    <n v="648"/>
    <x v="1"/>
    <s v="USD"/>
    <n v="130465800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90.0390625"/>
    <n v="128"/>
    <x v="2"/>
    <s v="AUD"/>
    <n v="14679540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74.006063432835816"/>
    <n v="2144"/>
    <x v="1"/>
    <s v="USD"/>
    <n v="1473742800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92.4375"/>
    <n v="64"/>
    <x v="1"/>
    <s v="USD"/>
    <n v="1523768400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55.999257333828446"/>
    <n v="2693"/>
    <x v="4"/>
    <s v="GBP"/>
    <n v="1437022800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32.983796296296298"/>
    <n v="432"/>
    <x v="1"/>
    <s v="USD"/>
    <n v="14221656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93.596774193548384"/>
    <n v="62"/>
    <x v="1"/>
    <s v="USD"/>
    <n v="15801048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69.867724867724874"/>
    <n v="189"/>
    <x v="1"/>
    <s v="USD"/>
    <n v="1285650000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72.129870129870127"/>
    <n v="154"/>
    <x v="4"/>
    <s v="GBP"/>
    <n v="1276664400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30.041666666666668"/>
    <n v="96"/>
    <x v="1"/>
    <s v="USD"/>
    <n v="1286168400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3.968000000000004"/>
    <n v="750"/>
    <x v="1"/>
    <s v="USD"/>
    <n v="1467781200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68.65517241379311"/>
    <n v="87"/>
    <x v="1"/>
    <s v="USD"/>
    <n v="155668680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59.992164544564154"/>
    <n v="3063"/>
    <x v="1"/>
    <s v="USD"/>
    <n v="1553576400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111.15827338129496"/>
    <n v="278"/>
    <x v="1"/>
    <s v="USD"/>
    <n v="1414904400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53.038095238095238"/>
    <n v="105"/>
    <x v="1"/>
    <s v="USD"/>
    <n v="14468760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55.985524728588658"/>
    <n v="1658"/>
    <x v="1"/>
    <s v="USD"/>
    <n v="1490418000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69.986760812003524"/>
    <n v="2266"/>
    <x v="1"/>
    <s v="USD"/>
    <n v="1360389600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48.998079877112133"/>
    <n v="2604"/>
    <x v="3"/>
    <s v="DKK"/>
    <n v="1326866400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103.84615384615384"/>
    <n v="65"/>
    <x v="1"/>
    <s v="USD"/>
    <n v="1479103200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9.127659574468083"/>
    <n v="94"/>
    <x v="1"/>
    <s v="USD"/>
    <n v="1280206800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107.37777777777778"/>
    <n v="45"/>
    <x v="1"/>
    <s v="USD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76.922178988326849"/>
    <n v="257"/>
    <x v="1"/>
    <s v="USD"/>
    <n v="14530968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58.128865979381445"/>
    <n v="194"/>
    <x v="5"/>
    <s v="CHF"/>
    <n v="148757040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03.73643410852713"/>
    <n v="129"/>
    <x v="0"/>
    <s v="CAD"/>
    <n v="1545026400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87.962666666666664"/>
    <n v="375"/>
    <x v="1"/>
    <s v="USD"/>
    <n v="1488348000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8"/>
    <n v="2928"/>
    <x v="0"/>
    <s v="CAD"/>
    <n v="1545112800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37.999361294443261"/>
    <n v="4697"/>
    <x v="1"/>
    <s v="USD"/>
    <n v="1537938000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.999313893653515"/>
    <n v="2915"/>
    <x v="1"/>
    <s v="USD"/>
    <n v="1363150800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03.5"/>
    <n v="18"/>
    <x v="1"/>
    <s v="USD"/>
    <n v="1523250000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85.994467496542185"/>
    <n v="723"/>
    <x v="1"/>
    <s v="USD"/>
    <n v="1499317200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98.011627906976742"/>
    <n v="602"/>
    <x v="5"/>
    <s v="CHF"/>
    <n v="1287550800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2"/>
    <n v="1"/>
    <x v="1"/>
    <s v="USD"/>
    <n v="1404795600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44.994570837642193"/>
    <n v="3868"/>
    <x v="6"/>
    <s v="EUR"/>
    <n v="13930488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31.012224938875306"/>
    <n v="409"/>
    <x v="1"/>
    <s v="USD"/>
    <n v="1470373200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59.970085470085472"/>
    <n v="234"/>
    <x v="1"/>
    <s v="USD"/>
    <n v="1460091600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58.9973474801061"/>
    <n v="3016"/>
    <x v="1"/>
    <s v="USD"/>
    <n v="1440392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50.045454545454547"/>
    <n v="264"/>
    <x v="1"/>
    <s v="USD"/>
    <n v="14884344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98.966269841269835"/>
    <n v="504"/>
    <x v="2"/>
    <s v="AUD"/>
    <n v="1514440800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58.857142857142854"/>
    <n v="14"/>
    <x v="1"/>
    <s v="USD"/>
    <n v="15143544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81.010256410256417"/>
    <n v="390"/>
    <x v="1"/>
    <s v="USD"/>
    <n v="1440910800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6.013333333333335"/>
    <n v="750"/>
    <x v="4"/>
    <s v="GBP"/>
    <n v="1296108000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96.597402597402592"/>
    <n v="77"/>
    <x v="1"/>
    <s v="USD"/>
    <n v="1440133200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6.957446808510639"/>
    <n v="752"/>
    <x v="3"/>
    <s v="DKK"/>
    <n v="1332910800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67.984732824427482"/>
    <n v="131"/>
    <x v="1"/>
    <s v="USD"/>
    <n v="1544335200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8.781609195402297"/>
    <n v="87"/>
    <x v="1"/>
    <s v="USD"/>
    <n v="128642760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24.99623706491063"/>
    <n v="1063"/>
    <x v="1"/>
    <s v="USD"/>
    <n v="1329717600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44.922794117647058"/>
    <n v="272"/>
    <x v="1"/>
    <s v="USD"/>
    <n v="1310187600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79.400000000000006"/>
    <n v="25"/>
    <x v="1"/>
    <s v="USD"/>
    <n v="1377838800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29.009546539379475"/>
    <n v="419"/>
    <x v="1"/>
    <s v="USD"/>
    <n v="1410325200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3.59210526315789"/>
    <n v="76"/>
    <x v="1"/>
    <s v="USD"/>
    <n v="1343797200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07.97038864898211"/>
    <n v="1621"/>
    <x v="6"/>
    <s v="EUR"/>
    <n v="1498453200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68.987284287011803"/>
    <n v="1101"/>
    <x v="1"/>
    <s v="USD"/>
    <n v="145638000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11.02236719478098"/>
    <n v="1073"/>
    <x v="1"/>
    <s v="USD"/>
    <n v="1280552400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24.997515808491418"/>
    <n v="4428"/>
    <x v="2"/>
    <s v="AUD"/>
    <n v="1521608400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42.155172413793103"/>
    <n v="58"/>
    <x v="6"/>
    <s v="EUR"/>
    <n v="1460696400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47.003284072249592"/>
    <n v="1218"/>
    <x v="1"/>
    <s v="USD"/>
    <n v="1313730000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6.0392749244713"/>
    <n v="331"/>
    <x v="1"/>
    <s v="USD"/>
    <n v="156817800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01.03760683760684"/>
    <n v="1170"/>
    <x v="1"/>
    <s v="USD"/>
    <n v="1348635600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39.927927927927925"/>
    <n v="111"/>
    <x v="1"/>
    <s v="USD"/>
    <n v="1468126800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83.158139534883716"/>
    <n v="215"/>
    <x v="1"/>
    <s v="USD"/>
    <n v="1547877600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9.97520661157025"/>
    <n v="363"/>
    <x v="1"/>
    <s v="USD"/>
    <n v="1571374800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47.993908629441627"/>
    <n v="2955"/>
    <x v="1"/>
    <s v="USD"/>
    <n v="1576303200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95.978877489438744"/>
    <n v="1657"/>
    <x v="1"/>
    <s v="USD"/>
    <n v="1324447200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78.728155339805824"/>
    <n v="103"/>
    <x v="1"/>
    <s v="USD"/>
    <n v="1386741600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56.081632653061227"/>
    <n v="147"/>
    <x v="1"/>
    <s v="USD"/>
    <n v="1537074000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69.090909090909093"/>
    <n v="110"/>
    <x v="0"/>
    <s v="CAD"/>
    <n v="1277787600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102.05291576673866"/>
    <n v="926"/>
    <x v="0"/>
    <s v="CAD"/>
    <n v="1440306000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07.32089552238806"/>
    <n v="134"/>
    <x v="1"/>
    <s v="USD"/>
    <n v="152212680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51.970260223048328"/>
    <n v="269"/>
    <x v="1"/>
    <s v="USD"/>
    <n v="1489298400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71.137142857142862"/>
    <n v="175"/>
    <x v="1"/>
    <s v="USD"/>
    <n v="1547100000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106.49275362318841"/>
    <n v="69"/>
    <x v="1"/>
    <s v="USD"/>
    <n v="1383022800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42.93684210526316"/>
    <n v="190"/>
    <x v="1"/>
    <s v="USD"/>
    <n v="1322373600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30.037974683544302"/>
    <n v="237"/>
    <x v="1"/>
    <s v="USD"/>
    <n v="1349240400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0.623376623376629"/>
    <n v="77"/>
    <x v="4"/>
    <s v="GBP"/>
    <n v="1562648400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66.016018306636155"/>
    <n v="1748"/>
    <x v="1"/>
    <s v="USD"/>
    <n v="1508216400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96.911392405063296"/>
    <n v="79"/>
    <x v="1"/>
    <s v="USD"/>
    <n v="1511762400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62.867346938775512"/>
    <n v="196"/>
    <x v="6"/>
    <s v="EUR"/>
    <n v="1447480800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108.98537682789652"/>
    <n v="889"/>
    <x v="1"/>
    <s v="USD"/>
    <n v="142950600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26.999314599040439"/>
    <n v="7295"/>
    <x v="1"/>
    <s v="USD"/>
    <n v="1522472400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65.004147943311438"/>
    <n v="2893"/>
    <x v="0"/>
    <s v="CAD"/>
    <n v="1322114400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111.51785714285714"/>
    <n v="56"/>
    <x v="1"/>
    <s v="USD"/>
    <n v="15614388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3"/>
    <n v="1"/>
    <x v="1"/>
    <s v="USD"/>
    <n v="1264399200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110.99268292682927"/>
    <n v="820"/>
    <x v="1"/>
    <s v="USD"/>
    <n v="1301202000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56.746987951807228"/>
    <n v="83"/>
    <x v="1"/>
    <s v="USD"/>
    <n v="1374469200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97.020608439646708"/>
    <n v="2038"/>
    <x v="1"/>
    <s v="USD"/>
    <n v="13349844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92.08620689655173"/>
    <n v="116"/>
    <x v="1"/>
    <s v="USD"/>
    <n v="1467608400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82.986666666666665"/>
    <n v="2025"/>
    <x v="4"/>
    <s v="GBP"/>
    <n v="1386741600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03.03791821561339"/>
    <n v="1345"/>
    <x v="2"/>
    <s v="AUD"/>
    <n v="1546754400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68.922619047619051"/>
    <n v="168"/>
    <x v="1"/>
    <s v="USD"/>
    <n v="1544248800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87.737226277372258"/>
    <n v="137"/>
    <x v="5"/>
    <s v="CHF"/>
    <n v="1495429200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75.021505376344081"/>
    <n v="186"/>
    <x v="6"/>
    <s v="EUR"/>
    <n v="1334811600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50.863999999999997"/>
    <n v="125"/>
    <x v="1"/>
    <s v="USD"/>
    <n v="1531544400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90"/>
    <n v="14"/>
    <x v="6"/>
    <s v="EUR"/>
    <n v="1453615200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72.896039603960389"/>
    <n v="202"/>
    <x v="1"/>
    <s v="USD"/>
    <n v="1467954000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8.48543689320388"/>
    <n v="103"/>
    <x v="1"/>
    <s v="USD"/>
    <n v="14718420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01.98095238095237"/>
    <n v="1785"/>
    <x v="1"/>
    <s v="USD"/>
    <n v="1408424400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44.009146341463413"/>
    <n v="656"/>
    <x v="1"/>
    <s v="USD"/>
    <n v="1281157200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65.942675159235662"/>
    <n v="157"/>
    <x v="1"/>
    <s v="USD"/>
    <n v="13734324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24.987387387387386"/>
    <n v="555"/>
    <x v="1"/>
    <s v="USD"/>
    <n v="1313989200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8.003367003367003"/>
    <n v="297"/>
    <x v="1"/>
    <s v="USD"/>
    <n v="1371445200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85.829268292682926"/>
    <n v="123"/>
    <x v="1"/>
    <s v="USD"/>
    <n v="13382676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84.921052631578945"/>
    <n v="38"/>
    <x v="3"/>
    <s v="DKK"/>
    <n v="1519192800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90.483333333333334"/>
    <n v="60"/>
    <x v="1"/>
    <s v="USD"/>
    <n v="1522818000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25.00197628458498"/>
    <n v="3036"/>
    <x v="1"/>
    <s v="USD"/>
    <n v="1509948000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92.013888888888886"/>
    <n v="144"/>
    <x v="2"/>
    <s v="AUD"/>
    <n v="1456898400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93.066115702479337"/>
    <n v="121"/>
    <x v="4"/>
    <s v="GBP"/>
    <n v="1413954000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61.008145363408524"/>
    <n v="1596"/>
    <x v="1"/>
    <s v="USD"/>
    <n v="141603120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92.036259541984734"/>
    <n v="524"/>
    <x v="1"/>
    <s v="USD"/>
    <n v="1287982800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81.132596685082873"/>
    <n v="181"/>
    <x v="1"/>
    <s v="USD"/>
    <n v="1547964000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73.5"/>
    <n v="10"/>
    <x v="1"/>
    <s v="USD"/>
    <n v="1464152400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85.221311475409834"/>
    <n v="122"/>
    <x v="1"/>
    <s v="USD"/>
    <n v="1359957600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10.96825396825396"/>
    <n v="1071"/>
    <x v="0"/>
    <s v="CAD"/>
    <n v="1432357200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32.968036529680369"/>
    <n v="219"/>
    <x v="1"/>
    <s v="USD"/>
    <n v="1500786000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96.005352363960753"/>
    <n v="1121"/>
    <x v="1"/>
    <s v="USD"/>
    <n v="1490158800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84.96632653061225"/>
    <n v="980"/>
    <x v="1"/>
    <s v="USD"/>
    <n v="1406178000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25.007462686567163"/>
    <n v="536"/>
    <x v="1"/>
    <s v="USD"/>
    <n v="1485583200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65.998995479658461"/>
    <n v="1991"/>
    <x v="1"/>
    <s v="USD"/>
    <n v="1459314000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87.34482758620689"/>
    <n v="29"/>
    <x v="1"/>
    <s v="USD"/>
    <n v="14244120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27.933333333333334"/>
    <n v="180"/>
    <x v="1"/>
    <s v="USD"/>
    <n v="147884400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03.8"/>
    <n v="15"/>
    <x v="1"/>
    <s v="USD"/>
    <n v="1416117600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31.937172774869111"/>
    <n v="191"/>
    <x v="1"/>
    <s v="USD"/>
    <n v="1340946000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99.5"/>
    <n v="16"/>
    <x v="1"/>
    <s v="USD"/>
    <n v="1486101600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08.84615384615384"/>
    <n v="130"/>
    <x v="1"/>
    <s v="USD"/>
    <n v="1274590800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10.76229508196721"/>
    <n v="122"/>
    <x v="1"/>
    <s v="USD"/>
    <n v="1263880800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29.647058823529413"/>
    <n v="17"/>
    <x v="1"/>
    <s v="USD"/>
    <n v="1445403600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01.71428571428571"/>
    <n v="140"/>
    <x v="1"/>
    <s v="USD"/>
    <n v="1533877200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61.5"/>
    <n v="34"/>
    <x v="1"/>
    <s v="USD"/>
    <n v="1275195600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5"/>
    <n v="3388"/>
    <x v="1"/>
    <s v="USD"/>
    <n v="1318136400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40.049999999999997"/>
    <n v="280"/>
    <x v="1"/>
    <s v="USD"/>
    <n v="1283403600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110.97231270358306"/>
    <n v="614"/>
    <x v="1"/>
    <s v="USD"/>
    <n v="126742320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.959016393442624"/>
    <n v="366"/>
    <x v="6"/>
    <s v="EUR"/>
    <n v="1412744400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30.974074074074075"/>
    <n v="270"/>
    <x v="1"/>
    <s v="USD"/>
    <n v="1458190800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47.035087719298247"/>
    <n v="114"/>
    <x v="1"/>
    <s v="USD"/>
    <n v="1280984400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88.065693430656935"/>
    <n v="137"/>
    <x v="1"/>
    <s v="USD"/>
    <n v="1274590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7.005616224648989"/>
    <n v="3205"/>
    <x v="1"/>
    <s v="USD"/>
    <n v="1351400400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6.027777777777779"/>
    <n v="288"/>
    <x v="3"/>
    <s v="DKK"/>
    <n v="15143544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67.817567567567565"/>
    <n v="148"/>
    <x v="1"/>
    <s v="USD"/>
    <n v="1421733600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49.964912280701753"/>
    <n v="114"/>
    <x v="1"/>
    <s v="USD"/>
    <n v="1305176400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10.01646903820817"/>
    <n v="1518"/>
    <x v="0"/>
    <s v="CAD"/>
    <n v="1414126800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89.964678178963894"/>
    <n v="1274"/>
    <x v="1"/>
    <s v="USD"/>
    <n v="1517810400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79.009523809523813"/>
    <n v="210"/>
    <x v="6"/>
    <s v="EUR"/>
    <n v="156463560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86.867469879518069"/>
    <n v="166"/>
    <x v="1"/>
    <s v="USD"/>
    <n v="1500699600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62.04"/>
    <n v="100"/>
    <x v="2"/>
    <s v="AUD"/>
    <n v="1354082400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6.970212765957445"/>
    <n v="235"/>
    <x v="1"/>
    <s v="USD"/>
    <n v="1336453200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54.121621621621621"/>
    <n v="148"/>
    <x v="1"/>
    <s v="USD"/>
    <n v="1305262800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41.035353535353536"/>
    <n v="198"/>
    <x v="1"/>
    <s v="USD"/>
    <n v="1492232400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55.052419354838712"/>
    <n v="248"/>
    <x v="2"/>
    <s v="AUD"/>
    <n v="15373332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107.93762183235867"/>
    <n v="513"/>
    <x v="1"/>
    <s v="USD"/>
    <n v="1444107600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73.92"/>
    <n v="150"/>
    <x v="1"/>
    <s v="USD"/>
    <n v="1386741600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1.995894428152493"/>
    <n v="3410"/>
    <x v="1"/>
    <s v="USD"/>
    <n v="1376542800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53.898148148148145"/>
    <n v="216"/>
    <x v="6"/>
    <s v="EUR"/>
    <n v="1397451600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106.5"/>
    <n v="26"/>
    <x v="1"/>
    <s v="USD"/>
    <n v="1548482400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32.999805409612762"/>
    <n v="5139"/>
    <x v="1"/>
    <s v="USD"/>
    <n v="15496920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43.00254993625159"/>
    <n v="2353"/>
    <x v="1"/>
    <s v="USD"/>
    <n v="1492059600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86.858974358974365"/>
    <n v="78"/>
    <x v="6"/>
    <s v="EUR"/>
    <n v="1463979600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96.8"/>
    <n v="10"/>
    <x v="1"/>
    <s v="USD"/>
    <n v="1415253600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32.995456610631528"/>
    <n v="2201"/>
    <x v="1"/>
    <s v="USD"/>
    <n v="1562216400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8.028106508875737"/>
    <n v="676"/>
    <x v="1"/>
    <s v="USD"/>
    <n v="1316754000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58.867816091954026"/>
    <n v="174"/>
    <x v="5"/>
    <s v="CHF"/>
    <n v="1313211600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105.04572803850782"/>
    <n v="831"/>
    <x v="1"/>
    <s v="USD"/>
    <n v="1439528400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33.054878048780488"/>
    <n v="164"/>
    <x v="1"/>
    <s v="USD"/>
    <n v="1469163600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78.821428571428569"/>
    <n v="56"/>
    <x v="5"/>
    <s v="CHF"/>
    <n v="1288501200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68.204968944099377"/>
    <n v="161"/>
    <x v="1"/>
    <s v="USD"/>
    <n v="12989592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75.731884057971016"/>
    <n v="138"/>
    <x v="1"/>
    <s v="USD"/>
    <n v="138726000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0.996070133010882"/>
    <n v="3308"/>
    <x v="1"/>
    <s v="USD"/>
    <n v="14572440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01.88188976377953"/>
    <n v="127"/>
    <x v="2"/>
    <s v="AUD"/>
    <n v="1556341200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52.879227053140099"/>
    <n v="207"/>
    <x v="6"/>
    <s v="EUR"/>
    <n v="152212680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71.005820721769496"/>
    <n v="859"/>
    <x v="0"/>
    <s v="CAD"/>
    <n v="1305954000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102.38709677419355"/>
    <n v="31"/>
    <x v="1"/>
    <s v="USD"/>
    <n v="1350709200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74.466666666666669"/>
    <n v="45"/>
    <x v="1"/>
    <s v="USD"/>
    <n v="1401166800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51.009883198562441"/>
    <n v="1113"/>
    <x v="1"/>
    <s v="USD"/>
    <n v="1266127200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90"/>
    <n v="6"/>
    <x v="1"/>
    <s v="USD"/>
    <n v="1481436000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97.142857142857139"/>
    <n v="7"/>
    <x v="1"/>
    <s v="USD"/>
    <n v="1372222800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72.071823204419886"/>
    <n v="181"/>
    <x v="5"/>
    <s v="CHF"/>
    <n v="1372136400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75.236363636363635"/>
    <n v="110"/>
    <x v="1"/>
    <s v="USD"/>
    <n v="1513922400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2.967741935483872"/>
    <n v="31"/>
    <x v="1"/>
    <s v="USD"/>
    <n v="1477976400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54.807692307692307"/>
    <n v="78"/>
    <x v="1"/>
    <s v="USD"/>
    <n v="1407474000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45.037837837837834"/>
    <n v="185"/>
    <x v="1"/>
    <s v="USD"/>
    <n v="154614960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52.958677685950413"/>
    <n v="121"/>
    <x v="1"/>
    <s v="USD"/>
    <n v="1338440400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60.017959183673469"/>
    <n v="1225"/>
    <x v="4"/>
    <s v="GBP"/>
    <n v="1454133600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44.028301886792455"/>
    <n v="106"/>
    <x v="1"/>
    <s v="USD"/>
    <n v="15777720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86.028169014084511"/>
    <n v="142"/>
    <x v="1"/>
    <s v="USD"/>
    <n v="15622164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8.012875536480685"/>
    <n v="233"/>
    <x v="1"/>
    <s v="USD"/>
    <n v="1548568800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32.050458715596328"/>
    <n v="218"/>
    <x v="1"/>
    <s v="USD"/>
    <n v="1514872800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73.611940298507463"/>
    <n v="67"/>
    <x v="2"/>
    <s v="AUD"/>
    <n v="141603120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108.71052631578948"/>
    <n v="76"/>
    <x v="1"/>
    <s v="USD"/>
    <n v="1330927200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2.97674418604651"/>
    <n v="43"/>
    <x v="1"/>
    <s v="USD"/>
    <n v="1571115600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83.315789473684205"/>
    <n v="19"/>
    <x v="1"/>
    <s v="USD"/>
    <n v="1463461200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42"/>
    <n v="2108"/>
    <x v="5"/>
    <s v="CHF"/>
    <n v="13449204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55.927601809954751"/>
    <n v="221"/>
    <x v="1"/>
    <s v="USD"/>
    <n v="151184880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105.03681885125184"/>
    <n v="679"/>
    <x v="1"/>
    <s v="USD"/>
    <n v="1452319200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48"/>
    <n v="2805"/>
    <x v="0"/>
    <s v="CAD"/>
    <n v="1523854800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112.66176470588235"/>
    <n v="68"/>
    <x v="1"/>
    <s v="USD"/>
    <n v="1346043600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81.944444444444443"/>
    <n v="36"/>
    <x v="3"/>
    <s v="DKK"/>
    <n v="1464325200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64.049180327868854"/>
    <n v="183"/>
    <x v="0"/>
    <s v="CAD"/>
    <n v="1511935200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06.39097744360902"/>
    <n v="133"/>
    <x v="1"/>
    <s v="USD"/>
    <n v="1392012000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76.011249497790274"/>
    <n v="2489"/>
    <x v="6"/>
    <s v="EUR"/>
    <n v="1556946000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111.07246376811594"/>
    <n v="69"/>
    <x v="1"/>
    <s v="USD"/>
    <n v="1548050400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95.936170212765958"/>
    <n v="47"/>
    <x v="1"/>
    <s v="USD"/>
    <n v="1353736800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43.043010752688176"/>
    <n v="279"/>
    <x v="4"/>
    <s v="GBP"/>
    <n v="1532840400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67.966666666666669"/>
    <n v="210"/>
    <x v="1"/>
    <s v="USD"/>
    <n v="1488261600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89.991428571428571"/>
    <n v="2100"/>
    <x v="1"/>
    <s v="USD"/>
    <n v="1393567200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58.095238095238095"/>
    <n v="252"/>
    <x v="1"/>
    <s v="USD"/>
    <n v="1410325200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83.996875000000003"/>
    <n v="1280"/>
    <x v="1"/>
    <s v="USD"/>
    <n v="127692360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88.853503184713375"/>
    <n v="157"/>
    <x v="4"/>
    <s v="GBP"/>
    <n v="15009588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65.963917525773198"/>
    <n v="194"/>
    <x v="1"/>
    <s v="USD"/>
    <n v="12922200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74.804878048780495"/>
    <n v="82"/>
    <x v="2"/>
    <s v="AUD"/>
    <n v="13043988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69.98571428571428"/>
    <n v="70"/>
    <x v="1"/>
    <s v="USD"/>
    <n v="1535432400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32.006493506493506"/>
    <n v="154"/>
    <x v="1"/>
    <s v="USD"/>
    <n v="1433826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64.727272727272734"/>
    <n v="22"/>
    <x v="1"/>
    <s v="USD"/>
    <n v="1514959200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24.998110087408456"/>
    <n v="4233"/>
    <x v="1"/>
    <s v="USD"/>
    <n v="13327380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04.97764070932922"/>
    <n v="1297"/>
    <x v="3"/>
    <s v="DKK"/>
    <n v="14454900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64.987878787878785"/>
    <n v="165"/>
    <x v="3"/>
    <s v="DKK"/>
    <n v="12976632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94.352941176470594"/>
    <n v="119"/>
    <x v="1"/>
    <s v="USD"/>
    <n v="1371963600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44.001706484641637"/>
    <n v="1758"/>
    <x v="1"/>
    <s v="USD"/>
    <n v="1425103200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64.744680851063833"/>
    <n v="94"/>
    <x v="1"/>
    <s v="USD"/>
    <n v="1265349600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84.00667779632721"/>
    <n v="1797"/>
    <x v="1"/>
    <s v="USD"/>
    <n v="1301202000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34.061302681992338"/>
    <n v="261"/>
    <x v="1"/>
    <s v="USD"/>
    <n v="153802440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93.273885350318466"/>
    <n v="157"/>
    <x v="1"/>
    <s v="USD"/>
    <n v="1395032400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2.998301726577978"/>
    <n v="3533"/>
    <x v="1"/>
    <s v="USD"/>
    <n v="1405486800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83.812903225806451"/>
    <n v="155"/>
    <x v="1"/>
    <s v="USD"/>
    <n v="1455861600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63.992424242424242"/>
    <n v="132"/>
    <x v="6"/>
    <s v="EUR"/>
    <n v="1529038800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81.909090909090907"/>
    <n v="33"/>
    <x v="1"/>
    <s v="USD"/>
    <n v="1535259600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3.053191489361708"/>
    <n v="94"/>
    <x v="1"/>
    <s v="USD"/>
    <n v="1327212000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01.98449039881831"/>
    <n v="1354"/>
    <x v="4"/>
    <s v="GBP"/>
    <n v="1526360400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105.9375"/>
    <n v="48"/>
    <x v="1"/>
    <s v="USD"/>
    <n v="1532149200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01.58181818181818"/>
    <n v="110"/>
    <x v="1"/>
    <s v="USD"/>
    <n v="1515304800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62.970930232558139"/>
    <n v="172"/>
    <x v="1"/>
    <s v="USD"/>
    <n v="127631880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29.045602605863191"/>
    <n v="307"/>
    <x v="1"/>
    <s v="USD"/>
    <n v="1328767200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77.924999999999997"/>
    <n v="160"/>
    <x v="1"/>
    <s v="USD"/>
    <n v="1335934800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80.806451612903231"/>
    <n v="31"/>
    <x v="1"/>
    <s v="USD"/>
    <n v="1310792400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76.006816632583508"/>
    <n v="1467"/>
    <x v="0"/>
    <s v="CAD"/>
    <n v="1308546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72.993613824192337"/>
    <n v="2662"/>
    <x v="0"/>
    <s v="CAD"/>
    <n v="1574056800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53"/>
    <n v="452"/>
    <x v="2"/>
    <s v="AUD"/>
    <n v="1308373200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54.164556962025316"/>
    <n v="158"/>
    <x v="1"/>
    <s v="USD"/>
    <n v="1335243600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32.946666666666665"/>
    <n v="225"/>
    <x v="5"/>
    <s v="CHF"/>
    <n v="13284216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79.371428571428567"/>
    <n v="35"/>
    <x v="1"/>
    <s v="USD"/>
    <n v="1524286800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41.174603174603178"/>
    <n v="63"/>
    <x v="1"/>
    <s v="USD"/>
    <n v="136211760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77.430769230769229"/>
    <n v="65"/>
    <x v="1"/>
    <s v="USD"/>
    <n v="1550556000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57.159509202453989"/>
    <n v="163"/>
    <x v="1"/>
    <s v="USD"/>
    <n v="1269147600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77.17647058823529"/>
    <n v="85"/>
    <x v="1"/>
    <s v="USD"/>
    <n v="1312174800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4.953917050691246"/>
    <n v="217"/>
    <x v="1"/>
    <s v="USD"/>
    <n v="1434517200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97.18"/>
    <n v="150"/>
    <x v="1"/>
    <s v="USD"/>
    <n v="1471582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46.000916870415651"/>
    <n v="3272"/>
    <x v="1"/>
    <s v="USD"/>
    <n v="1410757200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8.023385300668153"/>
    <n v="898"/>
    <x v="1"/>
    <s v="USD"/>
    <n v="13048308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25.99"/>
    <n v="300"/>
    <x v="1"/>
    <s v="USD"/>
    <n v="1539061200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02.69047619047619"/>
    <n v="126"/>
    <x v="1"/>
    <s v="USD"/>
    <n v="1381554000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72.958174904942965"/>
    <n v="526"/>
    <x v="1"/>
    <s v="USD"/>
    <n v="127709640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57.190082644628099"/>
    <n v="121"/>
    <x v="1"/>
    <s v="USD"/>
    <n v="1440392400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84.013793103448279"/>
    <n v="2320"/>
    <x v="1"/>
    <s v="USD"/>
    <n v="1509512400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98.666666666666671"/>
    <n v="81"/>
    <x v="2"/>
    <s v="AUD"/>
    <n v="1535950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42.007419183889773"/>
    <n v="1887"/>
    <x v="1"/>
    <s v="USD"/>
    <n v="1389160800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32.002753556677376"/>
    <n v="4358"/>
    <x v="1"/>
    <s v="USD"/>
    <n v="1271998800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81.567164179104481"/>
    <n v="67"/>
    <x v="1"/>
    <s v="USD"/>
    <n v="1294898400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37.035087719298247"/>
    <n v="57"/>
    <x v="0"/>
    <s v="CAD"/>
    <n v="15599700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03.033360455655"/>
    <n v="1229"/>
    <x v="1"/>
    <s v="USD"/>
    <n v="1469509200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84.333333333333329"/>
    <n v="12"/>
    <x v="6"/>
    <s v="EUR"/>
    <n v="1579068000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102.60377358490567"/>
    <n v="53"/>
    <x v="1"/>
    <s v="USD"/>
    <n v="14877432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79.992129246064621"/>
    <n v="2414"/>
    <x v="1"/>
    <s v="USD"/>
    <n v="1563685200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70.055309734513273"/>
    <n v="452"/>
    <x v="1"/>
    <s v="USD"/>
    <n v="143641800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37"/>
    <n v="80"/>
    <x v="1"/>
    <s v="USD"/>
    <n v="1421820000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41.911917098445599"/>
    <n v="193"/>
    <x v="1"/>
    <s v="USD"/>
    <n v="127476360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57.992576882290564"/>
    <n v="1886"/>
    <x v="1"/>
    <s v="USD"/>
    <n v="1399179600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40.942307692307693"/>
    <n v="52"/>
    <x v="1"/>
    <s v="USD"/>
    <n v="1275800400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69.9972602739726"/>
    <n v="1825"/>
    <x v="1"/>
    <s v="USD"/>
    <n v="1282798800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73.838709677419359"/>
    <n v="31"/>
    <x v="1"/>
    <s v="USD"/>
    <n v="1437109200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41.979310344827589"/>
    <n v="290"/>
    <x v="1"/>
    <s v="USD"/>
    <n v="1491886800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77.93442622950819"/>
    <n v="122"/>
    <x v="1"/>
    <s v="USD"/>
    <n v="13946004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06.01972789115646"/>
    <n v="1470"/>
    <x v="1"/>
    <s v="USD"/>
    <n v="15613524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47.018181818181816"/>
    <n v="165"/>
    <x v="0"/>
    <s v="CAD"/>
    <n v="13228920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76.016483516483518"/>
    <n v="182"/>
    <x v="1"/>
    <s v="USD"/>
    <n v="1274418000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54.120603015075375"/>
    <n v="199"/>
    <x v="6"/>
    <s v="EUR"/>
    <n v="14343444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7.285714285714285"/>
    <n v="56"/>
    <x v="4"/>
    <s v="GBP"/>
    <n v="1373518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3.81308411214954"/>
    <n v="107"/>
    <x v="1"/>
    <s v="USD"/>
    <n v="1517637600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05.02602739726028"/>
    <n v="1460"/>
    <x v="2"/>
    <s v="AUD"/>
    <n v="1310619600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90.259259259259252"/>
    <n v="27"/>
    <x v="1"/>
    <s v="USD"/>
    <n v="1556427600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76.978705978705975"/>
    <n v="1221"/>
    <x v="1"/>
    <s v="USD"/>
    <n v="1576476000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02.60162601626017"/>
    <n v="123"/>
    <x v="5"/>
    <s v="CHF"/>
    <n v="1381122000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2"/>
    <n v="1"/>
    <x v="1"/>
    <s v="USD"/>
    <n v="1411102800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55.0062893081761"/>
    <n v="159"/>
    <x v="1"/>
    <s v="USD"/>
    <n v="1531803600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32.127272727272725"/>
    <n v="110"/>
    <x v="1"/>
    <s v="USD"/>
    <n v="1454133600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50.642857142857146"/>
    <n v="14"/>
    <x v="1"/>
    <s v="USD"/>
    <n v="1336194000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49.6875"/>
    <n v="16"/>
    <x v="1"/>
    <s v="USD"/>
    <n v="13493268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54.894067796610166"/>
    <n v="236"/>
    <x v="1"/>
    <s v="USD"/>
    <n v="1379566800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46.931937172774866"/>
    <n v="191"/>
    <x v="1"/>
    <s v="USD"/>
    <n v="14946516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4.951219512195124"/>
    <n v="41"/>
    <x v="1"/>
    <s v="USD"/>
    <n v="1303880400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0.99898322318251"/>
    <n v="3934"/>
    <x v="1"/>
    <s v="USD"/>
    <n v="1335934800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107.7625"/>
    <n v="80"/>
    <x v="0"/>
    <s v="CAD"/>
    <n v="1528088400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102.07770270270271"/>
    <n v="296"/>
    <x v="1"/>
    <s v="USD"/>
    <n v="142190640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24.976190476190474"/>
    <n v="462"/>
    <x v="1"/>
    <s v="USD"/>
    <n v="1568005200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79.944134078212286"/>
    <n v="179"/>
    <x v="1"/>
    <s v="USD"/>
    <n v="1346821200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67.946462715105156"/>
    <n v="523"/>
    <x v="2"/>
    <s v="AUD"/>
    <n v="15576372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26.070921985815602"/>
    <n v="141"/>
    <x v="4"/>
    <s v="GBP"/>
    <n v="1375592400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05.0032154340836"/>
    <n v="1866"/>
    <x v="4"/>
    <s v="GBP"/>
    <n v="15039828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25.826923076923077"/>
    <n v="52"/>
    <x v="1"/>
    <s v="USD"/>
    <n v="1418882400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77.666666666666671"/>
    <n v="27"/>
    <x v="4"/>
    <s v="GBP"/>
    <n v="1309237200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57.82692307692308"/>
    <n v="156"/>
    <x v="5"/>
    <s v="CHF"/>
    <n v="1343365200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92.955555555555549"/>
    <n v="225"/>
    <x v="2"/>
    <s v="AUD"/>
    <n v="1507957200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37.945098039215686"/>
    <n v="255"/>
    <x v="1"/>
    <s v="USD"/>
    <n v="1549519200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1.842105263157894"/>
    <n v="38"/>
    <x v="1"/>
    <s v="USD"/>
    <n v="1329026400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40"/>
    <n v="2261"/>
    <x v="1"/>
    <s v="USD"/>
    <n v="1544335200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101.1"/>
    <n v="40"/>
    <x v="1"/>
    <s v="USD"/>
    <n v="1279083600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84.006989951944078"/>
    <n v="2289"/>
    <x v="6"/>
    <s v="EUR"/>
    <n v="1572498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103.41538461538461"/>
    <n v="65"/>
    <x v="1"/>
    <s v="USD"/>
    <n v="1506056400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05.13333333333334"/>
    <n v="15"/>
    <x v="1"/>
    <s v="USD"/>
    <n v="1463029200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89.21621621621621"/>
    <n v="37"/>
    <x v="1"/>
    <s v="USD"/>
    <n v="1342069200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51.995234312946785"/>
    <n v="3777"/>
    <x v="6"/>
    <s v="EUR"/>
    <n v="1388296800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64.956521739130437"/>
    <n v="184"/>
    <x v="4"/>
    <s v="GBP"/>
    <n v="1493787600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46.235294117647058"/>
    <n v="85"/>
    <x v="1"/>
    <s v="USD"/>
    <n v="1424844000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51.151785714285715"/>
    <n v="112"/>
    <x v="1"/>
    <s v="USD"/>
    <n v="1403931600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33.909722222222221"/>
    <n v="144"/>
    <x v="1"/>
    <s v="USD"/>
    <n v="1394514000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92.016298633017882"/>
    <n v="1902"/>
    <x v="1"/>
    <s v="USD"/>
    <n v="1365397200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7.42857142857143"/>
    <n v="105"/>
    <x v="1"/>
    <s v="USD"/>
    <n v="14561208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75.848484848484844"/>
    <n v="132"/>
    <x v="1"/>
    <s v="USD"/>
    <n v="143771400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80.476190476190482"/>
    <n v="21"/>
    <x v="1"/>
    <s v="USD"/>
    <n v="1563771600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86.978483606557376"/>
    <n v="976"/>
    <x v="1"/>
    <s v="USD"/>
    <n v="1448517600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105.13541666666667"/>
    <n v="96"/>
    <x v="1"/>
    <s v="USD"/>
    <n v="15287796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57.298507462686565"/>
    <n v="67"/>
    <x v="1"/>
    <s v="USD"/>
    <n v="1304744400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93.348484848484844"/>
    <n v="66"/>
    <x v="0"/>
    <s v="CAD"/>
    <n v="1354341600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1.987179487179489"/>
    <n v="78"/>
    <x v="1"/>
    <s v="USD"/>
    <n v="1294552800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92.611940298507463"/>
    <n v="67"/>
    <x v="2"/>
    <s v="AUD"/>
    <n v="12959352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04.99122807017544"/>
    <n v="114"/>
    <x v="1"/>
    <s v="USD"/>
    <n v="1411534800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30.958174904942965"/>
    <n v="263"/>
    <x v="2"/>
    <s v="AUD"/>
    <n v="14867064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33.001182732111175"/>
    <n v="1691"/>
    <x v="1"/>
    <s v="USD"/>
    <n v="1333602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84.187845303867405"/>
    <n v="181"/>
    <x v="1"/>
    <s v="USD"/>
    <n v="1308200400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73.92307692307692"/>
    <n v="13"/>
    <x v="1"/>
    <s v="USD"/>
    <n v="141170760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36.987499999999997"/>
    <n v="160"/>
    <x v="1"/>
    <s v="USD"/>
    <n v="1418364000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46.896551724137929"/>
    <n v="203"/>
    <x v="1"/>
    <s v="USD"/>
    <n v="1429333200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5"/>
    <n v="1"/>
    <x v="1"/>
    <s v="USD"/>
    <n v="1555390800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02.02437459910199"/>
    <n v="1559"/>
    <x v="1"/>
    <s v="USD"/>
    <n v="1482732000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45.007502206531335"/>
    <n v="2266"/>
    <x v="1"/>
    <s v="USD"/>
    <n v="1470718800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94.285714285714292"/>
    <n v="21"/>
    <x v="1"/>
    <s v="USD"/>
    <n v="14505912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01.02325581395348"/>
    <n v="1548"/>
    <x v="2"/>
    <s v="AUD"/>
    <n v="134829000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97.037499999999994"/>
    <n v="80"/>
    <x v="1"/>
    <s v="USD"/>
    <n v="1353823200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43.00963855421687"/>
    <n v="830"/>
    <x v="1"/>
    <s v="USD"/>
    <n v="14507640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94.916030534351151"/>
    <n v="131"/>
    <x v="1"/>
    <s v="USD"/>
    <n v="1329372000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72.151785714285708"/>
    <n v="112"/>
    <x v="1"/>
    <s v="USD"/>
    <n v="127709640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51.007692307692309"/>
    <n v="130"/>
    <x v="1"/>
    <s v="USD"/>
    <n v="127770120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85.054545454545448"/>
    <n v="55"/>
    <x v="1"/>
    <s v="USD"/>
    <n v="145491120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43.87096774193548"/>
    <n v="155"/>
    <x v="1"/>
    <s v="USD"/>
    <n v="12979224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40.063909774436091"/>
    <n v="266"/>
    <x v="1"/>
    <s v="USD"/>
    <n v="1384408800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43.833333333333336"/>
    <n v="114"/>
    <x v="6"/>
    <s v="EUR"/>
    <n v="12993048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84.92903225806451"/>
    <n v="155"/>
    <x v="1"/>
    <s v="USD"/>
    <n v="1431320400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41.067632850241544"/>
    <n v="207"/>
    <x v="4"/>
    <s v="GBP"/>
    <n v="1264399200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54.971428571428568"/>
    <n v="245"/>
    <x v="1"/>
    <s v="USD"/>
    <n v="1497502800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77.010807374443743"/>
    <n v="1573"/>
    <x v="1"/>
    <s v="USD"/>
    <n v="13336884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71.201754385964918"/>
    <n v="114"/>
    <x v="1"/>
    <s v="USD"/>
    <n v="1293861600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1.935483870967744"/>
    <n v="93"/>
    <x v="1"/>
    <s v="USD"/>
    <n v="1576994400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97.069023569023571"/>
    <n v="594"/>
    <x v="1"/>
    <s v="USD"/>
    <n v="1304917200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58.916666666666664"/>
    <n v="24"/>
    <x v="1"/>
    <s v="USD"/>
    <n v="13812084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58.015466983938133"/>
    <n v="1681"/>
    <x v="1"/>
    <s v="USD"/>
    <n v="1401685200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103.87301587301587"/>
    <n v="252"/>
    <x v="1"/>
    <s v="USD"/>
    <n v="129196080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93.46875"/>
    <n v="32"/>
    <x v="1"/>
    <s v="USD"/>
    <n v="136885320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61.970370370370368"/>
    <n v="135"/>
    <x v="1"/>
    <s v="USD"/>
    <n v="14487768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92.042857142857144"/>
    <n v="140"/>
    <x v="1"/>
    <s v="USD"/>
    <n v="1296194400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77.268656716417908"/>
    <n v="67"/>
    <x v="1"/>
    <s v="USD"/>
    <n v="15179832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3.923913043478265"/>
    <n v="92"/>
    <x v="1"/>
    <s v="USD"/>
    <n v="14789304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84.969458128078813"/>
    <n v="1015"/>
    <x v="4"/>
    <s v="GBP"/>
    <n v="1426395600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105.97035040431267"/>
    <n v="742"/>
    <x v="1"/>
    <s v="USD"/>
    <n v="1446181200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6.969040247678016"/>
    <n v="323"/>
    <x v="1"/>
    <s v="USD"/>
    <n v="1514181600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81.533333333333331"/>
    <n v="75"/>
    <x v="1"/>
    <s v="USD"/>
    <n v="1311051600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80.999140154772135"/>
    <n v="2326"/>
    <x v="1"/>
    <s v="USD"/>
    <n v="1564894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26.010498687664043"/>
    <n v="381"/>
    <x v="1"/>
    <s v="USD"/>
    <n v="1567918800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25.998410896708286"/>
    <n v="4405"/>
    <x v="1"/>
    <s v="USD"/>
    <n v="1386309600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34.173913043478258"/>
    <n v="92"/>
    <x v="1"/>
    <s v="USD"/>
    <n v="1301979600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28.002083333333335"/>
    <n v="480"/>
    <x v="1"/>
    <s v="USD"/>
    <n v="14932692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76.546875"/>
    <n v="64"/>
    <x v="1"/>
    <s v="USD"/>
    <n v="1478930400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53.053097345132741"/>
    <n v="226"/>
    <x v="1"/>
    <s v="USD"/>
    <n v="1555390800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106.859375"/>
    <n v="64"/>
    <x v="1"/>
    <s v="USD"/>
    <n v="1456984800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46.020746887966808"/>
    <n v="241"/>
    <x v="1"/>
    <s v="USD"/>
    <n v="141162120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00.17424242424242"/>
    <n v="132"/>
    <x v="1"/>
    <s v="USD"/>
    <n v="1525669200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101.44"/>
    <n v="75"/>
    <x v="6"/>
    <s v="EUR"/>
    <n v="14509368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7.972684085510693"/>
    <n v="842"/>
    <x v="1"/>
    <s v="USD"/>
    <n v="1413522000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74.995594713656388"/>
    <n v="2043"/>
    <x v="1"/>
    <s v="USD"/>
    <n v="1541307600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42.982142857142854"/>
    <n v="112"/>
    <x v="1"/>
    <s v="USD"/>
    <n v="1357106400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33.115107913669064"/>
    <n v="139"/>
    <x v="6"/>
    <s v="EUR"/>
    <n v="1390197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101.13101604278074"/>
    <n v="374"/>
    <x v="1"/>
    <s v="USD"/>
    <n v="1265868000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55.98841354723708"/>
    <n v="1122"/>
    <x v="1"/>
    <s v="USD"/>
    <n v="1467176400"/>
    <x v="877"/>
    <b v="0"/>
    <b v="0"/>
    <s v="food/food trucks"/>
    <x v="0"/>
    <x v="0"/>
  </r>
  <r>
    <m/>
    <m/>
    <m/>
    <m/>
    <m/>
    <m/>
    <x v="4"/>
    <m/>
    <m/>
    <x v="7"/>
    <m/>
    <m/>
    <x v="878"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0"/>
    <n v="0"/>
    <s v="CA"/>
    <s v="CAD"/>
    <n v="1448690400"/>
    <n v="1450159200"/>
    <x v="0"/>
    <d v="2015-12-15T06:00:00"/>
    <b v="0"/>
    <b v="0"/>
    <s v="food/food trucks"/>
    <x v="0"/>
    <s v="food trucks"/>
  </r>
  <r>
    <x v="1"/>
    <n v="92.151898734177209"/>
    <n v="158"/>
    <s v="US"/>
    <s v="USD"/>
    <n v="1408424400"/>
    <n v="1408597200"/>
    <x v="1"/>
    <d v="2014-08-21T05:00:00"/>
    <b v="0"/>
    <b v="1"/>
    <s v="music/rock"/>
    <x v="1"/>
    <s v="rock"/>
  </r>
  <r>
    <x v="1"/>
    <n v="100.01614035087719"/>
    <n v="1425"/>
    <s v="AU"/>
    <s v="AUD"/>
    <n v="1384668000"/>
    <n v="1384840800"/>
    <x v="2"/>
    <d v="2013-11-19T06:00:00"/>
    <b v="0"/>
    <b v="0"/>
    <s v="technology/web"/>
    <x v="2"/>
    <s v="web"/>
  </r>
  <r>
    <x v="0"/>
    <n v="103.20833333333333"/>
    <n v="24"/>
    <s v="US"/>
    <s v="USD"/>
    <n v="1565499600"/>
    <n v="1568955600"/>
    <x v="3"/>
    <d v="2019-09-20T05:00:00"/>
    <b v="0"/>
    <b v="0"/>
    <s v="music/rock"/>
    <x v="1"/>
    <s v="rock"/>
  </r>
  <r>
    <x v="0"/>
    <n v="99.339622641509436"/>
    <n v="53"/>
    <s v="US"/>
    <s v="USD"/>
    <n v="1547964000"/>
    <n v="1548309600"/>
    <x v="4"/>
    <d v="2019-01-24T06:00:00"/>
    <b v="0"/>
    <b v="0"/>
    <s v="theater/plays"/>
    <x v="3"/>
    <s v="plays"/>
  </r>
  <r>
    <x v="1"/>
    <n v="75.833333333333329"/>
    <n v="174"/>
    <s v="DK"/>
    <s v="DKK"/>
    <n v="1346130000"/>
    <n v="1347080400"/>
    <x v="5"/>
    <d v="2012-09-08T05:00:00"/>
    <b v="0"/>
    <b v="0"/>
    <s v="theater/plays"/>
    <x v="3"/>
    <s v="plays"/>
  </r>
  <r>
    <x v="0"/>
    <n v="60.555555555555557"/>
    <n v="18"/>
    <s v="GB"/>
    <s v="GBP"/>
    <n v="1505278800"/>
    <n v="1505365200"/>
    <x v="6"/>
    <d v="2017-09-14T05:00:00"/>
    <b v="0"/>
    <b v="0"/>
    <s v="film &amp; video/documentary"/>
    <x v="4"/>
    <s v="documentary"/>
  </r>
  <r>
    <x v="1"/>
    <n v="64.93832599118943"/>
    <n v="227"/>
    <s v="DK"/>
    <s v="DKK"/>
    <n v="1439442000"/>
    <n v="1439614800"/>
    <x v="7"/>
    <d v="2015-08-15T05:00:00"/>
    <b v="0"/>
    <b v="0"/>
    <s v="theater/plays"/>
    <x v="3"/>
    <s v="plays"/>
  </r>
  <r>
    <x v="2"/>
    <n v="30.997175141242938"/>
    <n v="708"/>
    <s v="DK"/>
    <s v="DKK"/>
    <n v="1281330000"/>
    <n v="1281502800"/>
    <x v="8"/>
    <d v="2010-08-11T05:00:00"/>
    <b v="0"/>
    <b v="0"/>
    <s v="theater/plays"/>
    <x v="3"/>
    <s v="plays"/>
  </r>
  <r>
    <x v="0"/>
    <n v="72.909090909090907"/>
    <n v="44"/>
    <s v="US"/>
    <s v="USD"/>
    <n v="1379566800"/>
    <n v="1383804000"/>
    <x v="9"/>
    <d v="2013-11-07T06:00:00"/>
    <b v="0"/>
    <b v="0"/>
    <s v="music/electric music"/>
    <x v="1"/>
    <s v="electric music"/>
  </r>
  <r>
    <x v="1"/>
    <n v="62.9"/>
    <n v="220"/>
    <s v="US"/>
    <s v="USD"/>
    <n v="1281762000"/>
    <n v="1285909200"/>
    <x v="10"/>
    <d v="2010-10-01T05:00:00"/>
    <b v="0"/>
    <b v="0"/>
    <s v="film &amp; video/drama"/>
    <x v="4"/>
    <s v="drama"/>
  </r>
  <r>
    <x v="0"/>
    <n v="112.22222222222223"/>
    <n v="27"/>
    <s v="US"/>
    <s v="USD"/>
    <n v="1285045200"/>
    <n v="1285563600"/>
    <x v="11"/>
    <d v="2010-09-27T05:00:00"/>
    <b v="0"/>
    <b v="1"/>
    <s v="theater/plays"/>
    <x v="3"/>
    <s v="plays"/>
  </r>
  <r>
    <x v="0"/>
    <n v="102.34545454545454"/>
    <n v="55"/>
    <s v="US"/>
    <s v="USD"/>
    <n v="1571720400"/>
    <n v="1572411600"/>
    <x v="12"/>
    <d v="2019-10-30T05:00:00"/>
    <b v="0"/>
    <b v="0"/>
    <s v="film &amp; video/drama"/>
    <x v="4"/>
    <s v="drama"/>
  </r>
  <r>
    <x v="1"/>
    <n v="105.05102040816327"/>
    <n v="98"/>
    <s v="US"/>
    <s v="USD"/>
    <n v="1465621200"/>
    <n v="1466658000"/>
    <x v="13"/>
    <d v="2016-06-23T05:00:00"/>
    <b v="0"/>
    <b v="0"/>
    <s v="music/indie rock"/>
    <x v="1"/>
    <s v="indie rock"/>
  </r>
  <r>
    <x v="0"/>
    <n v="94.144999999999996"/>
    <n v="200"/>
    <s v="US"/>
    <s v="USD"/>
    <n v="1331013600"/>
    <n v="1333342800"/>
    <x v="14"/>
    <d v="2012-04-02T05:00:00"/>
    <b v="0"/>
    <b v="0"/>
    <s v="music/indie rock"/>
    <x v="1"/>
    <s v="indie rock"/>
  </r>
  <r>
    <x v="0"/>
    <n v="84.986725663716811"/>
    <n v="452"/>
    <s v="US"/>
    <s v="USD"/>
    <n v="1575957600"/>
    <n v="1576303200"/>
    <x v="15"/>
    <d v="2019-12-14T06:00:00"/>
    <b v="0"/>
    <b v="0"/>
    <s v="technology/wearables"/>
    <x v="2"/>
    <s v="wearables"/>
  </r>
  <r>
    <x v="1"/>
    <n v="110.41"/>
    <n v="100"/>
    <s v="US"/>
    <s v="USD"/>
    <n v="1390370400"/>
    <n v="1392271200"/>
    <x v="16"/>
    <d v="2014-02-13T06:00:00"/>
    <b v="0"/>
    <b v="0"/>
    <s v="publishing/nonfiction"/>
    <x v="5"/>
    <s v="nonfiction"/>
  </r>
  <r>
    <x v="1"/>
    <n v="107.96236989591674"/>
    <n v="1249"/>
    <s v="US"/>
    <s v="USD"/>
    <n v="1294812000"/>
    <n v="1294898400"/>
    <x v="17"/>
    <d v="2011-01-13T06:00:00"/>
    <b v="0"/>
    <b v="0"/>
    <s v="film &amp; video/animation"/>
    <x v="4"/>
    <s v="animation"/>
  </r>
  <r>
    <x v="3"/>
    <n v="45.103703703703701"/>
    <n v="135"/>
    <s v="US"/>
    <s v="USD"/>
    <n v="1536382800"/>
    <n v="1537074000"/>
    <x v="18"/>
    <d v="2018-09-16T05:00:00"/>
    <b v="0"/>
    <b v="0"/>
    <s v="theater/plays"/>
    <x v="3"/>
    <s v="plays"/>
  </r>
  <r>
    <x v="0"/>
    <n v="45.001483679525222"/>
    <n v="674"/>
    <s v="US"/>
    <s v="USD"/>
    <n v="1551679200"/>
    <n v="1553490000"/>
    <x v="19"/>
    <d v="2019-03-25T05:00:00"/>
    <b v="0"/>
    <b v="1"/>
    <s v="theater/plays"/>
    <x v="3"/>
    <s v="plays"/>
  </r>
  <r>
    <x v="1"/>
    <n v="105.97134670487107"/>
    <n v="1396"/>
    <s v="US"/>
    <s v="USD"/>
    <n v="1406523600"/>
    <n v="1406523600"/>
    <x v="20"/>
    <d v="2014-07-28T05:00:00"/>
    <b v="0"/>
    <b v="0"/>
    <s v="film &amp; video/drama"/>
    <x v="4"/>
    <s v="drama"/>
  </r>
  <r>
    <x v="0"/>
    <n v="69.055555555555557"/>
    <n v="558"/>
    <s v="US"/>
    <s v="USD"/>
    <n v="1313384400"/>
    <n v="1316322000"/>
    <x v="21"/>
    <d v="2011-09-18T05:00:00"/>
    <b v="0"/>
    <b v="0"/>
    <s v="theater/plays"/>
    <x v="3"/>
    <s v="plays"/>
  </r>
  <r>
    <x v="1"/>
    <n v="85.044943820224717"/>
    <n v="890"/>
    <s v="US"/>
    <s v="USD"/>
    <n v="1522731600"/>
    <n v="1524027600"/>
    <x v="22"/>
    <d v="2018-04-18T05:00:00"/>
    <b v="0"/>
    <b v="0"/>
    <s v="theater/plays"/>
    <x v="3"/>
    <s v="plays"/>
  </r>
  <r>
    <x v="1"/>
    <n v="105.22535211267606"/>
    <n v="142"/>
    <s v="GB"/>
    <s v="GBP"/>
    <n v="1550124000"/>
    <n v="1554699600"/>
    <x v="23"/>
    <d v="2019-04-08T05:00:00"/>
    <b v="0"/>
    <b v="0"/>
    <s v="film &amp; video/documentary"/>
    <x v="4"/>
    <s v="documentary"/>
  </r>
  <r>
    <x v="1"/>
    <n v="39.003741114852225"/>
    <n v="2673"/>
    <s v="US"/>
    <s v="USD"/>
    <n v="1403326800"/>
    <n v="1403499600"/>
    <x v="24"/>
    <d v="2014-06-23T05:00:00"/>
    <b v="0"/>
    <b v="0"/>
    <s v="technology/wearables"/>
    <x v="2"/>
    <s v="wearables"/>
  </r>
  <r>
    <x v="1"/>
    <n v="73.030674846625772"/>
    <n v="163"/>
    <s v="US"/>
    <s v="USD"/>
    <n v="1305694800"/>
    <n v="1307422800"/>
    <x v="25"/>
    <d v="2011-06-07T05:00:00"/>
    <b v="0"/>
    <b v="1"/>
    <s v="games/video games"/>
    <x v="6"/>
    <s v="video games"/>
  </r>
  <r>
    <x v="3"/>
    <n v="35.009459459459457"/>
    <n v="1480"/>
    <s v="US"/>
    <s v="USD"/>
    <n v="1533013200"/>
    <n v="1535346000"/>
    <x v="26"/>
    <d v="2018-08-27T05:00:00"/>
    <b v="0"/>
    <b v="0"/>
    <s v="theater/plays"/>
    <x v="3"/>
    <s v="plays"/>
  </r>
  <r>
    <x v="0"/>
    <n v="106.6"/>
    <n v="15"/>
    <s v="US"/>
    <s v="USD"/>
    <n v="1443848400"/>
    <n v="1444539600"/>
    <x v="27"/>
    <d v="2015-10-11T05:00:00"/>
    <b v="0"/>
    <b v="0"/>
    <s v="music/rock"/>
    <x v="1"/>
    <s v="rock"/>
  </r>
  <r>
    <x v="1"/>
    <n v="61.997747747747745"/>
    <n v="2220"/>
    <s v="US"/>
    <s v="USD"/>
    <n v="1265695200"/>
    <n v="1267682400"/>
    <x v="28"/>
    <d v="2010-03-04T06:00:00"/>
    <b v="0"/>
    <b v="1"/>
    <s v="theater/plays"/>
    <x v="3"/>
    <s v="plays"/>
  </r>
  <r>
    <x v="1"/>
    <n v="94.000622665006233"/>
    <n v="1606"/>
    <s v="CH"/>
    <s v="CHF"/>
    <n v="1532062800"/>
    <n v="1535518800"/>
    <x v="29"/>
    <d v="2018-08-29T05:00:00"/>
    <b v="0"/>
    <b v="0"/>
    <s v="film &amp; video/shorts"/>
    <x v="4"/>
    <s v="shorts"/>
  </r>
  <r>
    <x v="1"/>
    <n v="112.05426356589147"/>
    <n v="129"/>
    <s v="US"/>
    <s v="USD"/>
    <n v="1558674000"/>
    <n v="1559106000"/>
    <x v="30"/>
    <d v="2019-05-29T05:00:00"/>
    <b v="0"/>
    <b v="0"/>
    <s v="film &amp; video/animation"/>
    <x v="4"/>
    <s v="animation"/>
  </r>
  <r>
    <x v="1"/>
    <n v="48.008849557522126"/>
    <n v="226"/>
    <s v="GB"/>
    <s v="GBP"/>
    <n v="1451973600"/>
    <n v="1454392800"/>
    <x v="31"/>
    <d v="2016-02-02T06:00:00"/>
    <b v="0"/>
    <b v="0"/>
    <s v="games/video games"/>
    <x v="6"/>
    <s v="video games"/>
  </r>
  <r>
    <x v="0"/>
    <n v="38.004334633723452"/>
    <n v="2307"/>
    <s v="IT"/>
    <s v="EUR"/>
    <n v="1515564000"/>
    <n v="1517896800"/>
    <x v="32"/>
    <d v="2018-02-06T06:00:00"/>
    <b v="0"/>
    <b v="0"/>
    <s v="film &amp; video/documentary"/>
    <x v="4"/>
    <s v="documentary"/>
  </r>
  <r>
    <x v="1"/>
    <n v="35.000184535892231"/>
    <n v="5419"/>
    <s v="US"/>
    <s v="USD"/>
    <n v="1412485200"/>
    <n v="1415685600"/>
    <x v="33"/>
    <d v="2014-11-11T06:00:00"/>
    <b v="0"/>
    <b v="0"/>
    <s v="theater/plays"/>
    <x v="3"/>
    <s v="plays"/>
  </r>
  <r>
    <x v="1"/>
    <n v="85"/>
    <n v="165"/>
    <s v="US"/>
    <s v="USD"/>
    <n v="1490245200"/>
    <n v="1490677200"/>
    <x v="34"/>
    <d v="2017-03-28T05:00:00"/>
    <b v="0"/>
    <b v="0"/>
    <s v="film &amp; video/documentary"/>
    <x v="4"/>
    <s v="documentary"/>
  </r>
  <r>
    <x v="1"/>
    <n v="95.993893129770996"/>
    <n v="1965"/>
    <s v="DK"/>
    <s v="DKK"/>
    <n v="1547877600"/>
    <n v="1551506400"/>
    <x v="35"/>
    <d v="2019-03-02T06:00:00"/>
    <b v="0"/>
    <b v="1"/>
    <s v="film &amp; video/drama"/>
    <x v="4"/>
    <s v="drama"/>
  </r>
  <r>
    <x v="1"/>
    <n v="68.8125"/>
    <n v="16"/>
    <s v="US"/>
    <s v="USD"/>
    <n v="1298700000"/>
    <n v="1300856400"/>
    <x v="36"/>
    <d v="2011-03-23T05:00:00"/>
    <b v="0"/>
    <b v="0"/>
    <s v="theater/plays"/>
    <x v="3"/>
    <s v="plays"/>
  </r>
  <r>
    <x v="1"/>
    <n v="105.97196261682242"/>
    <n v="107"/>
    <s v="US"/>
    <s v="USD"/>
    <n v="1570338000"/>
    <n v="1573192800"/>
    <x v="37"/>
    <d v="2019-11-08T06:00:00"/>
    <b v="0"/>
    <b v="1"/>
    <s v="publishing/fiction"/>
    <x v="5"/>
    <s v="fiction"/>
  </r>
  <r>
    <x v="1"/>
    <n v="75.261194029850742"/>
    <n v="134"/>
    <s v="US"/>
    <s v="USD"/>
    <n v="1287378000"/>
    <n v="1287810000"/>
    <x v="38"/>
    <d v="2010-10-23T05:00:00"/>
    <b v="0"/>
    <b v="0"/>
    <s v="photography/photography books"/>
    <x v="7"/>
    <s v="photography books"/>
  </r>
  <r>
    <x v="0"/>
    <n v="57.125"/>
    <n v="88"/>
    <s v="DK"/>
    <s v="DKK"/>
    <n v="1361772000"/>
    <n v="1362978000"/>
    <x v="39"/>
    <d v="2013-03-11T05:00:00"/>
    <b v="0"/>
    <b v="0"/>
    <s v="theater/plays"/>
    <x v="3"/>
    <s v="plays"/>
  </r>
  <r>
    <x v="1"/>
    <n v="75.141414141414145"/>
    <n v="198"/>
    <s v="US"/>
    <s v="USD"/>
    <n v="1275714000"/>
    <n v="1277355600"/>
    <x v="40"/>
    <d v="2010-06-24T05:00:00"/>
    <b v="0"/>
    <b v="1"/>
    <s v="technology/wearables"/>
    <x v="2"/>
    <s v="wearables"/>
  </r>
  <r>
    <x v="1"/>
    <n v="107.42342342342343"/>
    <n v="111"/>
    <s v="IT"/>
    <s v="EUR"/>
    <n v="1346734800"/>
    <n v="1348981200"/>
    <x v="41"/>
    <d v="2012-09-30T05:00:00"/>
    <b v="0"/>
    <b v="1"/>
    <s v="music/rock"/>
    <x v="1"/>
    <s v="rock"/>
  </r>
  <r>
    <x v="1"/>
    <n v="35.995495495495497"/>
    <n v="222"/>
    <s v="US"/>
    <s v="USD"/>
    <n v="1309755600"/>
    <n v="1310533200"/>
    <x v="42"/>
    <d v="2011-07-13T05:00:00"/>
    <b v="0"/>
    <b v="0"/>
    <s v="food/food trucks"/>
    <x v="0"/>
    <s v="food trucks"/>
  </r>
  <r>
    <x v="1"/>
    <n v="26.998873148744366"/>
    <n v="6212"/>
    <s v="US"/>
    <s v="USD"/>
    <n v="1406178000"/>
    <n v="1407560400"/>
    <x v="43"/>
    <d v="2014-08-09T05:00:00"/>
    <b v="0"/>
    <b v="0"/>
    <s v="publishing/radio &amp; podcasts"/>
    <x v="5"/>
    <s v="radio &amp; podcasts"/>
  </r>
  <r>
    <x v="1"/>
    <n v="107.56122448979592"/>
    <n v="98"/>
    <s v="DK"/>
    <s v="DKK"/>
    <n v="1552798800"/>
    <n v="1552885200"/>
    <x v="44"/>
    <d v="2019-03-18T05:00:00"/>
    <b v="0"/>
    <b v="0"/>
    <s v="publishing/fiction"/>
    <x v="5"/>
    <s v="fiction"/>
  </r>
  <r>
    <x v="0"/>
    <n v="94.375"/>
    <n v="48"/>
    <s v="US"/>
    <s v="USD"/>
    <n v="1478062800"/>
    <n v="1479362400"/>
    <x v="45"/>
    <d v="2016-11-17T06:00:00"/>
    <b v="0"/>
    <b v="1"/>
    <s v="theater/plays"/>
    <x v="3"/>
    <s v="plays"/>
  </r>
  <r>
    <x v="1"/>
    <n v="46.163043478260867"/>
    <n v="92"/>
    <s v="US"/>
    <s v="USD"/>
    <n v="1278565200"/>
    <n v="1280552400"/>
    <x v="46"/>
    <d v="2010-07-31T05:00:00"/>
    <b v="0"/>
    <b v="0"/>
    <s v="music/rock"/>
    <x v="1"/>
    <s v="rock"/>
  </r>
  <r>
    <x v="1"/>
    <n v="47.845637583892618"/>
    <n v="149"/>
    <s v="US"/>
    <s v="USD"/>
    <n v="1396069200"/>
    <n v="1398661200"/>
    <x v="47"/>
    <d v="2014-04-28T05:00:00"/>
    <b v="0"/>
    <b v="0"/>
    <s v="theater/plays"/>
    <x v="3"/>
    <s v="plays"/>
  </r>
  <r>
    <x v="1"/>
    <n v="53.007815713698065"/>
    <n v="2431"/>
    <s v="US"/>
    <s v="USD"/>
    <n v="1435208400"/>
    <n v="1436245200"/>
    <x v="48"/>
    <d v="2015-07-07T05:00:00"/>
    <b v="0"/>
    <b v="0"/>
    <s v="theater/plays"/>
    <x v="3"/>
    <s v="plays"/>
  </r>
  <r>
    <x v="1"/>
    <n v="45.059405940594061"/>
    <n v="303"/>
    <s v="US"/>
    <s v="USD"/>
    <n v="1571547600"/>
    <n v="1575439200"/>
    <x v="49"/>
    <d v="2019-12-04T06:00:00"/>
    <b v="0"/>
    <b v="0"/>
    <s v="music/rock"/>
    <x v="1"/>
    <s v="rock"/>
  </r>
  <r>
    <x v="0"/>
    <n v="2"/>
    <n v="1"/>
    <s v="IT"/>
    <s v="EUR"/>
    <n v="1375333200"/>
    <n v="1377752400"/>
    <x v="50"/>
    <d v="2013-08-29T05:00:00"/>
    <b v="0"/>
    <b v="0"/>
    <s v="music/metal"/>
    <x v="1"/>
    <s v="metal"/>
  </r>
  <r>
    <x v="0"/>
    <n v="99.006816632583508"/>
    <n v="1467"/>
    <s v="GB"/>
    <s v="GBP"/>
    <n v="1332824400"/>
    <n v="1334206800"/>
    <x v="51"/>
    <d v="2012-04-12T05:00:00"/>
    <b v="0"/>
    <b v="1"/>
    <s v="technology/wearables"/>
    <x v="2"/>
    <s v="wearables"/>
  </r>
  <r>
    <x v="0"/>
    <n v="32.786666666666669"/>
    <n v="75"/>
    <s v="US"/>
    <s v="USD"/>
    <n v="1284526800"/>
    <n v="1284872400"/>
    <x v="52"/>
    <d v="2010-09-19T05:00:00"/>
    <b v="0"/>
    <b v="0"/>
    <s v="theater/plays"/>
    <x v="3"/>
    <s v="plays"/>
  </r>
  <r>
    <x v="1"/>
    <n v="59.119617224880386"/>
    <n v="209"/>
    <s v="US"/>
    <s v="USD"/>
    <n v="1400562000"/>
    <n v="1403931600"/>
    <x v="53"/>
    <d v="2014-06-28T05:00:00"/>
    <b v="0"/>
    <b v="0"/>
    <s v="film &amp; video/drama"/>
    <x v="4"/>
    <s v="drama"/>
  </r>
  <r>
    <x v="0"/>
    <n v="44.93333333333333"/>
    <n v="120"/>
    <s v="US"/>
    <s v="USD"/>
    <n v="1520748000"/>
    <n v="1521262800"/>
    <x v="54"/>
    <d v="2018-03-17T05:00:00"/>
    <b v="0"/>
    <b v="0"/>
    <s v="technology/wearables"/>
    <x v="2"/>
    <s v="wearables"/>
  </r>
  <r>
    <x v="1"/>
    <n v="89.664122137404576"/>
    <n v="131"/>
    <s v="US"/>
    <s v="USD"/>
    <n v="1532926800"/>
    <n v="1533358800"/>
    <x v="55"/>
    <d v="2018-08-04T05:00:00"/>
    <b v="0"/>
    <b v="0"/>
    <s v="music/jazz"/>
    <x v="1"/>
    <s v="jazz"/>
  </r>
  <r>
    <x v="1"/>
    <n v="70.079268292682926"/>
    <n v="164"/>
    <s v="US"/>
    <s v="USD"/>
    <n v="1420869600"/>
    <n v="1421474400"/>
    <x v="56"/>
    <d v="2015-01-17T06:00:00"/>
    <b v="0"/>
    <b v="0"/>
    <s v="technology/wearables"/>
    <x v="2"/>
    <s v="wearables"/>
  </r>
  <r>
    <x v="1"/>
    <n v="31.059701492537314"/>
    <n v="201"/>
    <s v="US"/>
    <s v="USD"/>
    <n v="1504242000"/>
    <n v="1505278800"/>
    <x v="57"/>
    <d v="2017-09-13T05:00:00"/>
    <b v="0"/>
    <b v="0"/>
    <s v="games/video games"/>
    <x v="6"/>
    <s v="video games"/>
  </r>
  <r>
    <x v="1"/>
    <n v="29.061611374407583"/>
    <n v="211"/>
    <s v="US"/>
    <s v="USD"/>
    <n v="1442811600"/>
    <n v="1443934800"/>
    <x v="58"/>
    <d v="2015-10-04T05:00:00"/>
    <b v="0"/>
    <b v="0"/>
    <s v="theater/plays"/>
    <x v="3"/>
    <s v="plays"/>
  </r>
  <r>
    <x v="1"/>
    <n v="30.0859375"/>
    <n v="128"/>
    <s v="US"/>
    <s v="USD"/>
    <n v="1497243600"/>
    <n v="1498539600"/>
    <x v="59"/>
    <d v="2017-06-27T05:00:00"/>
    <b v="0"/>
    <b v="1"/>
    <s v="theater/plays"/>
    <x v="3"/>
    <s v="plays"/>
  </r>
  <r>
    <x v="1"/>
    <n v="84.998125000000002"/>
    <n v="1600"/>
    <s v="CA"/>
    <s v="CAD"/>
    <n v="1342501200"/>
    <n v="1342760400"/>
    <x v="60"/>
    <d v="2012-07-20T05:00:00"/>
    <b v="0"/>
    <b v="0"/>
    <s v="theater/plays"/>
    <x v="3"/>
    <s v="plays"/>
  </r>
  <r>
    <x v="0"/>
    <n v="82.001775410563695"/>
    <n v="2253"/>
    <s v="CA"/>
    <s v="CAD"/>
    <n v="1298268000"/>
    <n v="1301720400"/>
    <x v="61"/>
    <d v="2011-04-02T05:00:00"/>
    <b v="0"/>
    <b v="0"/>
    <s v="theater/plays"/>
    <x v="3"/>
    <s v="plays"/>
  </r>
  <r>
    <x v="1"/>
    <n v="58.040160642570278"/>
    <n v="249"/>
    <s v="US"/>
    <s v="USD"/>
    <n v="1433480400"/>
    <n v="1433566800"/>
    <x v="62"/>
    <d v="2015-06-06T05:00:00"/>
    <b v="0"/>
    <b v="0"/>
    <s v="technology/web"/>
    <x v="2"/>
    <s v="web"/>
  </r>
  <r>
    <x v="0"/>
    <n v="111.4"/>
    <n v="5"/>
    <s v="US"/>
    <s v="USD"/>
    <n v="1493355600"/>
    <n v="1493874000"/>
    <x v="63"/>
    <d v="2017-05-04T05:00:00"/>
    <b v="0"/>
    <b v="0"/>
    <s v="theater/plays"/>
    <x v="3"/>
    <s v="plays"/>
  </r>
  <r>
    <x v="0"/>
    <n v="71.94736842105263"/>
    <n v="38"/>
    <s v="US"/>
    <s v="USD"/>
    <n v="1530507600"/>
    <n v="1531803600"/>
    <x v="64"/>
    <d v="2018-07-17T05:00:00"/>
    <b v="0"/>
    <b v="1"/>
    <s v="technology/web"/>
    <x v="2"/>
    <s v="web"/>
  </r>
  <r>
    <x v="1"/>
    <n v="61.038135593220339"/>
    <n v="236"/>
    <s v="US"/>
    <s v="USD"/>
    <n v="1296108000"/>
    <n v="1296712800"/>
    <x v="65"/>
    <d v="2011-02-03T06:00:00"/>
    <b v="0"/>
    <b v="0"/>
    <s v="theater/plays"/>
    <x v="3"/>
    <s v="plays"/>
  </r>
  <r>
    <x v="0"/>
    <n v="108.91666666666667"/>
    <n v="12"/>
    <s v="US"/>
    <s v="USD"/>
    <n v="1428469200"/>
    <n v="1428901200"/>
    <x v="66"/>
    <d v="2015-04-13T05:00:00"/>
    <b v="0"/>
    <b v="1"/>
    <s v="theater/plays"/>
    <x v="3"/>
    <s v="plays"/>
  </r>
  <r>
    <x v="1"/>
    <n v="29.001722017220171"/>
    <n v="4065"/>
    <s v="GB"/>
    <s v="GBP"/>
    <n v="1264399200"/>
    <n v="1264831200"/>
    <x v="67"/>
    <d v="2010-01-30T06:00:00"/>
    <b v="0"/>
    <b v="1"/>
    <s v="technology/wearables"/>
    <x v="2"/>
    <s v="wearables"/>
  </r>
  <r>
    <x v="1"/>
    <n v="58.975609756097562"/>
    <n v="246"/>
    <s v="IT"/>
    <s v="EUR"/>
    <n v="1501131600"/>
    <n v="1505192400"/>
    <x v="68"/>
    <d v="2017-09-12T05:00:00"/>
    <b v="0"/>
    <b v="1"/>
    <s v="theater/plays"/>
    <x v="3"/>
    <s v="plays"/>
  </r>
  <r>
    <x v="3"/>
    <n v="111.82352941176471"/>
    <n v="17"/>
    <s v="US"/>
    <s v="USD"/>
    <n v="1292738400"/>
    <n v="1295676000"/>
    <x v="69"/>
    <d v="2011-01-22T06:00:00"/>
    <b v="0"/>
    <b v="0"/>
    <s v="theater/plays"/>
    <x v="3"/>
    <s v="plays"/>
  </r>
  <r>
    <x v="1"/>
    <n v="63.995555555555555"/>
    <n v="2475"/>
    <s v="IT"/>
    <s v="EUR"/>
    <n v="1288674000"/>
    <n v="1292911200"/>
    <x v="70"/>
    <d v="2010-12-21T06:00:00"/>
    <b v="0"/>
    <b v="1"/>
    <s v="theater/plays"/>
    <x v="3"/>
    <s v="plays"/>
  </r>
  <r>
    <x v="1"/>
    <n v="85.315789473684205"/>
    <n v="76"/>
    <s v="US"/>
    <s v="USD"/>
    <n v="1575093600"/>
    <n v="1575439200"/>
    <x v="71"/>
    <d v="2019-12-04T06:00:00"/>
    <b v="0"/>
    <b v="0"/>
    <s v="theater/plays"/>
    <x v="3"/>
    <s v="plays"/>
  </r>
  <r>
    <x v="1"/>
    <n v="74.481481481481481"/>
    <n v="54"/>
    <s v="US"/>
    <s v="USD"/>
    <n v="1435726800"/>
    <n v="1438837200"/>
    <x v="72"/>
    <d v="2015-08-06T05:00:00"/>
    <b v="0"/>
    <b v="0"/>
    <s v="film &amp; video/animation"/>
    <x v="4"/>
    <s v="animation"/>
  </r>
  <r>
    <x v="1"/>
    <n v="105.14772727272727"/>
    <n v="88"/>
    <s v="US"/>
    <s v="USD"/>
    <n v="1480226400"/>
    <n v="1480485600"/>
    <x v="73"/>
    <d v="2016-11-30T06:00:00"/>
    <b v="0"/>
    <b v="0"/>
    <s v="music/jazz"/>
    <x v="1"/>
    <s v="jazz"/>
  </r>
  <r>
    <x v="1"/>
    <n v="56.188235294117646"/>
    <n v="85"/>
    <s v="GB"/>
    <s v="GBP"/>
    <n v="1459054800"/>
    <n v="1459141200"/>
    <x v="74"/>
    <d v="2016-03-28T05:00:00"/>
    <b v="0"/>
    <b v="0"/>
    <s v="music/metal"/>
    <x v="1"/>
    <s v="metal"/>
  </r>
  <r>
    <x v="1"/>
    <n v="85.917647058823533"/>
    <n v="170"/>
    <s v="US"/>
    <s v="USD"/>
    <n v="1531630800"/>
    <n v="1532322000"/>
    <x v="75"/>
    <d v="2018-07-23T05:00:00"/>
    <b v="0"/>
    <b v="0"/>
    <s v="photography/photography books"/>
    <x v="7"/>
    <s v="photography books"/>
  </r>
  <r>
    <x v="0"/>
    <n v="57.00296912114014"/>
    <n v="1684"/>
    <s v="US"/>
    <s v="USD"/>
    <n v="1421992800"/>
    <n v="1426222800"/>
    <x v="76"/>
    <d v="2015-03-13T05:00:00"/>
    <b v="1"/>
    <b v="1"/>
    <s v="theater/plays"/>
    <x v="3"/>
    <s v="plays"/>
  </r>
  <r>
    <x v="0"/>
    <n v="79.642857142857139"/>
    <n v="56"/>
    <s v="US"/>
    <s v="USD"/>
    <n v="1285563600"/>
    <n v="1286773200"/>
    <x v="77"/>
    <d v="2010-10-11T05:00:00"/>
    <b v="0"/>
    <b v="1"/>
    <s v="film &amp; video/animation"/>
    <x v="4"/>
    <s v="animation"/>
  </r>
  <r>
    <x v="1"/>
    <n v="41.018181818181816"/>
    <n v="330"/>
    <s v="US"/>
    <s v="USD"/>
    <n v="1523854800"/>
    <n v="1523941200"/>
    <x v="78"/>
    <d v="2018-04-17T05:00:00"/>
    <b v="0"/>
    <b v="0"/>
    <s v="publishing/translations"/>
    <x v="5"/>
    <s v="translations"/>
  </r>
  <r>
    <x v="0"/>
    <n v="48.004773269689736"/>
    <n v="838"/>
    <s v="US"/>
    <s v="USD"/>
    <n v="1529125200"/>
    <n v="1529557200"/>
    <x v="79"/>
    <d v="2018-06-21T05:00:00"/>
    <b v="0"/>
    <b v="0"/>
    <s v="theater/plays"/>
    <x v="3"/>
    <s v="plays"/>
  </r>
  <r>
    <x v="1"/>
    <n v="55.212598425196852"/>
    <n v="127"/>
    <s v="US"/>
    <s v="USD"/>
    <n v="1503982800"/>
    <n v="1506574800"/>
    <x v="80"/>
    <d v="2017-09-28T05:00:00"/>
    <b v="0"/>
    <b v="0"/>
    <s v="games/video games"/>
    <x v="6"/>
    <s v="video games"/>
  </r>
  <r>
    <x v="1"/>
    <n v="92.109489051094897"/>
    <n v="411"/>
    <s v="US"/>
    <s v="USD"/>
    <n v="1511416800"/>
    <n v="1513576800"/>
    <x v="81"/>
    <d v="2017-12-18T06:00:00"/>
    <b v="0"/>
    <b v="0"/>
    <s v="music/rock"/>
    <x v="1"/>
    <s v="rock"/>
  </r>
  <r>
    <x v="1"/>
    <n v="83.183333333333337"/>
    <n v="180"/>
    <s v="GB"/>
    <s v="GBP"/>
    <n v="1547704800"/>
    <n v="1548309600"/>
    <x v="82"/>
    <d v="2019-01-24T06:00:00"/>
    <b v="0"/>
    <b v="1"/>
    <s v="games/video games"/>
    <x v="6"/>
    <s v="video games"/>
  </r>
  <r>
    <x v="0"/>
    <n v="39.996000000000002"/>
    <n v="1000"/>
    <s v="US"/>
    <s v="USD"/>
    <n v="1469682000"/>
    <n v="1471582800"/>
    <x v="83"/>
    <d v="2016-08-19T05:00:00"/>
    <b v="0"/>
    <b v="0"/>
    <s v="music/electric music"/>
    <x v="1"/>
    <s v="electric music"/>
  </r>
  <r>
    <x v="1"/>
    <n v="111.1336898395722"/>
    <n v="374"/>
    <s v="US"/>
    <s v="USD"/>
    <n v="1343451600"/>
    <n v="1344315600"/>
    <x v="84"/>
    <d v="2012-08-07T05:00:00"/>
    <b v="0"/>
    <b v="0"/>
    <s v="technology/wearables"/>
    <x v="2"/>
    <s v="wearables"/>
  </r>
  <r>
    <x v="1"/>
    <n v="90.563380281690144"/>
    <n v="71"/>
    <s v="AU"/>
    <s v="AUD"/>
    <n v="1315717200"/>
    <n v="1316408400"/>
    <x v="85"/>
    <d v="2011-09-19T05:00:00"/>
    <b v="0"/>
    <b v="0"/>
    <s v="music/indie rock"/>
    <x v="1"/>
    <s v="indie rock"/>
  </r>
  <r>
    <x v="1"/>
    <n v="61.108374384236456"/>
    <n v="203"/>
    <s v="US"/>
    <s v="USD"/>
    <n v="1430715600"/>
    <n v="1431838800"/>
    <x v="86"/>
    <d v="2015-05-17T05:00:00"/>
    <b v="1"/>
    <b v="0"/>
    <s v="theater/plays"/>
    <x v="3"/>
    <s v="plays"/>
  </r>
  <r>
    <x v="0"/>
    <n v="83.022941970310384"/>
    <n v="1482"/>
    <s v="AU"/>
    <s v="AUD"/>
    <n v="1299564000"/>
    <n v="1300510800"/>
    <x v="87"/>
    <d v="2011-03-19T05:00:00"/>
    <b v="0"/>
    <b v="1"/>
    <s v="music/rock"/>
    <x v="1"/>
    <s v="rock"/>
  </r>
  <r>
    <x v="1"/>
    <n v="110.76106194690266"/>
    <n v="113"/>
    <s v="US"/>
    <s v="USD"/>
    <n v="1429160400"/>
    <n v="1431061200"/>
    <x v="88"/>
    <d v="2015-05-08T05:00:00"/>
    <b v="0"/>
    <b v="0"/>
    <s v="publishing/translations"/>
    <x v="5"/>
    <s v="translations"/>
  </r>
  <r>
    <x v="1"/>
    <n v="89.458333333333329"/>
    <n v="96"/>
    <s v="US"/>
    <s v="USD"/>
    <n v="1271307600"/>
    <n v="1271480400"/>
    <x v="89"/>
    <d v="2010-04-17T05:00:00"/>
    <b v="0"/>
    <b v="0"/>
    <s v="theater/plays"/>
    <x v="3"/>
    <s v="plays"/>
  </r>
  <r>
    <x v="0"/>
    <n v="57.849056603773583"/>
    <n v="106"/>
    <s v="US"/>
    <s v="USD"/>
    <n v="1456380000"/>
    <n v="1456380000"/>
    <x v="90"/>
    <d v="2016-02-25T06:00:00"/>
    <b v="0"/>
    <b v="1"/>
    <s v="theater/plays"/>
    <x v="3"/>
    <s v="plays"/>
  </r>
  <r>
    <x v="0"/>
    <n v="109.99705449189985"/>
    <n v="679"/>
    <s v="IT"/>
    <s v="EUR"/>
    <n v="1470459600"/>
    <n v="1472878800"/>
    <x v="91"/>
    <d v="2016-09-03T05:00:00"/>
    <b v="0"/>
    <b v="0"/>
    <s v="publishing/translations"/>
    <x v="5"/>
    <s v="translations"/>
  </r>
  <r>
    <x v="1"/>
    <n v="103.96586345381526"/>
    <n v="498"/>
    <s v="CH"/>
    <s v="CHF"/>
    <n v="1277269200"/>
    <n v="1277355600"/>
    <x v="92"/>
    <d v="2010-06-24T05:00:00"/>
    <b v="0"/>
    <b v="1"/>
    <s v="games/video games"/>
    <x v="6"/>
    <s v="video games"/>
  </r>
  <r>
    <x v="3"/>
    <n v="107.99508196721311"/>
    <n v="610"/>
    <s v="US"/>
    <s v="USD"/>
    <n v="1350709200"/>
    <n v="1351054800"/>
    <x v="93"/>
    <d v="2012-10-24T05:00:00"/>
    <b v="0"/>
    <b v="1"/>
    <s v="theater/plays"/>
    <x v="3"/>
    <s v="plays"/>
  </r>
  <r>
    <x v="1"/>
    <n v="48.927777777777777"/>
    <n v="180"/>
    <s v="GB"/>
    <s v="GBP"/>
    <n v="1554613200"/>
    <n v="1555563600"/>
    <x v="94"/>
    <d v="2019-04-18T05:00:00"/>
    <b v="0"/>
    <b v="0"/>
    <s v="technology/web"/>
    <x v="2"/>
    <s v="web"/>
  </r>
  <r>
    <x v="1"/>
    <n v="37.666666666666664"/>
    <n v="27"/>
    <s v="US"/>
    <s v="USD"/>
    <n v="1571029200"/>
    <n v="1571634000"/>
    <x v="95"/>
    <d v="2019-10-21T05:00:00"/>
    <b v="0"/>
    <b v="0"/>
    <s v="film &amp; video/documentary"/>
    <x v="4"/>
    <s v="documentary"/>
  </r>
  <r>
    <x v="1"/>
    <n v="64.999141999141997"/>
    <n v="2331"/>
    <s v="US"/>
    <s v="USD"/>
    <n v="1299736800"/>
    <n v="1300856400"/>
    <x v="96"/>
    <d v="2011-03-23T05:00:00"/>
    <b v="0"/>
    <b v="0"/>
    <s v="theater/plays"/>
    <x v="3"/>
    <s v="plays"/>
  </r>
  <r>
    <x v="1"/>
    <n v="106.61061946902655"/>
    <n v="113"/>
    <s v="US"/>
    <s v="USD"/>
    <n v="1435208400"/>
    <n v="1439874000"/>
    <x v="48"/>
    <d v="2015-08-18T05:00:00"/>
    <b v="0"/>
    <b v="0"/>
    <s v="food/food trucks"/>
    <x v="0"/>
    <s v="food trucks"/>
  </r>
  <r>
    <x v="0"/>
    <n v="27.009016393442622"/>
    <n v="1220"/>
    <s v="AU"/>
    <s v="AUD"/>
    <n v="1437973200"/>
    <n v="1438318800"/>
    <x v="97"/>
    <d v="2015-07-31T05:00:00"/>
    <b v="0"/>
    <b v="0"/>
    <s v="games/video games"/>
    <x v="6"/>
    <s v="video games"/>
  </r>
  <r>
    <x v="1"/>
    <n v="91.16463414634147"/>
    <n v="164"/>
    <s v="US"/>
    <s v="USD"/>
    <n v="1416895200"/>
    <n v="1419400800"/>
    <x v="98"/>
    <d v="2014-12-24T06:00:00"/>
    <b v="0"/>
    <b v="0"/>
    <s v="theater/plays"/>
    <x v="3"/>
    <s v="plays"/>
  </r>
  <r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x v="1"/>
    <n v="56.054878048780488"/>
    <n v="164"/>
    <s v="US"/>
    <s v="USD"/>
    <n v="1424498400"/>
    <n v="1425103200"/>
    <x v="100"/>
    <d v="2015-02-28T06:00:00"/>
    <b v="0"/>
    <b v="1"/>
    <s v="music/electric music"/>
    <x v="1"/>
    <s v="electric music"/>
  </r>
  <r>
    <x v="1"/>
    <n v="31.017857142857142"/>
    <n v="336"/>
    <s v="US"/>
    <s v="USD"/>
    <n v="1526274000"/>
    <n v="1526878800"/>
    <x v="101"/>
    <d v="2018-05-21T05:00:00"/>
    <b v="0"/>
    <b v="1"/>
    <s v="technology/wearables"/>
    <x v="2"/>
    <s v="wearables"/>
  </r>
  <r>
    <x v="0"/>
    <n v="66.513513513513516"/>
    <n v="37"/>
    <s v="IT"/>
    <s v="EUR"/>
    <n v="1287896400"/>
    <n v="1288674000"/>
    <x v="102"/>
    <d v="2010-11-02T05:00:00"/>
    <b v="0"/>
    <b v="0"/>
    <s v="music/electric music"/>
    <x v="1"/>
    <s v="electric music"/>
  </r>
  <r>
    <x v="1"/>
    <n v="89.005216484089729"/>
    <n v="1917"/>
    <s v="US"/>
    <s v="USD"/>
    <n v="1495515600"/>
    <n v="1495602000"/>
    <x v="103"/>
    <d v="2017-05-24T05:00:00"/>
    <b v="0"/>
    <b v="0"/>
    <s v="music/indie rock"/>
    <x v="1"/>
    <s v="indie rock"/>
  </r>
  <r>
    <x v="1"/>
    <n v="103.46315789473684"/>
    <n v="95"/>
    <s v="US"/>
    <s v="USD"/>
    <n v="1364878800"/>
    <n v="1366434000"/>
    <x v="104"/>
    <d v="2013-04-20T05:00:00"/>
    <b v="0"/>
    <b v="0"/>
    <s v="technology/web"/>
    <x v="2"/>
    <s v="web"/>
  </r>
  <r>
    <x v="1"/>
    <n v="95.278911564625844"/>
    <n v="147"/>
    <s v="US"/>
    <s v="USD"/>
    <n v="1567918800"/>
    <n v="1568350800"/>
    <x v="105"/>
    <d v="2019-09-13T05:00:00"/>
    <b v="0"/>
    <b v="0"/>
    <s v="theater/plays"/>
    <x v="3"/>
    <s v="plays"/>
  </r>
  <r>
    <x v="1"/>
    <n v="75.895348837209298"/>
    <n v="86"/>
    <s v="US"/>
    <s v="USD"/>
    <n v="1524459600"/>
    <n v="1525928400"/>
    <x v="106"/>
    <d v="2018-05-10T05:00:00"/>
    <b v="0"/>
    <b v="1"/>
    <s v="theater/plays"/>
    <x v="3"/>
    <s v="plays"/>
  </r>
  <r>
    <x v="1"/>
    <n v="107.57831325301204"/>
    <n v="83"/>
    <s v="US"/>
    <s v="USD"/>
    <n v="1333688400"/>
    <n v="1336885200"/>
    <x v="107"/>
    <d v="2012-05-13T05:00:00"/>
    <b v="0"/>
    <b v="0"/>
    <s v="film &amp; video/documentary"/>
    <x v="4"/>
    <s v="documentary"/>
  </r>
  <r>
    <x v="0"/>
    <n v="51.31666666666667"/>
    <n v="60"/>
    <s v="US"/>
    <s v="USD"/>
    <n v="1389506400"/>
    <n v="1389679200"/>
    <x v="108"/>
    <d v="2014-01-14T06:00:00"/>
    <b v="0"/>
    <b v="0"/>
    <s v="film &amp; video/television"/>
    <x v="4"/>
    <s v="television"/>
  </r>
  <r>
    <x v="0"/>
    <n v="71.983108108108112"/>
    <n v="296"/>
    <s v="US"/>
    <s v="USD"/>
    <n v="1536642000"/>
    <n v="1538283600"/>
    <x v="109"/>
    <d v="2018-09-30T05:00:00"/>
    <b v="0"/>
    <b v="0"/>
    <s v="food/food trucks"/>
    <x v="0"/>
    <s v="food trucks"/>
  </r>
  <r>
    <x v="1"/>
    <n v="108.95414201183432"/>
    <n v="676"/>
    <s v="US"/>
    <s v="USD"/>
    <n v="1348290000"/>
    <n v="1348808400"/>
    <x v="110"/>
    <d v="2012-09-28T05:00:00"/>
    <b v="0"/>
    <b v="0"/>
    <s v="publishing/radio &amp; podcasts"/>
    <x v="5"/>
    <s v="radio &amp; podcasts"/>
  </r>
  <r>
    <x v="1"/>
    <n v="35"/>
    <n v="361"/>
    <s v="AU"/>
    <s v="AUD"/>
    <n v="1408856400"/>
    <n v="1410152400"/>
    <x v="111"/>
    <d v="2014-09-08T05:00:00"/>
    <b v="0"/>
    <b v="0"/>
    <s v="technology/web"/>
    <x v="2"/>
    <s v="web"/>
  </r>
  <r>
    <x v="1"/>
    <n v="94.938931297709928"/>
    <n v="131"/>
    <s v="US"/>
    <s v="USD"/>
    <n v="1505192400"/>
    <n v="1505797200"/>
    <x v="112"/>
    <d v="2017-09-19T05:00:00"/>
    <b v="0"/>
    <b v="0"/>
    <s v="food/food trucks"/>
    <x v="0"/>
    <s v="food trucks"/>
  </r>
  <r>
    <x v="1"/>
    <n v="109.65079365079364"/>
    <n v="126"/>
    <s v="US"/>
    <s v="USD"/>
    <n v="1554786000"/>
    <n v="1554872400"/>
    <x v="113"/>
    <d v="2019-04-10T05:00:00"/>
    <b v="0"/>
    <b v="1"/>
    <s v="technology/wearables"/>
    <x v="2"/>
    <s v="wearables"/>
  </r>
  <r>
    <x v="0"/>
    <n v="44.001815980629537"/>
    <n v="3304"/>
    <s v="IT"/>
    <s v="EUR"/>
    <n v="1510898400"/>
    <n v="1513922400"/>
    <x v="114"/>
    <d v="2017-12-22T06:00:00"/>
    <b v="0"/>
    <b v="0"/>
    <s v="publishing/fiction"/>
    <x v="5"/>
    <s v="fiction"/>
  </r>
  <r>
    <x v="0"/>
    <n v="86.794520547945211"/>
    <n v="73"/>
    <s v="US"/>
    <s v="USD"/>
    <n v="1442552400"/>
    <n v="1442638800"/>
    <x v="115"/>
    <d v="2015-09-19T05:00:00"/>
    <b v="0"/>
    <b v="0"/>
    <s v="theater/plays"/>
    <x v="3"/>
    <s v="plays"/>
  </r>
  <r>
    <x v="1"/>
    <n v="30.992727272727272"/>
    <n v="275"/>
    <s v="US"/>
    <s v="USD"/>
    <n v="1316667600"/>
    <n v="1317186000"/>
    <x v="116"/>
    <d v="2011-09-28T05:00:00"/>
    <b v="0"/>
    <b v="0"/>
    <s v="film &amp; video/television"/>
    <x v="4"/>
    <s v="television"/>
  </r>
  <r>
    <x v="1"/>
    <n v="94.791044776119406"/>
    <n v="67"/>
    <s v="US"/>
    <s v="USD"/>
    <n v="1390716000"/>
    <n v="1391234400"/>
    <x v="117"/>
    <d v="2014-02-01T06:00:00"/>
    <b v="0"/>
    <b v="0"/>
    <s v="photography/photography books"/>
    <x v="7"/>
    <s v="photography books"/>
  </r>
  <r>
    <x v="1"/>
    <n v="69.79220779220779"/>
    <n v="154"/>
    <s v="US"/>
    <s v="USD"/>
    <n v="1402894800"/>
    <n v="1404363600"/>
    <x v="118"/>
    <d v="2014-07-03T05:00:00"/>
    <b v="0"/>
    <b v="1"/>
    <s v="film &amp; video/documentary"/>
    <x v="4"/>
    <s v="documentary"/>
  </r>
  <r>
    <x v="1"/>
    <n v="63.003367003367003"/>
    <n v="1782"/>
    <s v="US"/>
    <s v="USD"/>
    <n v="1429246800"/>
    <n v="1429592400"/>
    <x v="119"/>
    <d v="2015-04-21T05:00:00"/>
    <b v="0"/>
    <b v="1"/>
    <s v="games/mobile games"/>
    <x v="6"/>
    <s v="mobile games"/>
  </r>
  <r>
    <x v="1"/>
    <n v="110.0343300110742"/>
    <n v="903"/>
    <s v="US"/>
    <s v="USD"/>
    <n v="1412485200"/>
    <n v="1413608400"/>
    <x v="33"/>
    <d v="2014-10-18T05:00:00"/>
    <b v="0"/>
    <b v="0"/>
    <s v="games/video games"/>
    <x v="6"/>
    <s v="video games"/>
  </r>
  <r>
    <x v="0"/>
    <n v="25.997933274284026"/>
    <n v="3387"/>
    <s v="US"/>
    <s v="USD"/>
    <n v="1417068000"/>
    <n v="1419400800"/>
    <x v="120"/>
    <d v="2014-12-24T06:00:00"/>
    <b v="0"/>
    <b v="0"/>
    <s v="publishing/fiction"/>
    <x v="5"/>
    <s v="fiction"/>
  </r>
  <r>
    <x v="0"/>
    <n v="49.987915407854985"/>
    <n v="662"/>
    <s v="CA"/>
    <s v="CAD"/>
    <n v="1448344800"/>
    <n v="1448604000"/>
    <x v="121"/>
    <d v="2015-11-27T06:00:00"/>
    <b v="1"/>
    <b v="0"/>
    <s v="theater/plays"/>
    <x v="3"/>
    <s v="plays"/>
  </r>
  <r>
    <x v="1"/>
    <n v="101.72340425531915"/>
    <n v="94"/>
    <s v="IT"/>
    <s v="EUR"/>
    <n v="1557723600"/>
    <n v="1562302800"/>
    <x v="122"/>
    <d v="2019-07-05T05:00:00"/>
    <b v="0"/>
    <b v="0"/>
    <s v="photography/photography books"/>
    <x v="7"/>
    <s v="photography books"/>
  </r>
  <r>
    <x v="1"/>
    <n v="47.083333333333336"/>
    <n v="180"/>
    <s v="US"/>
    <s v="USD"/>
    <n v="1537333200"/>
    <n v="1537678800"/>
    <x v="123"/>
    <d v="2018-09-23T05:00:00"/>
    <b v="0"/>
    <b v="0"/>
    <s v="theater/plays"/>
    <x v="3"/>
    <s v="plays"/>
  </r>
  <r>
    <x v="0"/>
    <n v="89.944444444444443"/>
    <n v="774"/>
    <s v="US"/>
    <s v="USD"/>
    <n v="1471150800"/>
    <n v="1473570000"/>
    <x v="124"/>
    <d v="2016-09-11T05:00:00"/>
    <b v="0"/>
    <b v="1"/>
    <s v="theater/plays"/>
    <x v="3"/>
    <s v="plays"/>
  </r>
  <r>
    <x v="0"/>
    <n v="78.96875"/>
    <n v="672"/>
    <s v="CA"/>
    <s v="CAD"/>
    <n v="1273640400"/>
    <n v="1273899600"/>
    <x v="125"/>
    <d v="2010-05-15T05:00:00"/>
    <b v="0"/>
    <b v="0"/>
    <s v="theater/plays"/>
    <x v="3"/>
    <s v="plays"/>
  </r>
  <r>
    <x v="3"/>
    <n v="80.067669172932327"/>
    <n v="532"/>
    <s v="US"/>
    <s v="USD"/>
    <n v="1282885200"/>
    <n v="1284008400"/>
    <x v="126"/>
    <d v="2010-09-09T05:00:00"/>
    <b v="0"/>
    <b v="0"/>
    <s v="music/rock"/>
    <x v="1"/>
    <s v="rock"/>
  </r>
  <r>
    <x v="3"/>
    <n v="86.472727272727269"/>
    <n v="55"/>
    <s v="AU"/>
    <s v="AUD"/>
    <n v="1422943200"/>
    <n v="1425103200"/>
    <x v="127"/>
    <d v="2015-02-28T06:00:00"/>
    <b v="0"/>
    <b v="0"/>
    <s v="food/food trucks"/>
    <x v="0"/>
    <s v="food trucks"/>
  </r>
  <r>
    <x v="1"/>
    <n v="28.001876172607879"/>
    <n v="533"/>
    <s v="DK"/>
    <s v="DKK"/>
    <n v="1319605200"/>
    <n v="1320991200"/>
    <x v="128"/>
    <d v="2011-11-11T06:00:00"/>
    <b v="0"/>
    <b v="0"/>
    <s v="film &amp; video/drama"/>
    <x v="4"/>
    <s v="drama"/>
  </r>
  <r>
    <x v="1"/>
    <n v="67.996725337699544"/>
    <n v="2443"/>
    <s v="GB"/>
    <s v="GBP"/>
    <n v="1385704800"/>
    <n v="1386828000"/>
    <x v="129"/>
    <d v="2013-12-12T06:00:00"/>
    <b v="0"/>
    <b v="0"/>
    <s v="technology/web"/>
    <x v="2"/>
    <s v="web"/>
  </r>
  <r>
    <x v="1"/>
    <n v="43.078651685393261"/>
    <n v="89"/>
    <s v="US"/>
    <s v="USD"/>
    <n v="1515736800"/>
    <n v="1517119200"/>
    <x v="130"/>
    <d v="2018-01-28T06:00:00"/>
    <b v="0"/>
    <b v="1"/>
    <s v="theater/plays"/>
    <x v="3"/>
    <s v="plays"/>
  </r>
  <r>
    <x v="1"/>
    <n v="87.95597484276729"/>
    <n v="159"/>
    <s v="US"/>
    <s v="USD"/>
    <n v="1313125200"/>
    <n v="1315026000"/>
    <x v="131"/>
    <d v="2011-09-03T05:00:00"/>
    <b v="0"/>
    <b v="0"/>
    <s v="music/world music"/>
    <x v="1"/>
    <s v="world music"/>
  </r>
  <r>
    <x v="0"/>
    <n v="94.987234042553197"/>
    <n v="940"/>
    <s v="CH"/>
    <s v="CHF"/>
    <n v="1308459600"/>
    <n v="1312693200"/>
    <x v="132"/>
    <d v="2011-08-07T05:00:00"/>
    <b v="0"/>
    <b v="1"/>
    <s v="film &amp; video/documentary"/>
    <x v="4"/>
    <s v="documentary"/>
  </r>
  <r>
    <x v="0"/>
    <n v="46.905982905982903"/>
    <n v="117"/>
    <s v="US"/>
    <s v="USD"/>
    <n v="1362636000"/>
    <n v="1363064400"/>
    <x v="133"/>
    <d v="2013-03-12T05:00:00"/>
    <b v="0"/>
    <b v="1"/>
    <s v="theater/plays"/>
    <x v="3"/>
    <s v="plays"/>
  </r>
  <r>
    <x v="3"/>
    <n v="46.913793103448278"/>
    <n v="58"/>
    <s v="US"/>
    <s v="USD"/>
    <n v="1402117200"/>
    <n v="1403154000"/>
    <x v="134"/>
    <d v="2014-06-19T05:00:00"/>
    <b v="0"/>
    <b v="1"/>
    <s v="film &amp; video/drama"/>
    <x v="4"/>
    <s v="drama"/>
  </r>
  <r>
    <x v="1"/>
    <n v="94.24"/>
    <n v="50"/>
    <s v="US"/>
    <s v="USD"/>
    <n v="1286341200"/>
    <n v="1286859600"/>
    <x v="135"/>
    <d v="2010-10-12T05:00:00"/>
    <b v="0"/>
    <b v="0"/>
    <s v="publishing/nonfiction"/>
    <x v="5"/>
    <s v="nonfiction"/>
  </r>
  <r>
    <x v="0"/>
    <n v="80.139130434782615"/>
    <n v="115"/>
    <s v="US"/>
    <s v="USD"/>
    <n v="1348808400"/>
    <n v="1349326800"/>
    <x v="136"/>
    <d v="2012-10-04T05:00:00"/>
    <b v="0"/>
    <b v="0"/>
    <s v="games/mobile games"/>
    <x v="6"/>
    <s v="mobile games"/>
  </r>
  <r>
    <x v="0"/>
    <n v="59.036809815950917"/>
    <n v="326"/>
    <s v="US"/>
    <s v="USD"/>
    <n v="1429592400"/>
    <n v="1430974800"/>
    <x v="137"/>
    <d v="2015-05-07T05:00:00"/>
    <b v="0"/>
    <b v="1"/>
    <s v="technology/wearables"/>
    <x v="2"/>
    <s v="wearables"/>
  </r>
  <r>
    <x v="1"/>
    <n v="65.989247311827953"/>
    <n v="186"/>
    <s v="US"/>
    <s v="USD"/>
    <n v="1519538400"/>
    <n v="1519970400"/>
    <x v="138"/>
    <d v="2018-03-02T06:00:00"/>
    <b v="0"/>
    <b v="0"/>
    <s v="film &amp; video/documentary"/>
    <x v="4"/>
    <s v="documentary"/>
  </r>
  <r>
    <x v="1"/>
    <n v="60.992530345471522"/>
    <n v="1071"/>
    <s v="US"/>
    <s v="USD"/>
    <n v="1434085200"/>
    <n v="1434603600"/>
    <x v="139"/>
    <d v="2015-06-18T05:00:00"/>
    <b v="0"/>
    <b v="0"/>
    <s v="technology/web"/>
    <x v="2"/>
    <s v="web"/>
  </r>
  <r>
    <x v="1"/>
    <n v="98.307692307692307"/>
    <n v="117"/>
    <s v="US"/>
    <s v="USD"/>
    <n v="1333688400"/>
    <n v="1337230800"/>
    <x v="107"/>
    <d v="2012-05-17T05:00:00"/>
    <b v="0"/>
    <b v="0"/>
    <s v="technology/web"/>
    <x v="2"/>
    <s v="web"/>
  </r>
  <r>
    <x v="1"/>
    <n v="104.6"/>
    <n v="70"/>
    <s v="US"/>
    <s v="USD"/>
    <n v="1277701200"/>
    <n v="1279429200"/>
    <x v="140"/>
    <d v="2010-07-18T05:00:00"/>
    <b v="0"/>
    <b v="0"/>
    <s v="music/indie rock"/>
    <x v="1"/>
    <s v="indie rock"/>
  </r>
  <r>
    <x v="1"/>
    <n v="86.066666666666663"/>
    <n v="135"/>
    <s v="US"/>
    <s v="USD"/>
    <n v="1560747600"/>
    <n v="1561438800"/>
    <x v="141"/>
    <d v="2019-06-25T05:00:00"/>
    <b v="0"/>
    <b v="0"/>
    <s v="theater/plays"/>
    <x v="3"/>
    <s v="plays"/>
  </r>
  <r>
    <x v="1"/>
    <n v="76.989583333333329"/>
    <n v="768"/>
    <s v="CH"/>
    <s v="CHF"/>
    <n v="1410066000"/>
    <n v="1410498000"/>
    <x v="142"/>
    <d v="2014-09-12T05:00:00"/>
    <b v="0"/>
    <b v="0"/>
    <s v="technology/wearables"/>
    <x v="2"/>
    <s v="wearables"/>
  </r>
  <r>
    <x v="3"/>
    <n v="29.764705882352942"/>
    <n v="51"/>
    <s v="US"/>
    <s v="USD"/>
    <n v="1320732000"/>
    <n v="1322460000"/>
    <x v="143"/>
    <d v="2011-11-28T06:00:00"/>
    <b v="0"/>
    <b v="0"/>
    <s v="theater/plays"/>
    <x v="3"/>
    <s v="plays"/>
  </r>
  <r>
    <x v="1"/>
    <n v="46.91959798994975"/>
    <n v="199"/>
    <s v="US"/>
    <s v="USD"/>
    <n v="1465794000"/>
    <n v="1466312400"/>
    <x v="144"/>
    <d v="2016-06-19T05:00:00"/>
    <b v="0"/>
    <b v="1"/>
    <s v="theater/plays"/>
    <x v="3"/>
    <s v="plays"/>
  </r>
  <r>
    <x v="1"/>
    <n v="105.18691588785046"/>
    <n v="107"/>
    <s v="US"/>
    <s v="USD"/>
    <n v="1500958800"/>
    <n v="1501736400"/>
    <x v="145"/>
    <d v="2017-08-03T05:00:00"/>
    <b v="0"/>
    <b v="0"/>
    <s v="technology/wearables"/>
    <x v="2"/>
    <s v="wearables"/>
  </r>
  <r>
    <x v="1"/>
    <n v="69.907692307692301"/>
    <n v="195"/>
    <s v="US"/>
    <s v="USD"/>
    <n v="1357020000"/>
    <n v="1361512800"/>
    <x v="146"/>
    <d v="2013-02-22T06:00:00"/>
    <b v="0"/>
    <b v="0"/>
    <s v="music/indie rock"/>
    <x v="1"/>
    <s v="indie rock"/>
  </r>
  <r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x v="0"/>
    <n v="60.011588275391958"/>
    <n v="1467"/>
    <s v="US"/>
    <s v="USD"/>
    <n v="1402290000"/>
    <n v="1406696400"/>
    <x v="148"/>
    <d v="2014-07-30T05:00:00"/>
    <b v="0"/>
    <b v="0"/>
    <s v="music/electric music"/>
    <x v="1"/>
    <s v="electric music"/>
  </r>
  <r>
    <x v="1"/>
    <n v="52.006220379146917"/>
    <n v="3376"/>
    <s v="US"/>
    <s v="USD"/>
    <n v="1487311200"/>
    <n v="1487916000"/>
    <x v="149"/>
    <d v="2017-02-24T06:00:00"/>
    <b v="0"/>
    <b v="0"/>
    <s v="music/indie rock"/>
    <x v="1"/>
    <s v="indie rock"/>
  </r>
  <r>
    <x v="0"/>
    <n v="31.000176025347649"/>
    <n v="5681"/>
    <s v="US"/>
    <s v="USD"/>
    <n v="1350622800"/>
    <n v="1351141200"/>
    <x v="150"/>
    <d v="2012-10-25T05:00:00"/>
    <b v="0"/>
    <b v="0"/>
    <s v="theater/plays"/>
    <x v="3"/>
    <s v="plays"/>
  </r>
  <r>
    <x v="0"/>
    <n v="95.042492917847028"/>
    <n v="1059"/>
    <s v="US"/>
    <s v="USD"/>
    <n v="1463029200"/>
    <n v="1465016400"/>
    <x v="151"/>
    <d v="2016-06-04T05:00:00"/>
    <b v="0"/>
    <b v="1"/>
    <s v="music/indie rock"/>
    <x v="1"/>
    <s v="indie rock"/>
  </r>
  <r>
    <x v="0"/>
    <n v="75.968174204355108"/>
    <n v="1194"/>
    <s v="US"/>
    <s v="USD"/>
    <n v="1269493200"/>
    <n v="1270789200"/>
    <x v="152"/>
    <d v="2010-04-09T05:00:00"/>
    <b v="0"/>
    <b v="0"/>
    <s v="theater/plays"/>
    <x v="3"/>
    <s v="plays"/>
  </r>
  <r>
    <x v="3"/>
    <n v="71.013192612137203"/>
    <n v="379"/>
    <s v="AU"/>
    <s v="AUD"/>
    <n v="1570251600"/>
    <n v="1572325200"/>
    <x v="153"/>
    <d v="2019-10-29T05:00:00"/>
    <b v="0"/>
    <b v="0"/>
    <s v="music/rock"/>
    <x v="1"/>
    <s v="rock"/>
  </r>
  <r>
    <x v="0"/>
    <n v="73.733333333333334"/>
    <n v="30"/>
    <s v="AU"/>
    <s v="AUD"/>
    <n v="1388383200"/>
    <n v="1389420000"/>
    <x v="154"/>
    <d v="2014-01-11T06:00:00"/>
    <b v="0"/>
    <b v="0"/>
    <s v="photography/photography books"/>
    <x v="7"/>
    <s v="photography books"/>
  </r>
  <r>
    <x v="1"/>
    <n v="113.17073170731707"/>
    <n v="41"/>
    <s v="US"/>
    <s v="USD"/>
    <n v="1449554400"/>
    <n v="1449640800"/>
    <x v="155"/>
    <d v="2015-12-09T06:00:00"/>
    <b v="0"/>
    <b v="0"/>
    <s v="music/rock"/>
    <x v="1"/>
    <s v="rock"/>
  </r>
  <r>
    <x v="1"/>
    <n v="105.00933552992861"/>
    <n v="1821"/>
    <s v="US"/>
    <s v="USD"/>
    <n v="1553662800"/>
    <n v="1555218000"/>
    <x v="156"/>
    <d v="2019-04-14T05:00:00"/>
    <b v="0"/>
    <b v="1"/>
    <s v="theater/plays"/>
    <x v="3"/>
    <s v="plays"/>
  </r>
  <r>
    <x v="1"/>
    <n v="79.176829268292678"/>
    <n v="164"/>
    <s v="US"/>
    <s v="USD"/>
    <n v="1556341200"/>
    <n v="1557723600"/>
    <x v="157"/>
    <d v="2019-05-13T05:00:00"/>
    <b v="0"/>
    <b v="0"/>
    <s v="technology/wearables"/>
    <x v="2"/>
    <s v="wearables"/>
  </r>
  <r>
    <x v="0"/>
    <n v="57.333333333333336"/>
    <n v="75"/>
    <s v="US"/>
    <s v="USD"/>
    <n v="1442984400"/>
    <n v="1443502800"/>
    <x v="158"/>
    <d v="2015-09-29T05:00:00"/>
    <b v="0"/>
    <b v="1"/>
    <s v="technology/web"/>
    <x v="2"/>
    <s v="web"/>
  </r>
  <r>
    <x v="1"/>
    <n v="58.178343949044589"/>
    <n v="157"/>
    <s v="CH"/>
    <s v="CHF"/>
    <n v="1544248800"/>
    <n v="1546840800"/>
    <x v="159"/>
    <d v="2019-01-07T06:00:00"/>
    <b v="0"/>
    <b v="0"/>
    <s v="music/rock"/>
    <x v="1"/>
    <s v="rock"/>
  </r>
  <r>
    <x v="1"/>
    <n v="36.032520325203251"/>
    <n v="246"/>
    <s v="US"/>
    <s v="USD"/>
    <n v="1508475600"/>
    <n v="1512712800"/>
    <x v="160"/>
    <d v="2017-12-08T06:00:00"/>
    <b v="0"/>
    <b v="1"/>
    <s v="photography/photography books"/>
    <x v="7"/>
    <s v="photography books"/>
  </r>
  <r>
    <x v="1"/>
    <n v="107.99068767908309"/>
    <n v="1396"/>
    <s v="US"/>
    <s v="USD"/>
    <n v="1507438800"/>
    <n v="1507525200"/>
    <x v="161"/>
    <d v="2017-10-09T05:00:00"/>
    <b v="0"/>
    <b v="0"/>
    <s v="theater/plays"/>
    <x v="3"/>
    <s v="plays"/>
  </r>
  <r>
    <x v="1"/>
    <n v="44.005985634477256"/>
    <n v="2506"/>
    <s v="US"/>
    <s v="USD"/>
    <n v="1501563600"/>
    <n v="1504328400"/>
    <x v="162"/>
    <d v="2017-09-02T05:00:00"/>
    <b v="0"/>
    <b v="0"/>
    <s v="technology/web"/>
    <x v="2"/>
    <s v="web"/>
  </r>
  <r>
    <x v="1"/>
    <n v="55.077868852459019"/>
    <n v="244"/>
    <s v="US"/>
    <s v="USD"/>
    <n v="1292997600"/>
    <n v="1293343200"/>
    <x v="163"/>
    <d v="2010-12-26T06:00:00"/>
    <b v="0"/>
    <b v="0"/>
    <s v="photography/photography books"/>
    <x v="7"/>
    <s v="photography books"/>
  </r>
  <r>
    <x v="1"/>
    <n v="74"/>
    <n v="146"/>
    <s v="AU"/>
    <s v="AUD"/>
    <n v="1370840400"/>
    <n v="1371704400"/>
    <x v="164"/>
    <d v="2013-06-20T05:00:00"/>
    <b v="0"/>
    <b v="0"/>
    <s v="theater/plays"/>
    <x v="3"/>
    <s v="plays"/>
  </r>
  <r>
    <x v="0"/>
    <n v="41.996858638743454"/>
    <n v="955"/>
    <s v="DK"/>
    <s v="DKK"/>
    <n v="1550815200"/>
    <n v="1552798800"/>
    <x v="165"/>
    <d v="2019-03-17T05:00:00"/>
    <b v="0"/>
    <b v="1"/>
    <s v="music/indie rock"/>
    <x v="1"/>
    <s v="indie rock"/>
  </r>
  <r>
    <x v="1"/>
    <n v="77.988161010260455"/>
    <n v="1267"/>
    <s v="US"/>
    <s v="USD"/>
    <n v="1339909200"/>
    <n v="1342328400"/>
    <x v="166"/>
    <d v="2012-07-15T05:00:00"/>
    <b v="0"/>
    <b v="1"/>
    <s v="film &amp; video/shorts"/>
    <x v="4"/>
    <s v="shorts"/>
  </r>
  <r>
    <x v="0"/>
    <n v="82.507462686567166"/>
    <n v="67"/>
    <s v="US"/>
    <s v="USD"/>
    <n v="1501736400"/>
    <n v="1502341200"/>
    <x v="167"/>
    <d v="2017-08-10T05:00:00"/>
    <b v="0"/>
    <b v="0"/>
    <s v="music/indie rock"/>
    <x v="1"/>
    <s v="indie rock"/>
  </r>
  <r>
    <x v="0"/>
    <n v="104.2"/>
    <n v="5"/>
    <s v="US"/>
    <s v="USD"/>
    <n v="1395291600"/>
    <n v="1397192400"/>
    <x v="168"/>
    <d v="2014-04-11T05:00:00"/>
    <b v="0"/>
    <b v="0"/>
    <s v="publishing/translations"/>
    <x v="5"/>
    <s v="translations"/>
  </r>
  <r>
    <x v="0"/>
    <n v="25.5"/>
    <n v="26"/>
    <s v="US"/>
    <s v="USD"/>
    <n v="1405746000"/>
    <n v="1407042000"/>
    <x v="169"/>
    <d v="2014-08-03T05:00:00"/>
    <b v="0"/>
    <b v="1"/>
    <s v="film &amp; video/documentary"/>
    <x v="4"/>
    <s v="documentary"/>
  </r>
  <r>
    <x v="1"/>
    <n v="100.98334401024984"/>
    <n v="1561"/>
    <s v="US"/>
    <s v="USD"/>
    <n v="1368853200"/>
    <n v="1369371600"/>
    <x v="170"/>
    <d v="2013-05-24T05:00:00"/>
    <b v="0"/>
    <b v="0"/>
    <s v="theater/plays"/>
    <x v="3"/>
    <s v="plays"/>
  </r>
  <r>
    <x v="1"/>
    <n v="111.83333333333333"/>
    <n v="48"/>
    <s v="US"/>
    <s v="USD"/>
    <n v="1444021200"/>
    <n v="1444107600"/>
    <x v="171"/>
    <d v="2015-10-06T05:00:00"/>
    <b v="0"/>
    <b v="1"/>
    <s v="technology/wearables"/>
    <x v="2"/>
    <s v="wearables"/>
  </r>
  <r>
    <x v="0"/>
    <n v="41.999115044247787"/>
    <n v="1130"/>
    <s v="US"/>
    <s v="USD"/>
    <n v="1472619600"/>
    <n v="1474261200"/>
    <x v="172"/>
    <d v="2016-09-19T05:00:00"/>
    <b v="0"/>
    <b v="0"/>
    <s v="theater/plays"/>
    <x v="3"/>
    <s v="plays"/>
  </r>
  <r>
    <x v="0"/>
    <n v="110.05115089514067"/>
    <n v="782"/>
    <s v="US"/>
    <s v="USD"/>
    <n v="1472878800"/>
    <n v="1473656400"/>
    <x v="173"/>
    <d v="2016-09-12T05:00:00"/>
    <b v="0"/>
    <b v="0"/>
    <s v="theater/plays"/>
    <x v="3"/>
    <s v="plays"/>
  </r>
  <r>
    <x v="1"/>
    <n v="58.997079225994888"/>
    <n v="2739"/>
    <s v="US"/>
    <s v="USD"/>
    <n v="1289800800"/>
    <n v="1291960800"/>
    <x v="174"/>
    <d v="2010-12-10T06:00:00"/>
    <b v="0"/>
    <b v="0"/>
    <s v="theater/plays"/>
    <x v="3"/>
    <s v="plays"/>
  </r>
  <r>
    <x v="0"/>
    <n v="32.985714285714288"/>
    <n v="210"/>
    <s v="US"/>
    <s v="USD"/>
    <n v="1505970000"/>
    <n v="1506747600"/>
    <x v="175"/>
    <d v="2017-09-30T05:00:00"/>
    <b v="0"/>
    <b v="0"/>
    <s v="food/food trucks"/>
    <x v="0"/>
    <s v="food trucks"/>
  </r>
  <r>
    <x v="1"/>
    <n v="45.005654509471306"/>
    <n v="3537"/>
    <s v="CA"/>
    <s v="CAD"/>
    <n v="1363496400"/>
    <n v="1363582800"/>
    <x v="176"/>
    <d v="2013-03-18T05:00:00"/>
    <b v="0"/>
    <b v="1"/>
    <s v="theater/plays"/>
    <x v="3"/>
    <s v="plays"/>
  </r>
  <r>
    <x v="1"/>
    <n v="81.98196487897485"/>
    <n v="2107"/>
    <s v="AU"/>
    <s v="AUD"/>
    <n v="1269234000"/>
    <n v="1269666000"/>
    <x v="177"/>
    <d v="2010-03-27T05:00:00"/>
    <b v="0"/>
    <b v="0"/>
    <s v="technology/wearables"/>
    <x v="2"/>
    <s v="wearables"/>
  </r>
  <r>
    <x v="0"/>
    <n v="39.080882352941174"/>
    <n v="136"/>
    <s v="US"/>
    <s v="USD"/>
    <n v="1507093200"/>
    <n v="1508648400"/>
    <x v="178"/>
    <d v="2017-10-22T05:00:00"/>
    <b v="0"/>
    <b v="0"/>
    <s v="technology/web"/>
    <x v="2"/>
    <s v="web"/>
  </r>
  <r>
    <x v="1"/>
    <n v="58.996383363471971"/>
    <n v="3318"/>
    <s v="DK"/>
    <s v="DKK"/>
    <n v="1560574800"/>
    <n v="1561957200"/>
    <x v="179"/>
    <d v="2019-07-01T05:00:00"/>
    <b v="0"/>
    <b v="0"/>
    <s v="theater/plays"/>
    <x v="3"/>
    <s v="plays"/>
  </r>
  <r>
    <x v="0"/>
    <n v="40.988372093023258"/>
    <n v="86"/>
    <s v="CA"/>
    <s v="CAD"/>
    <n v="1284008400"/>
    <n v="1285131600"/>
    <x v="180"/>
    <d v="2010-09-22T05:00:00"/>
    <b v="0"/>
    <b v="0"/>
    <s v="music/rock"/>
    <x v="1"/>
    <s v="rock"/>
  </r>
  <r>
    <x v="1"/>
    <n v="31.029411764705884"/>
    <n v="340"/>
    <s v="US"/>
    <s v="USD"/>
    <n v="1556859600"/>
    <n v="1556946000"/>
    <x v="181"/>
    <d v="2019-05-04T05:00:00"/>
    <b v="0"/>
    <b v="0"/>
    <s v="theater/plays"/>
    <x v="3"/>
    <s v="plays"/>
  </r>
  <r>
    <x v="0"/>
    <n v="37.789473684210527"/>
    <n v="19"/>
    <s v="US"/>
    <s v="USD"/>
    <n v="1526187600"/>
    <n v="1527138000"/>
    <x v="182"/>
    <d v="2018-05-24T05:00:00"/>
    <b v="0"/>
    <b v="0"/>
    <s v="film &amp; video/television"/>
    <x v="4"/>
    <s v="television"/>
  </r>
  <r>
    <x v="0"/>
    <n v="32.006772009029348"/>
    <n v="886"/>
    <s v="US"/>
    <s v="USD"/>
    <n v="1400821200"/>
    <n v="1402117200"/>
    <x v="183"/>
    <d v="2014-06-07T05:00:00"/>
    <b v="0"/>
    <b v="0"/>
    <s v="theater/plays"/>
    <x v="3"/>
    <s v="plays"/>
  </r>
  <r>
    <x v="1"/>
    <n v="95.966712898751737"/>
    <n v="1442"/>
    <s v="CA"/>
    <s v="CAD"/>
    <n v="1361599200"/>
    <n v="1364014800"/>
    <x v="184"/>
    <d v="2013-03-23T05:00:00"/>
    <b v="0"/>
    <b v="1"/>
    <s v="film &amp; video/shorts"/>
    <x v="4"/>
    <s v="shorts"/>
  </r>
  <r>
    <x v="0"/>
    <n v="75"/>
    <n v="35"/>
    <s v="IT"/>
    <s v="EUR"/>
    <n v="1417500000"/>
    <n v="1417586400"/>
    <x v="185"/>
    <d v="2014-12-03T06:00:00"/>
    <b v="0"/>
    <b v="0"/>
    <s v="theater/plays"/>
    <x v="3"/>
    <s v="plays"/>
  </r>
  <r>
    <x v="3"/>
    <n v="102.0498866213152"/>
    <n v="441"/>
    <s v="US"/>
    <s v="USD"/>
    <n v="1457071200"/>
    <n v="1457071200"/>
    <x v="186"/>
    <d v="2016-03-04T06:00:00"/>
    <b v="0"/>
    <b v="0"/>
    <s v="theater/plays"/>
    <x v="3"/>
    <s v="plays"/>
  </r>
  <r>
    <x v="0"/>
    <n v="105.75"/>
    <n v="24"/>
    <s v="US"/>
    <s v="USD"/>
    <n v="1370322000"/>
    <n v="1370408400"/>
    <x v="187"/>
    <d v="2013-06-05T05:00:00"/>
    <b v="0"/>
    <b v="1"/>
    <s v="theater/plays"/>
    <x v="3"/>
    <s v="plays"/>
  </r>
  <r>
    <x v="0"/>
    <n v="37.069767441860463"/>
    <n v="86"/>
    <s v="IT"/>
    <s v="EUR"/>
    <n v="1552366800"/>
    <n v="1552626000"/>
    <x v="188"/>
    <d v="2019-03-15T05:00:00"/>
    <b v="0"/>
    <b v="0"/>
    <s v="theater/plays"/>
    <x v="3"/>
    <s v="plays"/>
  </r>
  <r>
    <x v="0"/>
    <n v="35.049382716049379"/>
    <n v="243"/>
    <s v="US"/>
    <s v="USD"/>
    <n v="1403845200"/>
    <n v="1404190800"/>
    <x v="189"/>
    <d v="2014-07-01T05:00:00"/>
    <b v="0"/>
    <b v="0"/>
    <s v="music/rock"/>
    <x v="1"/>
    <s v="rock"/>
  </r>
  <r>
    <x v="0"/>
    <n v="46.338461538461537"/>
    <n v="65"/>
    <s v="US"/>
    <s v="USD"/>
    <n v="1523163600"/>
    <n v="1523509200"/>
    <x v="190"/>
    <d v="2018-04-12T05:00:00"/>
    <b v="1"/>
    <b v="0"/>
    <s v="music/indie rock"/>
    <x v="1"/>
    <s v="indie rock"/>
  </r>
  <r>
    <x v="1"/>
    <n v="69.174603174603178"/>
    <n v="126"/>
    <s v="US"/>
    <s v="USD"/>
    <n v="1442206800"/>
    <n v="1443589200"/>
    <x v="191"/>
    <d v="2015-09-30T05:00:00"/>
    <b v="0"/>
    <b v="0"/>
    <s v="music/metal"/>
    <x v="1"/>
    <s v="metal"/>
  </r>
  <r>
    <x v="1"/>
    <n v="109.07824427480917"/>
    <n v="524"/>
    <s v="US"/>
    <s v="USD"/>
    <n v="1532840400"/>
    <n v="1533445200"/>
    <x v="192"/>
    <d v="2018-08-05T05:00:00"/>
    <b v="0"/>
    <b v="0"/>
    <s v="music/electric music"/>
    <x v="1"/>
    <s v="electric music"/>
  </r>
  <r>
    <x v="0"/>
    <n v="51.78"/>
    <n v="100"/>
    <s v="DK"/>
    <s v="DKK"/>
    <n v="1472878800"/>
    <n v="1474520400"/>
    <x v="173"/>
    <d v="2016-09-22T05:00:00"/>
    <b v="0"/>
    <b v="0"/>
    <s v="technology/wearables"/>
    <x v="2"/>
    <s v="wearables"/>
  </r>
  <r>
    <x v="1"/>
    <n v="82.010055304172951"/>
    <n v="1989"/>
    <s v="US"/>
    <s v="USD"/>
    <n v="1498194000"/>
    <n v="1499403600"/>
    <x v="193"/>
    <d v="2017-07-07T05:00:00"/>
    <b v="0"/>
    <b v="0"/>
    <s v="film &amp; video/drama"/>
    <x v="4"/>
    <s v="drama"/>
  </r>
  <r>
    <x v="0"/>
    <n v="35.958333333333336"/>
    <n v="168"/>
    <s v="US"/>
    <s v="USD"/>
    <n v="1281070800"/>
    <n v="1283576400"/>
    <x v="194"/>
    <d v="2010-09-04T05:00:00"/>
    <b v="0"/>
    <b v="0"/>
    <s v="music/electric music"/>
    <x v="1"/>
    <s v="electric music"/>
  </r>
  <r>
    <x v="0"/>
    <n v="74.461538461538467"/>
    <n v="13"/>
    <s v="US"/>
    <s v="USD"/>
    <n v="1436245200"/>
    <n v="1436590800"/>
    <x v="195"/>
    <d v="2015-07-11T05:00:00"/>
    <b v="0"/>
    <b v="0"/>
    <s v="music/rock"/>
    <x v="1"/>
    <s v="rock"/>
  </r>
  <r>
    <x v="0"/>
    <n v="2"/>
    <n v="1"/>
    <s v="CA"/>
    <s v="CAD"/>
    <n v="1269493200"/>
    <n v="1270443600"/>
    <x v="152"/>
    <d v="2010-04-05T05:00:00"/>
    <b v="0"/>
    <b v="0"/>
    <s v="theater/plays"/>
    <x v="3"/>
    <s v="plays"/>
  </r>
  <r>
    <x v="1"/>
    <n v="91.114649681528661"/>
    <n v="157"/>
    <s v="US"/>
    <s v="USD"/>
    <n v="1406264400"/>
    <n v="1407819600"/>
    <x v="196"/>
    <d v="2014-08-12T05:00:00"/>
    <b v="0"/>
    <b v="0"/>
    <s v="technology/web"/>
    <x v="2"/>
    <s v="web"/>
  </r>
  <r>
    <x v="3"/>
    <n v="79.792682926829272"/>
    <n v="82"/>
    <s v="US"/>
    <s v="USD"/>
    <n v="1317531600"/>
    <n v="1317877200"/>
    <x v="197"/>
    <d v="2011-10-06T05:00:00"/>
    <b v="0"/>
    <b v="0"/>
    <s v="food/food trucks"/>
    <x v="0"/>
    <s v="food trucks"/>
  </r>
  <r>
    <x v="1"/>
    <n v="42.999777678968428"/>
    <n v="4498"/>
    <s v="AU"/>
    <s v="AUD"/>
    <n v="1484632800"/>
    <n v="1484805600"/>
    <x v="198"/>
    <d v="2017-01-19T06:00:00"/>
    <b v="0"/>
    <b v="0"/>
    <s v="theater/plays"/>
    <x v="3"/>
    <s v="plays"/>
  </r>
  <r>
    <x v="0"/>
    <n v="63.225000000000001"/>
    <n v="40"/>
    <s v="US"/>
    <s v="USD"/>
    <n v="1301806800"/>
    <n v="1302670800"/>
    <x v="199"/>
    <d v="2011-04-13T05:00:00"/>
    <b v="0"/>
    <b v="0"/>
    <s v="music/jazz"/>
    <x v="1"/>
    <s v="jazz"/>
  </r>
  <r>
    <x v="1"/>
    <n v="70.174999999999997"/>
    <n v="80"/>
    <s v="US"/>
    <s v="USD"/>
    <n v="1539752400"/>
    <n v="1540789200"/>
    <x v="200"/>
    <d v="2018-10-29T05:00:00"/>
    <b v="1"/>
    <b v="0"/>
    <s v="theater/plays"/>
    <x v="3"/>
    <s v="plays"/>
  </r>
  <r>
    <x v="3"/>
    <n v="61.333333333333336"/>
    <n v="57"/>
    <s v="US"/>
    <s v="USD"/>
    <n v="1267250400"/>
    <n v="1268028000"/>
    <x v="201"/>
    <d v="2010-03-08T06:00:00"/>
    <b v="0"/>
    <b v="0"/>
    <s v="publishing/fiction"/>
    <x v="5"/>
    <s v="fiction"/>
  </r>
  <r>
    <x v="1"/>
    <n v="99"/>
    <n v="43"/>
    <s v="US"/>
    <s v="USD"/>
    <n v="1535432400"/>
    <n v="1537160400"/>
    <x v="202"/>
    <d v="2018-09-17T05:00:00"/>
    <b v="0"/>
    <b v="1"/>
    <s v="music/rock"/>
    <x v="1"/>
    <s v="rock"/>
  </r>
  <r>
    <x v="1"/>
    <n v="96.984900146127615"/>
    <n v="2053"/>
    <s v="US"/>
    <s v="USD"/>
    <n v="1510207200"/>
    <n v="1512280800"/>
    <x v="203"/>
    <d v="2017-12-03T06:00:00"/>
    <b v="0"/>
    <b v="0"/>
    <s v="film &amp; video/documentary"/>
    <x v="4"/>
    <s v="documentary"/>
  </r>
  <r>
    <x v="2"/>
    <n v="51.004950495049506"/>
    <n v="808"/>
    <s v="AU"/>
    <s v="AUD"/>
    <n v="1462510800"/>
    <n v="1463115600"/>
    <x v="204"/>
    <d v="2016-05-13T05:00:00"/>
    <b v="0"/>
    <b v="0"/>
    <s v="film &amp; video/documentary"/>
    <x v="4"/>
    <s v="documentary"/>
  </r>
  <r>
    <x v="0"/>
    <n v="28.044247787610619"/>
    <n v="226"/>
    <s v="DK"/>
    <s v="DKK"/>
    <n v="1488520800"/>
    <n v="1490850000"/>
    <x v="205"/>
    <d v="2017-03-30T05:00:00"/>
    <b v="0"/>
    <b v="0"/>
    <s v="film &amp; video/science fiction"/>
    <x v="4"/>
    <s v="science fiction"/>
  </r>
  <r>
    <x v="0"/>
    <n v="60.984615384615381"/>
    <n v="1625"/>
    <s v="US"/>
    <s v="USD"/>
    <n v="1377579600"/>
    <n v="1379653200"/>
    <x v="206"/>
    <d v="2013-09-20T05:00:00"/>
    <b v="0"/>
    <b v="0"/>
    <s v="theater/plays"/>
    <x v="3"/>
    <s v="plays"/>
  </r>
  <r>
    <x v="1"/>
    <n v="73.214285714285708"/>
    <n v="168"/>
    <s v="US"/>
    <s v="USD"/>
    <n v="1576389600"/>
    <n v="1580364000"/>
    <x v="207"/>
    <d v="2020-01-30T06:00:00"/>
    <b v="0"/>
    <b v="0"/>
    <s v="theater/plays"/>
    <x v="3"/>
    <s v="plays"/>
  </r>
  <r>
    <x v="1"/>
    <n v="39.997435299603637"/>
    <n v="4289"/>
    <s v="US"/>
    <s v="USD"/>
    <n v="1289019600"/>
    <n v="1289714400"/>
    <x v="208"/>
    <d v="2010-11-14T06:00:00"/>
    <b v="0"/>
    <b v="1"/>
    <s v="music/indie rock"/>
    <x v="1"/>
    <s v="indie rock"/>
  </r>
  <r>
    <x v="1"/>
    <n v="86.812121212121212"/>
    <n v="165"/>
    <s v="US"/>
    <s v="USD"/>
    <n v="1282194000"/>
    <n v="1282712400"/>
    <x v="209"/>
    <d v="2010-08-25T05:00:00"/>
    <b v="0"/>
    <b v="0"/>
    <s v="music/rock"/>
    <x v="1"/>
    <s v="rock"/>
  </r>
  <r>
    <x v="0"/>
    <n v="42.125874125874127"/>
    <n v="143"/>
    <s v="US"/>
    <s v="USD"/>
    <n v="1550037600"/>
    <n v="1550210400"/>
    <x v="210"/>
    <d v="2019-02-15T06:00:00"/>
    <b v="0"/>
    <b v="0"/>
    <s v="theater/plays"/>
    <x v="3"/>
    <s v="plays"/>
  </r>
  <r>
    <x v="1"/>
    <n v="103.97851239669421"/>
    <n v="1815"/>
    <s v="US"/>
    <s v="USD"/>
    <n v="1321941600"/>
    <n v="1322114400"/>
    <x v="211"/>
    <d v="2011-11-24T06:00:00"/>
    <b v="0"/>
    <b v="0"/>
    <s v="theater/plays"/>
    <x v="3"/>
    <s v="plays"/>
  </r>
  <r>
    <x v="0"/>
    <n v="62.003211991434689"/>
    <n v="934"/>
    <s v="US"/>
    <s v="USD"/>
    <n v="1556427600"/>
    <n v="1557205200"/>
    <x v="212"/>
    <d v="2019-05-07T05:00:00"/>
    <b v="0"/>
    <b v="0"/>
    <s v="film &amp; video/science fiction"/>
    <x v="4"/>
    <s v="science fiction"/>
  </r>
  <r>
    <x v="1"/>
    <n v="31.005037783375315"/>
    <n v="397"/>
    <s v="GB"/>
    <s v="GBP"/>
    <n v="1320991200"/>
    <n v="1323928800"/>
    <x v="213"/>
    <d v="2011-12-15T06:00:00"/>
    <b v="0"/>
    <b v="1"/>
    <s v="film &amp; video/shorts"/>
    <x v="4"/>
    <s v="shorts"/>
  </r>
  <r>
    <x v="1"/>
    <n v="89.991552956465242"/>
    <n v="1539"/>
    <s v="US"/>
    <s v="USD"/>
    <n v="1345093200"/>
    <n v="1346130000"/>
    <x v="214"/>
    <d v="2012-08-28T05:00:00"/>
    <b v="0"/>
    <b v="0"/>
    <s v="film &amp; video/animation"/>
    <x v="4"/>
    <s v="animation"/>
  </r>
  <r>
    <x v="0"/>
    <n v="39.235294117647058"/>
    <n v="17"/>
    <s v="US"/>
    <s v="USD"/>
    <n v="1309496400"/>
    <n v="1311051600"/>
    <x v="215"/>
    <d v="2011-07-19T05:00:00"/>
    <b v="1"/>
    <b v="0"/>
    <s v="theater/plays"/>
    <x v="3"/>
    <s v="plays"/>
  </r>
  <r>
    <x v="0"/>
    <n v="54.993116108306566"/>
    <n v="2179"/>
    <s v="US"/>
    <s v="USD"/>
    <n v="1340254800"/>
    <n v="1340427600"/>
    <x v="216"/>
    <d v="2012-06-23T05:00:00"/>
    <b v="1"/>
    <b v="0"/>
    <s v="food/food trucks"/>
    <x v="0"/>
    <s v="food trucks"/>
  </r>
  <r>
    <x v="1"/>
    <n v="47.992753623188406"/>
    <n v="138"/>
    <s v="US"/>
    <s v="USD"/>
    <n v="1412226000"/>
    <n v="1412312400"/>
    <x v="217"/>
    <d v="2014-10-03T05:00:00"/>
    <b v="0"/>
    <b v="0"/>
    <s v="photography/photography books"/>
    <x v="7"/>
    <s v="photography books"/>
  </r>
  <r>
    <x v="0"/>
    <n v="87.966702470461868"/>
    <n v="931"/>
    <s v="US"/>
    <s v="USD"/>
    <n v="1458104400"/>
    <n v="1459314000"/>
    <x v="218"/>
    <d v="2016-03-30T05:00:00"/>
    <b v="0"/>
    <b v="0"/>
    <s v="theater/plays"/>
    <x v="3"/>
    <s v="plays"/>
  </r>
  <r>
    <x v="1"/>
    <n v="51.999165275459099"/>
    <n v="3594"/>
    <s v="US"/>
    <s v="USD"/>
    <n v="1411534800"/>
    <n v="1415426400"/>
    <x v="219"/>
    <d v="2014-11-08T06:00:00"/>
    <b v="0"/>
    <b v="0"/>
    <s v="film &amp; video/science fiction"/>
    <x v="4"/>
    <s v="science fiction"/>
  </r>
  <r>
    <x v="1"/>
    <n v="29.999659863945578"/>
    <n v="5880"/>
    <s v="US"/>
    <s v="USD"/>
    <n v="1399093200"/>
    <n v="1399093200"/>
    <x v="220"/>
    <d v="2014-05-03T05:00:00"/>
    <b v="1"/>
    <b v="0"/>
    <s v="music/rock"/>
    <x v="1"/>
    <s v="rock"/>
  </r>
  <r>
    <x v="1"/>
    <n v="98.205357142857139"/>
    <n v="112"/>
    <s v="US"/>
    <s v="USD"/>
    <n v="1270702800"/>
    <n v="1273899600"/>
    <x v="221"/>
    <d v="2010-05-15T05:00:00"/>
    <b v="0"/>
    <b v="0"/>
    <s v="photography/photography books"/>
    <x v="7"/>
    <s v="photography books"/>
  </r>
  <r>
    <x v="1"/>
    <n v="108.96182396606575"/>
    <n v="943"/>
    <s v="US"/>
    <s v="USD"/>
    <n v="1431666000"/>
    <n v="1432184400"/>
    <x v="222"/>
    <d v="2015-05-21T05:00:00"/>
    <b v="0"/>
    <b v="0"/>
    <s v="games/mobile games"/>
    <x v="6"/>
    <s v="mobile games"/>
  </r>
  <r>
    <x v="1"/>
    <n v="66.998379254457049"/>
    <n v="2468"/>
    <s v="US"/>
    <s v="USD"/>
    <n v="1472619600"/>
    <n v="1474779600"/>
    <x v="172"/>
    <d v="2016-09-25T05:00:00"/>
    <b v="0"/>
    <b v="0"/>
    <s v="film &amp; video/animation"/>
    <x v="4"/>
    <s v="animation"/>
  </r>
  <r>
    <x v="1"/>
    <n v="64.99333594668758"/>
    <n v="2551"/>
    <s v="US"/>
    <s v="USD"/>
    <n v="1496293200"/>
    <n v="1500440400"/>
    <x v="223"/>
    <d v="2017-07-19T05:00:00"/>
    <b v="0"/>
    <b v="1"/>
    <s v="games/mobile games"/>
    <x v="6"/>
    <s v="mobile games"/>
  </r>
  <r>
    <x v="1"/>
    <n v="99.841584158415841"/>
    <n v="101"/>
    <s v="US"/>
    <s v="USD"/>
    <n v="1575612000"/>
    <n v="1575612000"/>
    <x v="224"/>
    <d v="2019-12-06T06:00:00"/>
    <b v="0"/>
    <b v="0"/>
    <s v="games/video games"/>
    <x v="6"/>
    <s v="video games"/>
  </r>
  <r>
    <x v="3"/>
    <n v="82.432835820895519"/>
    <n v="67"/>
    <s v="US"/>
    <s v="USD"/>
    <n v="1369112400"/>
    <n v="1374123600"/>
    <x v="225"/>
    <d v="2013-07-18T05:00:00"/>
    <b v="0"/>
    <b v="0"/>
    <s v="theater/plays"/>
    <x v="3"/>
    <s v="plays"/>
  </r>
  <r>
    <x v="1"/>
    <n v="63.293478260869563"/>
    <n v="92"/>
    <s v="US"/>
    <s v="USD"/>
    <n v="1469422800"/>
    <n v="1469509200"/>
    <x v="226"/>
    <d v="2016-07-26T05:00:00"/>
    <b v="0"/>
    <b v="0"/>
    <s v="theater/plays"/>
    <x v="3"/>
    <s v="plays"/>
  </r>
  <r>
    <x v="1"/>
    <n v="96.774193548387103"/>
    <n v="62"/>
    <s v="US"/>
    <s v="USD"/>
    <n v="1307854800"/>
    <n v="1309237200"/>
    <x v="227"/>
    <d v="2011-06-28T05:00:00"/>
    <b v="0"/>
    <b v="0"/>
    <s v="film &amp; video/animation"/>
    <x v="4"/>
    <s v="animation"/>
  </r>
  <r>
    <x v="1"/>
    <n v="54.906040268456373"/>
    <n v="149"/>
    <s v="IT"/>
    <s v="EUR"/>
    <n v="1503378000"/>
    <n v="1503982800"/>
    <x v="228"/>
    <d v="2017-08-29T05:00:00"/>
    <b v="0"/>
    <b v="1"/>
    <s v="games/video games"/>
    <x v="6"/>
    <s v="video games"/>
  </r>
  <r>
    <x v="0"/>
    <n v="39.010869565217391"/>
    <n v="92"/>
    <s v="US"/>
    <s v="USD"/>
    <n v="1486965600"/>
    <n v="1487397600"/>
    <x v="229"/>
    <d v="2017-02-18T06:00:00"/>
    <b v="0"/>
    <b v="0"/>
    <s v="film &amp; video/animation"/>
    <x v="4"/>
    <s v="animation"/>
  </r>
  <r>
    <x v="0"/>
    <n v="75.84210526315789"/>
    <n v="57"/>
    <s v="AU"/>
    <s v="AUD"/>
    <n v="1561438800"/>
    <n v="1562043600"/>
    <x v="230"/>
    <d v="2019-07-02T05:00:00"/>
    <b v="0"/>
    <b v="1"/>
    <s v="music/rock"/>
    <x v="1"/>
    <s v="rock"/>
  </r>
  <r>
    <x v="1"/>
    <n v="45.051671732522799"/>
    <n v="329"/>
    <s v="US"/>
    <s v="USD"/>
    <n v="1398402000"/>
    <n v="1398574800"/>
    <x v="231"/>
    <d v="2014-04-27T05:00:00"/>
    <b v="0"/>
    <b v="0"/>
    <s v="film &amp; video/animation"/>
    <x v="4"/>
    <s v="animation"/>
  </r>
  <r>
    <x v="1"/>
    <n v="104.51546391752578"/>
    <n v="97"/>
    <s v="DK"/>
    <s v="DKK"/>
    <n v="1513231200"/>
    <n v="1515391200"/>
    <x v="232"/>
    <d v="2018-01-08T06:00:00"/>
    <b v="0"/>
    <b v="1"/>
    <s v="theater/plays"/>
    <x v="3"/>
    <s v="plays"/>
  </r>
  <r>
    <x v="0"/>
    <n v="76.268292682926827"/>
    <n v="41"/>
    <s v="US"/>
    <s v="USD"/>
    <n v="1440824400"/>
    <n v="1441170000"/>
    <x v="233"/>
    <d v="2015-09-02T05:00:00"/>
    <b v="0"/>
    <b v="0"/>
    <s v="technology/wearables"/>
    <x v="2"/>
    <s v="wearables"/>
  </r>
  <r>
    <x v="1"/>
    <n v="69.015695067264573"/>
    <n v="1784"/>
    <s v="US"/>
    <s v="USD"/>
    <n v="1281070800"/>
    <n v="1281157200"/>
    <x v="194"/>
    <d v="2010-08-07T05:00:00"/>
    <b v="0"/>
    <b v="0"/>
    <s v="theater/plays"/>
    <x v="3"/>
    <s v="plays"/>
  </r>
  <r>
    <x v="1"/>
    <n v="101.97684085510689"/>
    <n v="1684"/>
    <s v="AU"/>
    <s v="AUD"/>
    <n v="1397365200"/>
    <n v="1398229200"/>
    <x v="234"/>
    <d v="2014-04-23T05:00:00"/>
    <b v="0"/>
    <b v="1"/>
    <s v="publishing/nonfiction"/>
    <x v="5"/>
    <s v="nonfiction"/>
  </r>
  <r>
    <x v="1"/>
    <n v="42.915999999999997"/>
    <n v="250"/>
    <s v="US"/>
    <s v="USD"/>
    <n v="1494392400"/>
    <n v="1495256400"/>
    <x v="235"/>
    <d v="2017-05-20T05:00:00"/>
    <b v="0"/>
    <b v="1"/>
    <s v="music/rock"/>
    <x v="1"/>
    <s v="rock"/>
  </r>
  <r>
    <x v="1"/>
    <n v="43.025210084033617"/>
    <n v="238"/>
    <s v="US"/>
    <s v="USD"/>
    <n v="1520143200"/>
    <n v="1520402400"/>
    <x v="236"/>
    <d v="2018-03-07T06:00:00"/>
    <b v="0"/>
    <b v="0"/>
    <s v="theater/plays"/>
    <x v="3"/>
    <s v="plays"/>
  </r>
  <r>
    <x v="1"/>
    <n v="75.245283018867923"/>
    <n v="53"/>
    <s v="US"/>
    <s v="USD"/>
    <n v="1405314000"/>
    <n v="1409806800"/>
    <x v="237"/>
    <d v="2014-09-04T05:00:00"/>
    <b v="0"/>
    <b v="0"/>
    <s v="theater/plays"/>
    <x v="3"/>
    <s v="plays"/>
  </r>
  <r>
    <x v="1"/>
    <n v="69.023364485981304"/>
    <n v="214"/>
    <s v="US"/>
    <s v="USD"/>
    <n v="1396846800"/>
    <n v="1396933200"/>
    <x v="238"/>
    <d v="2014-04-08T05:00:00"/>
    <b v="0"/>
    <b v="0"/>
    <s v="theater/plays"/>
    <x v="3"/>
    <s v="plays"/>
  </r>
  <r>
    <x v="1"/>
    <n v="65.986486486486484"/>
    <n v="222"/>
    <s v="US"/>
    <s v="USD"/>
    <n v="1375678800"/>
    <n v="1376024400"/>
    <x v="239"/>
    <d v="2013-08-09T05:00:00"/>
    <b v="0"/>
    <b v="0"/>
    <s v="technology/web"/>
    <x v="2"/>
    <s v="web"/>
  </r>
  <r>
    <x v="1"/>
    <n v="98.013800424628457"/>
    <n v="1884"/>
    <s v="US"/>
    <s v="USD"/>
    <n v="1482386400"/>
    <n v="1483682400"/>
    <x v="240"/>
    <d v="2017-01-06T06:00:00"/>
    <b v="0"/>
    <b v="1"/>
    <s v="publishing/fiction"/>
    <x v="5"/>
    <s v="fiction"/>
  </r>
  <r>
    <x v="1"/>
    <n v="60.105504587155963"/>
    <n v="218"/>
    <s v="AU"/>
    <s v="AUD"/>
    <n v="1420005600"/>
    <n v="1420437600"/>
    <x v="241"/>
    <d v="2015-01-05T06:00:00"/>
    <b v="0"/>
    <b v="0"/>
    <s v="games/mobile games"/>
    <x v="6"/>
    <s v="mobile games"/>
  </r>
  <r>
    <x v="1"/>
    <n v="26.000773395204948"/>
    <n v="6465"/>
    <s v="US"/>
    <s v="USD"/>
    <n v="1420178400"/>
    <n v="1420783200"/>
    <x v="242"/>
    <d v="2015-01-09T06:00:00"/>
    <b v="0"/>
    <b v="0"/>
    <s v="publishing/translations"/>
    <x v="5"/>
    <s v="translations"/>
  </r>
  <r>
    <x v="0"/>
    <n v="3"/>
    <n v="1"/>
    <s v="US"/>
    <s v="USD"/>
    <n v="1264399200"/>
    <n v="1267423200"/>
    <x v="67"/>
    <d v="2010-03-01T06:00:00"/>
    <b v="0"/>
    <b v="0"/>
    <s v="music/rock"/>
    <x v="1"/>
    <s v="rock"/>
  </r>
  <r>
    <x v="0"/>
    <n v="38.019801980198018"/>
    <n v="101"/>
    <s v="US"/>
    <s v="USD"/>
    <n v="1355032800"/>
    <n v="1355205600"/>
    <x v="243"/>
    <d v="2012-12-11T06:00:00"/>
    <b v="0"/>
    <b v="0"/>
    <s v="theater/plays"/>
    <x v="3"/>
    <s v="plays"/>
  </r>
  <r>
    <x v="1"/>
    <n v="106.15254237288136"/>
    <n v="59"/>
    <s v="US"/>
    <s v="USD"/>
    <n v="1382677200"/>
    <n v="1383109200"/>
    <x v="244"/>
    <d v="2013-10-30T05:00:00"/>
    <b v="0"/>
    <b v="0"/>
    <s v="theater/plays"/>
    <x v="3"/>
    <s v="plays"/>
  </r>
  <r>
    <x v="0"/>
    <n v="81.019475655430711"/>
    <n v="1335"/>
    <s v="CA"/>
    <s v="CAD"/>
    <n v="1302238800"/>
    <n v="1303275600"/>
    <x v="245"/>
    <d v="2011-04-20T05:00:00"/>
    <b v="0"/>
    <b v="0"/>
    <s v="film &amp; video/drama"/>
    <x v="4"/>
    <s v="drama"/>
  </r>
  <r>
    <x v="1"/>
    <n v="96.647727272727266"/>
    <n v="88"/>
    <s v="US"/>
    <s v="USD"/>
    <n v="1487656800"/>
    <n v="1487829600"/>
    <x v="246"/>
    <d v="2017-02-23T06:00:00"/>
    <b v="0"/>
    <b v="0"/>
    <s v="publishing/nonfiction"/>
    <x v="5"/>
    <s v="nonfiction"/>
  </r>
  <r>
    <x v="1"/>
    <n v="57.003535651149086"/>
    <n v="1697"/>
    <s v="US"/>
    <s v="USD"/>
    <n v="1297836000"/>
    <n v="1298268000"/>
    <x v="247"/>
    <d v="2011-02-21T06:00:00"/>
    <b v="0"/>
    <b v="1"/>
    <s v="music/rock"/>
    <x v="1"/>
    <s v="rock"/>
  </r>
  <r>
    <x v="0"/>
    <n v="63.93333333333333"/>
    <n v="15"/>
    <s v="GB"/>
    <s v="GBP"/>
    <n v="1453615200"/>
    <n v="1456812000"/>
    <x v="248"/>
    <d v="2016-03-01T06:00:00"/>
    <b v="0"/>
    <b v="0"/>
    <s v="music/rock"/>
    <x v="1"/>
    <s v="rock"/>
  </r>
  <r>
    <x v="1"/>
    <n v="90.456521739130437"/>
    <n v="92"/>
    <s v="US"/>
    <s v="USD"/>
    <n v="1362463200"/>
    <n v="1363669200"/>
    <x v="249"/>
    <d v="2013-03-19T05:00:00"/>
    <b v="0"/>
    <b v="0"/>
    <s v="theater/plays"/>
    <x v="3"/>
    <s v="plays"/>
  </r>
  <r>
    <x v="1"/>
    <n v="72.172043010752688"/>
    <n v="186"/>
    <s v="US"/>
    <s v="USD"/>
    <n v="1481176800"/>
    <n v="1482904800"/>
    <x v="250"/>
    <d v="2016-12-28T06:00:00"/>
    <b v="0"/>
    <b v="1"/>
    <s v="theater/plays"/>
    <x v="3"/>
    <s v="plays"/>
  </r>
  <r>
    <x v="1"/>
    <n v="77.934782608695656"/>
    <n v="138"/>
    <s v="US"/>
    <s v="USD"/>
    <n v="1354946400"/>
    <n v="1356588000"/>
    <x v="251"/>
    <d v="2012-12-27T06:00:00"/>
    <b v="1"/>
    <b v="0"/>
    <s v="photography/photography books"/>
    <x v="7"/>
    <s v="photography books"/>
  </r>
  <r>
    <x v="1"/>
    <n v="38.065134099616856"/>
    <n v="261"/>
    <s v="US"/>
    <s v="USD"/>
    <n v="1348808400"/>
    <n v="1349845200"/>
    <x v="136"/>
    <d v="2012-10-10T05:00:00"/>
    <b v="0"/>
    <b v="0"/>
    <s v="music/rock"/>
    <x v="1"/>
    <s v="rock"/>
  </r>
  <r>
    <x v="0"/>
    <n v="57.936123348017624"/>
    <n v="454"/>
    <s v="US"/>
    <s v="USD"/>
    <n v="1282712400"/>
    <n v="1283058000"/>
    <x v="252"/>
    <d v="2010-08-29T05:00:00"/>
    <b v="0"/>
    <b v="1"/>
    <s v="music/rock"/>
    <x v="1"/>
    <s v="rock"/>
  </r>
  <r>
    <x v="1"/>
    <n v="49.794392523364486"/>
    <n v="107"/>
    <s v="US"/>
    <s v="USD"/>
    <n v="1301979600"/>
    <n v="1304226000"/>
    <x v="253"/>
    <d v="2011-05-01T05:00:00"/>
    <b v="0"/>
    <b v="1"/>
    <s v="music/indie rock"/>
    <x v="1"/>
    <s v="indie rock"/>
  </r>
  <r>
    <x v="1"/>
    <n v="54.050251256281406"/>
    <n v="199"/>
    <s v="US"/>
    <s v="USD"/>
    <n v="1263016800"/>
    <n v="1263016800"/>
    <x v="254"/>
    <d v="2010-01-09T06:00:00"/>
    <b v="0"/>
    <b v="0"/>
    <s v="photography/photography books"/>
    <x v="7"/>
    <s v="photography books"/>
  </r>
  <r>
    <x v="1"/>
    <n v="30.002721335268504"/>
    <n v="5512"/>
    <s v="US"/>
    <s v="USD"/>
    <n v="1360648800"/>
    <n v="1362031200"/>
    <x v="255"/>
    <d v="2013-02-28T06:00:00"/>
    <b v="0"/>
    <b v="0"/>
    <s v="theater/plays"/>
    <x v="3"/>
    <s v="plays"/>
  </r>
  <r>
    <x v="1"/>
    <n v="70.127906976744185"/>
    <n v="86"/>
    <s v="US"/>
    <s v="USD"/>
    <n v="1451800800"/>
    <n v="1455602400"/>
    <x v="256"/>
    <d v="2016-02-16T06:00:00"/>
    <b v="0"/>
    <b v="0"/>
    <s v="theater/plays"/>
    <x v="3"/>
    <s v="plays"/>
  </r>
  <r>
    <x v="0"/>
    <n v="26.996228786926462"/>
    <n v="3182"/>
    <s v="IT"/>
    <s v="EUR"/>
    <n v="1415340000"/>
    <n v="1418191200"/>
    <x v="257"/>
    <d v="2014-12-10T06:00:00"/>
    <b v="0"/>
    <b v="1"/>
    <s v="music/jazz"/>
    <x v="1"/>
    <s v="jazz"/>
  </r>
  <r>
    <x v="1"/>
    <n v="51.990606936416185"/>
    <n v="2768"/>
    <s v="AU"/>
    <s v="AUD"/>
    <n v="1351054800"/>
    <n v="1352440800"/>
    <x v="258"/>
    <d v="2012-11-09T06:00:00"/>
    <b v="0"/>
    <b v="0"/>
    <s v="theater/plays"/>
    <x v="3"/>
    <s v="plays"/>
  </r>
  <r>
    <x v="1"/>
    <n v="56.416666666666664"/>
    <n v="48"/>
    <s v="US"/>
    <s v="USD"/>
    <n v="1349326800"/>
    <n v="1353304800"/>
    <x v="259"/>
    <d v="2012-11-19T06:00:00"/>
    <b v="0"/>
    <b v="0"/>
    <s v="film &amp; video/documentary"/>
    <x v="4"/>
    <s v="documentary"/>
  </r>
  <r>
    <x v="1"/>
    <n v="101.63218390804597"/>
    <n v="87"/>
    <s v="US"/>
    <s v="USD"/>
    <n v="1548914400"/>
    <n v="1550728800"/>
    <x v="260"/>
    <d v="2019-02-21T06:00:00"/>
    <b v="0"/>
    <b v="0"/>
    <s v="film &amp; video/television"/>
    <x v="4"/>
    <s v="television"/>
  </r>
  <r>
    <x v="3"/>
    <n v="25.005291005291006"/>
    <n v="1890"/>
    <s v="US"/>
    <s v="USD"/>
    <n v="1291269600"/>
    <n v="1291442400"/>
    <x v="261"/>
    <d v="2010-12-04T06:00:00"/>
    <b v="0"/>
    <b v="0"/>
    <s v="games/video games"/>
    <x v="6"/>
    <s v="video games"/>
  </r>
  <r>
    <x v="2"/>
    <n v="32.016393442622949"/>
    <n v="61"/>
    <s v="US"/>
    <s v="USD"/>
    <n v="1449468000"/>
    <n v="1452146400"/>
    <x v="262"/>
    <d v="2016-01-07T06:00:00"/>
    <b v="0"/>
    <b v="0"/>
    <s v="photography/photography books"/>
    <x v="7"/>
    <s v="photography books"/>
  </r>
  <r>
    <x v="1"/>
    <n v="82.021647307286173"/>
    <n v="1894"/>
    <s v="US"/>
    <s v="USD"/>
    <n v="1562734800"/>
    <n v="1564894800"/>
    <x v="263"/>
    <d v="2019-08-04T05:00:00"/>
    <b v="0"/>
    <b v="1"/>
    <s v="theater/plays"/>
    <x v="3"/>
    <s v="plays"/>
  </r>
  <r>
    <x v="1"/>
    <n v="37.957446808510639"/>
    <n v="282"/>
    <s v="CA"/>
    <s v="CAD"/>
    <n v="1505624400"/>
    <n v="1505883600"/>
    <x v="264"/>
    <d v="2017-09-20T05:00:00"/>
    <b v="0"/>
    <b v="0"/>
    <s v="theater/plays"/>
    <x v="3"/>
    <s v="plays"/>
  </r>
  <r>
    <x v="0"/>
    <n v="51.533333333333331"/>
    <n v="15"/>
    <s v="US"/>
    <s v="USD"/>
    <n v="1509948000"/>
    <n v="1510380000"/>
    <x v="265"/>
    <d v="2017-11-11T06:00:00"/>
    <b v="0"/>
    <b v="0"/>
    <s v="theater/plays"/>
    <x v="3"/>
    <s v="plays"/>
  </r>
  <r>
    <x v="1"/>
    <n v="81.198275862068968"/>
    <n v="116"/>
    <s v="US"/>
    <s v="USD"/>
    <n v="1554526800"/>
    <n v="1555218000"/>
    <x v="266"/>
    <d v="2019-04-14T05:00:00"/>
    <b v="0"/>
    <b v="0"/>
    <s v="publishing/translations"/>
    <x v="5"/>
    <s v="translations"/>
  </r>
  <r>
    <x v="0"/>
    <n v="40.030075187969928"/>
    <n v="133"/>
    <s v="US"/>
    <s v="USD"/>
    <n v="1334811600"/>
    <n v="1335243600"/>
    <x v="267"/>
    <d v="2012-04-24T05:00:00"/>
    <b v="0"/>
    <b v="1"/>
    <s v="games/video games"/>
    <x v="6"/>
    <s v="video games"/>
  </r>
  <r>
    <x v="1"/>
    <n v="89.939759036144579"/>
    <n v="83"/>
    <s v="US"/>
    <s v="USD"/>
    <n v="1279515600"/>
    <n v="1279688400"/>
    <x v="268"/>
    <d v="2010-07-21T05:00:00"/>
    <b v="0"/>
    <b v="0"/>
    <s v="theater/plays"/>
    <x v="3"/>
    <s v="plays"/>
  </r>
  <r>
    <x v="1"/>
    <n v="96.692307692307693"/>
    <n v="91"/>
    <s v="US"/>
    <s v="USD"/>
    <n v="1353909600"/>
    <n v="1356069600"/>
    <x v="269"/>
    <d v="2012-12-21T06:00:00"/>
    <b v="0"/>
    <b v="0"/>
    <s v="technology/web"/>
    <x v="2"/>
    <s v="web"/>
  </r>
  <r>
    <x v="1"/>
    <n v="25.010989010989011"/>
    <n v="546"/>
    <s v="US"/>
    <s v="USD"/>
    <n v="1535950800"/>
    <n v="1536210000"/>
    <x v="270"/>
    <d v="2018-09-06T05:00:00"/>
    <b v="0"/>
    <b v="0"/>
    <s v="theater/plays"/>
    <x v="3"/>
    <s v="plays"/>
  </r>
  <r>
    <x v="1"/>
    <n v="36.987277353689571"/>
    <n v="393"/>
    <s v="US"/>
    <s v="USD"/>
    <n v="1511244000"/>
    <n v="1511762400"/>
    <x v="271"/>
    <d v="2017-11-27T06:00:00"/>
    <b v="0"/>
    <b v="0"/>
    <s v="film &amp; video/animation"/>
    <x v="4"/>
    <s v="animation"/>
  </r>
  <r>
    <x v="0"/>
    <n v="73.012609117361791"/>
    <n v="2062"/>
    <s v="US"/>
    <s v="USD"/>
    <n v="1331445600"/>
    <n v="1333256400"/>
    <x v="272"/>
    <d v="2012-04-01T05:00:00"/>
    <b v="0"/>
    <b v="1"/>
    <s v="theater/plays"/>
    <x v="3"/>
    <s v="plays"/>
  </r>
  <r>
    <x v="1"/>
    <n v="68.240601503759393"/>
    <n v="133"/>
    <s v="US"/>
    <s v="USD"/>
    <n v="1480226400"/>
    <n v="1480744800"/>
    <x v="73"/>
    <d v="2016-12-03T06:00:00"/>
    <b v="0"/>
    <b v="1"/>
    <s v="film &amp; video/television"/>
    <x v="4"/>
    <s v="television"/>
  </r>
  <r>
    <x v="0"/>
    <n v="52.310344827586206"/>
    <n v="29"/>
    <s v="DK"/>
    <s v="DKK"/>
    <n v="1464584400"/>
    <n v="1465016400"/>
    <x v="273"/>
    <d v="2016-06-04T05:00:00"/>
    <b v="0"/>
    <b v="0"/>
    <s v="music/rock"/>
    <x v="1"/>
    <s v="rock"/>
  </r>
  <r>
    <x v="0"/>
    <n v="61.765151515151516"/>
    <n v="132"/>
    <s v="US"/>
    <s v="USD"/>
    <n v="1335848400"/>
    <n v="1336280400"/>
    <x v="274"/>
    <d v="2012-05-06T05:00:00"/>
    <b v="0"/>
    <b v="0"/>
    <s v="technology/web"/>
    <x v="2"/>
    <s v="web"/>
  </r>
  <r>
    <x v="1"/>
    <n v="25.027559055118111"/>
    <n v="254"/>
    <s v="US"/>
    <s v="USD"/>
    <n v="1473483600"/>
    <n v="1476766800"/>
    <x v="275"/>
    <d v="2016-10-18T05:00:00"/>
    <b v="0"/>
    <b v="0"/>
    <s v="theater/plays"/>
    <x v="3"/>
    <s v="plays"/>
  </r>
  <r>
    <x v="3"/>
    <n v="106.28804347826087"/>
    <n v="184"/>
    <s v="US"/>
    <s v="USD"/>
    <n v="1479880800"/>
    <n v="1480485600"/>
    <x v="276"/>
    <d v="2016-11-30T06:00:00"/>
    <b v="0"/>
    <b v="0"/>
    <s v="theater/plays"/>
    <x v="3"/>
    <s v="plays"/>
  </r>
  <r>
    <x v="1"/>
    <n v="75.07386363636364"/>
    <n v="176"/>
    <s v="US"/>
    <s v="USD"/>
    <n v="1430197200"/>
    <n v="1430197200"/>
    <x v="277"/>
    <d v="2015-04-28T05:00:00"/>
    <b v="0"/>
    <b v="0"/>
    <s v="music/electric music"/>
    <x v="1"/>
    <s v="electric music"/>
  </r>
  <r>
    <x v="0"/>
    <n v="39.970802919708028"/>
    <n v="137"/>
    <s v="DK"/>
    <s v="DKK"/>
    <n v="1331701200"/>
    <n v="1331787600"/>
    <x v="278"/>
    <d v="2012-03-15T05:00:00"/>
    <b v="0"/>
    <b v="1"/>
    <s v="music/metal"/>
    <x v="1"/>
    <s v="metal"/>
  </r>
  <r>
    <x v="1"/>
    <n v="39.982195845697326"/>
    <n v="337"/>
    <s v="CA"/>
    <s v="CAD"/>
    <n v="1438578000"/>
    <n v="1438837200"/>
    <x v="279"/>
    <d v="2015-08-06T05:00:00"/>
    <b v="0"/>
    <b v="0"/>
    <s v="theater/plays"/>
    <x v="3"/>
    <s v="plays"/>
  </r>
  <r>
    <x v="0"/>
    <n v="101.01541850220265"/>
    <n v="908"/>
    <s v="US"/>
    <s v="USD"/>
    <n v="1368162000"/>
    <n v="1370926800"/>
    <x v="280"/>
    <d v="2013-06-11T05:00:00"/>
    <b v="0"/>
    <b v="1"/>
    <s v="film &amp; video/documentary"/>
    <x v="4"/>
    <s v="documentary"/>
  </r>
  <r>
    <x v="1"/>
    <n v="76.813084112149539"/>
    <n v="107"/>
    <s v="US"/>
    <s v="USD"/>
    <n v="1318654800"/>
    <n v="1319000400"/>
    <x v="281"/>
    <d v="2011-10-19T05:00:00"/>
    <b v="1"/>
    <b v="0"/>
    <s v="technology/web"/>
    <x v="2"/>
    <s v="web"/>
  </r>
  <r>
    <x v="0"/>
    <n v="71.7"/>
    <n v="10"/>
    <s v="US"/>
    <s v="USD"/>
    <n v="1331874000"/>
    <n v="1333429200"/>
    <x v="282"/>
    <d v="2012-04-03T05:00:00"/>
    <b v="0"/>
    <b v="0"/>
    <s v="food/food trucks"/>
    <x v="0"/>
    <s v="food trucks"/>
  </r>
  <r>
    <x v="3"/>
    <n v="33.28125"/>
    <n v="32"/>
    <s v="IT"/>
    <s v="EUR"/>
    <n v="1286254800"/>
    <n v="1287032400"/>
    <x v="283"/>
    <d v="2010-10-14T05:00:00"/>
    <b v="0"/>
    <b v="0"/>
    <s v="theater/plays"/>
    <x v="3"/>
    <s v="plays"/>
  </r>
  <r>
    <x v="1"/>
    <n v="43.923497267759565"/>
    <n v="183"/>
    <s v="US"/>
    <s v="USD"/>
    <n v="1540530000"/>
    <n v="1541570400"/>
    <x v="284"/>
    <d v="2018-11-07T06:00:00"/>
    <b v="0"/>
    <b v="0"/>
    <s v="theater/plays"/>
    <x v="3"/>
    <s v="plays"/>
  </r>
  <r>
    <x v="0"/>
    <n v="36.004712041884815"/>
    <n v="1910"/>
    <s v="CH"/>
    <s v="CHF"/>
    <n v="1381813200"/>
    <n v="1383976800"/>
    <x v="285"/>
    <d v="2013-11-09T06:00:00"/>
    <b v="0"/>
    <b v="0"/>
    <s v="theater/plays"/>
    <x v="3"/>
    <s v="plays"/>
  </r>
  <r>
    <x v="0"/>
    <n v="88.21052631578948"/>
    <n v="38"/>
    <s v="AU"/>
    <s v="AUD"/>
    <n v="1548655200"/>
    <n v="1550556000"/>
    <x v="286"/>
    <d v="2019-02-19T06:00:00"/>
    <b v="0"/>
    <b v="0"/>
    <s v="theater/plays"/>
    <x v="3"/>
    <s v="plays"/>
  </r>
  <r>
    <x v="0"/>
    <n v="65.240384615384613"/>
    <n v="104"/>
    <s v="AU"/>
    <s v="AUD"/>
    <n v="1389679200"/>
    <n v="1390456800"/>
    <x v="287"/>
    <d v="2014-01-23T06:00:00"/>
    <b v="0"/>
    <b v="1"/>
    <s v="theater/plays"/>
    <x v="3"/>
    <s v="plays"/>
  </r>
  <r>
    <x v="1"/>
    <n v="69.958333333333329"/>
    <n v="72"/>
    <s v="US"/>
    <s v="USD"/>
    <n v="1456466400"/>
    <n v="1458018000"/>
    <x v="288"/>
    <d v="2016-03-15T05:00:00"/>
    <b v="0"/>
    <b v="1"/>
    <s v="music/rock"/>
    <x v="1"/>
    <s v="rock"/>
  </r>
  <r>
    <x v="0"/>
    <n v="39.877551020408163"/>
    <n v="49"/>
    <s v="US"/>
    <s v="USD"/>
    <n v="1456984800"/>
    <n v="1461819600"/>
    <x v="289"/>
    <d v="2016-04-28T05:00:00"/>
    <b v="0"/>
    <b v="0"/>
    <s v="food/food trucks"/>
    <x v="0"/>
    <s v="food trucks"/>
  </r>
  <r>
    <x v="0"/>
    <n v="5"/>
    <n v="1"/>
    <s v="DK"/>
    <s v="DKK"/>
    <n v="1504069200"/>
    <n v="1504155600"/>
    <x v="290"/>
    <d v="2017-08-31T05:00:00"/>
    <b v="0"/>
    <b v="1"/>
    <s v="publishing/nonfiction"/>
    <x v="5"/>
    <s v="nonfiction"/>
  </r>
  <r>
    <x v="1"/>
    <n v="41.023728813559323"/>
    <n v="295"/>
    <s v="US"/>
    <s v="USD"/>
    <n v="1424930400"/>
    <n v="1426395600"/>
    <x v="291"/>
    <d v="2015-03-15T05:00:00"/>
    <b v="0"/>
    <b v="0"/>
    <s v="film &amp; video/documentary"/>
    <x v="4"/>
    <s v="documentary"/>
  </r>
  <r>
    <x v="0"/>
    <n v="98.914285714285711"/>
    <n v="245"/>
    <s v="US"/>
    <s v="USD"/>
    <n v="1535864400"/>
    <n v="1537074000"/>
    <x v="292"/>
    <d v="2018-09-16T05:00:00"/>
    <b v="0"/>
    <b v="0"/>
    <s v="theater/plays"/>
    <x v="3"/>
    <s v="plays"/>
  </r>
  <r>
    <x v="0"/>
    <n v="87.78125"/>
    <n v="32"/>
    <s v="US"/>
    <s v="USD"/>
    <n v="1452146400"/>
    <n v="1452578400"/>
    <x v="293"/>
    <d v="2016-01-12T06:00:00"/>
    <b v="0"/>
    <b v="0"/>
    <s v="music/indie rock"/>
    <x v="1"/>
    <s v="indie rock"/>
  </r>
  <r>
    <x v="1"/>
    <n v="80.767605633802816"/>
    <n v="142"/>
    <s v="US"/>
    <s v="USD"/>
    <n v="1470546000"/>
    <n v="1474088400"/>
    <x v="294"/>
    <d v="2016-09-17T05:00:00"/>
    <b v="0"/>
    <b v="0"/>
    <s v="film &amp; video/documentary"/>
    <x v="4"/>
    <s v="documentary"/>
  </r>
  <r>
    <x v="1"/>
    <n v="94.28235294117647"/>
    <n v="85"/>
    <s v="US"/>
    <s v="USD"/>
    <n v="1458363600"/>
    <n v="1461906000"/>
    <x v="295"/>
    <d v="2016-04-29T05:00:00"/>
    <b v="0"/>
    <b v="0"/>
    <s v="theater/plays"/>
    <x v="3"/>
    <s v="plays"/>
  </r>
  <r>
    <x v="0"/>
    <n v="73.428571428571431"/>
    <n v="7"/>
    <s v="US"/>
    <s v="USD"/>
    <n v="1500008400"/>
    <n v="1500267600"/>
    <x v="296"/>
    <d v="2017-07-17T05:00:00"/>
    <b v="0"/>
    <b v="1"/>
    <s v="theater/plays"/>
    <x v="3"/>
    <s v="plays"/>
  </r>
  <r>
    <x v="1"/>
    <n v="65.968133535660087"/>
    <n v="659"/>
    <s v="DK"/>
    <s v="DKK"/>
    <n v="1338958800"/>
    <n v="1340686800"/>
    <x v="297"/>
    <d v="2012-06-26T05:00:00"/>
    <b v="0"/>
    <b v="1"/>
    <s v="publishing/fiction"/>
    <x v="5"/>
    <s v="fiction"/>
  </r>
  <r>
    <x v="0"/>
    <n v="109.04109589041096"/>
    <n v="803"/>
    <s v="US"/>
    <s v="USD"/>
    <n v="1303102800"/>
    <n v="1303189200"/>
    <x v="298"/>
    <d v="2011-04-19T05:00:00"/>
    <b v="0"/>
    <b v="0"/>
    <s v="theater/plays"/>
    <x v="3"/>
    <s v="plays"/>
  </r>
  <r>
    <x v="3"/>
    <n v="41.16"/>
    <n v="75"/>
    <s v="US"/>
    <s v="USD"/>
    <n v="1316581200"/>
    <n v="1318309200"/>
    <x v="299"/>
    <d v="2011-10-11T05:00:00"/>
    <b v="0"/>
    <b v="1"/>
    <s v="music/indie rock"/>
    <x v="1"/>
    <s v="indie rock"/>
  </r>
  <r>
    <x v="0"/>
    <n v="99.125"/>
    <n v="16"/>
    <s v="US"/>
    <s v="USD"/>
    <n v="1270789200"/>
    <n v="1272171600"/>
    <x v="300"/>
    <d v="2010-04-25T05:00:00"/>
    <b v="0"/>
    <b v="0"/>
    <s v="games/video games"/>
    <x v="6"/>
    <s v="video games"/>
  </r>
  <r>
    <x v="1"/>
    <n v="105.88429752066116"/>
    <n v="121"/>
    <s v="US"/>
    <s v="USD"/>
    <n v="1297836000"/>
    <n v="1298872800"/>
    <x v="247"/>
    <d v="2011-02-28T06:00:00"/>
    <b v="0"/>
    <b v="0"/>
    <s v="theater/plays"/>
    <x v="3"/>
    <s v="plays"/>
  </r>
  <r>
    <x v="1"/>
    <n v="48.996525921966864"/>
    <n v="3742"/>
    <s v="US"/>
    <s v="USD"/>
    <n v="1382677200"/>
    <n v="1383282000"/>
    <x v="244"/>
    <d v="2013-11-01T05:00:00"/>
    <b v="0"/>
    <b v="0"/>
    <s v="theater/plays"/>
    <x v="3"/>
    <s v="plays"/>
  </r>
  <r>
    <x v="1"/>
    <n v="39"/>
    <n v="223"/>
    <s v="US"/>
    <s v="USD"/>
    <n v="1330322400"/>
    <n v="1330495200"/>
    <x v="301"/>
    <d v="2012-02-29T06:00:00"/>
    <b v="0"/>
    <b v="0"/>
    <s v="music/rock"/>
    <x v="1"/>
    <s v="rock"/>
  </r>
  <r>
    <x v="1"/>
    <n v="31.022556390977442"/>
    <n v="133"/>
    <s v="US"/>
    <s v="USD"/>
    <n v="1552366800"/>
    <n v="1552798800"/>
    <x v="188"/>
    <d v="2019-03-17T05:00:00"/>
    <b v="0"/>
    <b v="1"/>
    <s v="film &amp; video/documentary"/>
    <x v="4"/>
    <s v="documentary"/>
  </r>
  <r>
    <x v="0"/>
    <n v="103.87096774193549"/>
    <n v="31"/>
    <s v="US"/>
    <s v="USD"/>
    <n v="1400907600"/>
    <n v="1403413200"/>
    <x v="302"/>
    <d v="2014-06-22T05:00:00"/>
    <b v="0"/>
    <b v="0"/>
    <s v="theater/plays"/>
    <x v="3"/>
    <s v="plays"/>
  </r>
  <r>
    <x v="0"/>
    <n v="59.268518518518519"/>
    <n v="108"/>
    <s v="IT"/>
    <s v="EUR"/>
    <n v="1574143200"/>
    <n v="1574229600"/>
    <x v="303"/>
    <d v="2019-11-20T06:00:00"/>
    <b v="0"/>
    <b v="1"/>
    <s v="food/food trucks"/>
    <x v="0"/>
    <s v="food trucks"/>
  </r>
  <r>
    <x v="0"/>
    <n v="42.3"/>
    <n v="30"/>
    <s v="US"/>
    <s v="USD"/>
    <n v="1494738000"/>
    <n v="1495861200"/>
    <x v="304"/>
    <d v="2017-05-27T05:00:00"/>
    <b v="0"/>
    <b v="0"/>
    <s v="theater/plays"/>
    <x v="3"/>
    <s v="plays"/>
  </r>
  <r>
    <x v="0"/>
    <n v="53.117647058823529"/>
    <n v="17"/>
    <s v="US"/>
    <s v="USD"/>
    <n v="1392357600"/>
    <n v="1392530400"/>
    <x v="305"/>
    <d v="2014-02-16T06:00:00"/>
    <b v="0"/>
    <b v="0"/>
    <s v="music/rock"/>
    <x v="1"/>
    <s v="rock"/>
  </r>
  <r>
    <x v="3"/>
    <n v="50.796875"/>
    <n v="64"/>
    <s v="US"/>
    <s v="USD"/>
    <n v="1281589200"/>
    <n v="1283662800"/>
    <x v="306"/>
    <d v="2010-09-05T05:00:00"/>
    <b v="0"/>
    <b v="0"/>
    <s v="technology/web"/>
    <x v="2"/>
    <s v="web"/>
  </r>
  <r>
    <x v="0"/>
    <n v="101.15"/>
    <n v="80"/>
    <s v="US"/>
    <s v="USD"/>
    <n v="1305003600"/>
    <n v="1305781200"/>
    <x v="307"/>
    <d v="2011-05-19T05:00:00"/>
    <b v="0"/>
    <b v="0"/>
    <s v="publishing/fiction"/>
    <x v="5"/>
    <s v="fiction"/>
  </r>
  <r>
    <x v="0"/>
    <n v="65.000810372771468"/>
    <n v="2468"/>
    <s v="US"/>
    <s v="USD"/>
    <n v="1301634000"/>
    <n v="1302325200"/>
    <x v="308"/>
    <d v="2011-04-09T05:00:00"/>
    <b v="0"/>
    <b v="0"/>
    <s v="film &amp; video/shorts"/>
    <x v="4"/>
    <s v="shorts"/>
  </r>
  <r>
    <x v="1"/>
    <n v="37.998645510835914"/>
    <n v="5168"/>
    <s v="US"/>
    <s v="USD"/>
    <n v="1290664800"/>
    <n v="1291788000"/>
    <x v="309"/>
    <d v="2010-12-08T06:00:00"/>
    <b v="0"/>
    <b v="0"/>
    <s v="theater/plays"/>
    <x v="3"/>
    <s v="plays"/>
  </r>
  <r>
    <x v="0"/>
    <n v="82.615384615384613"/>
    <n v="26"/>
    <s v="GB"/>
    <s v="GBP"/>
    <n v="1395896400"/>
    <n v="1396069200"/>
    <x v="310"/>
    <d v="2014-03-29T05:00:00"/>
    <b v="0"/>
    <b v="0"/>
    <s v="film &amp; video/documentary"/>
    <x v="4"/>
    <s v="documentary"/>
  </r>
  <r>
    <x v="1"/>
    <n v="37.941368078175898"/>
    <n v="307"/>
    <s v="US"/>
    <s v="USD"/>
    <n v="1434862800"/>
    <n v="1435899600"/>
    <x v="311"/>
    <d v="2015-07-03T05:00:00"/>
    <b v="0"/>
    <b v="1"/>
    <s v="theater/plays"/>
    <x v="3"/>
    <s v="plays"/>
  </r>
  <r>
    <x v="0"/>
    <n v="80.780821917808225"/>
    <n v="73"/>
    <s v="US"/>
    <s v="USD"/>
    <n v="1529125200"/>
    <n v="1531112400"/>
    <x v="79"/>
    <d v="2018-07-09T05:00:00"/>
    <b v="0"/>
    <b v="1"/>
    <s v="theater/plays"/>
    <x v="3"/>
    <s v="plays"/>
  </r>
  <r>
    <x v="0"/>
    <n v="25.984375"/>
    <n v="128"/>
    <s v="US"/>
    <s v="USD"/>
    <n v="1451109600"/>
    <n v="1451628000"/>
    <x v="312"/>
    <d v="2016-01-01T06:00:00"/>
    <b v="0"/>
    <b v="0"/>
    <s v="film &amp; video/animation"/>
    <x v="4"/>
    <s v="animation"/>
  </r>
  <r>
    <x v="0"/>
    <n v="30.363636363636363"/>
    <n v="33"/>
    <s v="US"/>
    <s v="USD"/>
    <n v="1566968400"/>
    <n v="1567314000"/>
    <x v="313"/>
    <d v="2019-09-01T05:00:00"/>
    <b v="0"/>
    <b v="1"/>
    <s v="theater/plays"/>
    <x v="3"/>
    <s v="plays"/>
  </r>
  <r>
    <x v="1"/>
    <n v="54.004916018025398"/>
    <n v="2441"/>
    <s v="US"/>
    <s v="USD"/>
    <n v="1543557600"/>
    <n v="1544508000"/>
    <x v="314"/>
    <d v="2018-12-11T06:00:00"/>
    <b v="0"/>
    <b v="0"/>
    <s v="music/rock"/>
    <x v="1"/>
    <s v="rock"/>
  </r>
  <r>
    <x v="2"/>
    <n v="101.78672985781991"/>
    <n v="211"/>
    <s v="US"/>
    <s v="USD"/>
    <n v="1481522400"/>
    <n v="1482472800"/>
    <x v="315"/>
    <d v="2016-12-23T06:00:00"/>
    <b v="0"/>
    <b v="0"/>
    <s v="games/video games"/>
    <x v="6"/>
    <s v="video games"/>
  </r>
  <r>
    <x v="1"/>
    <n v="45.003610108303249"/>
    <n v="1385"/>
    <s v="GB"/>
    <s v="GBP"/>
    <n v="1512712800"/>
    <n v="1512799200"/>
    <x v="316"/>
    <d v="2017-12-09T06:00:00"/>
    <b v="0"/>
    <b v="0"/>
    <s v="film &amp; video/documentary"/>
    <x v="4"/>
    <s v="documentary"/>
  </r>
  <r>
    <x v="1"/>
    <n v="77.068421052631578"/>
    <n v="190"/>
    <s v="US"/>
    <s v="USD"/>
    <n v="1324274400"/>
    <n v="1324360800"/>
    <x v="317"/>
    <d v="2011-12-20T06:00:00"/>
    <b v="0"/>
    <b v="0"/>
    <s v="food/food trucks"/>
    <x v="0"/>
    <s v="food trucks"/>
  </r>
  <r>
    <x v="1"/>
    <n v="88.076595744680844"/>
    <n v="470"/>
    <s v="US"/>
    <s v="USD"/>
    <n v="1364446800"/>
    <n v="1364533200"/>
    <x v="318"/>
    <d v="2013-03-29T05:00:00"/>
    <b v="0"/>
    <b v="0"/>
    <s v="technology/wearables"/>
    <x v="2"/>
    <s v="wearables"/>
  </r>
  <r>
    <x v="1"/>
    <n v="47.035573122529641"/>
    <n v="253"/>
    <s v="US"/>
    <s v="USD"/>
    <n v="1542693600"/>
    <n v="1545112800"/>
    <x v="319"/>
    <d v="2018-12-18T06:00:00"/>
    <b v="0"/>
    <b v="0"/>
    <s v="theater/plays"/>
    <x v="3"/>
    <s v="plays"/>
  </r>
  <r>
    <x v="1"/>
    <n v="110.99550763701707"/>
    <n v="1113"/>
    <s v="US"/>
    <s v="USD"/>
    <n v="1515564000"/>
    <n v="1516168800"/>
    <x v="32"/>
    <d v="2018-01-17T06:00:00"/>
    <b v="0"/>
    <b v="0"/>
    <s v="music/rock"/>
    <x v="1"/>
    <s v="rock"/>
  </r>
  <r>
    <x v="1"/>
    <n v="87.003066141042481"/>
    <n v="2283"/>
    <s v="US"/>
    <s v="USD"/>
    <n v="1573797600"/>
    <n v="1574920800"/>
    <x v="320"/>
    <d v="2019-11-28T06:00:00"/>
    <b v="0"/>
    <b v="0"/>
    <s v="music/rock"/>
    <x v="1"/>
    <s v="rock"/>
  </r>
  <r>
    <x v="0"/>
    <n v="63.994402985074629"/>
    <n v="1072"/>
    <s v="US"/>
    <s v="USD"/>
    <n v="1292392800"/>
    <n v="1292479200"/>
    <x v="321"/>
    <d v="2010-12-16T06:00:00"/>
    <b v="0"/>
    <b v="1"/>
    <s v="music/rock"/>
    <x v="1"/>
    <s v="rock"/>
  </r>
  <r>
    <x v="1"/>
    <n v="105.9945205479452"/>
    <n v="1095"/>
    <s v="US"/>
    <s v="USD"/>
    <n v="1573452000"/>
    <n v="1573538400"/>
    <x v="322"/>
    <d v="2019-11-12T06:00:00"/>
    <b v="0"/>
    <b v="0"/>
    <s v="theater/plays"/>
    <x v="3"/>
    <s v="plays"/>
  </r>
  <r>
    <x v="1"/>
    <n v="73.989349112426041"/>
    <n v="1690"/>
    <s v="US"/>
    <s v="USD"/>
    <n v="1317790800"/>
    <n v="1320382800"/>
    <x v="323"/>
    <d v="2011-11-04T05:00:00"/>
    <b v="0"/>
    <b v="0"/>
    <s v="theater/plays"/>
    <x v="3"/>
    <s v="plays"/>
  </r>
  <r>
    <x v="3"/>
    <n v="84.02004626060139"/>
    <n v="1297"/>
    <s v="CA"/>
    <s v="CAD"/>
    <n v="1501650000"/>
    <n v="1502859600"/>
    <x v="324"/>
    <d v="2017-08-16T05:00:00"/>
    <b v="0"/>
    <b v="0"/>
    <s v="theater/plays"/>
    <x v="3"/>
    <s v="plays"/>
  </r>
  <r>
    <x v="0"/>
    <n v="88.966921119592882"/>
    <n v="393"/>
    <s v="US"/>
    <s v="USD"/>
    <n v="1323669600"/>
    <n v="1323756000"/>
    <x v="325"/>
    <d v="2011-12-13T06:00:00"/>
    <b v="0"/>
    <b v="0"/>
    <s v="photography/photography books"/>
    <x v="7"/>
    <s v="photography books"/>
  </r>
  <r>
    <x v="0"/>
    <n v="76.990453460620529"/>
    <n v="1257"/>
    <s v="US"/>
    <s v="USD"/>
    <n v="1440738000"/>
    <n v="1441342800"/>
    <x v="326"/>
    <d v="2015-09-04T05:00:00"/>
    <b v="0"/>
    <b v="0"/>
    <s v="music/indie rock"/>
    <x v="1"/>
    <s v="indie rock"/>
  </r>
  <r>
    <x v="0"/>
    <n v="97.146341463414629"/>
    <n v="328"/>
    <s v="US"/>
    <s v="USD"/>
    <n v="1374296400"/>
    <n v="1375333200"/>
    <x v="327"/>
    <d v="2013-08-01T05:00:00"/>
    <b v="0"/>
    <b v="0"/>
    <s v="theater/plays"/>
    <x v="3"/>
    <s v="plays"/>
  </r>
  <r>
    <x v="0"/>
    <n v="33.013605442176868"/>
    <n v="147"/>
    <s v="US"/>
    <s v="USD"/>
    <n v="1384840800"/>
    <n v="1389420000"/>
    <x v="328"/>
    <d v="2014-01-11T06:00:00"/>
    <b v="0"/>
    <b v="0"/>
    <s v="theater/plays"/>
    <x v="3"/>
    <s v="plays"/>
  </r>
  <r>
    <x v="0"/>
    <n v="99.950602409638549"/>
    <n v="830"/>
    <s v="US"/>
    <s v="USD"/>
    <n v="1516600800"/>
    <n v="1520056800"/>
    <x v="329"/>
    <d v="2018-03-03T06:00:00"/>
    <b v="0"/>
    <b v="0"/>
    <s v="games/video games"/>
    <x v="6"/>
    <s v="video games"/>
  </r>
  <r>
    <x v="0"/>
    <n v="69.966767371601208"/>
    <n v="331"/>
    <s v="GB"/>
    <s v="GBP"/>
    <n v="1436418000"/>
    <n v="1436504400"/>
    <x v="330"/>
    <d v="2015-07-10T05:00:00"/>
    <b v="0"/>
    <b v="0"/>
    <s v="film &amp; video/drama"/>
    <x v="4"/>
    <s v="drama"/>
  </r>
  <r>
    <x v="0"/>
    <n v="110.32"/>
    <n v="25"/>
    <s v="US"/>
    <s v="USD"/>
    <n v="1503550800"/>
    <n v="1508302800"/>
    <x v="331"/>
    <d v="2017-10-18T05:00:00"/>
    <b v="0"/>
    <b v="1"/>
    <s v="music/indie rock"/>
    <x v="1"/>
    <s v="indie rock"/>
  </r>
  <r>
    <x v="1"/>
    <n v="66.005235602094245"/>
    <n v="191"/>
    <s v="US"/>
    <s v="USD"/>
    <n v="1423634400"/>
    <n v="1425708000"/>
    <x v="332"/>
    <d v="2015-03-07T06:00:00"/>
    <b v="0"/>
    <b v="0"/>
    <s v="technology/web"/>
    <x v="2"/>
    <s v="web"/>
  </r>
  <r>
    <x v="0"/>
    <n v="41.005742176284812"/>
    <n v="3483"/>
    <s v="US"/>
    <s v="USD"/>
    <n v="1487224800"/>
    <n v="1488348000"/>
    <x v="333"/>
    <d v="2017-03-01T06:00:00"/>
    <b v="0"/>
    <b v="0"/>
    <s v="food/food trucks"/>
    <x v="0"/>
    <s v="food trucks"/>
  </r>
  <r>
    <x v="0"/>
    <n v="103.96316359696641"/>
    <n v="923"/>
    <s v="US"/>
    <s v="USD"/>
    <n v="1500008400"/>
    <n v="1502600400"/>
    <x v="296"/>
    <d v="2017-08-13T05:00:00"/>
    <b v="0"/>
    <b v="0"/>
    <s v="theater/plays"/>
    <x v="3"/>
    <s v="plays"/>
  </r>
  <r>
    <x v="0"/>
    <n v="5"/>
    <n v="1"/>
    <s v="US"/>
    <s v="USD"/>
    <n v="1432098000"/>
    <n v="1433653200"/>
    <x v="334"/>
    <d v="2015-06-07T05:00:00"/>
    <b v="0"/>
    <b v="1"/>
    <s v="music/jazz"/>
    <x v="1"/>
    <s v="jazz"/>
  </r>
  <r>
    <x v="1"/>
    <n v="47.009935419771487"/>
    <n v="2013"/>
    <s v="US"/>
    <s v="USD"/>
    <n v="1440392400"/>
    <n v="1441602000"/>
    <x v="335"/>
    <d v="2015-09-07T05:00:00"/>
    <b v="0"/>
    <b v="0"/>
    <s v="music/rock"/>
    <x v="1"/>
    <s v="rock"/>
  </r>
  <r>
    <x v="0"/>
    <n v="29.606060606060606"/>
    <n v="33"/>
    <s v="CA"/>
    <s v="CAD"/>
    <n v="1446876000"/>
    <n v="1447567200"/>
    <x v="336"/>
    <d v="2015-11-15T06:00:00"/>
    <b v="0"/>
    <b v="0"/>
    <s v="theater/plays"/>
    <x v="3"/>
    <s v="plays"/>
  </r>
  <r>
    <x v="1"/>
    <n v="81.010569583088667"/>
    <n v="1703"/>
    <s v="US"/>
    <s v="USD"/>
    <n v="1562302800"/>
    <n v="1562389200"/>
    <x v="337"/>
    <d v="2019-07-06T05:00:00"/>
    <b v="0"/>
    <b v="0"/>
    <s v="theater/plays"/>
    <x v="3"/>
    <s v="plays"/>
  </r>
  <r>
    <x v="1"/>
    <n v="94.35"/>
    <n v="80"/>
    <s v="DK"/>
    <s v="DKK"/>
    <n v="1378184400"/>
    <n v="1378789200"/>
    <x v="338"/>
    <d v="2013-09-10T05:00:00"/>
    <b v="0"/>
    <b v="0"/>
    <s v="film &amp; video/documentary"/>
    <x v="4"/>
    <s v="documentary"/>
  </r>
  <r>
    <x v="2"/>
    <n v="26.058139534883722"/>
    <n v="86"/>
    <s v="US"/>
    <s v="USD"/>
    <n v="1485064800"/>
    <n v="1488520800"/>
    <x v="339"/>
    <d v="2017-03-03T06:00:00"/>
    <b v="0"/>
    <b v="0"/>
    <s v="technology/wearables"/>
    <x v="2"/>
    <s v="wearables"/>
  </r>
  <r>
    <x v="0"/>
    <n v="85.775000000000006"/>
    <n v="40"/>
    <s v="IT"/>
    <s v="EUR"/>
    <n v="1326520800"/>
    <n v="1327298400"/>
    <x v="340"/>
    <d v="2012-01-23T06:00:00"/>
    <b v="0"/>
    <b v="0"/>
    <s v="theater/plays"/>
    <x v="3"/>
    <s v="plays"/>
  </r>
  <r>
    <x v="1"/>
    <n v="103.73170731707317"/>
    <n v="41"/>
    <s v="US"/>
    <s v="USD"/>
    <n v="1441256400"/>
    <n v="1443416400"/>
    <x v="341"/>
    <d v="2015-09-28T05:00:00"/>
    <b v="0"/>
    <b v="0"/>
    <s v="games/video games"/>
    <x v="6"/>
    <s v="video games"/>
  </r>
  <r>
    <x v="0"/>
    <n v="49.826086956521742"/>
    <n v="23"/>
    <s v="CA"/>
    <s v="CAD"/>
    <n v="1533877200"/>
    <n v="1534136400"/>
    <x v="342"/>
    <d v="2018-08-13T05:00:00"/>
    <b v="1"/>
    <b v="0"/>
    <s v="photography/photography books"/>
    <x v="7"/>
    <s v="photography books"/>
  </r>
  <r>
    <x v="1"/>
    <n v="63.893048128342244"/>
    <n v="187"/>
    <s v="US"/>
    <s v="USD"/>
    <n v="1314421200"/>
    <n v="1315026000"/>
    <x v="343"/>
    <d v="2011-09-03T05:00:00"/>
    <b v="0"/>
    <b v="0"/>
    <s v="film &amp; video/animation"/>
    <x v="4"/>
    <s v="animation"/>
  </r>
  <r>
    <x v="1"/>
    <n v="47.002434782608695"/>
    <n v="2875"/>
    <s v="GB"/>
    <s v="GBP"/>
    <n v="1293861600"/>
    <n v="1295071200"/>
    <x v="344"/>
    <d v="2011-01-15T06:00:00"/>
    <b v="0"/>
    <b v="1"/>
    <s v="theater/plays"/>
    <x v="3"/>
    <s v="plays"/>
  </r>
  <r>
    <x v="1"/>
    <n v="108.47727272727273"/>
    <n v="88"/>
    <s v="US"/>
    <s v="USD"/>
    <n v="1507352400"/>
    <n v="1509426000"/>
    <x v="345"/>
    <d v="2017-10-31T05:00:00"/>
    <b v="0"/>
    <b v="0"/>
    <s v="theater/plays"/>
    <x v="3"/>
    <s v="plays"/>
  </r>
  <r>
    <x v="1"/>
    <n v="72.015706806282722"/>
    <n v="191"/>
    <s v="US"/>
    <s v="USD"/>
    <n v="1296108000"/>
    <n v="1299391200"/>
    <x v="65"/>
    <d v="2011-03-06T06:00:00"/>
    <b v="0"/>
    <b v="0"/>
    <s v="music/rock"/>
    <x v="1"/>
    <s v="rock"/>
  </r>
  <r>
    <x v="1"/>
    <n v="59.928057553956833"/>
    <n v="139"/>
    <s v="US"/>
    <s v="USD"/>
    <n v="1324965600"/>
    <n v="1325052000"/>
    <x v="346"/>
    <d v="2011-12-28T06:00:00"/>
    <b v="0"/>
    <b v="0"/>
    <s v="music/rock"/>
    <x v="1"/>
    <s v="rock"/>
  </r>
  <r>
    <x v="1"/>
    <n v="78.209677419354833"/>
    <n v="186"/>
    <s v="US"/>
    <s v="USD"/>
    <n v="1520229600"/>
    <n v="1522818000"/>
    <x v="347"/>
    <d v="2018-04-04T05:00:00"/>
    <b v="0"/>
    <b v="0"/>
    <s v="music/indie rock"/>
    <x v="1"/>
    <s v="indie rock"/>
  </r>
  <r>
    <x v="1"/>
    <n v="104.77678571428571"/>
    <n v="112"/>
    <s v="AU"/>
    <s v="AUD"/>
    <n v="1482991200"/>
    <n v="1485324000"/>
    <x v="348"/>
    <d v="2017-01-25T06:00:00"/>
    <b v="0"/>
    <b v="0"/>
    <s v="theater/plays"/>
    <x v="3"/>
    <s v="plays"/>
  </r>
  <r>
    <x v="1"/>
    <n v="105.52475247524752"/>
    <n v="101"/>
    <s v="US"/>
    <s v="USD"/>
    <n v="1294034400"/>
    <n v="1294120800"/>
    <x v="349"/>
    <d v="2011-01-04T06:00:00"/>
    <b v="0"/>
    <b v="1"/>
    <s v="theater/plays"/>
    <x v="3"/>
    <s v="plays"/>
  </r>
  <r>
    <x v="0"/>
    <n v="24.933333333333334"/>
    <n v="75"/>
    <s v="US"/>
    <s v="USD"/>
    <n v="1413608400"/>
    <n v="1415685600"/>
    <x v="350"/>
    <d v="2014-11-11T06:00:00"/>
    <b v="0"/>
    <b v="1"/>
    <s v="theater/plays"/>
    <x v="3"/>
    <s v="plays"/>
  </r>
  <r>
    <x v="1"/>
    <n v="69.873786407766985"/>
    <n v="206"/>
    <s v="GB"/>
    <s v="GBP"/>
    <n v="1286946000"/>
    <n v="1288933200"/>
    <x v="351"/>
    <d v="2010-11-05T05:00:00"/>
    <b v="0"/>
    <b v="1"/>
    <s v="film &amp; video/documentary"/>
    <x v="4"/>
    <s v="documentary"/>
  </r>
  <r>
    <x v="1"/>
    <n v="95.733766233766232"/>
    <n v="154"/>
    <s v="US"/>
    <s v="USD"/>
    <n v="1359871200"/>
    <n v="1363237200"/>
    <x v="352"/>
    <d v="2013-03-14T05:00:00"/>
    <b v="0"/>
    <b v="1"/>
    <s v="film &amp; video/television"/>
    <x v="4"/>
    <s v="television"/>
  </r>
  <r>
    <x v="1"/>
    <n v="29.997485752598056"/>
    <n v="5966"/>
    <s v="US"/>
    <s v="USD"/>
    <n v="1555304400"/>
    <n v="1555822800"/>
    <x v="353"/>
    <d v="2019-04-21T05:00:00"/>
    <b v="0"/>
    <b v="0"/>
    <s v="theater/plays"/>
    <x v="3"/>
    <s v="plays"/>
  </r>
  <r>
    <x v="0"/>
    <n v="59.011948529411768"/>
    <n v="2176"/>
    <s v="US"/>
    <s v="USD"/>
    <n v="1423375200"/>
    <n v="1427778000"/>
    <x v="354"/>
    <d v="2015-03-31T05:00:00"/>
    <b v="0"/>
    <b v="0"/>
    <s v="theater/plays"/>
    <x v="3"/>
    <s v="plays"/>
  </r>
  <r>
    <x v="1"/>
    <n v="84.757396449704146"/>
    <n v="169"/>
    <s v="US"/>
    <s v="USD"/>
    <n v="1420696800"/>
    <n v="1422424800"/>
    <x v="355"/>
    <d v="2015-01-28T06:00:00"/>
    <b v="0"/>
    <b v="1"/>
    <s v="film &amp; video/documentary"/>
    <x v="4"/>
    <s v="documentary"/>
  </r>
  <r>
    <x v="1"/>
    <n v="78.010921177587846"/>
    <n v="2106"/>
    <s v="US"/>
    <s v="USD"/>
    <n v="1502946000"/>
    <n v="1503637200"/>
    <x v="356"/>
    <d v="2017-08-25T05:00:00"/>
    <b v="0"/>
    <b v="0"/>
    <s v="theater/plays"/>
    <x v="3"/>
    <s v="plays"/>
  </r>
  <r>
    <x v="0"/>
    <n v="50.05215419501134"/>
    <n v="441"/>
    <s v="US"/>
    <s v="USD"/>
    <n v="1547186400"/>
    <n v="1547618400"/>
    <x v="357"/>
    <d v="2019-01-16T06:00:00"/>
    <b v="0"/>
    <b v="1"/>
    <s v="film &amp; video/documentary"/>
    <x v="4"/>
    <s v="documentary"/>
  </r>
  <r>
    <x v="0"/>
    <n v="59.16"/>
    <n v="25"/>
    <s v="US"/>
    <s v="USD"/>
    <n v="1444971600"/>
    <n v="1449900000"/>
    <x v="358"/>
    <d v="2015-12-12T06:00:00"/>
    <b v="0"/>
    <b v="0"/>
    <s v="music/indie rock"/>
    <x v="1"/>
    <s v="indie rock"/>
  </r>
  <r>
    <x v="1"/>
    <n v="93.702290076335885"/>
    <n v="131"/>
    <s v="US"/>
    <s v="USD"/>
    <n v="1404622800"/>
    <n v="1405141200"/>
    <x v="359"/>
    <d v="2014-07-12T05:00:00"/>
    <b v="0"/>
    <b v="0"/>
    <s v="music/rock"/>
    <x v="1"/>
    <s v="rock"/>
  </r>
  <r>
    <x v="0"/>
    <n v="40.14173228346457"/>
    <n v="127"/>
    <s v="US"/>
    <s v="USD"/>
    <n v="1571720400"/>
    <n v="1572933600"/>
    <x v="12"/>
    <d v="2019-11-05T06:00:00"/>
    <b v="0"/>
    <b v="0"/>
    <s v="theater/plays"/>
    <x v="3"/>
    <s v="plays"/>
  </r>
  <r>
    <x v="0"/>
    <n v="70.090140845070422"/>
    <n v="355"/>
    <s v="US"/>
    <s v="USD"/>
    <n v="1526878800"/>
    <n v="1530162000"/>
    <x v="360"/>
    <d v="2018-06-28T05:00:00"/>
    <b v="0"/>
    <b v="0"/>
    <s v="film &amp; video/documentary"/>
    <x v="4"/>
    <s v="documentary"/>
  </r>
  <r>
    <x v="0"/>
    <n v="66.181818181818187"/>
    <n v="44"/>
    <s v="GB"/>
    <s v="GBP"/>
    <n v="1319691600"/>
    <n v="1320904800"/>
    <x v="361"/>
    <d v="2011-11-10T06:00:00"/>
    <b v="0"/>
    <b v="0"/>
    <s v="theater/plays"/>
    <x v="3"/>
    <s v="plays"/>
  </r>
  <r>
    <x v="1"/>
    <n v="47.714285714285715"/>
    <n v="84"/>
    <s v="US"/>
    <s v="USD"/>
    <n v="1371963600"/>
    <n v="1372395600"/>
    <x v="362"/>
    <d v="2013-06-28T05:00:00"/>
    <b v="0"/>
    <b v="0"/>
    <s v="theater/plays"/>
    <x v="3"/>
    <s v="plays"/>
  </r>
  <r>
    <x v="1"/>
    <n v="62.896774193548389"/>
    <n v="155"/>
    <s v="US"/>
    <s v="USD"/>
    <n v="1433739600"/>
    <n v="1437714000"/>
    <x v="363"/>
    <d v="2015-07-24T05:00:00"/>
    <b v="0"/>
    <b v="0"/>
    <s v="theater/plays"/>
    <x v="3"/>
    <s v="plays"/>
  </r>
  <r>
    <x v="0"/>
    <n v="86.611940298507463"/>
    <n v="67"/>
    <s v="US"/>
    <s v="USD"/>
    <n v="1508130000"/>
    <n v="1509771600"/>
    <x v="364"/>
    <d v="2017-11-04T05:00:00"/>
    <b v="0"/>
    <b v="0"/>
    <s v="photography/photography books"/>
    <x v="7"/>
    <s v="photography books"/>
  </r>
  <r>
    <x v="1"/>
    <n v="75.126984126984127"/>
    <n v="189"/>
    <s v="US"/>
    <s v="USD"/>
    <n v="1550037600"/>
    <n v="1550556000"/>
    <x v="210"/>
    <d v="2019-02-19T06:00:00"/>
    <b v="0"/>
    <b v="1"/>
    <s v="food/food trucks"/>
    <x v="0"/>
    <s v="food trucks"/>
  </r>
  <r>
    <x v="1"/>
    <n v="41.004167534903104"/>
    <n v="4799"/>
    <s v="US"/>
    <s v="USD"/>
    <n v="1486706400"/>
    <n v="1489039200"/>
    <x v="365"/>
    <d v="2017-03-09T06:00:00"/>
    <b v="1"/>
    <b v="1"/>
    <s v="film &amp; video/documentary"/>
    <x v="4"/>
    <s v="documentary"/>
  </r>
  <r>
    <x v="1"/>
    <n v="50.007915567282325"/>
    <n v="1137"/>
    <s v="US"/>
    <s v="USD"/>
    <n v="1553835600"/>
    <n v="1556600400"/>
    <x v="366"/>
    <d v="2019-04-30T05:00:00"/>
    <b v="0"/>
    <b v="0"/>
    <s v="publishing/nonfiction"/>
    <x v="5"/>
    <s v="nonfiction"/>
  </r>
  <r>
    <x v="0"/>
    <n v="96.960674157303373"/>
    <n v="1068"/>
    <s v="US"/>
    <s v="USD"/>
    <n v="1277528400"/>
    <n v="1278565200"/>
    <x v="367"/>
    <d v="2010-07-08T05:00:00"/>
    <b v="0"/>
    <b v="0"/>
    <s v="theater/plays"/>
    <x v="3"/>
    <s v="plays"/>
  </r>
  <r>
    <x v="0"/>
    <n v="100.93160377358491"/>
    <n v="424"/>
    <s v="US"/>
    <s v="USD"/>
    <n v="1339477200"/>
    <n v="1339909200"/>
    <x v="368"/>
    <d v="2012-06-17T05:00:00"/>
    <b v="0"/>
    <b v="0"/>
    <s v="technology/wearables"/>
    <x v="2"/>
    <s v="wearables"/>
  </r>
  <r>
    <x v="3"/>
    <n v="89.227586206896547"/>
    <n v="145"/>
    <s v="CH"/>
    <s v="CHF"/>
    <n v="1325656800"/>
    <n v="1325829600"/>
    <x v="369"/>
    <d v="2012-01-06T06:00:00"/>
    <b v="0"/>
    <b v="0"/>
    <s v="music/indie rock"/>
    <x v="1"/>
    <s v="indie rock"/>
  </r>
  <r>
    <x v="1"/>
    <n v="87.979166666666671"/>
    <n v="1152"/>
    <s v="US"/>
    <s v="USD"/>
    <n v="1288242000"/>
    <n v="1290578400"/>
    <x v="370"/>
    <d v="2010-11-24T06:00:00"/>
    <b v="0"/>
    <b v="0"/>
    <s v="theater/plays"/>
    <x v="3"/>
    <s v="plays"/>
  </r>
  <r>
    <x v="1"/>
    <n v="89.54"/>
    <n v="50"/>
    <s v="US"/>
    <s v="USD"/>
    <n v="1379048400"/>
    <n v="1380344400"/>
    <x v="371"/>
    <d v="2013-09-28T05:00:00"/>
    <b v="0"/>
    <b v="0"/>
    <s v="photography/photography books"/>
    <x v="7"/>
    <s v="photography books"/>
  </r>
  <r>
    <x v="0"/>
    <n v="29.09271523178808"/>
    <n v="151"/>
    <s v="US"/>
    <s v="USD"/>
    <n v="1389679200"/>
    <n v="1389852000"/>
    <x v="287"/>
    <d v="2014-01-16T06:00:00"/>
    <b v="0"/>
    <b v="0"/>
    <s v="publishing/nonfiction"/>
    <x v="5"/>
    <s v="nonfiction"/>
  </r>
  <r>
    <x v="0"/>
    <n v="42.006218905472636"/>
    <n v="1608"/>
    <s v="US"/>
    <s v="USD"/>
    <n v="1294293600"/>
    <n v="1294466400"/>
    <x v="372"/>
    <d v="2011-01-08T06:00:00"/>
    <b v="0"/>
    <b v="0"/>
    <s v="technology/wearables"/>
    <x v="2"/>
    <s v="wearables"/>
  </r>
  <r>
    <x v="1"/>
    <n v="47.004903563255965"/>
    <n v="3059"/>
    <s v="CA"/>
    <s v="CAD"/>
    <n v="1500267600"/>
    <n v="1500354000"/>
    <x v="373"/>
    <d v="2017-07-18T05:00:00"/>
    <b v="0"/>
    <b v="0"/>
    <s v="music/jazz"/>
    <x v="1"/>
    <s v="jazz"/>
  </r>
  <r>
    <x v="1"/>
    <n v="110.44117647058823"/>
    <n v="34"/>
    <s v="US"/>
    <s v="USD"/>
    <n v="1375074000"/>
    <n v="1375938000"/>
    <x v="374"/>
    <d v="2013-08-08T05:00:00"/>
    <b v="0"/>
    <b v="1"/>
    <s v="film &amp; video/documentary"/>
    <x v="4"/>
    <s v="documentary"/>
  </r>
  <r>
    <x v="1"/>
    <n v="41.990909090909092"/>
    <n v="220"/>
    <s v="US"/>
    <s v="USD"/>
    <n v="1323324000"/>
    <n v="1323410400"/>
    <x v="375"/>
    <d v="2011-12-09T06:00:00"/>
    <b v="1"/>
    <b v="0"/>
    <s v="theater/plays"/>
    <x v="3"/>
    <s v="plays"/>
  </r>
  <r>
    <x v="1"/>
    <n v="48.012468827930178"/>
    <n v="1604"/>
    <s v="AU"/>
    <s v="AUD"/>
    <n v="1538715600"/>
    <n v="1539406800"/>
    <x v="376"/>
    <d v="2018-10-13T05:00:00"/>
    <b v="0"/>
    <b v="0"/>
    <s v="film &amp; video/drama"/>
    <x v="4"/>
    <s v="drama"/>
  </r>
  <r>
    <x v="1"/>
    <n v="31.019823788546255"/>
    <n v="454"/>
    <s v="US"/>
    <s v="USD"/>
    <n v="1369285200"/>
    <n v="1369803600"/>
    <x v="377"/>
    <d v="2013-05-29T05:00:00"/>
    <b v="0"/>
    <b v="0"/>
    <s v="music/rock"/>
    <x v="1"/>
    <s v="rock"/>
  </r>
  <r>
    <x v="1"/>
    <n v="99.203252032520325"/>
    <n v="123"/>
    <s v="IT"/>
    <s v="EUR"/>
    <n v="1525755600"/>
    <n v="1525928400"/>
    <x v="378"/>
    <d v="2018-05-10T05:00:00"/>
    <b v="0"/>
    <b v="1"/>
    <s v="film &amp; video/animation"/>
    <x v="4"/>
    <s v="animation"/>
  </r>
  <r>
    <x v="0"/>
    <n v="66.022316684378325"/>
    <n v="941"/>
    <s v="US"/>
    <s v="USD"/>
    <n v="1296626400"/>
    <n v="1297231200"/>
    <x v="379"/>
    <d v="2011-02-09T06:00:00"/>
    <b v="0"/>
    <b v="0"/>
    <s v="music/indie rock"/>
    <x v="1"/>
    <s v="indie rock"/>
  </r>
  <r>
    <x v="0"/>
    <n v="2"/>
    <n v="1"/>
    <s v="US"/>
    <s v="USD"/>
    <n v="1376629200"/>
    <n v="1378530000"/>
    <x v="380"/>
    <d v="2013-09-07T05:00:00"/>
    <b v="0"/>
    <b v="1"/>
    <s v="photography/photography books"/>
    <x v="7"/>
    <s v="photography books"/>
  </r>
  <r>
    <x v="1"/>
    <n v="46.060200668896321"/>
    <n v="299"/>
    <s v="US"/>
    <s v="USD"/>
    <n v="1572152400"/>
    <n v="1572152400"/>
    <x v="381"/>
    <d v="2019-10-27T05:00:00"/>
    <b v="0"/>
    <b v="0"/>
    <s v="theater/plays"/>
    <x v="3"/>
    <s v="plays"/>
  </r>
  <r>
    <x v="0"/>
    <n v="73.650000000000006"/>
    <n v="40"/>
    <s v="US"/>
    <s v="USD"/>
    <n v="1325829600"/>
    <n v="1329890400"/>
    <x v="382"/>
    <d v="2012-02-22T06:00:00"/>
    <b v="0"/>
    <b v="1"/>
    <s v="film &amp; video/shorts"/>
    <x v="4"/>
    <s v="shorts"/>
  </r>
  <r>
    <x v="0"/>
    <n v="55.99336650082919"/>
    <n v="3015"/>
    <s v="CA"/>
    <s v="CAD"/>
    <n v="1273640400"/>
    <n v="1276750800"/>
    <x v="125"/>
    <d v="2010-06-17T05:00:00"/>
    <b v="0"/>
    <b v="1"/>
    <s v="theater/plays"/>
    <x v="3"/>
    <s v="plays"/>
  </r>
  <r>
    <x v="1"/>
    <n v="68.985695127402778"/>
    <n v="2237"/>
    <s v="US"/>
    <s v="USD"/>
    <n v="1510639200"/>
    <n v="1510898400"/>
    <x v="383"/>
    <d v="2017-11-17T06:00:00"/>
    <b v="0"/>
    <b v="0"/>
    <s v="theater/plays"/>
    <x v="3"/>
    <s v="plays"/>
  </r>
  <r>
    <x v="0"/>
    <n v="60.981609195402299"/>
    <n v="435"/>
    <s v="US"/>
    <s v="USD"/>
    <n v="1528088400"/>
    <n v="1532408400"/>
    <x v="384"/>
    <d v="2018-07-24T05:00:00"/>
    <b v="0"/>
    <b v="0"/>
    <s v="theater/plays"/>
    <x v="3"/>
    <s v="plays"/>
  </r>
  <r>
    <x v="1"/>
    <n v="110.98139534883721"/>
    <n v="645"/>
    <s v="US"/>
    <s v="USD"/>
    <n v="1359525600"/>
    <n v="1360562400"/>
    <x v="385"/>
    <d v="2013-02-11T06:00:00"/>
    <b v="1"/>
    <b v="0"/>
    <s v="film &amp; video/documentary"/>
    <x v="4"/>
    <s v="documentary"/>
  </r>
  <r>
    <x v="1"/>
    <n v="25"/>
    <n v="484"/>
    <s v="DK"/>
    <s v="DKK"/>
    <n v="1570942800"/>
    <n v="1571547600"/>
    <x v="386"/>
    <d v="2019-10-20T05:00:00"/>
    <b v="0"/>
    <b v="0"/>
    <s v="theater/plays"/>
    <x v="3"/>
    <s v="plays"/>
  </r>
  <r>
    <x v="1"/>
    <n v="78.759740259740255"/>
    <n v="154"/>
    <s v="CA"/>
    <s v="CAD"/>
    <n v="1466398800"/>
    <n v="1468126800"/>
    <x v="387"/>
    <d v="2016-07-10T05:00:00"/>
    <b v="0"/>
    <b v="0"/>
    <s v="film &amp; video/documentary"/>
    <x v="4"/>
    <s v="documentary"/>
  </r>
  <r>
    <x v="0"/>
    <n v="87.960784313725483"/>
    <n v="714"/>
    <s v="US"/>
    <s v="USD"/>
    <n v="1492491600"/>
    <n v="1492837200"/>
    <x v="388"/>
    <d v="2017-04-22T05:00:00"/>
    <b v="0"/>
    <b v="0"/>
    <s v="music/rock"/>
    <x v="1"/>
    <s v="rock"/>
  </r>
  <r>
    <x v="2"/>
    <n v="49.987398739873989"/>
    <n v="1111"/>
    <s v="US"/>
    <s v="USD"/>
    <n v="1430197200"/>
    <n v="1430197200"/>
    <x v="277"/>
    <d v="2015-04-28T05:00:00"/>
    <b v="0"/>
    <b v="0"/>
    <s v="games/mobile games"/>
    <x v="6"/>
    <s v="mobile games"/>
  </r>
  <r>
    <x v="1"/>
    <n v="99.524390243902445"/>
    <n v="82"/>
    <s v="US"/>
    <s v="USD"/>
    <n v="1496034000"/>
    <n v="1496206800"/>
    <x v="389"/>
    <d v="2017-05-31T05:00:00"/>
    <b v="0"/>
    <b v="0"/>
    <s v="theater/plays"/>
    <x v="3"/>
    <s v="plays"/>
  </r>
  <r>
    <x v="1"/>
    <n v="104.82089552238806"/>
    <n v="134"/>
    <s v="US"/>
    <s v="USD"/>
    <n v="1388728800"/>
    <n v="1389592800"/>
    <x v="390"/>
    <d v="2014-01-13T06:00:00"/>
    <b v="0"/>
    <b v="0"/>
    <s v="publishing/fiction"/>
    <x v="5"/>
    <s v="fiction"/>
  </r>
  <r>
    <x v="2"/>
    <n v="108.01469237832875"/>
    <n v="1089"/>
    <s v="US"/>
    <s v="USD"/>
    <n v="1543298400"/>
    <n v="1545631200"/>
    <x v="391"/>
    <d v="2018-12-24T06:00:00"/>
    <b v="0"/>
    <b v="0"/>
    <s v="film &amp; video/animation"/>
    <x v="4"/>
    <s v="animation"/>
  </r>
  <r>
    <x v="0"/>
    <n v="28.998544660724033"/>
    <n v="5497"/>
    <s v="US"/>
    <s v="USD"/>
    <n v="1271739600"/>
    <n v="1272430800"/>
    <x v="392"/>
    <d v="2010-04-28T05:00:00"/>
    <b v="0"/>
    <b v="1"/>
    <s v="food/food trucks"/>
    <x v="0"/>
    <s v="food trucks"/>
  </r>
  <r>
    <x v="0"/>
    <n v="30.028708133971293"/>
    <n v="418"/>
    <s v="US"/>
    <s v="USD"/>
    <n v="1326434400"/>
    <n v="1327903200"/>
    <x v="393"/>
    <d v="2012-01-30T06:00:00"/>
    <b v="0"/>
    <b v="0"/>
    <s v="theater/plays"/>
    <x v="3"/>
    <s v="plays"/>
  </r>
  <r>
    <x v="0"/>
    <n v="41.005559416261292"/>
    <n v="1439"/>
    <s v="US"/>
    <s v="USD"/>
    <n v="1295244000"/>
    <n v="1296021600"/>
    <x v="394"/>
    <d v="2011-01-26T06:00:00"/>
    <b v="0"/>
    <b v="1"/>
    <s v="film &amp; video/documentary"/>
    <x v="4"/>
    <s v="documentary"/>
  </r>
  <r>
    <x v="0"/>
    <n v="62.866666666666667"/>
    <n v="15"/>
    <s v="US"/>
    <s v="USD"/>
    <n v="1541221200"/>
    <n v="1543298400"/>
    <x v="395"/>
    <d v="2018-11-27T06:00:00"/>
    <b v="0"/>
    <b v="0"/>
    <s v="theater/plays"/>
    <x v="3"/>
    <s v="plays"/>
  </r>
  <r>
    <x v="0"/>
    <n v="47.005002501250623"/>
    <n v="1999"/>
    <s v="CA"/>
    <s v="CAD"/>
    <n v="1336280400"/>
    <n v="1336366800"/>
    <x v="396"/>
    <d v="2012-05-07T05:00:00"/>
    <b v="0"/>
    <b v="0"/>
    <s v="film &amp; video/documentary"/>
    <x v="4"/>
    <s v="documentary"/>
  </r>
  <r>
    <x v="1"/>
    <n v="26.997693638285604"/>
    <n v="5203"/>
    <s v="US"/>
    <s v="USD"/>
    <n v="1324533600"/>
    <n v="1325052000"/>
    <x v="397"/>
    <d v="2011-12-28T06:00:00"/>
    <b v="0"/>
    <b v="0"/>
    <s v="technology/web"/>
    <x v="2"/>
    <s v="web"/>
  </r>
  <r>
    <x v="1"/>
    <n v="68.329787234042556"/>
    <n v="94"/>
    <s v="US"/>
    <s v="USD"/>
    <n v="1498366800"/>
    <n v="1499576400"/>
    <x v="398"/>
    <d v="2017-07-09T05:00:00"/>
    <b v="0"/>
    <b v="0"/>
    <s v="theater/plays"/>
    <x v="3"/>
    <s v="plays"/>
  </r>
  <r>
    <x v="0"/>
    <n v="50.974576271186443"/>
    <n v="118"/>
    <s v="US"/>
    <s v="USD"/>
    <n v="1498712400"/>
    <n v="1501304400"/>
    <x v="399"/>
    <d v="2017-07-29T05:00:00"/>
    <b v="0"/>
    <b v="1"/>
    <s v="technology/wearables"/>
    <x v="2"/>
    <s v="wearables"/>
  </r>
  <r>
    <x v="1"/>
    <n v="54.024390243902438"/>
    <n v="205"/>
    <s v="US"/>
    <s v="USD"/>
    <n v="1271480400"/>
    <n v="1273208400"/>
    <x v="400"/>
    <d v="2010-05-07T05:00:00"/>
    <b v="0"/>
    <b v="1"/>
    <s v="theater/plays"/>
    <x v="3"/>
    <s v="plays"/>
  </r>
  <r>
    <x v="0"/>
    <n v="97.055555555555557"/>
    <n v="162"/>
    <s v="US"/>
    <s v="USD"/>
    <n v="1316667600"/>
    <n v="1316840400"/>
    <x v="116"/>
    <d v="2011-09-24T05:00:00"/>
    <b v="0"/>
    <b v="1"/>
    <s v="food/food trucks"/>
    <x v="0"/>
    <s v="food trucks"/>
  </r>
  <r>
    <x v="0"/>
    <n v="24.867469879518072"/>
    <n v="83"/>
    <s v="US"/>
    <s v="USD"/>
    <n v="1524027600"/>
    <n v="1524546000"/>
    <x v="401"/>
    <d v="2018-04-24T05:00:00"/>
    <b v="0"/>
    <b v="0"/>
    <s v="music/indie rock"/>
    <x v="1"/>
    <s v="indie rock"/>
  </r>
  <r>
    <x v="1"/>
    <n v="84.423913043478265"/>
    <n v="92"/>
    <s v="US"/>
    <s v="USD"/>
    <n v="1438059600"/>
    <n v="1438578000"/>
    <x v="402"/>
    <d v="2015-08-03T05:00:00"/>
    <b v="0"/>
    <b v="0"/>
    <s v="photography/photography books"/>
    <x v="7"/>
    <s v="photography books"/>
  </r>
  <r>
    <x v="1"/>
    <n v="47.091324200913242"/>
    <n v="219"/>
    <s v="US"/>
    <s v="USD"/>
    <n v="1361944800"/>
    <n v="1362549600"/>
    <x v="403"/>
    <d v="2013-03-06T06:00:00"/>
    <b v="0"/>
    <b v="0"/>
    <s v="theater/plays"/>
    <x v="3"/>
    <s v="plays"/>
  </r>
  <r>
    <x v="1"/>
    <n v="77.996041171813147"/>
    <n v="2526"/>
    <s v="US"/>
    <s v="USD"/>
    <n v="1410584400"/>
    <n v="1413349200"/>
    <x v="404"/>
    <d v="2014-10-15T05:00:00"/>
    <b v="0"/>
    <b v="1"/>
    <s v="theater/plays"/>
    <x v="3"/>
    <s v="plays"/>
  </r>
  <r>
    <x v="0"/>
    <n v="62.967871485943775"/>
    <n v="747"/>
    <s v="US"/>
    <s v="USD"/>
    <n v="1297404000"/>
    <n v="1298008800"/>
    <x v="405"/>
    <d v="2011-02-18T06:00:00"/>
    <b v="0"/>
    <b v="0"/>
    <s v="film &amp; video/animation"/>
    <x v="4"/>
    <s v="animation"/>
  </r>
  <r>
    <x v="3"/>
    <n v="81.006080449017773"/>
    <n v="2138"/>
    <s v="US"/>
    <s v="USD"/>
    <n v="1392012000"/>
    <n v="1394427600"/>
    <x v="406"/>
    <d v="2014-03-10T05:00:00"/>
    <b v="0"/>
    <b v="1"/>
    <s v="photography/photography books"/>
    <x v="7"/>
    <s v="photography books"/>
  </r>
  <r>
    <x v="0"/>
    <n v="65.321428571428569"/>
    <n v="84"/>
    <s v="US"/>
    <s v="USD"/>
    <n v="1569733200"/>
    <n v="1572670800"/>
    <x v="407"/>
    <d v="2019-11-02T05:00:00"/>
    <b v="0"/>
    <b v="0"/>
    <s v="theater/plays"/>
    <x v="3"/>
    <s v="plays"/>
  </r>
  <r>
    <x v="1"/>
    <n v="104.43617021276596"/>
    <n v="94"/>
    <s v="US"/>
    <s v="USD"/>
    <n v="1529643600"/>
    <n v="1531112400"/>
    <x v="408"/>
    <d v="2018-07-09T05:00:00"/>
    <b v="1"/>
    <b v="0"/>
    <s v="theater/plays"/>
    <x v="3"/>
    <s v="plays"/>
  </r>
  <r>
    <x v="0"/>
    <n v="69.989010989010993"/>
    <n v="91"/>
    <s v="US"/>
    <s v="USD"/>
    <n v="1399006800"/>
    <n v="1400734800"/>
    <x v="409"/>
    <d v="2014-05-22T05:00:00"/>
    <b v="0"/>
    <b v="0"/>
    <s v="theater/plays"/>
    <x v="3"/>
    <s v="plays"/>
  </r>
  <r>
    <x v="0"/>
    <n v="83.023989898989896"/>
    <n v="792"/>
    <s v="US"/>
    <s v="USD"/>
    <n v="1385359200"/>
    <n v="1386741600"/>
    <x v="410"/>
    <d v="2013-12-11T06:00:00"/>
    <b v="0"/>
    <b v="1"/>
    <s v="film &amp; video/documentary"/>
    <x v="4"/>
    <s v="documentary"/>
  </r>
  <r>
    <x v="3"/>
    <n v="90.3"/>
    <n v="10"/>
    <s v="CA"/>
    <s v="CAD"/>
    <n v="1480572000"/>
    <n v="1481781600"/>
    <x v="411"/>
    <d v="2016-12-15T06:00:00"/>
    <b v="1"/>
    <b v="0"/>
    <s v="theater/plays"/>
    <x v="3"/>
    <s v="plays"/>
  </r>
  <r>
    <x v="1"/>
    <n v="103.98131932282546"/>
    <n v="1713"/>
    <s v="IT"/>
    <s v="EUR"/>
    <n v="1418623200"/>
    <n v="1419660000"/>
    <x v="412"/>
    <d v="2014-12-27T06:00:00"/>
    <b v="0"/>
    <b v="1"/>
    <s v="theater/plays"/>
    <x v="3"/>
    <s v="plays"/>
  </r>
  <r>
    <x v="1"/>
    <n v="54.931726907630519"/>
    <n v="249"/>
    <s v="US"/>
    <s v="USD"/>
    <n v="1555736400"/>
    <n v="1555822800"/>
    <x v="413"/>
    <d v="2019-04-21T05:00:00"/>
    <b v="0"/>
    <b v="0"/>
    <s v="music/jazz"/>
    <x v="1"/>
    <s v="jazz"/>
  </r>
  <r>
    <x v="1"/>
    <n v="51.921875"/>
    <n v="192"/>
    <s v="US"/>
    <s v="USD"/>
    <n v="1442120400"/>
    <n v="1442379600"/>
    <x v="414"/>
    <d v="2015-09-16T05:00:00"/>
    <b v="0"/>
    <b v="1"/>
    <s v="film &amp; video/animation"/>
    <x v="4"/>
    <s v="animation"/>
  </r>
  <r>
    <x v="1"/>
    <n v="60.02834008097166"/>
    <n v="247"/>
    <s v="US"/>
    <s v="USD"/>
    <n v="1362376800"/>
    <n v="1364965200"/>
    <x v="415"/>
    <d v="2013-04-03T05:00:00"/>
    <b v="0"/>
    <b v="0"/>
    <s v="theater/plays"/>
    <x v="3"/>
    <s v="plays"/>
  </r>
  <r>
    <x v="1"/>
    <n v="44.003488879197555"/>
    <n v="2293"/>
    <s v="US"/>
    <s v="USD"/>
    <n v="1478408400"/>
    <n v="1479016800"/>
    <x v="416"/>
    <d v="2016-11-13T06:00:00"/>
    <b v="0"/>
    <b v="0"/>
    <s v="film &amp; video/science fiction"/>
    <x v="4"/>
    <s v="science fiction"/>
  </r>
  <r>
    <x v="1"/>
    <n v="53.003513254551258"/>
    <n v="3131"/>
    <s v="US"/>
    <s v="USD"/>
    <n v="1498798800"/>
    <n v="1499662800"/>
    <x v="417"/>
    <d v="2017-07-10T05:00:00"/>
    <b v="0"/>
    <b v="0"/>
    <s v="film &amp; video/television"/>
    <x v="4"/>
    <s v="television"/>
  </r>
  <r>
    <x v="0"/>
    <n v="54.5"/>
    <n v="32"/>
    <s v="US"/>
    <s v="USD"/>
    <n v="1335416400"/>
    <n v="1337835600"/>
    <x v="418"/>
    <d v="2012-05-24T05:00:00"/>
    <b v="0"/>
    <b v="0"/>
    <s v="technology/wearables"/>
    <x v="2"/>
    <s v="wearables"/>
  </r>
  <r>
    <x v="1"/>
    <n v="75.04195804195804"/>
    <n v="143"/>
    <s v="IT"/>
    <s v="EUR"/>
    <n v="1504328400"/>
    <n v="1505710800"/>
    <x v="419"/>
    <d v="2017-09-18T05:00:00"/>
    <b v="0"/>
    <b v="0"/>
    <s v="theater/plays"/>
    <x v="3"/>
    <s v="plays"/>
  </r>
  <r>
    <x v="3"/>
    <n v="35.911111111111111"/>
    <n v="90"/>
    <s v="US"/>
    <s v="USD"/>
    <n v="1285822800"/>
    <n v="1287464400"/>
    <x v="420"/>
    <d v="2010-10-19T05:00:00"/>
    <b v="0"/>
    <b v="0"/>
    <s v="theater/plays"/>
    <x v="3"/>
    <s v="plays"/>
  </r>
  <r>
    <x v="1"/>
    <n v="36.952702702702702"/>
    <n v="296"/>
    <s v="US"/>
    <s v="USD"/>
    <n v="1311483600"/>
    <n v="1311656400"/>
    <x v="421"/>
    <d v="2011-07-26T05:00:00"/>
    <b v="0"/>
    <b v="1"/>
    <s v="music/indie rock"/>
    <x v="1"/>
    <s v="indie rock"/>
  </r>
  <r>
    <x v="1"/>
    <n v="63.170588235294119"/>
    <n v="170"/>
    <s v="US"/>
    <s v="USD"/>
    <n v="1291356000"/>
    <n v="1293170400"/>
    <x v="422"/>
    <d v="2010-12-24T06:00:00"/>
    <b v="0"/>
    <b v="1"/>
    <s v="theater/plays"/>
    <x v="3"/>
    <s v="plays"/>
  </r>
  <r>
    <x v="0"/>
    <n v="29.99462365591398"/>
    <n v="186"/>
    <s v="US"/>
    <s v="USD"/>
    <n v="1355810400"/>
    <n v="1355983200"/>
    <x v="423"/>
    <d v="2012-12-20T06:00:00"/>
    <b v="0"/>
    <b v="0"/>
    <s v="technology/wearables"/>
    <x v="2"/>
    <s v="wearables"/>
  </r>
  <r>
    <x v="3"/>
    <n v="86"/>
    <n v="439"/>
    <s v="GB"/>
    <s v="GBP"/>
    <n v="1513663200"/>
    <n v="1515045600"/>
    <x v="424"/>
    <d v="2018-01-04T06:00:00"/>
    <b v="0"/>
    <b v="0"/>
    <s v="film &amp; video/television"/>
    <x v="4"/>
    <s v="television"/>
  </r>
  <r>
    <x v="0"/>
    <n v="75.014876033057845"/>
    <n v="605"/>
    <s v="US"/>
    <s v="USD"/>
    <n v="1365915600"/>
    <n v="1366088400"/>
    <x v="425"/>
    <d v="2013-04-16T05:00:00"/>
    <b v="0"/>
    <b v="1"/>
    <s v="games/video games"/>
    <x v="6"/>
    <s v="video games"/>
  </r>
  <r>
    <x v="1"/>
    <n v="101.19767441860465"/>
    <n v="86"/>
    <s v="DK"/>
    <s v="DKK"/>
    <n v="1551852000"/>
    <n v="1553317200"/>
    <x v="426"/>
    <d v="2019-03-23T05:00:00"/>
    <b v="0"/>
    <b v="0"/>
    <s v="games/video games"/>
    <x v="6"/>
    <s v="video games"/>
  </r>
  <r>
    <x v="0"/>
    <n v="4"/>
    <n v="1"/>
    <s v="CA"/>
    <s v="CAD"/>
    <n v="1540098000"/>
    <n v="1542088800"/>
    <x v="427"/>
    <d v="2018-11-13T06:00:00"/>
    <b v="0"/>
    <b v="0"/>
    <s v="film &amp; video/animation"/>
    <x v="4"/>
    <s v="animation"/>
  </r>
  <r>
    <x v="1"/>
    <n v="29.001272669424118"/>
    <n v="6286"/>
    <s v="US"/>
    <s v="USD"/>
    <n v="1500440400"/>
    <n v="1503118800"/>
    <x v="428"/>
    <d v="2017-08-19T05:00:00"/>
    <b v="0"/>
    <b v="0"/>
    <s v="music/rock"/>
    <x v="1"/>
    <s v="rock"/>
  </r>
  <r>
    <x v="0"/>
    <n v="98.225806451612897"/>
    <n v="31"/>
    <s v="US"/>
    <s v="USD"/>
    <n v="1278392400"/>
    <n v="1278478800"/>
    <x v="429"/>
    <d v="2010-07-07T05:00:00"/>
    <b v="0"/>
    <b v="0"/>
    <s v="film &amp; video/drama"/>
    <x v="4"/>
    <s v="drama"/>
  </r>
  <r>
    <x v="0"/>
    <n v="87.001693480101608"/>
    <n v="1181"/>
    <s v="US"/>
    <s v="USD"/>
    <n v="1480572000"/>
    <n v="1484114400"/>
    <x v="411"/>
    <d v="2017-01-11T06:00:00"/>
    <b v="0"/>
    <b v="0"/>
    <s v="film &amp; video/science fiction"/>
    <x v="4"/>
    <s v="science fiction"/>
  </r>
  <r>
    <x v="0"/>
    <n v="45.205128205128204"/>
    <n v="39"/>
    <s v="US"/>
    <s v="USD"/>
    <n v="1382331600"/>
    <n v="1385445600"/>
    <x v="430"/>
    <d v="2013-11-26T06:00:00"/>
    <b v="0"/>
    <b v="1"/>
    <s v="film &amp; video/drama"/>
    <x v="4"/>
    <s v="drama"/>
  </r>
  <r>
    <x v="1"/>
    <n v="37.001341561577675"/>
    <n v="3727"/>
    <s v="US"/>
    <s v="USD"/>
    <n v="1316754000"/>
    <n v="1318741200"/>
    <x v="431"/>
    <d v="2011-10-16T05:00:00"/>
    <b v="0"/>
    <b v="0"/>
    <s v="theater/plays"/>
    <x v="3"/>
    <s v="plays"/>
  </r>
  <r>
    <x v="1"/>
    <n v="94.976947040498445"/>
    <n v="1605"/>
    <s v="US"/>
    <s v="USD"/>
    <n v="1518242400"/>
    <n v="1518242400"/>
    <x v="432"/>
    <d v="2018-02-10T06:00:00"/>
    <b v="0"/>
    <b v="1"/>
    <s v="music/indie rock"/>
    <x v="1"/>
    <s v="indie rock"/>
  </r>
  <r>
    <x v="0"/>
    <n v="28.956521739130434"/>
    <n v="46"/>
    <s v="US"/>
    <s v="USD"/>
    <n v="1476421200"/>
    <n v="1476594000"/>
    <x v="433"/>
    <d v="2016-10-16T05:00:00"/>
    <b v="0"/>
    <b v="0"/>
    <s v="theater/plays"/>
    <x v="3"/>
    <s v="plays"/>
  </r>
  <r>
    <x v="1"/>
    <n v="55.993396226415094"/>
    <n v="2120"/>
    <s v="US"/>
    <s v="USD"/>
    <n v="1269752400"/>
    <n v="1273554000"/>
    <x v="434"/>
    <d v="2010-05-11T05:00:00"/>
    <b v="0"/>
    <b v="0"/>
    <s v="theater/plays"/>
    <x v="3"/>
    <s v="plays"/>
  </r>
  <r>
    <x v="0"/>
    <n v="54.038095238095238"/>
    <n v="105"/>
    <s v="US"/>
    <s v="USD"/>
    <n v="1419746400"/>
    <n v="1421906400"/>
    <x v="435"/>
    <d v="2015-01-22T06:00:00"/>
    <b v="0"/>
    <b v="0"/>
    <s v="film &amp; video/documentary"/>
    <x v="4"/>
    <s v="documentary"/>
  </r>
  <r>
    <x v="1"/>
    <n v="82.38"/>
    <n v="50"/>
    <s v="US"/>
    <s v="USD"/>
    <n v="1281330000"/>
    <n v="1281589200"/>
    <x v="8"/>
    <d v="2010-08-12T05:00:00"/>
    <b v="0"/>
    <b v="0"/>
    <s v="theater/plays"/>
    <x v="3"/>
    <s v="plays"/>
  </r>
  <r>
    <x v="1"/>
    <n v="66.997115384615384"/>
    <n v="2080"/>
    <s v="US"/>
    <s v="USD"/>
    <n v="1398661200"/>
    <n v="1400389200"/>
    <x v="436"/>
    <d v="2014-05-18T05:00:00"/>
    <b v="0"/>
    <b v="0"/>
    <s v="film &amp; video/drama"/>
    <x v="4"/>
    <s v="drama"/>
  </r>
  <r>
    <x v="0"/>
    <n v="107.91401869158878"/>
    <n v="535"/>
    <s v="US"/>
    <s v="USD"/>
    <n v="1359525600"/>
    <n v="1362808800"/>
    <x v="385"/>
    <d v="2013-03-09T06:00:00"/>
    <b v="0"/>
    <b v="0"/>
    <s v="games/mobile games"/>
    <x v="6"/>
    <s v="mobile games"/>
  </r>
  <r>
    <x v="1"/>
    <n v="69.009501187648453"/>
    <n v="2105"/>
    <s v="US"/>
    <s v="USD"/>
    <n v="1388469600"/>
    <n v="1388815200"/>
    <x v="437"/>
    <d v="2014-01-04T06:00:00"/>
    <b v="0"/>
    <b v="0"/>
    <s v="film &amp; video/animation"/>
    <x v="4"/>
    <s v="animation"/>
  </r>
  <r>
    <x v="1"/>
    <n v="39.006568144499177"/>
    <n v="2436"/>
    <s v="US"/>
    <s v="USD"/>
    <n v="1518328800"/>
    <n v="1519538400"/>
    <x v="438"/>
    <d v="2018-02-25T06:00:00"/>
    <b v="0"/>
    <b v="0"/>
    <s v="theater/plays"/>
    <x v="3"/>
    <s v="plays"/>
  </r>
  <r>
    <x v="1"/>
    <n v="110.3625"/>
    <n v="80"/>
    <s v="US"/>
    <s v="USD"/>
    <n v="1517032800"/>
    <n v="1517810400"/>
    <x v="439"/>
    <d v="2018-02-05T06:00:00"/>
    <b v="0"/>
    <b v="0"/>
    <s v="publishing/translations"/>
    <x v="5"/>
    <s v="translations"/>
  </r>
  <r>
    <x v="1"/>
    <n v="94.857142857142861"/>
    <n v="42"/>
    <s v="US"/>
    <s v="USD"/>
    <n v="1368594000"/>
    <n v="1370581200"/>
    <x v="440"/>
    <d v="2013-06-07T05:00:00"/>
    <b v="0"/>
    <b v="1"/>
    <s v="technology/wearables"/>
    <x v="2"/>
    <s v="wearables"/>
  </r>
  <r>
    <x v="1"/>
    <n v="57.935251798561154"/>
    <n v="139"/>
    <s v="CA"/>
    <s v="CAD"/>
    <n v="1448258400"/>
    <n v="1448863200"/>
    <x v="441"/>
    <d v="2015-11-30T06:00:00"/>
    <b v="0"/>
    <b v="1"/>
    <s v="technology/web"/>
    <x v="2"/>
    <s v="web"/>
  </r>
  <r>
    <x v="0"/>
    <n v="101.25"/>
    <n v="16"/>
    <s v="US"/>
    <s v="USD"/>
    <n v="1555218000"/>
    <n v="1556600400"/>
    <x v="442"/>
    <d v="2019-04-30T05:00:00"/>
    <b v="0"/>
    <b v="0"/>
    <s v="theater/plays"/>
    <x v="3"/>
    <s v="plays"/>
  </r>
  <r>
    <x v="1"/>
    <n v="64.95597484276729"/>
    <n v="159"/>
    <s v="US"/>
    <s v="USD"/>
    <n v="1431925200"/>
    <n v="1432098000"/>
    <x v="443"/>
    <d v="2015-05-20T05:00:00"/>
    <b v="0"/>
    <b v="0"/>
    <s v="film &amp; video/drama"/>
    <x v="4"/>
    <s v="drama"/>
  </r>
  <r>
    <x v="1"/>
    <n v="27.00524934383202"/>
    <n v="381"/>
    <s v="US"/>
    <s v="USD"/>
    <n v="1481522400"/>
    <n v="1482127200"/>
    <x v="315"/>
    <d v="2016-12-19T06:00:00"/>
    <b v="0"/>
    <b v="0"/>
    <s v="technology/wearables"/>
    <x v="2"/>
    <s v="wearables"/>
  </r>
  <r>
    <x v="1"/>
    <n v="50.97422680412371"/>
    <n v="194"/>
    <s v="GB"/>
    <s v="GBP"/>
    <n v="1335934800"/>
    <n v="1335934800"/>
    <x v="444"/>
    <d v="2012-05-02T05:00:00"/>
    <b v="0"/>
    <b v="1"/>
    <s v="food/food trucks"/>
    <x v="0"/>
    <s v="food trucks"/>
  </r>
  <r>
    <x v="0"/>
    <n v="104.94260869565217"/>
    <n v="575"/>
    <s v="US"/>
    <s v="USD"/>
    <n v="1552280400"/>
    <n v="1556946000"/>
    <x v="445"/>
    <d v="2019-05-04T05:00:00"/>
    <b v="0"/>
    <b v="0"/>
    <s v="music/rock"/>
    <x v="1"/>
    <s v="rock"/>
  </r>
  <r>
    <x v="1"/>
    <n v="84.028301886792448"/>
    <n v="106"/>
    <s v="US"/>
    <s v="USD"/>
    <n v="1529989200"/>
    <n v="1530075600"/>
    <x v="446"/>
    <d v="2018-06-27T05:00:00"/>
    <b v="0"/>
    <b v="0"/>
    <s v="music/electric music"/>
    <x v="1"/>
    <s v="electric music"/>
  </r>
  <r>
    <x v="1"/>
    <n v="102.85915492957747"/>
    <n v="142"/>
    <s v="US"/>
    <s v="USD"/>
    <n v="1418709600"/>
    <n v="1418796000"/>
    <x v="447"/>
    <d v="2014-12-17T06:00:00"/>
    <b v="0"/>
    <b v="0"/>
    <s v="film &amp; video/television"/>
    <x v="4"/>
    <s v="television"/>
  </r>
  <r>
    <x v="1"/>
    <n v="39.962085308056871"/>
    <n v="211"/>
    <s v="US"/>
    <s v="USD"/>
    <n v="1372136400"/>
    <n v="1372482000"/>
    <x v="448"/>
    <d v="2013-06-29T05:00:00"/>
    <b v="0"/>
    <b v="1"/>
    <s v="publishing/translations"/>
    <x v="5"/>
    <s v="translations"/>
  </r>
  <r>
    <x v="0"/>
    <n v="51.001785714285717"/>
    <n v="1120"/>
    <s v="US"/>
    <s v="USD"/>
    <n v="1533877200"/>
    <n v="1534395600"/>
    <x v="342"/>
    <d v="2018-08-16T05:00:00"/>
    <b v="0"/>
    <b v="0"/>
    <s v="publishing/fiction"/>
    <x v="5"/>
    <s v="fiction"/>
  </r>
  <r>
    <x v="0"/>
    <n v="40.823008849557525"/>
    <n v="113"/>
    <s v="US"/>
    <s v="USD"/>
    <n v="1309064400"/>
    <n v="1311397200"/>
    <x v="449"/>
    <d v="2011-07-23T05:00:00"/>
    <b v="0"/>
    <b v="0"/>
    <s v="film &amp; video/science fiction"/>
    <x v="4"/>
    <s v="science fiction"/>
  </r>
  <r>
    <x v="1"/>
    <n v="58.999637155297535"/>
    <n v="2756"/>
    <s v="US"/>
    <s v="USD"/>
    <n v="1425877200"/>
    <n v="1426914000"/>
    <x v="450"/>
    <d v="2015-03-21T05:00:00"/>
    <b v="0"/>
    <b v="0"/>
    <s v="technology/wearables"/>
    <x v="2"/>
    <s v="wearables"/>
  </r>
  <r>
    <x v="1"/>
    <n v="71.156069364161851"/>
    <n v="173"/>
    <s v="GB"/>
    <s v="GBP"/>
    <n v="1501304400"/>
    <n v="1501477200"/>
    <x v="451"/>
    <d v="2017-07-31T05:00:00"/>
    <b v="0"/>
    <b v="0"/>
    <s v="food/food trucks"/>
    <x v="0"/>
    <s v="food trucks"/>
  </r>
  <r>
    <x v="1"/>
    <n v="99.494252873563212"/>
    <n v="87"/>
    <s v="US"/>
    <s v="USD"/>
    <n v="1268287200"/>
    <n v="1269061200"/>
    <x v="452"/>
    <d v="2010-03-20T05:00:00"/>
    <b v="0"/>
    <b v="1"/>
    <s v="photography/photography books"/>
    <x v="7"/>
    <s v="photography books"/>
  </r>
  <r>
    <x v="0"/>
    <n v="103.98634590377114"/>
    <n v="1538"/>
    <s v="US"/>
    <s v="USD"/>
    <n v="1412139600"/>
    <n v="1415772000"/>
    <x v="453"/>
    <d v="2014-11-12T06:00:00"/>
    <b v="0"/>
    <b v="1"/>
    <s v="theater/plays"/>
    <x v="3"/>
    <s v="plays"/>
  </r>
  <r>
    <x v="0"/>
    <n v="76.555555555555557"/>
    <n v="9"/>
    <s v="US"/>
    <s v="USD"/>
    <n v="1330063200"/>
    <n v="1331013600"/>
    <x v="454"/>
    <d v="2012-03-06T06:00:00"/>
    <b v="0"/>
    <b v="1"/>
    <s v="publishing/fiction"/>
    <x v="5"/>
    <s v="fiction"/>
  </r>
  <r>
    <x v="0"/>
    <n v="87.068592057761734"/>
    <n v="554"/>
    <s v="US"/>
    <s v="USD"/>
    <n v="1576130400"/>
    <n v="1576735200"/>
    <x v="455"/>
    <d v="2019-12-19T06:00:00"/>
    <b v="0"/>
    <b v="0"/>
    <s v="theater/plays"/>
    <x v="3"/>
    <s v="plays"/>
  </r>
  <r>
    <x v="1"/>
    <n v="48.99554707379135"/>
    <n v="1572"/>
    <s v="GB"/>
    <s v="GBP"/>
    <n v="1407128400"/>
    <n v="1411362000"/>
    <x v="456"/>
    <d v="2014-09-22T05:00:00"/>
    <b v="0"/>
    <b v="1"/>
    <s v="food/food trucks"/>
    <x v="0"/>
    <s v="food trucks"/>
  </r>
  <r>
    <x v="0"/>
    <n v="42.969135802469133"/>
    <n v="648"/>
    <s v="GB"/>
    <s v="GBP"/>
    <n v="1560142800"/>
    <n v="1563685200"/>
    <x v="457"/>
    <d v="2019-07-21T05:00:00"/>
    <b v="0"/>
    <b v="0"/>
    <s v="theater/plays"/>
    <x v="3"/>
    <s v="plays"/>
  </r>
  <r>
    <x v="0"/>
    <n v="33.428571428571431"/>
    <n v="21"/>
    <s v="GB"/>
    <s v="GBP"/>
    <n v="1520575200"/>
    <n v="1521867600"/>
    <x v="458"/>
    <d v="2018-03-24T05:00:00"/>
    <b v="0"/>
    <b v="1"/>
    <s v="publishing/translations"/>
    <x v="5"/>
    <s v="translations"/>
  </r>
  <r>
    <x v="1"/>
    <n v="83.982949701619773"/>
    <n v="2346"/>
    <s v="US"/>
    <s v="USD"/>
    <n v="1492664400"/>
    <n v="1495515600"/>
    <x v="459"/>
    <d v="2017-05-23T05:00:00"/>
    <b v="0"/>
    <b v="0"/>
    <s v="theater/plays"/>
    <x v="3"/>
    <s v="plays"/>
  </r>
  <r>
    <x v="1"/>
    <n v="101.41739130434783"/>
    <n v="115"/>
    <s v="US"/>
    <s v="USD"/>
    <n v="1454479200"/>
    <n v="1455948000"/>
    <x v="460"/>
    <d v="2016-02-20T06:00:00"/>
    <b v="0"/>
    <b v="0"/>
    <s v="theater/plays"/>
    <x v="3"/>
    <s v="plays"/>
  </r>
  <r>
    <x v="1"/>
    <n v="109.87058823529412"/>
    <n v="85"/>
    <s v="IT"/>
    <s v="EUR"/>
    <n v="1281934800"/>
    <n v="1282366800"/>
    <x v="461"/>
    <d v="2010-08-21T05:00:00"/>
    <b v="0"/>
    <b v="0"/>
    <s v="technology/wearables"/>
    <x v="2"/>
    <s v="wearables"/>
  </r>
  <r>
    <x v="1"/>
    <n v="31.916666666666668"/>
    <n v="144"/>
    <s v="US"/>
    <s v="USD"/>
    <n v="1573970400"/>
    <n v="1574575200"/>
    <x v="462"/>
    <d v="2019-11-24T06:00:00"/>
    <b v="0"/>
    <b v="0"/>
    <s v="journalism/audio"/>
    <x v="8"/>
    <s v="audio"/>
  </r>
  <r>
    <x v="1"/>
    <n v="70.993450675399103"/>
    <n v="2443"/>
    <s v="US"/>
    <s v="USD"/>
    <n v="1372654800"/>
    <n v="1374901200"/>
    <x v="463"/>
    <d v="2013-07-27T05:00:00"/>
    <b v="0"/>
    <b v="1"/>
    <s v="food/food trucks"/>
    <x v="0"/>
    <s v="food trucks"/>
  </r>
  <r>
    <x v="3"/>
    <n v="77.026890756302521"/>
    <n v="595"/>
    <s v="US"/>
    <s v="USD"/>
    <n v="1275886800"/>
    <n v="1278910800"/>
    <x v="464"/>
    <d v="2010-07-12T05:00:00"/>
    <b v="1"/>
    <b v="1"/>
    <s v="film &amp; video/shorts"/>
    <x v="4"/>
    <s v="shorts"/>
  </r>
  <r>
    <x v="1"/>
    <n v="101.78125"/>
    <n v="64"/>
    <s v="US"/>
    <s v="USD"/>
    <n v="1561784400"/>
    <n v="1562907600"/>
    <x v="465"/>
    <d v="2019-07-12T05:00:00"/>
    <b v="0"/>
    <b v="0"/>
    <s v="photography/photography books"/>
    <x v="7"/>
    <s v="photography books"/>
  </r>
  <r>
    <x v="1"/>
    <n v="51.059701492537314"/>
    <n v="268"/>
    <s v="US"/>
    <s v="USD"/>
    <n v="1332392400"/>
    <n v="1332478800"/>
    <x v="466"/>
    <d v="2012-03-23T05:00:00"/>
    <b v="0"/>
    <b v="0"/>
    <s v="technology/wearables"/>
    <x v="2"/>
    <s v="wearables"/>
  </r>
  <r>
    <x v="1"/>
    <n v="68.02051282051282"/>
    <n v="195"/>
    <s v="DK"/>
    <s v="DKK"/>
    <n v="1402376400"/>
    <n v="1402722000"/>
    <x v="467"/>
    <d v="2014-06-14T05:00:00"/>
    <b v="0"/>
    <b v="0"/>
    <s v="theater/plays"/>
    <x v="3"/>
    <s v="plays"/>
  </r>
  <r>
    <x v="0"/>
    <n v="30.87037037037037"/>
    <n v="54"/>
    <s v="US"/>
    <s v="USD"/>
    <n v="1495342800"/>
    <n v="1496811600"/>
    <x v="468"/>
    <d v="2017-06-07T05:00:00"/>
    <b v="0"/>
    <b v="0"/>
    <s v="film &amp; video/animation"/>
    <x v="4"/>
    <s v="animation"/>
  </r>
  <r>
    <x v="0"/>
    <n v="27.908333333333335"/>
    <n v="120"/>
    <s v="US"/>
    <s v="USD"/>
    <n v="1482213600"/>
    <n v="1482213600"/>
    <x v="469"/>
    <d v="2016-12-20T06:00:00"/>
    <b v="0"/>
    <b v="1"/>
    <s v="technology/wearables"/>
    <x v="2"/>
    <s v="wearables"/>
  </r>
  <r>
    <x v="0"/>
    <n v="79.994818652849744"/>
    <n v="579"/>
    <s v="DK"/>
    <s v="DKK"/>
    <n v="1420092000"/>
    <n v="1420264800"/>
    <x v="470"/>
    <d v="2015-01-03T06:00:00"/>
    <b v="0"/>
    <b v="0"/>
    <s v="technology/web"/>
    <x v="2"/>
    <s v="web"/>
  </r>
  <r>
    <x v="0"/>
    <n v="38.003378378378379"/>
    <n v="2072"/>
    <s v="US"/>
    <s v="USD"/>
    <n v="1458018000"/>
    <n v="1458450000"/>
    <x v="471"/>
    <d v="2016-03-20T05:00:00"/>
    <b v="0"/>
    <b v="1"/>
    <s v="film &amp; video/documentary"/>
    <x v="4"/>
    <s v="documentary"/>
  </r>
  <r>
    <x v="0"/>
    <s v="0"/>
    <n v="0"/>
    <s v="US"/>
    <s v="USD"/>
    <n v="1367384400"/>
    <n v="1369803600"/>
    <x v="472"/>
    <d v="2013-05-29T05:00:00"/>
    <b v="0"/>
    <b v="1"/>
    <s v="theater/plays"/>
    <x v="3"/>
    <s v="plays"/>
  </r>
  <r>
    <x v="0"/>
    <n v="59.990534521158132"/>
    <n v="1796"/>
    <s v="US"/>
    <s v="USD"/>
    <n v="1363064400"/>
    <n v="1363237200"/>
    <x v="473"/>
    <d v="2013-03-14T05:00:00"/>
    <b v="0"/>
    <b v="0"/>
    <s v="film &amp; video/documentary"/>
    <x v="4"/>
    <s v="documentary"/>
  </r>
  <r>
    <x v="1"/>
    <n v="37.037634408602152"/>
    <n v="186"/>
    <s v="AU"/>
    <s v="AUD"/>
    <n v="1343365200"/>
    <n v="1345870800"/>
    <x v="474"/>
    <d v="2012-08-25T05:00:00"/>
    <b v="0"/>
    <b v="1"/>
    <s v="games/video games"/>
    <x v="6"/>
    <s v="video games"/>
  </r>
  <r>
    <x v="1"/>
    <n v="99.963043478260872"/>
    <n v="460"/>
    <s v="US"/>
    <s v="USD"/>
    <n v="1435726800"/>
    <n v="1437454800"/>
    <x v="72"/>
    <d v="2015-07-21T05:00:00"/>
    <b v="0"/>
    <b v="0"/>
    <s v="film &amp; video/drama"/>
    <x v="4"/>
    <s v="drama"/>
  </r>
  <r>
    <x v="0"/>
    <n v="111.6774193548387"/>
    <n v="62"/>
    <s v="IT"/>
    <s v="EUR"/>
    <n v="1431925200"/>
    <n v="1432011600"/>
    <x v="443"/>
    <d v="2015-05-19T05:00:00"/>
    <b v="0"/>
    <b v="0"/>
    <s v="music/rock"/>
    <x v="1"/>
    <s v="rock"/>
  </r>
  <r>
    <x v="0"/>
    <n v="36.014409221902014"/>
    <n v="347"/>
    <s v="US"/>
    <s v="USD"/>
    <n v="1362722400"/>
    <n v="1366347600"/>
    <x v="475"/>
    <d v="2013-04-19T05:00:00"/>
    <b v="0"/>
    <b v="1"/>
    <s v="publishing/radio &amp; podcasts"/>
    <x v="5"/>
    <s v="radio &amp; podcasts"/>
  </r>
  <r>
    <x v="1"/>
    <n v="66.010284810126578"/>
    <n v="2528"/>
    <s v="US"/>
    <s v="USD"/>
    <n v="1511416800"/>
    <n v="1512885600"/>
    <x v="81"/>
    <d v="2017-12-10T06:00:00"/>
    <b v="0"/>
    <b v="1"/>
    <s v="theater/plays"/>
    <x v="3"/>
    <s v="plays"/>
  </r>
  <r>
    <x v="0"/>
    <n v="44.05263157894737"/>
    <n v="19"/>
    <s v="US"/>
    <s v="USD"/>
    <n v="1365483600"/>
    <n v="1369717200"/>
    <x v="476"/>
    <d v="2013-05-28T05:00:00"/>
    <b v="0"/>
    <b v="1"/>
    <s v="technology/web"/>
    <x v="2"/>
    <s v="web"/>
  </r>
  <r>
    <x v="1"/>
    <n v="52.999726551818434"/>
    <n v="3657"/>
    <s v="US"/>
    <s v="USD"/>
    <n v="1532840400"/>
    <n v="1534654800"/>
    <x v="192"/>
    <d v="2018-08-19T05:00:00"/>
    <b v="0"/>
    <b v="0"/>
    <s v="theater/plays"/>
    <x v="3"/>
    <s v="plays"/>
  </r>
  <r>
    <x v="0"/>
    <n v="95"/>
    <n v="1258"/>
    <s v="US"/>
    <s v="USD"/>
    <n v="1336194000"/>
    <n v="1337058000"/>
    <x v="477"/>
    <d v="2012-05-15T05:00:00"/>
    <b v="0"/>
    <b v="0"/>
    <s v="theater/plays"/>
    <x v="3"/>
    <s v="plays"/>
  </r>
  <r>
    <x v="1"/>
    <n v="70.908396946564892"/>
    <n v="131"/>
    <s v="AU"/>
    <s v="AUD"/>
    <n v="1527742800"/>
    <n v="1529816400"/>
    <x v="478"/>
    <d v="2018-06-24T05:00:00"/>
    <b v="0"/>
    <b v="0"/>
    <s v="film &amp; video/drama"/>
    <x v="4"/>
    <s v="drama"/>
  </r>
  <r>
    <x v="0"/>
    <n v="98.060773480662988"/>
    <n v="362"/>
    <s v="US"/>
    <s v="USD"/>
    <n v="1564030800"/>
    <n v="1564894800"/>
    <x v="479"/>
    <d v="2019-08-04T05:00:00"/>
    <b v="0"/>
    <b v="0"/>
    <s v="theater/plays"/>
    <x v="3"/>
    <s v="plays"/>
  </r>
  <r>
    <x v="1"/>
    <n v="53.046025104602514"/>
    <n v="239"/>
    <s v="US"/>
    <s v="USD"/>
    <n v="1404536400"/>
    <n v="1404622800"/>
    <x v="480"/>
    <d v="2014-07-06T05:00:00"/>
    <b v="0"/>
    <b v="1"/>
    <s v="games/video games"/>
    <x v="6"/>
    <s v="video games"/>
  </r>
  <r>
    <x v="3"/>
    <n v="93.142857142857139"/>
    <n v="35"/>
    <s v="US"/>
    <s v="USD"/>
    <n v="1284008400"/>
    <n v="1284181200"/>
    <x v="180"/>
    <d v="2010-09-11T05:00:00"/>
    <b v="0"/>
    <b v="0"/>
    <s v="film &amp; video/television"/>
    <x v="4"/>
    <s v="television"/>
  </r>
  <r>
    <x v="3"/>
    <n v="58.945075757575758"/>
    <n v="528"/>
    <s v="CH"/>
    <s v="CHF"/>
    <n v="1386309600"/>
    <n v="1386741600"/>
    <x v="481"/>
    <d v="2013-12-11T06:00:00"/>
    <b v="0"/>
    <b v="1"/>
    <s v="music/rock"/>
    <x v="1"/>
    <s v="rock"/>
  </r>
  <r>
    <x v="0"/>
    <n v="36.067669172932334"/>
    <n v="133"/>
    <s v="CA"/>
    <s v="CAD"/>
    <n v="1324620000"/>
    <n v="1324792800"/>
    <x v="482"/>
    <d v="2011-12-25T06:00:00"/>
    <b v="0"/>
    <b v="1"/>
    <s v="theater/plays"/>
    <x v="3"/>
    <s v="plays"/>
  </r>
  <r>
    <x v="0"/>
    <n v="63.030732860520096"/>
    <n v="846"/>
    <s v="US"/>
    <s v="USD"/>
    <n v="1281070800"/>
    <n v="1284354000"/>
    <x v="194"/>
    <d v="2010-09-13T05:00:00"/>
    <b v="0"/>
    <b v="0"/>
    <s v="publishing/nonfiction"/>
    <x v="5"/>
    <s v="nonfiction"/>
  </r>
  <r>
    <x v="1"/>
    <n v="84.717948717948715"/>
    <n v="78"/>
    <s v="US"/>
    <s v="USD"/>
    <n v="1493960400"/>
    <n v="1494392400"/>
    <x v="483"/>
    <d v="2017-05-10T05:00:00"/>
    <b v="0"/>
    <b v="0"/>
    <s v="food/food trucks"/>
    <x v="0"/>
    <s v="food trucks"/>
  </r>
  <r>
    <x v="0"/>
    <n v="62.2"/>
    <n v="10"/>
    <s v="US"/>
    <s v="USD"/>
    <n v="1519365600"/>
    <n v="1519538400"/>
    <x v="484"/>
    <d v="2018-02-25T06:00:00"/>
    <b v="0"/>
    <b v="1"/>
    <s v="film &amp; video/animation"/>
    <x v="4"/>
    <s v="animation"/>
  </r>
  <r>
    <x v="1"/>
    <n v="101.97518330513255"/>
    <n v="1773"/>
    <s v="US"/>
    <s v="USD"/>
    <n v="1420696800"/>
    <n v="1421906400"/>
    <x v="355"/>
    <d v="2015-01-22T06:00:00"/>
    <b v="0"/>
    <b v="1"/>
    <s v="music/rock"/>
    <x v="1"/>
    <s v="rock"/>
  </r>
  <r>
    <x v="1"/>
    <n v="106.4375"/>
    <n v="32"/>
    <s v="US"/>
    <s v="USD"/>
    <n v="1555650000"/>
    <n v="1555909200"/>
    <x v="485"/>
    <d v="2019-04-22T05:00:00"/>
    <b v="0"/>
    <b v="0"/>
    <s v="theater/plays"/>
    <x v="3"/>
    <s v="plays"/>
  </r>
  <r>
    <x v="1"/>
    <n v="29.975609756097562"/>
    <n v="369"/>
    <s v="US"/>
    <s v="USD"/>
    <n v="1471928400"/>
    <n v="1472446800"/>
    <x v="486"/>
    <d v="2016-08-29T05:00:00"/>
    <b v="0"/>
    <b v="1"/>
    <s v="film &amp; video/drama"/>
    <x v="4"/>
    <s v="drama"/>
  </r>
  <r>
    <x v="0"/>
    <n v="85.806282722513089"/>
    <n v="191"/>
    <s v="US"/>
    <s v="USD"/>
    <n v="1341291600"/>
    <n v="1342328400"/>
    <x v="487"/>
    <d v="2012-07-15T05:00:00"/>
    <b v="0"/>
    <b v="0"/>
    <s v="film &amp; video/shorts"/>
    <x v="4"/>
    <s v="shorts"/>
  </r>
  <r>
    <x v="1"/>
    <n v="70.82022471910112"/>
    <n v="89"/>
    <s v="US"/>
    <s v="USD"/>
    <n v="1267682400"/>
    <n v="1268114400"/>
    <x v="488"/>
    <d v="2010-03-09T06:00:00"/>
    <b v="0"/>
    <b v="0"/>
    <s v="film &amp; video/shorts"/>
    <x v="4"/>
    <s v="shorts"/>
  </r>
  <r>
    <x v="0"/>
    <n v="40.998484082870135"/>
    <n v="1979"/>
    <s v="US"/>
    <s v="USD"/>
    <n v="1272258000"/>
    <n v="1273381200"/>
    <x v="489"/>
    <d v="2010-05-09T05:00:00"/>
    <b v="0"/>
    <b v="0"/>
    <s v="theater/plays"/>
    <x v="3"/>
    <s v="plays"/>
  </r>
  <r>
    <x v="0"/>
    <n v="28.063492063492063"/>
    <n v="63"/>
    <s v="US"/>
    <s v="USD"/>
    <n v="1290492000"/>
    <n v="1290837600"/>
    <x v="490"/>
    <d v="2010-11-27T06:00:00"/>
    <b v="0"/>
    <b v="0"/>
    <s v="technology/wearables"/>
    <x v="2"/>
    <s v="wearables"/>
  </r>
  <r>
    <x v="1"/>
    <n v="88.054421768707485"/>
    <n v="147"/>
    <s v="US"/>
    <s v="USD"/>
    <n v="1451109600"/>
    <n v="1454306400"/>
    <x v="312"/>
    <d v="2016-02-01T06:00:00"/>
    <b v="0"/>
    <b v="1"/>
    <s v="theater/plays"/>
    <x v="3"/>
    <s v="plays"/>
  </r>
  <r>
    <x v="0"/>
    <n v="31"/>
    <n v="6080"/>
    <s v="CA"/>
    <s v="CAD"/>
    <n v="1454652000"/>
    <n v="1457762400"/>
    <x v="491"/>
    <d v="2016-03-12T06:00:00"/>
    <b v="0"/>
    <b v="0"/>
    <s v="film &amp; video/animation"/>
    <x v="4"/>
    <s v="animation"/>
  </r>
  <r>
    <x v="0"/>
    <n v="90.337500000000006"/>
    <n v="80"/>
    <s v="GB"/>
    <s v="GBP"/>
    <n v="1385186400"/>
    <n v="1389074400"/>
    <x v="492"/>
    <d v="2014-01-07T06:00:00"/>
    <b v="0"/>
    <b v="0"/>
    <s v="music/indie rock"/>
    <x v="1"/>
    <s v="indie rock"/>
  </r>
  <r>
    <x v="0"/>
    <n v="63.777777777777779"/>
    <n v="9"/>
    <s v="US"/>
    <s v="USD"/>
    <n v="1399698000"/>
    <n v="1402117200"/>
    <x v="493"/>
    <d v="2014-06-07T05:00:00"/>
    <b v="0"/>
    <b v="0"/>
    <s v="games/video games"/>
    <x v="6"/>
    <s v="video games"/>
  </r>
  <r>
    <x v="0"/>
    <n v="53.995515695067262"/>
    <n v="1784"/>
    <s v="US"/>
    <s v="USD"/>
    <n v="1283230800"/>
    <n v="1284440400"/>
    <x v="494"/>
    <d v="2010-09-14T05:00:00"/>
    <b v="0"/>
    <b v="1"/>
    <s v="publishing/fiction"/>
    <x v="5"/>
    <s v="fiction"/>
  </r>
  <r>
    <x v="2"/>
    <n v="48.993956043956047"/>
    <n v="3640"/>
    <s v="CH"/>
    <s v="CHF"/>
    <n v="1384149600"/>
    <n v="1388988000"/>
    <x v="495"/>
    <d v="2014-01-06T06:00:00"/>
    <b v="0"/>
    <b v="0"/>
    <s v="games/video games"/>
    <x v="6"/>
    <s v="video games"/>
  </r>
  <r>
    <x v="1"/>
    <n v="63.857142857142854"/>
    <n v="126"/>
    <s v="CA"/>
    <s v="CAD"/>
    <n v="1516860000"/>
    <n v="1516946400"/>
    <x v="496"/>
    <d v="2018-01-26T06:00:00"/>
    <b v="0"/>
    <b v="0"/>
    <s v="theater/plays"/>
    <x v="3"/>
    <s v="plays"/>
  </r>
  <r>
    <x v="1"/>
    <n v="82.996393146979258"/>
    <n v="2218"/>
    <s v="GB"/>
    <s v="GBP"/>
    <n v="1374642000"/>
    <n v="1377752400"/>
    <x v="497"/>
    <d v="2013-08-29T05:00:00"/>
    <b v="0"/>
    <b v="0"/>
    <s v="music/indie rock"/>
    <x v="1"/>
    <s v="indie rock"/>
  </r>
  <r>
    <x v="0"/>
    <n v="55.08230452674897"/>
    <n v="243"/>
    <s v="US"/>
    <s v="USD"/>
    <n v="1534482000"/>
    <n v="1534568400"/>
    <x v="498"/>
    <d v="2018-08-18T05:00:00"/>
    <b v="0"/>
    <b v="1"/>
    <s v="film &amp; video/drama"/>
    <x v="4"/>
    <s v="drama"/>
  </r>
  <r>
    <x v="1"/>
    <n v="62.044554455445542"/>
    <n v="202"/>
    <s v="IT"/>
    <s v="EUR"/>
    <n v="1528434000"/>
    <n v="1528606800"/>
    <x v="499"/>
    <d v="2018-06-10T05:00:00"/>
    <b v="0"/>
    <b v="1"/>
    <s v="theater/plays"/>
    <x v="3"/>
    <s v="plays"/>
  </r>
  <r>
    <x v="1"/>
    <n v="104.97857142857143"/>
    <n v="140"/>
    <s v="IT"/>
    <s v="EUR"/>
    <n v="1282626000"/>
    <n v="1284872400"/>
    <x v="500"/>
    <d v="2010-09-19T05:00:00"/>
    <b v="0"/>
    <b v="0"/>
    <s v="publishing/fiction"/>
    <x v="5"/>
    <s v="fiction"/>
  </r>
  <r>
    <x v="1"/>
    <n v="94.044676806083643"/>
    <n v="1052"/>
    <s v="DK"/>
    <s v="DKK"/>
    <n v="1535605200"/>
    <n v="1537592400"/>
    <x v="501"/>
    <d v="2018-09-22T05:00:00"/>
    <b v="1"/>
    <b v="1"/>
    <s v="film &amp; video/documentary"/>
    <x v="4"/>
    <s v="documentary"/>
  </r>
  <r>
    <x v="0"/>
    <n v="44.007716049382715"/>
    <n v="1296"/>
    <s v="US"/>
    <s v="USD"/>
    <n v="1379826000"/>
    <n v="1381208400"/>
    <x v="502"/>
    <d v="2013-10-08T05:00:00"/>
    <b v="0"/>
    <b v="0"/>
    <s v="games/mobile games"/>
    <x v="6"/>
    <s v="mobile games"/>
  </r>
  <r>
    <x v="0"/>
    <n v="92.467532467532465"/>
    <n v="77"/>
    <s v="US"/>
    <s v="USD"/>
    <n v="1561957200"/>
    <n v="1562475600"/>
    <x v="503"/>
    <d v="2019-07-07T05:00:00"/>
    <b v="0"/>
    <b v="1"/>
    <s v="food/food trucks"/>
    <x v="0"/>
    <s v="food trucks"/>
  </r>
  <r>
    <x v="1"/>
    <n v="57.072874493927124"/>
    <n v="247"/>
    <s v="US"/>
    <s v="USD"/>
    <n v="1525496400"/>
    <n v="1527397200"/>
    <x v="504"/>
    <d v="2018-05-27T05:00:00"/>
    <b v="0"/>
    <b v="0"/>
    <s v="photography/photography books"/>
    <x v="7"/>
    <s v="photography books"/>
  </r>
  <r>
    <x v="0"/>
    <n v="109.07848101265823"/>
    <n v="395"/>
    <s v="IT"/>
    <s v="EUR"/>
    <n v="1433912400"/>
    <n v="1436158800"/>
    <x v="505"/>
    <d v="2015-07-06T05:00:00"/>
    <b v="0"/>
    <b v="0"/>
    <s v="games/mobile games"/>
    <x v="6"/>
    <s v="mobile games"/>
  </r>
  <r>
    <x v="0"/>
    <n v="39.387755102040813"/>
    <n v="49"/>
    <s v="GB"/>
    <s v="GBP"/>
    <n v="1453442400"/>
    <n v="1456034400"/>
    <x v="506"/>
    <d v="2016-02-21T06:00:00"/>
    <b v="0"/>
    <b v="0"/>
    <s v="music/indie rock"/>
    <x v="1"/>
    <s v="indie rock"/>
  </r>
  <r>
    <x v="0"/>
    <n v="77.022222222222226"/>
    <n v="180"/>
    <s v="US"/>
    <s v="USD"/>
    <n v="1378875600"/>
    <n v="1380171600"/>
    <x v="507"/>
    <d v="2013-09-26T05:00:00"/>
    <b v="0"/>
    <b v="0"/>
    <s v="games/video games"/>
    <x v="6"/>
    <s v="video games"/>
  </r>
  <r>
    <x v="1"/>
    <n v="92.166666666666671"/>
    <n v="84"/>
    <s v="US"/>
    <s v="USD"/>
    <n v="1452232800"/>
    <n v="1453356000"/>
    <x v="508"/>
    <d v="2016-01-21T06:00:00"/>
    <b v="0"/>
    <b v="0"/>
    <s v="music/rock"/>
    <x v="1"/>
    <s v="rock"/>
  </r>
  <r>
    <x v="0"/>
    <n v="61.007063197026021"/>
    <n v="2690"/>
    <s v="US"/>
    <s v="USD"/>
    <n v="1577253600"/>
    <n v="1578981600"/>
    <x v="509"/>
    <d v="2020-01-14T06:00:00"/>
    <b v="0"/>
    <b v="0"/>
    <s v="theater/plays"/>
    <x v="3"/>
    <s v="plays"/>
  </r>
  <r>
    <x v="1"/>
    <n v="78.068181818181813"/>
    <n v="88"/>
    <s v="US"/>
    <s v="USD"/>
    <n v="1537160400"/>
    <n v="1537419600"/>
    <x v="510"/>
    <d v="2018-09-20T05:00:00"/>
    <b v="0"/>
    <b v="1"/>
    <s v="theater/plays"/>
    <x v="3"/>
    <s v="plays"/>
  </r>
  <r>
    <x v="1"/>
    <n v="80.75"/>
    <n v="156"/>
    <s v="US"/>
    <s v="USD"/>
    <n v="1422165600"/>
    <n v="1423202400"/>
    <x v="511"/>
    <d v="2015-02-06T06:00:00"/>
    <b v="0"/>
    <b v="0"/>
    <s v="film &amp; video/drama"/>
    <x v="4"/>
    <s v="drama"/>
  </r>
  <r>
    <x v="1"/>
    <n v="59.991289782244557"/>
    <n v="2985"/>
    <s v="US"/>
    <s v="USD"/>
    <n v="1459486800"/>
    <n v="1460610000"/>
    <x v="512"/>
    <d v="2016-04-14T05:00:00"/>
    <b v="0"/>
    <b v="0"/>
    <s v="theater/plays"/>
    <x v="3"/>
    <s v="plays"/>
  </r>
  <r>
    <x v="1"/>
    <n v="110.03018372703411"/>
    <n v="762"/>
    <s v="US"/>
    <s v="USD"/>
    <n v="1369717200"/>
    <n v="1370494800"/>
    <x v="513"/>
    <d v="2013-06-06T05:00:00"/>
    <b v="0"/>
    <b v="0"/>
    <s v="technology/wearables"/>
    <x v="2"/>
    <s v="wearables"/>
  </r>
  <r>
    <x v="3"/>
    <n v="4"/>
    <n v="1"/>
    <s v="CH"/>
    <s v="CHF"/>
    <n v="1330495200"/>
    <n v="1332306000"/>
    <x v="514"/>
    <d v="2012-03-21T05:00:00"/>
    <b v="0"/>
    <b v="0"/>
    <s v="music/indie rock"/>
    <x v="1"/>
    <s v="indie rock"/>
  </r>
  <r>
    <x v="0"/>
    <n v="37.99856063332134"/>
    <n v="2779"/>
    <s v="AU"/>
    <s v="AUD"/>
    <n v="1419055200"/>
    <n v="1422511200"/>
    <x v="515"/>
    <d v="2015-01-29T06:00:00"/>
    <b v="0"/>
    <b v="1"/>
    <s v="technology/web"/>
    <x v="2"/>
    <s v="web"/>
  </r>
  <r>
    <x v="0"/>
    <n v="96.369565217391298"/>
    <n v="92"/>
    <s v="US"/>
    <s v="USD"/>
    <n v="1480140000"/>
    <n v="1480312800"/>
    <x v="516"/>
    <d v="2016-11-28T06:00:00"/>
    <b v="0"/>
    <b v="0"/>
    <s v="theater/plays"/>
    <x v="3"/>
    <s v="plays"/>
  </r>
  <r>
    <x v="0"/>
    <n v="72.978599221789878"/>
    <n v="1028"/>
    <s v="US"/>
    <s v="USD"/>
    <n v="1293948000"/>
    <n v="1294034400"/>
    <x v="517"/>
    <d v="2011-01-03T06:00:00"/>
    <b v="0"/>
    <b v="0"/>
    <s v="music/rock"/>
    <x v="1"/>
    <s v="rock"/>
  </r>
  <r>
    <x v="1"/>
    <n v="26.007220216606498"/>
    <n v="554"/>
    <s v="CA"/>
    <s v="CAD"/>
    <n v="1482127200"/>
    <n v="1482645600"/>
    <x v="518"/>
    <d v="2016-12-25T06:00:00"/>
    <b v="0"/>
    <b v="0"/>
    <s v="music/indie rock"/>
    <x v="1"/>
    <s v="indie rock"/>
  </r>
  <r>
    <x v="1"/>
    <n v="104.36296296296297"/>
    <n v="135"/>
    <s v="DK"/>
    <s v="DKK"/>
    <n v="1396414800"/>
    <n v="1399093200"/>
    <x v="519"/>
    <d v="2014-05-03T05:00:00"/>
    <b v="0"/>
    <b v="0"/>
    <s v="music/rock"/>
    <x v="1"/>
    <s v="rock"/>
  </r>
  <r>
    <x v="1"/>
    <n v="102.18852459016394"/>
    <n v="122"/>
    <s v="US"/>
    <s v="USD"/>
    <n v="1315285200"/>
    <n v="1315890000"/>
    <x v="520"/>
    <d v="2011-09-13T05:00:00"/>
    <b v="0"/>
    <b v="1"/>
    <s v="publishing/translations"/>
    <x v="5"/>
    <s v="translations"/>
  </r>
  <r>
    <x v="1"/>
    <n v="54.117647058823529"/>
    <n v="221"/>
    <s v="US"/>
    <s v="USD"/>
    <n v="1443762000"/>
    <n v="1444021200"/>
    <x v="521"/>
    <d v="2015-10-05T05:00:00"/>
    <b v="0"/>
    <b v="1"/>
    <s v="film &amp; video/science fiction"/>
    <x v="4"/>
    <s v="science fiction"/>
  </r>
  <r>
    <x v="1"/>
    <n v="63.222222222222221"/>
    <n v="126"/>
    <s v="US"/>
    <s v="USD"/>
    <n v="1456293600"/>
    <n v="1460005200"/>
    <x v="522"/>
    <d v="2016-04-07T05:00:00"/>
    <b v="0"/>
    <b v="0"/>
    <s v="theater/plays"/>
    <x v="3"/>
    <s v="plays"/>
  </r>
  <r>
    <x v="1"/>
    <n v="104.03228962818004"/>
    <n v="1022"/>
    <s v="US"/>
    <s v="USD"/>
    <n v="1470114000"/>
    <n v="1470718800"/>
    <x v="523"/>
    <d v="2016-08-09T05:00:00"/>
    <b v="0"/>
    <b v="0"/>
    <s v="theater/plays"/>
    <x v="3"/>
    <s v="plays"/>
  </r>
  <r>
    <x v="1"/>
    <n v="49.994334277620396"/>
    <n v="3177"/>
    <s v="US"/>
    <s v="USD"/>
    <n v="1321596000"/>
    <n v="1325052000"/>
    <x v="524"/>
    <d v="2011-12-28T06:00:00"/>
    <b v="0"/>
    <b v="0"/>
    <s v="film &amp; video/animation"/>
    <x v="4"/>
    <s v="animation"/>
  </r>
  <r>
    <x v="1"/>
    <n v="56.015151515151516"/>
    <n v="198"/>
    <s v="CH"/>
    <s v="CHF"/>
    <n v="1318827600"/>
    <n v="1319000400"/>
    <x v="525"/>
    <d v="2011-10-19T05:00:00"/>
    <b v="0"/>
    <b v="0"/>
    <s v="theater/plays"/>
    <x v="3"/>
    <s v="plays"/>
  </r>
  <r>
    <x v="0"/>
    <n v="48.807692307692307"/>
    <n v="26"/>
    <s v="CH"/>
    <s v="CHF"/>
    <n v="1552366800"/>
    <n v="1552539600"/>
    <x v="188"/>
    <d v="2019-03-14T05:00:00"/>
    <b v="0"/>
    <b v="0"/>
    <s v="music/rock"/>
    <x v="1"/>
    <s v="rock"/>
  </r>
  <r>
    <x v="1"/>
    <n v="60.082352941176474"/>
    <n v="85"/>
    <s v="AU"/>
    <s v="AUD"/>
    <n v="1542088800"/>
    <n v="1543816800"/>
    <x v="526"/>
    <d v="2018-12-03T06:00:00"/>
    <b v="0"/>
    <b v="0"/>
    <s v="film &amp; video/documentary"/>
    <x v="4"/>
    <s v="documentary"/>
  </r>
  <r>
    <x v="0"/>
    <n v="78.990502793296088"/>
    <n v="1790"/>
    <s v="US"/>
    <s v="USD"/>
    <n v="1426395600"/>
    <n v="1427086800"/>
    <x v="527"/>
    <d v="2015-03-23T05:00:00"/>
    <b v="0"/>
    <b v="0"/>
    <s v="theater/plays"/>
    <x v="3"/>
    <s v="plays"/>
  </r>
  <r>
    <x v="1"/>
    <n v="53.99499443826474"/>
    <n v="3596"/>
    <s v="US"/>
    <s v="USD"/>
    <n v="1321336800"/>
    <n v="1323064800"/>
    <x v="528"/>
    <d v="2011-12-05T06:00:00"/>
    <b v="0"/>
    <b v="0"/>
    <s v="theater/plays"/>
    <x v="3"/>
    <s v="plays"/>
  </r>
  <r>
    <x v="0"/>
    <n v="111.45945945945945"/>
    <n v="37"/>
    <s v="US"/>
    <s v="USD"/>
    <n v="1456293600"/>
    <n v="1458277200"/>
    <x v="522"/>
    <d v="2016-03-18T05:00:00"/>
    <b v="0"/>
    <b v="1"/>
    <s v="music/electric music"/>
    <x v="1"/>
    <s v="electric music"/>
  </r>
  <r>
    <x v="1"/>
    <n v="60.922131147540981"/>
    <n v="244"/>
    <s v="US"/>
    <s v="USD"/>
    <n v="1404968400"/>
    <n v="1405141200"/>
    <x v="529"/>
    <d v="2014-07-12T05:00:00"/>
    <b v="0"/>
    <b v="0"/>
    <s v="music/rock"/>
    <x v="1"/>
    <s v="rock"/>
  </r>
  <r>
    <x v="1"/>
    <n v="26.0015444015444"/>
    <n v="5180"/>
    <s v="US"/>
    <s v="USD"/>
    <n v="1279170000"/>
    <n v="1283058000"/>
    <x v="530"/>
    <d v="2010-08-29T05:00:00"/>
    <b v="0"/>
    <b v="0"/>
    <s v="theater/plays"/>
    <x v="3"/>
    <s v="plays"/>
  </r>
  <r>
    <x v="1"/>
    <n v="80.993208828522924"/>
    <n v="589"/>
    <s v="IT"/>
    <s v="EUR"/>
    <n v="1294725600"/>
    <n v="1295762400"/>
    <x v="531"/>
    <d v="2011-01-23T06:00:00"/>
    <b v="0"/>
    <b v="0"/>
    <s v="film &amp; video/animation"/>
    <x v="4"/>
    <s v="animation"/>
  </r>
  <r>
    <x v="1"/>
    <n v="34.995963302752294"/>
    <n v="2725"/>
    <s v="US"/>
    <s v="USD"/>
    <n v="1419055200"/>
    <n v="1419573600"/>
    <x v="515"/>
    <d v="2014-12-26T06:00:00"/>
    <b v="0"/>
    <b v="1"/>
    <s v="music/rock"/>
    <x v="1"/>
    <s v="rock"/>
  </r>
  <r>
    <x v="0"/>
    <n v="94.142857142857139"/>
    <n v="35"/>
    <s v="IT"/>
    <s v="EUR"/>
    <n v="1434690000"/>
    <n v="1438750800"/>
    <x v="532"/>
    <d v="2015-08-05T05:00:00"/>
    <b v="0"/>
    <b v="0"/>
    <s v="film &amp; video/shorts"/>
    <x v="4"/>
    <s v="shorts"/>
  </r>
  <r>
    <x v="3"/>
    <n v="52.085106382978722"/>
    <n v="94"/>
    <s v="US"/>
    <s v="USD"/>
    <n v="1443416400"/>
    <n v="1444798800"/>
    <x v="533"/>
    <d v="2015-10-14T05:00:00"/>
    <b v="0"/>
    <b v="1"/>
    <s v="music/rock"/>
    <x v="1"/>
    <s v="rock"/>
  </r>
  <r>
    <x v="1"/>
    <n v="24.986666666666668"/>
    <n v="300"/>
    <s v="US"/>
    <s v="USD"/>
    <n v="1399006800"/>
    <n v="1399179600"/>
    <x v="409"/>
    <d v="2014-05-04T05:00:00"/>
    <b v="0"/>
    <b v="0"/>
    <s v="journalism/audio"/>
    <x v="8"/>
    <s v="audio"/>
  </r>
  <r>
    <x v="1"/>
    <n v="69.215277777777771"/>
    <n v="144"/>
    <s v="US"/>
    <s v="USD"/>
    <n v="1575698400"/>
    <n v="1576562400"/>
    <x v="534"/>
    <d v="2019-12-17T06:00:00"/>
    <b v="0"/>
    <b v="1"/>
    <s v="food/food trucks"/>
    <x v="0"/>
    <s v="food trucks"/>
  </r>
  <r>
    <x v="0"/>
    <n v="93.944444444444443"/>
    <n v="558"/>
    <s v="US"/>
    <s v="USD"/>
    <n v="1400562000"/>
    <n v="1400821200"/>
    <x v="53"/>
    <d v="2014-05-23T05:00:00"/>
    <b v="0"/>
    <b v="1"/>
    <s v="theater/plays"/>
    <x v="3"/>
    <s v="plays"/>
  </r>
  <r>
    <x v="0"/>
    <n v="98.40625"/>
    <n v="64"/>
    <s v="US"/>
    <s v="USD"/>
    <n v="1509512400"/>
    <n v="1510984800"/>
    <x v="535"/>
    <d v="2017-11-18T06:00:00"/>
    <b v="0"/>
    <b v="0"/>
    <s v="theater/plays"/>
    <x v="3"/>
    <s v="plays"/>
  </r>
  <r>
    <x v="3"/>
    <n v="41.783783783783782"/>
    <n v="37"/>
    <s v="US"/>
    <s v="USD"/>
    <n v="1299823200"/>
    <n v="1302066000"/>
    <x v="536"/>
    <d v="2011-04-06T05:00:00"/>
    <b v="0"/>
    <b v="0"/>
    <s v="music/jazz"/>
    <x v="1"/>
    <s v="jazz"/>
  </r>
  <r>
    <x v="0"/>
    <n v="65.991836734693877"/>
    <n v="245"/>
    <s v="US"/>
    <s v="USD"/>
    <n v="1322719200"/>
    <n v="1322978400"/>
    <x v="537"/>
    <d v="2011-12-04T06:00:00"/>
    <b v="0"/>
    <b v="0"/>
    <s v="film &amp; video/science fiction"/>
    <x v="4"/>
    <s v="science fiction"/>
  </r>
  <r>
    <x v="1"/>
    <n v="72.05747126436782"/>
    <n v="87"/>
    <s v="US"/>
    <s v="USD"/>
    <n v="1312693200"/>
    <n v="1313730000"/>
    <x v="538"/>
    <d v="2011-08-19T05:00:00"/>
    <b v="0"/>
    <b v="0"/>
    <s v="music/jazz"/>
    <x v="1"/>
    <s v="jazz"/>
  </r>
  <r>
    <x v="1"/>
    <n v="48.003209242618745"/>
    <n v="3116"/>
    <s v="US"/>
    <s v="USD"/>
    <n v="1393394400"/>
    <n v="1394085600"/>
    <x v="539"/>
    <d v="2014-03-06T06:00:00"/>
    <b v="0"/>
    <b v="0"/>
    <s v="theater/plays"/>
    <x v="3"/>
    <s v="plays"/>
  </r>
  <r>
    <x v="0"/>
    <n v="54.098591549295776"/>
    <n v="71"/>
    <s v="US"/>
    <s v="USD"/>
    <n v="1304053200"/>
    <n v="1305349200"/>
    <x v="540"/>
    <d v="2011-05-14T05:00:00"/>
    <b v="0"/>
    <b v="0"/>
    <s v="technology/web"/>
    <x v="2"/>
    <s v="web"/>
  </r>
  <r>
    <x v="0"/>
    <n v="107.88095238095238"/>
    <n v="42"/>
    <s v="US"/>
    <s v="USD"/>
    <n v="1433912400"/>
    <n v="1434344400"/>
    <x v="505"/>
    <d v="2015-06-15T05:00:00"/>
    <b v="0"/>
    <b v="1"/>
    <s v="games/video games"/>
    <x v="6"/>
    <s v="video games"/>
  </r>
  <r>
    <x v="1"/>
    <n v="67.034103410341032"/>
    <n v="909"/>
    <s v="US"/>
    <s v="USD"/>
    <n v="1329717600"/>
    <n v="1331186400"/>
    <x v="541"/>
    <d v="2012-03-08T06:00:00"/>
    <b v="0"/>
    <b v="0"/>
    <s v="film &amp; video/documentary"/>
    <x v="4"/>
    <s v="documentary"/>
  </r>
  <r>
    <x v="1"/>
    <n v="64.01425914445133"/>
    <n v="1613"/>
    <s v="US"/>
    <s v="USD"/>
    <n v="1335330000"/>
    <n v="1336539600"/>
    <x v="542"/>
    <d v="2012-05-09T05:00:00"/>
    <b v="0"/>
    <b v="0"/>
    <s v="technology/web"/>
    <x v="2"/>
    <s v="web"/>
  </r>
  <r>
    <x v="1"/>
    <n v="96.066176470588232"/>
    <n v="136"/>
    <s v="US"/>
    <s v="USD"/>
    <n v="1268888400"/>
    <n v="1269752400"/>
    <x v="543"/>
    <d v="2010-03-28T05:00:00"/>
    <b v="0"/>
    <b v="0"/>
    <s v="publishing/translations"/>
    <x v="5"/>
    <s v="translations"/>
  </r>
  <r>
    <x v="1"/>
    <n v="51.184615384615384"/>
    <n v="130"/>
    <s v="US"/>
    <s v="USD"/>
    <n v="1289973600"/>
    <n v="1291615200"/>
    <x v="544"/>
    <d v="2010-12-06T06:00:00"/>
    <b v="0"/>
    <b v="0"/>
    <s v="music/rock"/>
    <x v="1"/>
    <s v="rock"/>
  </r>
  <r>
    <x v="0"/>
    <n v="43.92307692307692"/>
    <n v="156"/>
    <s v="CA"/>
    <s v="CAD"/>
    <n v="1547877600"/>
    <n v="1552366800"/>
    <x v="35"/>
    <d v="2019-03-12T05:00:00"/>
    <b v="0"/>
    <b v="1"/>
    <s v="food/food trucks"/>
    <x v="0"/>
    <s v="food trucks"/>
  </r>
  <r>
    <x v="0"/>
    <n v="91.021198830409361"/>
    <n v="1368"/>
    <s v="GB"/>
    <s v="GBP"/>
    <n v="1269493200"/>
    <n v="1272171600"/>
    <x v="152"/>
    <d v="2010-04-25T05:00:00"/>
    <b v="0"/>
    <b v="0"/>
    <s v="theater/plays"/>
    <x v="3"/>
    <s v="plays"/>
  </r>
  <r>
    <x v="0"/>
    <n v="50.127450980392155"/>
    <n v="102"/>
    <s v="US"/>
    <s v="USD"/>
    <n v="1436072400"/>
    <n v="1436677200"/>
    <x v="545"/>
    <d v="2015-07-12T05:00:00"/>
    <b v="0"/>
    <b v="0"/>
    <s v="film &amp; video/documentary"/>
    <x v="4"/>
    <s v="documentary"/>
  </r>
  <r>
    <x v="0"/>
    <n v="67.720930232558146"/>
    <n v="86"/>
    <s v="AU"/>
    <s v="AUD"/>
    <n v="1419141600"/>
    <n v="1420092000"/>
    <x v="546"/>
    <d v="2015-01-01T06:00:00"/>
    <b v="0"/>
    <b v="0"/>
    <s v="publishing/radio &amp; podcasts"/>
    <x v="5"/>
    <s v="radio &amp; podcasts"/>
  </r>
  <r>
    <x v="1"/>
    <n v="61.03921568627451"/>
    <n v="102"/>
    <s v="US"/>
    <s v="USD"/>
    <n v="1279083600"/>
    <n v="1279947600"/>
    <x v="547"/>
    <d v="2010-07-24T05:00:00"/>
    <b v="0"/>
    <b v="0"/>
    <s v="games/video games"/>
    <x v="6"/>
    <s v="video games"/>
  </r>
  <r>
    <x v="0"/>
    <n v="80.011857707509876"/>
    <n v="253"/>
    <s v="US"/>
    <s v="USD"/>
    <n v="1401426000"/>
    <n v="1402203600"/>
    <x v="548"/>
    <d v="2014-06-08T05:00:00"/>
    <b v="0"/>
    <b v="0"/>
    <s v="theater/plays"/>
    <x v="3"/>
    <s v="plays"/>
  </r>
  <r>
    <x v="1"/>
    <n v="47.001497753369947"/>
    <n v="4006"/>
    <s v="US"/>
    <s v="USD"/>
    <n v="1395810000"/>
    <n v="1396933200"/>
    <x v="549"/>
    <d v="2014-04-08T05:00:00"/>
    <b v="0"/>
    <b v="0"/>
    <s v="film &amp; video/animation"/>
    <x v="4"/>
    <s v="animation"/>
  </r>
  <r>
    <x v="0"/>
    <n v="71.127388535031841"/>
    <n v="157"/>
    <s v="US"/>
    <s v="USD"/>
    <n v="1467003600"/>
    <n v="1467262800"/>
    <x v="550"/>
    <d v="2016-06-30T05:00:00"/>
    <b v="0"/>
    <b v="1"/>
    <s v="theater/plays"/>
    <x v="3"/>
    <s v="plays"/>
  </r>
  <r>
    <x v="1"/>
    <n v="89.99079189686924"/>
    <n v="1629"/>
    <s v="US"/>
    <s v="USD"/>
    <n v="1268715600"/>
    <n v="1270530000"/>
    <x v="551"/>
    <d v="2010-04-06T05:00:00"/>
    <b v="0"/>
    <b v="1"/>
    <s v="theater/plays"/>
    <x v="3"/>
    <s v="plays"/>
  </r>
  <r>
    <x v="0"/>
    <n v="43.032786885245905"/>
    <n v="183"/>
    <s v="US"/>
    <s v="USD"/>
    <n v="1457157600"/>
    <n v="1457762400"/>
    <x v="552"/>
    <d v="2016-03-12T06:00:00"/>
    <b v="0"/>
    <b v="1"/>
    <s v="film &amp; video/drama"/>
    <x v="4"/>
    <s v="drama"/>
  </r>
  <r>
    <x v="1"/>
    <n v="67.997714808043881"/>
    <n v="2188"/>
    <s v="US"/>
    <s v="USD"/>
    <n v="1573970400"/>
    <n v="1575525600"/>
    <x v="462"/>
    <d v="2019-12-05T06:00:00"/>
    <b v="0"/>
    <b v="0"/>
    <s v="theater/plays"/>
    <x v="3"/>
    <s v="plays"/>
  </r>
  <r>
    <x v="1"/>
    <n v="73.004566210045667"/>
    <n v="2409"/>
    <s v="IT"/>
    <s v="EUR"/>
    <n v="1276578000"/>
    <n v="1279083600"/>
    <x v="553"/>
    <d v="2010-07-14T05:00:00"/>
    <b v="0"/>
    <b v="0"/>
    <s v="music/rock"/>
    <x v="1"/>
    <s v="rock"/>
  </r>
  <r>
    <x v="0"/>
    <n v="62.341463414634148"/>
    <n v="82"/>
    <s v="DK"/>
    <s v="DKK"/>
    <n v="1423720800"/>
    <n v="1424412000"/>
    <x v="554"/>
    <d v="2015-02-20T06:00:00"/>
    <b v="0"/>
    <b v="0"/>
    <s v="film &amp; video/documentary"/>
    <x v="4"/>
    <s v="documentary"/>
  </r>
  <r>
    <x v="0"/>
    <n v="5"/>
    <n v="1"/>
    <s v="GB"/>
    <s v="GBP"/>
    <n v="1375160400"/>
    <n v="1376197200"/>
    <x v="555"/>
    <d v="2013-08-11T05:00:00"/>
    <b v="0"/>
    <b v="0"/>
    <s v="food/food trucks"/>
    <x v="0"/>
    <s v="food trucks"/>
  </r>
  <r>
    <x v="1"/>
    <n v="67.103092783505161"/>
    <n v="194"/>
    <s v="US"/>
    <s v="USD"/>
    <n v="1401426000"/>
    <n v="1402894800"/>
    <x v="548"/>
    <d v="2014-06-16T05:00:00"/>
    <b v="1"/>
    <b v="0"/>
    <s v="technology/wearables"/>
    <x v="2"/>
    <s v="wearables"/>
  </r>
  <r>
    <x v="1"/>
    <n v="79.978947368421046"/>
    <n v="1140"/>
    <s v="US"/>
    <s v="USD"/>
    <n v="1433480400"/>
    <n v="1434430800"/>
    <x v="62"/>
    <d v="2015-06-16T05:00:00"/>
    <b v="0"/>
    <b v="0"/>
    <s v="theater/plays"/>
    <x v="3"/>
    <s v="plays"/>
  </r>
  <r>
    <x v="1"/>
    <n v="62.176470588235297"/>
    <n v="102"/>
    <s v="US"/>
    <s v="USD"/>
    <n v="1555563600"/>
    <n v="1557896400"/>
    <x v="556"/>
    <d v="2019-05-15T05:00:00"/>
    <b v="0"/>
    <b v="0"/>
    <s v="theater/plays"/>
    <x v="3"/>
    <s v="plays"/>
  </r>
  <r>
    <x v="1"/>
    <n v="53.005950297514879"/>
    <n v="2857"/>
    <s v="US"/>
    <s v="USD"/>
    <n v="1295676000"/>
    <n v="1297490400"/>
    <x v="557"/>
    <d v="2011-02-12T06:00:00"/>
    <b v="0"/>
    <b v="0"/>
    <s v="theater/plays"/>
    <x v="3"/>
    <s v="plays"/>
  </r>
  <r>
    <x v="1"/>
    <n v="57.738317757009348"/>
    <n v="107"/>
    <s v="US"/>
    <s v="USD"/>
    <n v="1443848400"/>
    <n v="1447394400"/>
    <x v="27"/>
    <d v="2015-11-13T06:00:00"/>
    <b v="0"/>
    <b v="0"/>
    <s v="publishing/nonfiction"/>
    <x v="5"/>
    <s v="nonfiction"/>
  </r>
  <r>
    <x v="1"/>
    <n v="40.03125"/>
    <n v="160"/>
    <s v="GB"/>
    <s v="GBP"/>
    <n v="1457330400"/>
    <n v="1458277200"/>
    <x v="558"/>
    <d v="2016-03-18T05:00:00"/>
    <b v="0"/>
    <b v="0"/>
    <s v="music/rock"/>
    <x v="1"/>
    <s v="rock"/>
  </r>
  <r>
    <x v="1"/>
    <n v="81.016591928251117"/>
    <n v="2230"/>
    <s v="US"/>
    <s v="USD"/>
    <n v="1395550800"/>
    <n v="1395723600"/>
    <x v="559"/>
    <d v="2014-03-25T05:00:00"/>
    <b v="0"/>
    <b v="0"/>
    <s v="food/food trucks"/>
    <x v="0"/>
    <s v="food trucks"/>
  </r>
  <r>
    <x v="1"/>
    <n v="35.047468354430379"/>
    <n v="316"/>
    <s v="US"/>
    <s v="USD"/>
    <n v="1551852000"/>
    <n v="1552197600"/>
    <x v="426"/>
    <d v="2019-03-10T06:00:00"/>
    <b v="0"/>
    <b v="1"/>
    <s v="music/jazz"/>
    <x v="1"/>
    <s v="jazz"/>
  </r>
  <r>
    <x v="1"/>
    <n v="102.92307692307692"/>
    <n v="117"/>
    <s v="US"/>
    <s v="USD"/>
    <n v="1547618400"/>
    <n v="1549087200"/>
    <x v="560"/>
    <d v="2019-02-02T06:00:00"/>
    <b v="0"/>
    <b v="0"/>
    <s v="film &amp; video/science fiction"/>
    <x v="4"/>
    <s v="science fiction"/>
  </r>
  <r>
    <x v="1"/>
    <n v="27.998126756166094"/>
    <n v="6406"/>
    <s v="US"/>
    <s v="USD"/>
    <n v="1355637600"/>
    <n v="1356847200"/>
    <x v="561"/>
    <d v="2012-12-30T06:00:00"/>
    <b v="0"/>
    <b v="0"/>
    <s v="theater/plays"/>
    <x v="3"/>
    <s v="plays"/>
  </r>
  <r>
    <x v="3"/>
    <n v="75.733333333333334"/>
    <n v="15"/>
    <s v="US"/>
    <s v="USD"/>
    <n v="1374728400"/>
    <n v="1375765200"/>
    <x v="562"/>
    <d v="2013-08-06T05:00:00"/>
    <b v="0"/>
    <b v="0"/>
    <s v="theater/plays"/>
    <x v="3"/>
    <s v="plays"/>
  </r>
  <r>
    <x v="1"/>
    <n v="45.026041666666664"/>
    <n v="192"/>
    <s v="US"/>
    <s v="USD"/>
    <n v="1287810000"/>
    <n v="1289800800"/>
    <x v="563"/>
    <d v="2010-11-15T06:00:00"/>
    <b v="0"/>
    <b v="0"/>
    <s v="music/electric music"/>
    <x v="1"/>
    <s v="electric music"/>
  </r>
  <r>
    <x v="1"/>
    <n v="73.615384615384613"/>
    <n v="26"/>
    <s v="CA"/>
    <s v="CAD"/>
    <n v="1503723600"/>
    <n v="1504501200"/>
    <x v="564"/>
    <d v="2017-09-04T05:00:00"/>
    <b v="0"/>
    <b v="0"/>
    <s v="theater/plays"/>
    <x v="3"/>
    <s v="plays"/>
  </r>
  <r>
    <x v="1"/>
    <n v="56.991701244813278"/>
    <n v="723"/>
    <s v="US"/>
    <s v="USD"/>
    <n v="1484114400"/>
    <n v="1485669600"/>
    <x v="565"/>
    <d v="2017-01-29T06:00:00"/>
    <b v="0"/>
    <b v="0"/>
    <s v="theater/plays"/>
    <x v="3"/>
    <s v="plays"/>
  </r>
  <r>
    <x v="1"/>
    <n v="85.223529411764702"/>
    <n v="170"/>
    <s v="IT"/>
    <s v="EUR"/>
    <n v="1461906000"/>
    <n v="1462770000"/>
    <x v="566"/>
    <d v="2016-05-09T05:00:00"/>
    <b v="0"/>
    <b v="0"/>
    <s v="theater/plays"/>
    <x v="3"/>
    <s v="plays"/>
  </r>
  <r>
    <x v="1"/>
    <n v="50.962184873949582"/>
    <n v="238"/>
    <s v="GB"/>
    <s v="GBP"/>
    <n v="1379653200"/>
    <n v="1379739600"/>
    <x v="567"/>
    <d v="2013-09-21T05:00:00"/>
    <b v="0"/>
    <b v="1"/>
    <s v="music/indie rock"/>
    <x v="1"/>
    <s v="indie rock"/>
  </r>
  <r>
    <x v="1"/>
    <n v="63.563636363636363"/>
    <n v="55"/>
    <s v="US"/>
    <s v="USD"/>
    <n v="1401858000"/>
    <n v="1402722000"/>
    <x v="568"/>
    <d v="2014-06-14T05:00:00"/>
    <b v="0"/>
    <b v="0"/>
    <s v="theater/plays"/>
    <x v="3"/>
    <s v="plays"/>
  </r>
  <r>
    <x v="0"/>
    <n v="80.999165275459092"/>
    <n v="1198"/>
    <s v="US"/>
    <s v="USD"/>
    <n v="1367470800"/>
    <n v="1369285200"/>
    <x v="569"/>
    <d v="2013-05-23T05:00:00"/>
    <b v="0"/>
    <b v="0"/>
    <s v="publishing/nonfiction"/>
    <x v="5"/>
    <s v="nonfiction"/>
  </r>
  <r>
    <x v="0"/>
    <n v="86.044753086419746"/>
    <n v="648"/>
    <s v="US"/>
    <s v="USD"/>
    <n v="1304658000"/>
    <n v="1304744400"/>
    <x v="570"/>
    <d v="2011-05-07T05:00:00"/>
    <b v="1"/>
    <b v="1"/>
    <s v="theater/plays"/>
    <x v="3"/>
    <s v="plays"/>
  </r>
  <r>
    <x v="1"/>
    <n v="90.0390625"/>
    <n v="128"/>
    <s v="AU"/>
    <s v="AUD"/>
    <n v="1467954000"/>
    <n v="1468299600"/>
    <x v="571"/>
    <d v="2016-07-12T05:00:00"/>
    <b v="0"/>
    <b v="0"/>
    <s v="photography/photography books"/>
    <x v="7"/>
    <s v="photography books"/>
  </r>
  <r>
    <x v="1"/>
    <n v="74.006063432835816"/>
    <n v="2144"/>
    <s v="US"/>
    <s v="USD"/>
    <n v="1473742800"/>
    <n v="1474174800"/>
    <x v="572"/>
    <d v="2016-09-18T05:00:00"/>
    <b v="0"/>
    <b v="0"/>
    <s v="theater/plays"/>
    <x v="3"/>
    <s v="plays"/>
  </r>
  <r>
    <x v="0"/>
    <n v="92.4375"/>
    <n v="64"/>
    <s v="US"/>
    <s v="USD"/>
    <n v="1523768400"/>
    <n v="1526014800"/>
    <x v="573"/>
    <d v="2018-05-11T05:00:00"/>
    <b v="0"/>
    <b v="0"/>
    <s v="music/indie rock"/>
    <x v="1"/>
    <s v="indie rock"/>
  </r>
  <r>
    <x v="1"/>
    <n v="55.999257333828446"/>
    <n v="2693"/>
    <s v="GB"/>
    <s v="GBP"/>
    <n v="1437022800"/>
    <n v="1437454800"/>
    <x v="574"/>
    <d v="2015-07-21T05:00:00"/>
    <b v="0"/>
    <b v="0"/>
    <s v="theater/plays"/>
    <x v="3"/>
    <s v="plays"/>
  </r>
  <r>
    <x v="1"/>
    <n v="32.983796296296298"/>
    <n v="432"/>
    <s v="US"/>
    <s v="USD"/>
    <n v="1422165600"/>
    <n v="1422684000"/>
    <x v="511"/>
    <d v="2015-01-31T06:00:00"/>
    <b v="0"/>
    <b v="0"/>
    <s v="photography/photography books"/>
    <x v="7"/>
    <s v="photography books"/>
  </r>
  <r>
    <x v="0"/>
    <n v="93.596774193548384"/>
    <n v="62"/>
    <s v="US"/>
    <s v="USD"/>
    <n v="1580104800"/>
    <n v="1581314400"/>
    <x v="575"/>
    <d v="2020-02-10T06:00:00"/>
    <b v="0"/>
    <b v="0"/>
    <s v="theater/plays"/>
    <x v="3"/>
    <s v="plays"/>
  </r>
  <r>
    <x v="1"/>
    <n v="69.867724867724874"/>
    <n v="189"/>
    <s v="US"/>
    <s v="USD"/>
    <n v="1285650000"/>
    <n v="1286427600"/>
    <x v="576"/>
    <d v="2010-10-07T05:00:00"/>
    <b v="0"/>
    <b v="1"/>
    <s v="theater/plays"/>
    <x v="3"/>
    <s v="plays"/>
  </r>
  <r>
    <x v="1"/>
    <n v="72.129870129870127"/>
    <n v="154"/>
    <s v="GB"/>
    <s v="GBP"/>
    <n v="1276664400"/>
    <n v="1278738000"/>
    <x v="577"/>
    <d v="2010-07-10T05:00:00"/>
    <b v="1"/>
    <b v="0"/>
    <s v="food/food trucks"/>
    <x v="0"/>
    <s v="food trucks"/>
  </r>
  <r>
    <x v="1"/>
    <n v="30.041666666666668"/>
    <n v="96"/>
    <s v="US"/>
    <s v="USD"/>
    <n v="1286168400"/>
    <n v="1286427600"/>
    <x v="578"/>
    <d v="2010-10-07T05:00:00"/>
    <b v="0"/>
    <b v="0"/>
    <s v="music/indie rock"/>
    <x v="1"/>
    <s v="indie rock"/>
  </r>
  <r>
    <x v="0"/>
    <n v="73.968000000000004"/>
    <n v="750"/>
    <s v="US"/>
    <s v="USD"/>
    <n v="1467781200"/>
    <n v="1467954000"/>
    <x v="579"/>
    <d v="2016-07-08T05:00:00"/>
    <b v="0"/>
    <b v="1"/>
    <s v="theater/plays"/>
    <x v="3"/>
    <s v="plays"/>
  </r>
  <r>
    <x v="3"/>
    <n v="68.65517241379311"/>
    <n v="87"/>
    <s v="US"/>
    <s v="USD"/>
    <n v="1556686800"/>
    <n v="1557637200"/>
    <x v="580"/>
    <d v="2019-05-12T05:00:00"/>
    <b v="0"/>
    <b v="1"/>
    <s v="theater/plays"/>
    <x v="3"/>
    <s v="plays"/>
  </r>
  <r>
    <x v="1"/>
    <n v="59.992164544564154"/>
    <n v="3063"/>
    <s v="US"/>
    <s v="USD"/>
    <n v="1553576400"/>
    <n v="1553922000"/>
    <x v="581"/>
    <d v="2019-03-30T05:00:00"/>
    <b v="0"/>
    <b v="0"/>
    <s v="theater/plays"/>
    <x v="3"/>
    <s v="plays"/>
  </r>
  <r>
    <x v="2"/>
    <n v="111.15827338129496"/>
    <n v="278"/>
    <s v="US"/>
    <s v="USD"/>
    <n v="1414904400"/>
    <n v="1416463200"/>
    <x v="582"/>
    <d v="2014-11-20T06:00:00"/>
    <b v="0"/>
    <b v="0"/>
    <s v="theater/plays"/>
    <x v="3"/>
    <s v="plays"/>
  </r>
  <r>
    <x v="0"/>
    <n v="53.038095238095238"/>
    <n v="105"/>
    <s v="US"/>
    <s v="USD"/>
    <n v="1446876000"/>
    <n v="1447221600"/>
    <x v="336"/>
    <d v="2015-11-11T06:00:00"/>
    <b v="0"/>
    <b v="0"/>
    <s v="film &amp; video/animation"/>
    <x v="4"/>
    <s v="animation"/>
  </r>
  <r>
    <x v="3"/>
    <n v="55.985524728588658"/>
    <n v="1658"/>
    <s v="US"/>
    <s v="USD"/>
    <n v="1490418000"/>
    <n v="1491627600"/>
    <x v="583"/>
    <d v="2017-04-08T05:00:00"/>
    <b v="0"/>
    <b v="0"/>
    <s v="film &amp; video/television"/>
    <x v="4"/>
    <s v="television"/>
  </r>
  <r>
    <x v="1"/>
    <n v="69.986760812003524"/>
    <n v="2266"/>
    <s v="US"/>
    <s v="USD"/>
    <n v="1360389600"/>
    <n v="1363150800"/>
    <x v="584"/>
    <d v="2013-03-13T05:00:00"/>
    <b v="0"/>
    <b v="0"/>
    <s v="film &amp; video/television"/>
    <x v="4"/>
    <s v="television"/>
  </r>
  <r>
    <x v="0"/>
    <n v="48.998079877112133"/>
    <n v="2604"/>
    <s v="DK"/>
    <s v="DKK"/>
    <n v="1326866400"/>
    <n v="1330754400"/>
    <x v="585"/>
    <d v="2012-03-03T06:00:00"/>
    <b v="0"/>
    <b v="1"/>
    <s v="film &amp; video/animation"/>
    <x v="4"/>
    <s v="animation"/>
  </r>
  <r>
    <x v="0"/>
    <n v="103.84615384615384"/>
    <n v="65"/>
    <s v="US"/>
    <s v="USD"/>
    <n v="1479103200"/>
    <n v="1479794400"/>
    <x v="586"/>
    <d v="2016-11-22T06:00:00"/>
    <b v="0"/>
    <b v="0"/>
    <s v="theater/plays"/>
    <x v="3"/>
    <s v="plays"/>
  </r>
  <r>
    <x v="0"/>
    <n v="99.127659574468083"/>
    <n v="94"/>
    <s v="US"/>
    <s v="USD"/>
    <n v="1280206800"/>
    <n v="1281243600"/>
    <x v="587"/>
    <d v="2010-08-08T05:00:00"/>
    <b v="0"/>
    <b v="1"/>
    <s v="theater/plays"/>
    <x v="3"/>
    <s v="plays"/>
  </r>
  <r>
    <x v="2"/>
    <n v="107.37777777777778"/>
    <n v="45"/>
    <s v="US"/>
    <s v="USD"/>
    <n v="1532754000"/>
    <n v="1532754000"/>
    <x v="588"/>
    <d v="2018-07-28T05:00:00"/>
    <b v="0"/>
    <b v="1"/>
    <s v="film &amp; video/drama"/>
    <x v="4"/>
    <s v="drama"/>
  </r>
  <r>
    <x v="0"/>
    <n v="76.922178988326849"/>
    <n v="257"/>
    <s v="US"/>
    <s v="USD"/>
    <n v="1453096800"/>
    <n v="1453356000"/>
    <x v="589"/>
    <d v="2016-01-21T06:00:00"/>
    <b v="0"/>
    <b v="0"/>
    <s v="theater/plays"/>
    <x v="3"/>
    <s v="plays"/>
  </r>
  <r>
    <x v="1"/>
    <n v="58.128865979381445"/>
    <n v="194"/>
    <s v="CH"/>
    <s v="CHF"/>
    <n v="1487570400"/>
    <n v="1489986000"/>
    <x v="590"/>
    <d v="2017-03-20T05:00:00"/>
    <b v="0"/>
    <b v="0"/>
    <s v="theater/plays"/>
    <x v="3"/>
    <s v="plays"/>
  </r>
  <r>
    <x v="1"/>
    <n v="103.73643410852713"/>
    <n v="129"/>
    <s v="CA"/>
    <s v="CAD"/>
    <n v="1545026400"/>
    <n v="1545804000"/>
    <x v="591"/>
    <d v="2018-12-26T06:00:00"/>
    <b v="0"/>
    <b v="0"/>
    <s v="technology/wearables"/>
    <x v="2"/>
    <s v="wearables"/>
  </r>
  <r>
    <x v="1"/>
    <n v="87.962666666666664"/>
    <n v="375"/>
    <s v="US"/>
    <s v="USD"/>
    <n v="1488348000"/>
    <n v="1489899600"/>
    <x v="592"/>
    <d v="2017-03-19T05:00:00"/>
    <b v="0"/>
    <b v="0"/>
    <s v="theater/plays"/>
    <x v="3"/>
    <s v="plays"/>
  </r>
  <r>
    <x v="0"/>
    <n v="28"/>
    <n v="2928"/>
    <s v="CA"/>
    <s v="CAD"/>
    <n v="1545112800"/>
    <n v="1546495200"/>
    <x v="593"/>
    <d v="2019-01-03T06:00:00"/>
    <b v="0"/>
    <b v="0"/>
    <s v="theater/plays"/>
    <x v="3"/>
    <s v="plays"/>
  </r>
  <r>
    <x v="0"/>
    <n v="37.999361294443261"/>
    <n v="4697"/>
    <s v="US"/>
    <s v="USD"/>
    <n v="1537938000"/>
    <n v="1539752400"/>
    <x v="594"/>
    <d v="2018-10-17T05:00:00"/>
    <b v="0"/>
    <b v="1"/>
    <s v="music/rock"/>
    <x v="1"/>
    <s v="rock"/>
  </r>
  <r>
    <x v="0"/>
    <n v="29.999313893653515"/>
    <n v="2915"/>
    <s v="US"/>
    <s v="USD"/>
    <n v="1363150800"/>
    <n v="1364101200"/>
    <x v="595"/>
    <d v="2013-03-24T05:00:00"/>
    <b v="0"/>
    <b v="0"/>
    <s v="games/video games"/>
    <x v="6"/>
    <s v="video games"/>
  </r>
  <r>
    <x v="0"/>
    <n v="103.5"/>
    <n v="18"/>
    <s v="US"/>
    <s v="USD"/>
    <n v="1523250000"/>
    <n v="1525323600"/>
    <x v="596"/>
    <d v="2018-05-03T05:00:00"/>
    <b v="0"/>
    <b v="0"/>
    <s v="publishing/translations"/>
    <x v="5"/>
    <s v="translations"/>
  </r>
  <r>
    <x v="3"/>
    <n v="85.994467496542185"/>
    <n v="723"/>
    <s v="US"/>
    <s v="USD"/>
    <n v="1499317200"/>
    <n v="1500872400"/>
    <x v="597"/>
    <d v="2017-07-24T05:00:00"/>
    <b v="1"/>
    <b v="0"/>
    <s v="food/food trucks"/>
    <x v="0"/>
    <s v="food trucks"/>
  </r>
  <r>
    <x v="0"/>
    <n v="98.011627906976742"/>
    <n v="602"/>
    <s v="CH"/>
    <s v="CHF"/>
    <n v="1287550800"/>
    <n v="1288501200"/>
    <x v="598"/>
    <d v="2010-10-31T05:00:00"/>
    <b v="1"/>
    <b v="1"/>
    <s v="theater/plays"/>
    <x v="3"/>
    <s v="plays"/>
  </r>
  <r>
    <x v="0"/>
    <n v="2"/>
    <n v="1"/>
    <s v="US"/>
    <s v="USD"/>
    <n v="1404795600"/>
    <n v="1407128400"/>
    <x v="599"/>
    <d v="2014-08-04T05:00:00"/>
    <b v="0"/>
    <b v="0"/>
    <s v="music/jazz"/>
    <x v="1"/>
    <s v="jazz"/>
  </r>
  <r>
    <x v="0"/>
    <n v="44.994570837642193"/>
    <n v="3868"/>
    <s v="IT"/>
    <s v="EUR"/>
    <n v="1393048800"/>
    <n v="1394344800"/>
    <x v="600"/>
    <d v="2014-03-09T06:00:00"/>
    <b v="0"/>
    <b v="0"/>
    <s v="film &amp; video/shorts"/>
    <x v="4"/>
    <s v="shorts"/>
  </r>
  <r>
    <x v="1"/>
    <n v="31.012224938875306"/>
    <n v="409"/>
    <s v="US"/>
    <s v="USD"/>
    <n v="1470373200"/>
    <n v="1474088400"/>
    <x v="601"/>
    <d v="2016-09-17T05:00:00"/>
    <b v="0"/>
    <b v="0"/>
    <s v="technology/web"/>
    <x v="2"/>
    <s v="web"/>
  </r>
  <r>
    <x v="1"/>
    <n v="59.970085470085472"/>
    <n v="234"/>
    <s v="US"/>
    <s v="USD"/>
    <n v="1460091600"/>
    <n v="1460264400"/>
    <x v="602"/>
    <d v="2016-04-10T05:00:00"/>
    <b v="0"/>
    <b v="0"/>
    <s v="technology/web"/>
    <x v="2"/>
    <s v="web"/>
  </r>
  <r>
    <x v="1"/>
    <n v="58.9973474801061"/>
    <n v="3016"/>
    <s v="US"/>
    <s v="USD"/>
    <n v="1440392400"/>
    <n v="1440824400"/>
    <x v="335"/>
    <d v="2015-08-29T05:00:00"/>
    <b v="0"/>
    <b v="0"/>
    <s v="music/metal"/>
    <x v="1"/>
    <s v="metal"/>
  </r>
  <r>
    <x v="1"/>
    <n v="50.045454545454547"/>
    <n v="264"/>
    <s v="US"/>
    <s v="USD"/>
    <n v="1488434400"/>
    <n v="1489554000"/>
    <x v="603"/>
    <d v="2017-03-15T05:00:00"/>
    <b v="1"/>
    <b v="0"/>
    <s v="photography/photography books"/>
    <x v="7"/>
    <s v="photography books"/>
  </r>
  <r>
    <x v="0"/>
    <n v="98.966269841269835"/>
    <n v="504"/>
    <s v="AU"/>
    <s v="AUD"/>
    <n v="1514440800"/>
    <n v="1514872800"/>
    <x v="604"/>
    <d v="2018-01-02T06:00:00"/>
    <b v="0"/>
    <b v="0"/>
    <s v="food/food trucks"/>
    <x v="0"/>
    <s v="food trucks"/>
  </r>
  <r>
    <x v="0"/>
    <n v="58.857142857142854"/>
    <n v="14"/>
    <s v="US"/>
    <s v="USD"/>
    <n v="1514354400"/>
    <n v="1515736800"/>
    <x v="605"/>
    <d v="2018-01-12T06:00:00"/>
    <b v="0"/>
    <b v="0"/>
    <s v="film &amp; video/science fiction"/>
    <x v="4"/>
    <s v="science fiction"/>
  </r>
  <r>
    <x v="3"/>
    <n v="81.010256410256417"/>
    <n v="390"/>
    <s v="US"/>
    <s v="USD"/>
    <n v="1440910800"/>
    <n v="1442898000"/>
    <x v="606"/>
    <d v="2015-09-22T05:00:00"/>
    <b v="0"/>
    <b v="0"/>
    <s v="music/rock"/>
    <x v="1"/>
    <s v="rock"/>
  </r>
  <r>
    <x v="0"/>
    <n v="76.013333333333335"/>
    <n v="750"/>
    <s v="GB"/>
    <s v="GBP"/>
    <n v="1296108000"/>
    <n v="1296194400"/>
    <x v="65"/>
    <d v="2011-01-28T06:00:00"/>
    <b v="0"/>
    <b v="0"/>
    <s v="film &amp; video/documentary"/>
    <x v="4"/>
    <s v="documentary"/>
  </r>
  <r>
    <x v="0"/>
    <n v="96.597402597402592"/>
    <n v="77"/>
    <s v="US"/>
    <s v="USD"/>
    <n v="1440133200"/>
    <n v="1440910800"/>
    <x v="607"/>
    <d v="2015-08-30T05:00:00"/>
    <b v="1"/>
    <b v="0"/>
    <s v="theater/plays"/>
    <x v="3"/>
    <s v="plays"/>
  </r>
  <r>
    <x v="0"/>
    <n v="76.957446808510639"/>
    <n v="752"/>
    <s v="DK"/>
    <s v="DKK"/>
    <n v="1332910800"/>
    <n v="1335502800"/>
    <x v="608"/>
    <d v="2012-04-27T05:00:00"/>
    <b v="0"/>
    <b v="0"/>
    <s v="music/jazz"/>
    <x v="1"/>
    <s v="jazz"/>
  </r>
  <r>
    <x v="0"/>
    <n v="67.984732824427482"/>
    <n v="131"/>
    <s v="US"/>
    <s v="USD"/>
    <n v="1544335200"/>
    <n v="1544680800"/>
    <x v="609"/>
    <d v="2018-12-13T06:00:00"/>
    <b v="0"/>
    <b v="0"/>
    <s v="theater/plays"/>
    <x v="3"/>
    <s v="plays"/>
  </r>
  <r>
    <x v="0"/>
    <n v="88.781609195402297"/>
    <n v="87"/>
    <s v="US"/>
    <s v="USD"/>
    <n v="1286427600"/>
    <n v="1288414800"/>
    <x v="610"/>
    <d v="2010-10-30T05:00:00"/>
    <b v="0"/>
    <b v="0"/>
    <s v="theater/plays"/>
    <x v="3"/>
    <s v="plays"/>
  </r>
  <r>
    <x v="0"/>
    <n v="24.99623706491063"/>
    <n v="1063"/>
    <s v="US"/>
    <s v="USD"/>
    <n v="1329717600"/>
    <n v="1330581600"/>
    <x v="541"/>
    <d v="2012-03-01T06:00:00"/>
    <b v="0"/>
    <b v="0"/>
    <s v="music/jazz"/>
    <x v="1"/>
    <s v="jazz"/>
  </r>
  <r>
    <x v="1"/>
    <n v="44.922794117647058"/>
    <n v="272"/>
    <s v="US"/>
    <s v="USD"/>
    <n v="1310187600"/>
    <n v="1311397200"/>
    <x v="611"/>
    <d v="2011-07-23T05:00:00"/>
    <b v="0"/>
    <b v="1"/>
    <s v="film &amp; video/documentary"/>
    <x v="4"/>
    <s v="documentary"/>
  </r>
  <r>
    <x v="3"/>
    <n v="79.400000000000006"/>
    <n v="25"/>
    <s v="US"/>
    <s v="USD"/>
    <n v="1377838800"/>
    <n v="1378357200"/>
    <x v="612"/>
    <d v="2013-09-05T05:00:00"/>
    <b v="0"/>
    <b v="1"/>
    <s v="theater/plays"/>
    <x v="3"/>
    <s v="plays"/>
  </r>
  <r>
    <x v="1"/>
    <n v="29.009546539379475"/>
    <n v="419"/>
    <s v="US"/>
    <s v="USD"/>
    <n v="1410325200"/>
    <n v="1411102800"/>
    <x v="613"/>
    <d v="2014-09-19T05:00:00"/>
    <b v="0"/>
    <b v="0"/>
    <s v="journalism/audio"/>
    <x v="8"/>
    <s v="audio"/>
  </r>
  <r>
    <x v="0"/>
    <n v="73.59210526315789"/>
    <n v="76"/>
    <s v="US"/>
    <s v="USD"/>
    <n v="1343797200"/>
    <n v="1344834000"/>
    <x v="614"/>
    <d v="2012-08-13T05:00:00"/>
    <b v="0"/>
    <b v="0"/>
    <s v="theater/plays"/>
    <x v="3"/>
    <s v="plays"/>
  </r>
  <r>
    <x v="1"/>
    <n v="107.97038864898211"/>
    <n v="1621"/>
    <s v="IT"/>
    <s v="EUR"/>
    <n v="1498453200"/>
    <n v="1499230800"/>
    <x v="615"/>
    <d v="2017-07-05T05:00:00"/>
    <b v="0"/>
    <b v="0"/>
    <s v="theater/plays"/>
    <x v="3"/>
    <s v="plays"/>
  </r>
  <r>
    <x v="1"/>
    <n v="68.987284287011803"/>
    <n v="1101"/>
    <s v="US"/>
    <s v="USD"/>
    <n v="1456380000"/>
    <n v="1457416800"/>
    <x v="90"/>
    <d v="2016-03-08T06:00:00"/>
    <b v="0"/>
    <b v="0"/>
    <s v="music/indie rock"/>
    <x v="1"/>
    <s v="indie rock"/>
  </r>
  <r>
    <x v="1"/>
    <n v="111.02236719478098"/>
    <n v="1073"/>
    <s v="US"/>
    <s v="USD"/>
    <n v="1280552400"/>
    <n v="1280898000"/>
    <x v="616"/>
    <d v="2010-08-04T05:00:00"/>
    <b v="0"/>
    <b v="1"/>
    <s v="theater/plays"/>
    <x v="3"/>
    <s v="plays"/>
  </r>
  <r>
    <x v="0"/>
    <n v="24.997515808491418"/>
    <n v="4428"/>
    <s v="AU"/>
    <s v="AUD"/>
    <n v="1521608400"/>
    <n v="1522472400"/>
    <x v="617"/>
    <d v="2018-03-31T05:00:00"/>
    <b v="0"/>
    <b v="0"/>
    <s v="theater/plays"/>
    <x v="3"/>
    <s v="plays"/>
  </r>
  <r>
    <x v="0"/>
    <n v="42.155172413793103"/>
    <n v="58"/>
    <s v="IT"/>
    <s v="EUR"/>
    <n v="1460696400"/>
    <n v="1462510800"/>
    <x v="618"/>
    <d v="2016-05-06T05:00:00"/>
    <b v="0"/>
    <b v="0"/>
    <s v="music/indie rock"/>
    <x v="1"/>
    <s v="indie rock"/>
  </r>
  <r>
    <x v="3"/>
    <n v="47.003284072249592"/>
    <n v="1218"/>
    <s v="US"/>
    <s v="USD"/>
    <n v="1313730000"/>
    <n v="1317790800"/>
    <x v="619"/>
    <d v="2011-10-05T05:00:00"/>
    <b v="0"/>
    <b v="0"/>
    <s v="photography/photography books"/>
    <x v="7"/>
    <s v="photography books"/>
  </r>
  <r>
    <x v="1"/>
    <n v="36.0392749244713"/>
    <n v="331"/>
    <s v="US"/>
    <s v="USD"/>
    <n v="1568178000"/>
    <n v="1568782800"/>
    <x v="620"/>
    <d v="2019-09-18T05:00:00"/>
    <b v="0"/>
    <b v="0"/>
    <s v="journalism/audio"/>
    <x v="8"/>
    <s v="audio"/>
  </r>
  <r>
    <x v="1"/>
    <n v="101.03760683760684"/>
    <n v="1170"/>
    <s v="US"/>
    <s v="USD"/>
    <n v="1348635600"/>
    <n v="1349413200"/>
    <x v="621"/>
    <d v="2012-10-05T05:00:00"/>
    <b v="0"/>
    <b v="0"/>
    <s v="photography/photography books"/>
    <x v="7"/>
    <s v="photography books"/>
  </r>
  <r>
    <x v="0"/>
    <n v="39.927927927927925"/>
    <n v="111"/>
    <s v="US"/>
    <s v="USD"/>
    <n v="1468126800"/>
    <n v="1472446800"/>
    <x v="622"/>
    <d v="2016-08-29T05:00:00"/>
    <b v="0"/>
    <b v="0"/>
    <s v="publishing/fiction"/>
    <x v="5"/>
    <s v="fiction"/>
  </r>
  <r>
    <x v="3"/>
    <n v="83.158139534883716"/>
    <n v="215"/>
    <s v="US"/>
    <s v="USD"/>
    <n v="1547877600"/>
    <n v="1548050400"/>
    <x v="35"/>
    <d v="2019-01-21T06:00:00"/>
    <b v="0"/>
    <b v="0"/>
    <s v="film &amp; video/drama"/>
    <x v="4"/>
    <s v="drama"/>
  </r>
  <r>
    <x v="1"/>
    <n v="39.97520661157025"/>
    <n v="363"/>
    <s v="US"/>
    <s v="USD"/>
    <n v="1571374800"/>
    <n v="1571806800"/>
    <x v="623"/>
    <d v="2019-10-23T05:00:00"/>
    <b v="0"/>
    <b v="1"/>
    <s v="food/food trucks"/>
    <x v="0"/>
    <s v="food trucks"/>
  </r>
  <r>
    <x v="0"/>
    <n v="47.993908629441627"/>
    <n v="2955"/>
    <s v="US"/>
    <s v="USD"/>
    <n v="1576303200"/>
    <n v="1576476000"/>
    <x v="624"/>
    <d v="2019-12-16T06:00:00"/>
    <b v="0"/>
    <b v="1"/>
    <s v="games/mobile games"/>
    <x v="6"/>
    <s v="mobile games"/>
  </r>
  <r>
    <x v="0"/>
    <n v="95.978877489438744"/>
    <n v="1657"/>
    <s v="US"/>
    <s v="USD"/>
    <n v="1324447200"/>
    <n v="1324965600"/>
    <x v="625"/>
    <d v="2011-12-27T06:00:00"/>
    <b v="0"/>
    <b v="0"/>
    <s v="theater/plays"/>
    <x v="3"/>
    <s v="plays"/>
  </r>
  <r>
    <x v="1"/>
    <n v="78.728155339805824"/>
    <n v="103"/>
    <s v="US"/>
    <s v="USD"/>
    <n v="1386741600"/>
    <n v="1387519200"/>
    <x v="626"/>
    <d v="2013-12-20T06:00:00"/>
    <b v="0"/>
    <b v="0"/>
    <s v="theater/plays"/>
    <x v="3"/>
    <s v="plays"/>
  </r>
  <r>
    <x v="1"/>
    <n v="56.081632653061227"/>
    <n v="147"/>
    <s v="US"/>
    <s v="USD"/>
    <n v="1537074000"/>
    <n v="1537246800"/>
    <x v="627"/>
    <d v="2018-09-18T05:00:00"/>
    <b v="0"/>
    <b v="0"/>
    <s v="theater/plays"/>
    <x v="3"/>
    <s v="plays"/>
  </r>
  <r>
    <x v="1"/>
    <n v="69.090909090909093"/>
    <n v="110"/>
    <s v="CA"/>
    <s v="CAD"/>
    <n v="1277787600"/>
    <n v="1279515600"/>
    <x v="628"/>
    <d v="2010-07-19T05:00:00"/>
    <b v="0"/>
    <b v="0"/>
    <s v="publishing/nonfiction"/>
    <x v="5"/>
    <s v="nonfiction"/>
  </r>
  <r>
    <x v="0"/>
    <n v="102.05291576673866"/>
    <n v="926"/>
    <s v="CA"/>
    <s v="CAD"/>
    <n v="1440306000"/>
    <n v="1442379600"/>
    <x v="629"/>
    <d v="2015-09-16T05:00:00"/>
    <b v="0"/>
    <b v="0"/>
    <s v="theater/plays"/>
    <x v="3"/>
    <s v="plays"/>
  </r>
  <r>
    <x v="1"/>
    <n v="107.32089552238806"/>
    <n v="134"/>
    <s v="US"/>
    <s v="USD"/>
    <n v="1522126800"/>
    <n v="1523077200"/>
    <x v="630"/>
    <d v="2018-04-07T05:00:00"/>
    <b v="0"/>
    <b v="0"/>
    <s v="technology/wearables"/>
    <x v="2"/>
    <s v="wearables"/>
  </r>
  <r>
    <x v="1"/>
    <n v="51.970260223048328"/>
    <n v="269"/>
    <s v="US"/>
    <s v="USD"/>
    <n v="1489298400"/>
    <n v="1489554000"/>
    <x v="631"/>
    <d v="2017-03-15T05:00:00"/>
    <b v="0"/>
    <b v="0"/>
    <s v="theater/plays"/>
    <x v="3"/>
    <s v="plays"/>
  </r>
  <r>
    <x v="1"/>
    <n v="71.137142857142862"/>
    <n v="175"/>
    <s v="US"/>
    <s v="USD"/>
    <n v="1547100000"/>
    <n v="1548482400"/>
    <x v="632"/>
    <d v="2019-01-26T06:00:00"/>
    <b v="0"/>
    <b v="1"/>
    <s v="film &amp; video/television"/>
    <x v="4"/>
    <s v="television"/>
  </r>
  <r>
    <x v="1"/>
    <n v="106.49275362318841"/>
    <n v="69"/>
    <s v="US"/>
    <s v="USD"/>
    <n v="1383022800"/>
    <n v="1384063200"/>
    <x v="633"/>
    <d v="2013-11-10T06:00:00"/>
    <b v="0"/>
    <b v="0"/>
    <s v="technology/web"/>
    <x v="2"/>
    <s v="web"/>
  </r>
  <r>
    <x v="1"/>
    <n v="42.93684210526316"/>
    <n v="190"/>
    <s v="US"/>
    <s v="USD"/>
    <n v="1322373600"/>
    <n v="1322892000"/>
    <x v="634"/>
    <d v="2011-12-03T06:00:00"/>
    <b v="0"/>
    <b v="1"/>
    <s v="film &amp; video/documentary"/>
    <x v="4"/>
    <s v="documentary"/>
  </r>
  <r>
    <x v="1"/>
    <n v="30.037974683544302"/>
    <n v="237"/>
    <s v="US"/>
    <s v="USD"/>
    <n v="1349240400"/>
    <n v="1350709200"/>
    <x v="635"/>
    <d v="2012-10-20T05:00:00"/>
    <b v="1"/>
    <b v="1"/>
    <s v="film &amp; video/documentary"/>
    <x v="4"/>
    <s v="documentary"/>
  </r>
  <r>
    <x v="0"/>
    <n v="70.623376623376629"/>
    <n v="77"/>
    <s v="GB"/>
    <s v="GBP"/>
    <n v="1562648400"/>
    <n v="1564203600"/>
    <x v="636"/>
    <d v="2019-07-27T05:00:00"/>
    <b v="0"/>
    <b v="0"/>
    <s v="music/rock"/>
    <x v="1"/>
    <s v="rock"/>
  </r>
  <r>
    <x v="0"/>
    <n v="66.016018306636155"/>
    <n v="1748"/>
    <s v="US"/>
    <s v="USD"/>
    <n v="1508216400"/>
    <n v="1509685200"/>
    <x v="637"/>
    <d v="2017-11-03T05:00:00"/>
    <b v="0"/>
    <b v="0"/>
    <s v="theater/plays"/>
    <x v="3"/>
    <s v="plays"/>
  </r>
  <r>
    <x v="0"/>
    <n v="96.911392405063296"/>
    <n v="79"/>
    <s v="US"/>
    <s v="USD"/>
    <n v="1511762400"/>
    <n v="1514959200"/>
    <x v="638"/>
    <d v="2018-01-03T06:00:00"/>
    <b v="0"/>
    <b v="0"/>
    <s v="theater/plays"/>
    <x v="3"/>
    <s v="plays"/>
  </r>
  <r>
    <x v="1"/>
    <n v="62.867346938775512"/>
    <n v="196"/>
    <s v="IT"/>
    <s v="EUR"/>
    <n v="1447480800"/>
    <n v="1448863200"/>
    <x v="639"/>
    <d v="2015-11-30T06:00:00"/>
    <b v="1"/>
    <b v="0"/>
    <s v="music/rock"/>
    <x v="1"/>
    <s v="rock"/>
  </r>
  <r>
    <x v="0"/>
    <n v="108.98537682789652"/>
    <n v="889"/>
    <s v="US"/>
    <s v="USD"/>
    <n v="1429506000"/>
    <n v="1429592400"/>
    <x v="640"/>
    <d v="2015-04-21T05:00:00"/>
    <b v="0"/>
    <b v="1"/>
    <s v="theater/plays"/>
    <x v="3"/>
    <s v="plays"/>
  </r>
  <r>
    <x v="1"/>
    <n v="26.999314599040439"/>
    <n v="7295"/>
    <s v="US"/>
    <s v="USD"/>
    <n v="1522472400"/>
    <n v="1522645200"/>
    <x v="641"/>
    <d v="2018-04-02T05:00:00"/>
    <b v="0"/>
    <b v="0"/>
    <s v="music/electric music"/>
    <x v="1"/>
    <s v="electric music"/>
  </r>
  <r>
    <x v="1"/>
    <n v="65.004147943311438"/>
    <n v="2893"/>
    <s v="CA"/>
    <s v="CAD"/>
    <n v="1322114400"/>
    <n v="1323324000"/>
    <x v="642"/>
    <d v="2011-12-08T06:00:00"/>
    <b v="0"/>
    <b v="0"/>
    <s v="technology/wearables"/>
    <x v="2"/>
    <s v="wearables"/>
  </r>
  <r>
    <x v="0"/>
    <n v="111.51785714285714"/>
    <n v="56"/>
    <s v="US"/>
    <s v="USD"/>
    <n v="1561438800"/>
    <n v="1561525200"/>
    <x v="230"/>
    <d v="2019-06-26T05:00:00"/>
    <b v="0"/>
    <b v="0"/>
    <s v="film &amp; video/drama"/>
    <x v="4"/>
    <s v="drama"/>
  </r>
  <r>
    <x v="0"/>
    <n v="3"/>
    <n v="1"/>
    <s v="US"/>
    <s v="USD"/>
    <n v="1264399200"/>
    <n v="1265695200"/>
    <x v="67"/>
    <d v="2010-02-09T06:00:00"/>
    <b v="0"/>
    <b v="0"/>
    <s v="technology/wearables"/>
    <x v="2"/>
    <s v="wearables"/>
  </r>
  <r>
    <x v="1"/>
    <n v="110.99268292682927"/>
    <n v="820"/>
    <s v="US"/>
    <s v="USD"/>
    <n v="1301202000"/>
    <n v="1301806800"/>
    <x v="643"/>
    <d v="2011-04-03T05:00:00"/>
    <b v="1"/>
    <b v="0"/>
    <s v="theater/plays"/>
    <x v="3"/>
    <s v="plays"/>
  </r>
  <r>
    <x v="0"/>
    <n v="56.746987951807228"/>
    <n v="83"/>
    <s v="US"/>
    <s v="USD"/>
    <n v="1374469200"/>
    <n v="1374901200"/>
    <x v="644"/>
    <d v="2013-07-27T05:00:00"/>
    <b v="0"/>
    <b v="0"/>
    <s v="technology/wearables"/>
    <x v="2"/>
    <s v="wearables"/>
  </r>
  <r>
    <x v="1"/>
    <n v="97.020608439646708"/>
    <n v="2038"/>
    <s v="US"/>
    <s v="USD"/>
    <n v="1334984400"/>
    <n v="1336453200"/>
    <x v="645"/>
    <d v="2012-05-08T05:00:00"/>
    <b v="1"/>
    <b v="1"/>
    <s v="publishing/translations"/>
    <x v="5"/>
    <s v="translations"/>
  </r>
  <r>
    <x v="1"/>
    <n v="92.08620689655173"/>
    <n v="116"/>
    <s v="US"/>
    <s v="USD"/>
    <n v="1467608400"/>
    <n v="1468904400"/>
    <x v="646"/>
    <d v="2016-07-19T05:00:00"/>
    <b v="0"/>
    <b v="0"/>
    <s v="film &amp; video/animation"/>
    <x v="4"/>
    <s v="animation"/>
  </r>
  <r>
    <x v="0"/>
    <n v="82.986666666666665"/>
    <n v="2025"/>
    <s v="GB"/>
    <s v="GBP"/>
    <n v="1386741600"/>
    <n v="1387087200"/>
    <x v="626"/>
    <d v="2013-12-15T06:00:00"/>
    <b v="0"/>
    <b v="0"/>
    <s v="publishing/nonfiction"/>
    <x v="5"/>
    <s v="nonfiction"/>
  </r>
  <r>
    <x v="1"/>
    <n v="103.03791821561339"/>
    <n v="1345"/>
    <s v="AU"/>
    <s v="AUD"/>
    <n v="1546754400"/>
    <n v="1547445600"/>
    <x v="647"/>
    <d v="2019-01-14T06:00:00"/>
    <b v="0"/>
    <b v="1"/>
    <s v="technology/web"/>
    <x v="2"/>
    <s v="web"/>
  </r>
  <r>
    <x v="1"/>
    <n v="68.922619047619051"/>
    <n v="168"/>
    <s v="US"/>
    <s v="USD"/>
    <n v="1544248800"/>
    <n v="1547359200"/>
    <x v="159"/>
    <d v="2019-01-13T06:00:00"/>
    <b v="0"/>
    <b v="0"/>
    <s v="film &amp; video/drama"/>
    <x v="4"/>
    <s v="drama"/>
  </r>
  <r>
    <x v="1"/>
    <n v="87.737226277372258"/>
    <n v="137"/>
    <s v="CH"/>
    <s v="CHF"/>
    <n v="1495429200"/>
    <n v="1496293200"/>
    <x v="648"/>
    <d v="2017-06-01T05:00:00"/>
    <b v="0"/>
    <b v="0"/>
    <s v="theater/plays"/>
    <x v="3"/>
    <s v="plays"/>
  </r>
  <r>
    <x v="1"/>
    <n v="75.021505376344081"/>
    <n v="186"/>
    <s v="IT"/>
    <s v="EUR"/>
    <n v="1334811600"/>
    <n v="1335416400"/>
    <x v="267"/>
    <d v="2012-04-26T05:00:00"/>
    <b v="0"/>
    <b v="0"/>
    <s v="theater/plays"/>
    <x v="3"/>
    <s v="plays"/>
  </r>
  <r>
    <x v="1"/>
    <n v="50.863999999999997"/>
    <n v="125"/>
    <s v="US"/>
    <s v="USD"/>
    <n v="1531544400"/>
    <n v="1532149200"/>
    <x v="649"/>
    <d v="2018-07-21T05:00:00"/>
    <b v="0"/>
    <b v="1"/>
    <s v="theater/plays"/>
    <x v="3"/>
    <s v="plays"/>
  </r>
  <r>
    <x v="0"/>
    <n v="90"/>
    <n v="14"/>
    <s v="IT"/>
    <s v="EUR"/>
    <n v="1453615200"/>
    <n v="1453788000"/>
    <x v="248"/>
    <d v="2016-01-26T06:00:00"/>
    <b v="1"/>
    <b v="1"/>
    <s v="theater/plays"/>
    <x v="3"/>
    <s v="plays"/>
  </r>
  <r>
    <x v="1"/>
    <n v="72.896039603960389"/>
    <n v="202"/>
    <s v="US"/>
    <s v="USD"/>
    <n v="1467954000"/>
    <n v="1471496400"/>
    <x v="571"/>
    <d v="2016-08-18T05:00:00"/>
    <b v="0"/>
    <b v="0"/>
    <s v="theater/plays"/>
    <x v="3"/>
    <s v="plays"/>
  </r>
  <r>
    <x v="1"/>
    <n v="108.48543689320388"/>
    <n v="103"/>
    <s v="US"/>
    <s v="USD"/>
    <n v="1471842000"/>
    <n v="1472878800"/>
    <x v="650"/>
    <d v="2016-09-03T05:00:00"/>
    <b v="0"/>
    <b v="0"/>
    <s v="publishing/radio &amp; podcasts"/>
    <x v="5"/>
    <s v="radio &amp; podcasts"/>
  </r>
  <r>
    <x v="1"/>
    <n v="101.98095238095237"/>
    <n v="1785"/>
    <s v="US"/>
    <s v="USD"/>
    <n v="1408424400"/>
    <n v="1408510800"/>
    <x v="1"/>
    <d v="2014-08-20T05:00:00"/>
    <b v="0"/>
    <b v="0"/>
    <s v="music/rock"/>
    <x v="1"/>
    <s v="rock"/>
  </r>
  <r>
    <x v="0"/>
    <n v="44.009146341463413"/>
    <n v="656"/>
    <s v="US"/>
    <s v="USD"/>
    <n v="1281157200"/>
    <n v="1281589200"/>
    <x v="651"/>
    <d v="2010-08-12T05:00:00"/>
    <b v="0"/>
    <b v="0"/>
    <s v="games/mobile games"/>
    <x v="6"/>
    <s v="mobile games"/>
  </r>
  <r>
    <x v="1"/>
    <n v="65.942675159235662"/>
    <n v="157"/>
    <s v="US"/>
    <s v="USD"/>
    <n v="1373432400"/>
    <n v="1375851600"/>
    <x v="652"/>
    <d v="2013-08-07T05:00:00"/>
    <b v="0"/>
    <b v="1"/>
    <s v="theater/plays"/>
    <x v="3"/>
    <s v="plays"/>
  </r>
  <r>
    <x v="1"/>
    <n v="24.987387387387386"/>
    <n v="555"/>
    <s v="US"/>
    <s v="USD"/>
    <n v="1313989200"/>
    <n v="1315803600"/>
    <x v="653"/>
    <d v="2011-09-12T05:00:00"/>
    <b v="0"/>
    <b v="0"/>
    <s v="film &amp; video/documentary"/>
    <x v="4"/>
    <s v="documentary"/>
  </r>
  <r>
    <x v="1"/>
    <n v="28.003367003367003"/>
    <n v="297"/>
    <s v="US"/>
    <s v="USD"/>
    <n v="1371445200"/>
    <n v="1373691600"/>
    <x v="654"/>
    <d v="2013-07-13T05:00:00"/>
    <b v="0"/>
    <b v="0"/>
    <s v="technology/wearables"/>
    <x v="2"/>
    <s v="wearables"/>
  </r>
  <r>
    <x v="1"/>
    <n v="85.829268292682926"/>
    <n v="123"/>
    <s v="US"/>
    <s v="USD"/>
    <n v="1338267600"/>
    <n v="1339218000"/>
    <x v="655"/>
    <d v="2012-06-09T05:00:00"/>
    <b v="0"/>
    <b v="0"/>
    <s v="publishing/fiction"/>
    <x v="5"/>
    <s v="fiction"/>
  </r>
  <r>
    <x v="3"/>
    <n v="84.921052631578945"/>
    <n v="38"/>
    <s v="DK"/>
    <s v="DKK"/>
    <n v="1519192800"/>
    <n v="1520402400"/>
    <x v="656"/>
    <d v="2018-03-07T06:00:00"/>
    <b v="0"/>
    <b v="1"/>
    <s v="theater/plays"/>
    <x v="3"/>
    <s v="plays"/>
  </r>
  <r>
    <x v="3"/>
    <n v="90.483333333333334"/>
    <n v="60"/>
    <s v="US"/>
    <s v="USD"/>
    <n v="1522818000"/>
    <n v="1523336400"/>
    <x v="657"/>
    <d v="2018-04-10T05:00:00"/>
    <b v="0"/>
    <b v="0"/>
    <s v="music/rock"/>
    <x v="1"/>
    <s v="rock"/>
  </r>
  <r>
    <x v="1"/>
    <n v="25.00197628458498"/>
    <n v="3036"/>
    <s v="US"/>
    <s v="USD"/>
    <n v="1509948000"/>
    <n v="1512280800"/>
    <x v="265"/>
    <d v="2017-12-03T06:00:00"/>
    <b v="0"/>
    <b v="0"/>
    <s v="film &amp; video/documentary"/>
    <x v="4"/>
    <s v="documentary"/>
  </r>
  <r>
    <x v="1"/>
    <n v="92.013888888888886"/>
    <n v="144"/>
    <s v="AU"/>
    <s v="AUD"/>
    <n v="1456898400"/>
    <n v="1458709200"/>
    <x v="658"/>
    <d v="2016-03-23T05:00:00"/>
    <b v="0"/>
    <b v="0"/>
    <s v="theater/plays"/>
    <x v="3"/>
    <s v="plays"/>
  </r>
  <r>
    <x v="1"/>
    <n v="93.066115702479337"/>
    <n v="121"/>
    <s v="GB"/>
    <s v="GBP"/>
    <n v="1413954000"/>
    <n v="1414126800"/>
    <x v="659"/>
    <d v="2014-10-24T05:00:00"/>
    <b v="0"/>
    <b v="1"/>
    <s v="theater/plays"/>
    <x v="3"/>
    <s v="plays"/>
  </r>
  <r>
    <x v="0"/>
    <n v="61.008145363408524"/>
    <n v="1596"/>
    <s v="US"/>
    <s v="USD"/>
    <n v="1416031200"/>
    <n v="1416204000"/>
    <x v="660"/>
    <d v="2014-11-17T06:00:00"/>
    <b v="0"/>
    <b v="0"/>
    <s v="games/mobile games"/>
    <x v="6"/>
    <s v="mobile games"/>
  </r>
  <r>
    <x v="3"/>
    <n v="92.036259541984734"/>
    <n v="524"/>
    <s v="US"/>
    <s v="USD"/>
    <n v="1287982800"/>
    <n v="1288501200"/>
    <x v="661"/>
    <d v="2010-10-31T05:00:00"/>
    <b v="0"/>
    <b v="1"/>
    <s v="theater/plays"/>
    <x v="3"/>
    <s v="plays"/>
  </r>
  <r>
    <x v="1"/>
    <n v="81.132596685082873"/>
    <n v="181"/>
    <s v="US"/>
    <s v="USD"/>
    <n v="1547964000"/>
    <n v="1552971600"/>
    <x v="4"/>
    <d v="2019-03-19T05:00:00"/>
    <b v="0"/>
    <b v="0"/>
    <s v="technology/web"/>
    <x v="2"/>
    <s v="web"/>
  </r>
  <r>
    <x v="0"/>
    <n v="73.5"/>
    <n v="10"/>
    <s v="US"/>
    <s v="USD"/>
    <n v="1464152400"/>
    <n v="1465102800"/>
    <x v="662"/>
    <d v="2016-06-05T05:00:00"/>
    <b v="0"/>
    <b v="0"/>
    <s v="theater/plays"/>
    <x v="3"/>
    <s v="plays"/>
  </r>
  <r>
    <x v="1"/>
    <n v="85.221311475409834"/>
    <n v="122"/>
    <s v="US"/>
    <s v="USD"/>
    <n v="1359957600"/>
    <n v="1360130400"/>
    <x v="663"/>
    <d v="2013-02-06T06:00:00"/>
    <b v="0"/>
    <b v="0"/>
    <s v="film &amp; video/drama"/>
    <x v="4"/>
    <s v="drama"/>
  </r>
  <r>
    <x v="1"/>
    <n v="110.96825396825396"/>
    <n v="1071"/>
    <s v="CA"/>
    <s v="CAD"/>
    <n v="1432357200"/>
    <n v="1432875600"/>
    <x v="664"/>
    <d v="2015-05-29T05:00:00"/>
    <b v="0"/>
    <b v="0"/>
    <s v="technology/wearables"/>
    <x v="2"/>
    <s v="wearables"/>
  </r>
  <r>
    <x v="3"/>
    <n v="32.968036529680369"/>
    <n v="219"/>
    <s v="US"/>
    <s v="USD"/>
    <n v="1500786000"/>
    <n v="1500872400"/>
    <x v="665"/>
    <d v="2017-07-24T05:00:00"/>
    <b v="0"/>
    <b v="0"/>
    <s v="technology/web"/>
    <x v="2"/>
    <s v="web"/>
  </r>
  <r>
    <x v="0"/>
    <n v="96.005352363960753"/>
    <n v="1121"/>
    <s v="US"/>
    <s v="USD"/>
    <n v="1490158800"/>
    <n v="1492146000"/>
    <x v="666"/>
    <d v="2017-04-14T05:00:00"/>
    <b v="0"/>
    <b v="1"/>
    <s v="music/rock"/>
    <x v="1"/>
    <s v="rock"/>
  </r>
  <r>
    <x v="1"/>
    <n v="84.96632653061225"/>
    <n v="980"/>
    <s v="US"/>
    <s v="USD"/>
    <n v="1406178000"/>
    <n v="1407301200"/>
    <x v="43"/>
    <d v="2014-08-06T05:00:00"/>
    <b v="0"/>
    <b v="0"/>
    <s v="music/metal"/>
    <x v="1"/>
    <s v="metal"/>
  </r>
  <r>
    <x v="1"/>
    <n v="25.007462686567163"/>
    <n v="536"/>
    <s v="US"/>
    <s v="USD"/>
    <n v="1485583200"/>
    <n v="1486620000"/>
    <x v="667"/>
    <d v="2017-02-09T06:00:00"/>
    <b v="0"/>
    <b v="1"/>
    <s v="theater/plays"/>
    <x v="3"/>
    <s v="plays"/>
  </r>
  <r>
    <x v="1"/>
    <n v="65.998995479658461"/>
    <n v="1991"/>
    <s v="US"/>
    <s v="USD"/>
    <n v="1459314000"/>
    <n v="1459918800"/>
    <x v="668"/>
    <d v="2016-04-06T05:00:00"/>
    <b v="0"/>
    <b v="0"/>
    <s v="photography/photography books"/>
    <x v="7"/>
    <s v="photography books"/>
  </r>
  <r>
    <x v="3"/>
    <n v="87.34482758620689"/>
    <n v="29"/>
    <s v="US"/>
    <s v="USD"/>
    <n v="1424412000"/>
    <n v="1424757600"/>
    <x v="669"/>
    <d v="2015-02-24T06:00:00"/>
    <b v="0"/>
    <b v="0"/>
    <s v="publishing/nonfiction"/>
    <x v="5"/>
    <s v="nonfiction"/>
  </r>
  <r>
    <x v="1"/>
    <n v="27.933333333333334"/>
    <n v="180"/>
    <s v="US"/>
    <s v="USD"/>
    <n v="1478844000"/>
    <n v="1479880800"/>
    <x v="670"/>
    <d v="2016-11-23T06:00:00"/>
    <b v="0"/>
    <b v="0"/>
    <s v="music/indie rock"/>
    <x v="1"/>
    <s v="indie rock"/>
  </r>
  <r>
    <x v="0"/>
    <n v="103.8"/>
    <n v="15"/>
    <s v="US"/>
    <s v="USD"/>
    <n v="1416117600"/>
    <n v="1418018400"/>
    <x v="671"/>
    <d v="2014-12-08T06:00:00"/>
    <b v="0"/>
    <b v="1"/>
    <s v="theater/plays"/>
    <x v="3"/>
    <s v="plays"/>
  </r>
  <r>
    <x v="0"/>
    <n v="31.937172774869111"/>
    <n v="191"/>
    <s v="US"/>
    <s v="USD"/>
    <n v="1340946000"/>
    <n v="1341032400"/>
    <x v="672"/>
    <d v="2012-06-30T05:00:00"/>
    <b v="0"/>
    <b v="0"/>
    <s v="music/indie rock"/>
    <x v="1"/>
    <s v="indie rock"/>
  </r>
  <r>
    <x v="0"/>
    <n v="99.5"/>
    <n v="16"/>
    <s v="US"/>
    <s v="USD"/>
    <n v="1486101600"/>
    <n v="1486360800"/>
    <x v="673"/>
    <d v="2017-02-06T06:00:00"/>
    <b v="0"/>
    <b v="0"/>
    <s v="theater/plays"/>
    <x v="3"/>
    <s v="plays"/>
  </r>
  <r>
    <x v="1"/>
    <n v="108.84615384615384"/>
    <n v="130"/>
    <s v="US"/>
    <s v="USD"/>
    <n v="1274590800"/>
    <n v="1274677200"/>
    <x v="674"/>
    <d v="2010-05-24T05:00:00"/>
    <b v="0"/>
    <b v="0"/>
    <s v="theater/plays"/>
    <x v="3"/>
    <s v="plays"/>
  </r>
  <r>
    <x v="1"/>
    <n v="110.76229508196721"/>
    <n v="122"/>
    <s v="US"/>
    <s v="USD"/>
    <n v="1263880800"/>
    <n v="1267509600"/>
    <x v="675"/>
    <d v="2010-03-02T06:00:00"/>
    <b v="0"/>
    <b v="0"/>
    <s v="music/electric music"/>
    <x v="1"/>
    <s v="electric music"/>
  </r>
  <r>
    <x v="0"/>
    <n v="29.647058823529413"/>
    <n v="17"/>
    <s v="US"/>
    <s v="USD"/>
    <n v="1445403600"/>
    <n v="1445922000"/>
    <x v="676"/>
    <d v="2015-10-27T05:00:00"/>
    <b v="0"/>
    <b v="1"/>
    <s v="theater/plays"/>
    <x v="3"/>
    <s v="plays"/>
  </r>
  <r>
    <x v="1"/>
    <n v="101.71428571428571"/>
    <n v="140"/>
    <s v="US"/>
    <s v="USD"/>
    <n v="1533877200"/>
    <n v="1534050000"/>
    <x v="342"/>
    <d v="2018-08-12T05:00:00"/>
    <b v="0"/>
    <b v="1"/>
    <s v="theater/plays"/>
    <x v="3"/>
    <s v="plays"/>
  </r>
  <r>
    <x v="0"/>
    <n v="61.5"/>
    <n v="34"/>
    <s v="US"/>
    <s v="USD"/>
    <n v="1275195600"/>
    <n v="1277528400"/>
    <x v="677"/>
    <d v="2010-06-26T05:00:00"/>
    <b v="0"/>
    <b v="0"/>
    <s v="technology/wearables"/>
    <x v="2"/>
    <s v="wearables"/>
  </r>
  <r>
    <x v="1"/>
    <n v="35"/>
    <n v="3388"/>
    <s v="US"/>
    <s v="USD"/>
    <n v="1318136400"/>
    <n v="1318568400"/>
    <x v="678"/>
    <d v="2011-10-14T05:00:00"/>
    <b v="0"/>
    <b v="0"/>
    <s v="technology/web"/>
    <x v="2"/>
    <s v="web"/>
  </r>
  <r>
    <x v="1"/>
    <n v="40.049999999999997"/>
    <n v="280"/>
    <s v="US"/>
    <s v="USD"/>
    <n v="1283403600"/>
    <n v="1284354000"/>
    <x v="679"/>
    <d v="2010-09-13T05:00:00"/>
    <b v="0"/>
    <b v="0"/>
    <s v="theater/plays"/>
    <x v="3"/>
    <s v="plays"/>
  </r>
  <r>
    <x v="3"/>
    <n v="110.97231270358306"/>
    <n v="614"/>
    <s v="US"/>
    <s v="USD"/>
    <n v="1267423200"/>
    <n v="1269579600"/>
    <x v="680"/>
    <d v="2010-03-26T05:00:00"/>
    <b v="0"/>
    <b v="1"/>
    <s v="film &amp; video/animation"/>
    <x v="4"/>
    <s v="animation"/>
  </r>
  <r>
    <x v="1"/>
    <n v="36.959016393442624"/>
    <n v="366"/>
    <s v="IT"/>
    <s v="EUR"/>
    <n v="1412744400"/>
    <n v="1413781200"/>
    <x v="681"/>
    <d v="2014-10-20T05:00:00"/>
    <b v="0"/>
    <b v="1"/>
    <s v="technology/wearables"/>
    <x v="2"/>
    <s v="wearables"/>
  </r>
  <r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x v="1"/>
    <n v="30.974074074074075"/>
    <n v="270"/>
    <s v="US"/>
    <s v="USD"/>
    <n v="1458190800"/>
    <n v="1459486800"/>
    <x v="683"/>
    <d v="2016-04-01T05:00:00"/>
    <b v="1"/>
    <b v="1"/>
    <s v="publishing/nonfiction"/>
    <x v="5"/>
    <s v="nonfiction"/>
  </r>
  <r>
    <x v="3"/>
    <n v="47.035087719298247"/>
    <n v="114"/>
    <s v="US"/>
    <s v="USD"/>
    <n v="1280984400"/>
    <n v="1282539600"/>
    <x v="684"/>
    <d v="2010-08-23T05:00:00"/>
    <b v="0"/>
    <b v="1"/>
    <s v="theater/plays"/>
    <x v="3"/>
    <s v="plays"/>
  </r>
  <r>
    <x v="1"/>
    <n v="88.065693430656935"/>
    <n v="137"/>
    <s v="US"/>
    <s v="USD"/>
    <n v="1274590800"/>
    <n v="1275886800"/>
    <x v="674"/>
    <d v="2010-06-07T05:00:00"/>
    <b v="0"/>
    <b v="0"/>
    <s v="photography/photography books"/>
    <x v="7"/>
    <s v="photography books"/>
  </r>
  <r>
    <x v="1"/>
    <n v="37.005616224648989"/>
    <n v="3205"/>
    <s v="US"/>
    <s v="USD"/>
    <n v="1351400400"/>
    <n v="1355983200"/>
    <x v="685"/>
    <d v="2012-12-20T06:00:00"/>
    <b v="0"/>
    <b v="0"/>
    <s v="theater/plays"/>
    <x v="3"/>
    <s v="plays"/>
  </r>
  <r>
    <x v="1"/>
    <n v="26.027777777777779"/>
    <n v="288"/>
    <s v="DK"/>
    <s v="DKK"/>
    <n v="1514354400"/>
    <n v="1515391200"/>
    <x v="605"/>
    <d v="2018-01-08T06:00:00"/>
    <b v="0"/>
    <b v="1"/>
    <s v="theater/plays"/>
    <x v="3"/>
    <s v="plays"/>
  </r>
  <r>
    <x v="1"/>
    <n v="67.817567567567565"/>
    <n v="148"/>
    <s v="US"/>
    <s v="USD"/>
    <n v="1421733600"/>
    <n v="1422252000"/>
    <x v="686"/>
    <d v="2015-01-26T06:00:00"/>
    <b v="0"/>
    <b v="0"/>
    <s v="theater/plays"/>
    <x v="3"/>
    <s v="plays"/>
  </r>
  <r>
    <x v="1"/>
    <n v="49.964912280701753"/>
    <n v="114"/>
    <s v="US"/>
    <s v="USD"/>
    <n v="1305176400"/>
    <n v="1305522000"/>
    <x v="687"/>
    <d v="2011-05-16T05:00:00"/>
    <b v="0"/>
    <b v="0"/>
    <s v="film &amp; video/drama"/>
    <x v="4"/>
    <s v="drama"/>
  </r>
  <r>
    <x v="1"/>
    <n v="110.01646903820817"/>
    <n v="1518"/>
    <s v="CA"/>
    <s v="CAD"/>
    <n v="1414126800"/>
    <n v="1414904400"/>
    <x v="688"/>
    <d v="2014-11-02T05:00:00"/>
    <b v="0"/>
    <b v="0"/>
    <s v="music/rock"/>
    <x v="1"/>
    <s v="rock"/>
  </r>
  <r>
    <x v="0"/>
    <n v="89.964678178963894"/>
    <n v="1274"/>
    <s v="US"/>
    <s v="USD"/>
    <n v="1517810400"/>
    <n v="1520402400"/>
    <x v="689"/>
    <d v="2018-03-07T06:00:00"/>
    <b v="0"/>
    <b v="0"/>
    <s v="music/electric music"/>
    <x v="1"/>
    <s v="electric music"/>
  </r>
  <r>
    <x v="0"/>
    <n v="79.009523809523813"/>
    <n v="210"/>
    <s v="IT"/>
    <s v="EUR"/>
    <n v="1564635600"/>
    <n v="1567141200"/>
    <x v="690"/>
    <d v="2019-08-30T05:00:00"/>
    <b v="0"/>
    <b v="1"/>
    <s v="games/video games"/>
    <x v="6"/>
    <s v="video games"/>
  </r>
  <r>
    <x v="1"/>
    <n v="86.867469879518069"/>
    <n v="166"/>
    <s v="US"/>
    <s v="USD"/>
    <n v="1500699600"/>
    <n v="1501131600"/>
    <x v="691"/>
    <d v="2017-07-27T05:00:00"/>
    <b v="0"/>
    <b v="0"/>
    <s v="music/rock"/>
    <x v="1"/>
    <s v="rock"/>
  </r>
  <r>
    <x v="1"/>
    <n v="62.04"/>
    <n v="100"/>
    <s v="AU"/>
    <s v="AUD"/>
    <n v="1354082400"/>
    <n v="1355032800"/>
    <x v="692"/>
    <d v="2012-12-09T06:00:00"/>
    <b v="0"/>
    <b v="0"/>
    <s v="music/jazz"/>
    <x v="1"/>
    <s v="jazz"/>
  </r>
  <r>
    <x v="1"/>
    <n v="26.970212765957445"/>
    <n v="235"/>
    <s v="US"/>
    <s v="USD"/>
    <n v="1336453200"/>
    <n v="1339477200"/>
    <x v="693"/>
    <d v="2012-06-12T05:00:00"/>
    <b v="0"/>
    <b v="1"/>
    <s v="theater/plays"/>
    <x v="3"/>
    <s v="plays"/>
  </r>
  <r>
    <x v="1"/>
    <n v="54.121621621621621"/>
    <n v="148"/>
    <s v="US"/>
    <s v="USD"/>
    <n v="1305262800"/>
    <n v="1305954000"/>
    <x v="694"/>
    <d v="2011-05-21T05:00:00"/>
    <b v="0"/>
    <b v="0"/>
    <s v="music/rock"/>
    <x v="1"/>
    <s v="rock"/>
  </r>
  <r>
    <x v="1"/>
    <n v="41.035353535353536"/>
    <n v="198"/>
    <s v="US"/>
    <s v="USD"/>
    <n v="1492232400"/>
    <n v="1494392400"/>
    <x v="695"/>
    <d v="2017-05-10T05:00:00"/>
    <b v="1"/>
    <b v="1"/>
    <s v="music/indie rock"/>
    <x v="1"/>
    <s v="indie rock"/>
  </r>
  <r>
    <x v="0"/>
    <n v="55.052419354838712"/>
    <n v="248"/>
    <s v="AU"/>
    <s v="AUD"/>
    <n v="1537333200"/>
    <n v="1537419600"/>
    <x v="123"/>
    <d v="2018-09-20T05:00:00"/>
    <b v="0"/>
    <b v="0"/>
    <s v="film &amp; video/science fiction"/>
    <x v="4"/>
    <s v="science fiction"/>
  </r>
  <r>
    <x v="0"/>
    <n v="107.93762183235867"/>
    <n v="513"/>
    <s v="US"/>
    <s v="USD"/>
    <n v="1444107600"/>
    <n v="1447999200"/>
    <x v="696"/>
    <d v="2015-11-20T06:00:00"/>
    <b v="0"/>
    <b v="0"/>
    <s v="publishing/translations"/>
    <x v="5"/>
    <s v="translations"/>
  </r>
  <r>
    <x v="1"/>
    <n v="73.92"/>
    <n v="150"/>
    <s v="US"/>
    <s v="USD"/>
    <n v="1386741600"/>
    <n v="1388037600"/>
    <x v="626"/>
    <d v="2013-12-26T06:00:00"/>
    <b v="0"/>
    <b v="0"/>
    <s v="theater/plays"/>
    <x v="3"/>
    <s v="plays"/>
  </r>
  <r>
    <x v="0"/>
    <n v="31.995894428152493"/>
    <n v="3410"/>
    <s v="US"/>
    <s v="USD"/>
    <n v="1376542800"/>
    <n v="1378789200"/>
    <x v="697"/>
    <d v="2013-09-10T05:00:00"/>
    <b v="0"/>
    <b v="0"/>
    <s v="games/video games"/>
    <x v="6"/>
    <s v="video games"/>
  </r>
  <r>
    <x v="1"/>
    <n v="53.898148148148145"/>
    <n v="216"/>
    <s v="IT"/>
    <s v="EUR"/>
    <n v="1397451600"/>
    <n v="1398056400"/>
    <x v="698"/>
    <d v="2014-04-21T05:00:00"/>
    <b v="0"/>
    <b v="1"/>
    <s v="theater/plays"/>
    <x v="3"/>
    <s v="plays"/>
  </r>
  <r>
    <x v="3"/>
    <n v="106.5"/>
    <n v="26"/>
    <s v="US"/>
    <s v="USD"/>
    <n v="1548482400"/>
    <n v="1550815200"/>
    <x v="699"/>
    <d v="2019-02-22T06:00:00"/>
    <b v="0"/>
    <b v="0"/>
    <s v="theater/plays"/>
    <x v="3"/>
    <s v="plays"/>
  </r>
  <r>
    <x v="1"/>
    <n v="32.999805409612762"/>
    <n v="5139"/>
    <s v="US"/>
    <s v="USD"/>
    <n v="1549692000"/>
    <n v="1550037600"/>
    <x v="700"/>
    <d v="2019-02-13T06:00:00"/>
    <b v="0"/>
    <b v="0"/>
    <s v="music/indie rock"/>
    <x v="1"/>
    <s v="indie rock"/>
  </r>
  <r>
    <x v="1"/>
    <n v="43.00254993625159"/>
    <n v="2353"/>
    <s v="US"/>
    <s v="USD"/>
    <n v="1492059600"/>
    <n v="1492923600"/>
    <x v="701"/>
    <d v="2017-04-23T05:00:00"/>
    <b v="0"/>
    <b v="0"/>
    <s v="theater/plays"/>
    <x v="3"/>
    <s v="plays"/>
  </r>
  <r>
    <x v="1"/>
    <n v="86.858974358974365"/>
    <n v="78"/>
    <s v="IT"/>
    <s v="EUR"/>
    <n v="1463979600"/>
    <n v="1467522000"/>
    <x v="702"/>
    <d v="2016-07-03T05:00:00"/>
    <b v="0"/>
    <b v="0"/>
    <s v="technology/web"/>
    <x v="2"/>
    <s v="web"/>
  </r>
  <r>
    <x v="0"/>
    <n v="96.8"/>
    <n v="10"/>
    <s v="US"/>
    <s v="USD"/>
    <n v="1415253600"/>
    <n v="1416117600"/>
    <x v="703"/>
    <d v="2014-11-16T06:00:00"/>
    <b v="0"/>
    <b v="0"/>
    <s v="music/rock"/>
    <x v="1"/>
    <s v="rock"/>
  </r>
  <r>
    <x v="0"/>
    <n v="32.995456610631528"/>
    <n v="2201"/>
    <s v="US"/>
    <s v="USD"/>
    <n v="1562216400"/>
    <n v="1563771600"/>
    <x v="704"/>
    <d v="2019-07-22T05:00:00"/>
    <b v="0"/>
    <b v="0"/>
    <s v="theater/plays"/>
    <x v="3"/>
    <s v="plays"/>
  </r>
  <r>
    <x v="0"/>
    <n v="68.028106508875737"/>
    <n v="676"/>
    <s v="US"/>
    <s v="USD"/>
    <n v="1316754000"/>
    <n v="1319259600"/>
    <x v="431"/>
    <d v="2011-10-22T05:00:00"/>
    <b v="0"/>
    <b v="0"/>
    <s v="theater/plays"/>
    <x v="3"/>
    <s v="plays"/>
  </r>
  <r>
    <x v="1"/>
    <n v="58.867816091954026"/>
    <n v="174"/>
    <s v="CH"/>
    <s v="CHF"/>
    <n v="1313211600"/>
    <n v="1313643600"/>
    <x v="705"/>
    <d v="2011-08-18T05:00:00"/>
    <b v="0"/>
    <b v="0"/>
    <s v="film &amp; video/animation"/>
    <x v="4"/>
    <s v="animation"/>
  </r>
  <r>
    <x v="0"/>
    <n v="105.04572803850782"/>
    <n v="831"/>
    <s v="US"/>
    <s v="USD"/>
    <n v="1439528400"/>
    <n v="1440306000"/>
    <x v="706"/>
    <d v="2015-08-23T05:00:00"/>
    <b v="0"/>
    <b v="1"/>
    <s v="theater/plays"/>
    <x v="3"/>
    <s v="plays"/>
  </r>
  <r>
    <x v="1"/>
    <n v="33.054878048780488"/>
    <n v="164"/>
    <s v="US"/>
    <s v="USD"/>
    <n v="1469163600"/>
    <n v="1470805200"/>
    <x v="707"/>
    <d v="2016-08-10T05:00:00"/>
    <b v="0"/>
    <b v="1"/>
    <s v="film &amp; video/drama"/>
    <x v="4"/>
    <s v="drama"/>
  </r>
  <r>
    <x v="3"/>
    <n v="78.821428571428569"/>
    <n v="56"/>
    <s v="CH"/>
    <s v="CHF"/>
    <n v="1288501200"/>
    <n v="1292911200"/>
    <x v="708"/>
    <d v="2010-12-21T06:00:00"/>
    <b v="0"/>
    <b v="0"/>
    <s v="theater/plays"/>
    <x v="3"/>
    <s v="plays"/>
  </r>
  <r>
    <x v="1"/>
    <n v="68.204968944099377"/>
    <n v="161"/>
    <s v="US"/>
    <s v="USD"/>
    <n v="1298959200"/>
    <n v="1301374800"/>
    <x v="709"/>
    <d v="2011-03-29T05:00:00"/>
    <b v="0"/>
    <b v="1"/>
    <s v="film &amp; video/animation"/>
    <x v="4"/>
    <s v="animation"/>
  </r>
  <r>
    <x v="1"/>
    <n v="75.731884057971016"/>
    <n v="138"/>
    <s v="US"/>
    <s v="USD"/>
    <n v="1387260000"/>
    <n v="1387864800"/>
    <x v="710"/>
    <d v="2013-12-24T06:00:00"/>
    <b v="0"/>
    <b v="0"/>
    <s v="music/rock"/>
    <x v="1"/>
    <s v="rock"/>
  </r>
  <r>
    <x v="1"/>
    <n v="30.996070133010882"/>
    <n v="3308"/>
    <s v="US"/>
    <s v="USD"/>
    <n v="1457244000"/>
    <n v="1458190800"/>
    <x v="711"/>
    <d v="2016-03-17T05:00:00"/>
    <b v="0"/>
    <b v="0"/>
    <s v="technology/web"/>
    <x v="2"/>
    <s v="web"/>
  </r>
  <r>
    <x v="1"/>
    <n v="101.88188976377953"/>
    <n v="127"/>
    <s v="AU"/>
    <s v="AUD"/>
    <n v="1556341200"/>
    <n v="1559278800"/>
    <x v="157"/>
    <d v="2019-05-31T05:00:00"/>
    <b v="0"/>
    <b v="1"/>
    <s v="film &amp; video/animation"/>
    <x v="4"/>
    <s v="animation"/>
  </r>
  <r>
    <x v="1"/>
    <n v="52.879227053140099"/>
    <n v="207"/>
    <s v="IT"/>
    <s v="EUR"/>
    <n v="1522126800"/>
    <n v="1522731600"/>
    <x v="630"/>
    <d v="2018-04-03T05:00:00"/>
    <b v="0"/>
    <b v="1"/>
    <s v="music/jazz"/>
    <x v="1"/>
    <s v="jazz"/>
  </r>
  <r>
    <x v="0"/>
    <n v="71.005820721769496"/>
    <n v="859"/>
    <s v="CA"/>
    <s v="CAD"/>
    <n v="1305954000"/>
    <n v="1306731600"/>
    <x v="712"/>
    <d v="2011-05-30T05:00:00"/>
    <b v="0"/>
    <b v="0"/>
    <s v="music/rock"/>
    <x v="1"/>
    <s v="rock"/>
  </r>
  <r>
    <x v="2"/>
    <n v="102.38709677419355"/>
    <n v="31"/>
    <s v="US"/>
    <s v="USD"/>
    <n v="1350709200"/>
    <n v="1352527200"/>
    <x v="93"/>
    <d v="2012-11-10T06:00:00"/>
    <b v="0"/>
    <b v="0"/>
    <s v="film &amp; video/animation"/>
    <x v="4"/>
    <s v="animation"/>
  </r>
  <r>
    <x v="0"/>
    <n v="74.466666666666669"/>
    <n v="45"/>
    <s v="US"/>
    <s v="USD"/>
    <n v="1401166800"/>
    <n v="1404363600"/>
    <x v="713"/>
    <d v="2014-07-03T05:00:00"/>
    <b v="0"/>
    <b v="0"/>
    <s v="theater/plays"/>
    <x v="3"/>
    <s v="plays"/>
  </r>
  <r>
    <x v="3"/>
    <n v="51.009883198562441"/>
    <n v="1113"/>
    <s v="US"/>
    <s v="USD"/>
    <n v="1266127200"/>
    <n v="1266645600"/>
    <x v="714"/>
    <d v="2010-02-20T06:00:00"/>
    <b v="0"/>
    <b v="0"/>
    <s v="theater/plays"/>
    <x v="3"/>
    <s v="plays"/>
  </r>
  <r>
    <x v="0"/>
    <n v="90"/>
    <n v="6"/>
    <s v="US"/>
    <s v="USD"/>
    <n v="1481436000"/>
    <n v="1482818400"/>
    <x v="715"/>
    <d v="2016-12-27T06:00:00"/>
    <b v="0"/>
    <b v="0"/>
    <s v="food/food trucks"/>
    <x v="0"/>
    <s v="food trucks"/>
  </r>
  <r>
    <x v="0"/>
    <n v="97.142857142857139"/>
    <n v="7"/>
    <s v="US"/>
    <s v="USD"/>
    <n v="1372222800"/>
    <n v="1374642000"/>
    <x v="716"/>
    <d v="2013-07-24T05:00:00"/>
    <b v="0"/>
    <b v="1"/>
    <s v="theater/plays"/>
    <x v="3"/>
    <s v="plays"/>
  </r>
  <r>
    <x v="1"/>
    <n v="72.071823204419886"/>
    <n v="181"/>
    <s v="CH"/>
    <s v="CHF"/>
    <n v="1372136400"/>
    <n v="1372482000"/>
    <x v="448"/>
    <d v="2013-06-29T05:00:00"/>
    <b v="0"/>
    <b v="0"/>
    <s v="publishing/nonfiction"/>
    <x v="5"/>
    <s v="nonfiction"/>
  </r>
  <r>
    <x v="1"/>
    <n v="75.236363636363635"/>
    <n v="110"/>
    <s v="US"/>
    <s v="USD"/>
    <n v="1513922400"/>
    <n v="1514959200"/>
    <x v="717"/>
    <d v="2018-01-03T06:00:00"/>
    <b v="0"/>
    <b v="0"/>
    <s v="music/rock"/>
    <x v="1"/>
    <s v="rock"/>
  </r>
  <r>
    <x v="0"/>
    <n v="32.967741935483872"/>
    <n v="31"/>
    <s v="US"/>
    <s v="USD"/>
    <n v="1477976400"/>
    <n v="1478235600"/>
    <x v="718"/>
    <d v="2016-11-04T05:00:00"/>
    <b v="0"/>
    <b v="0"/>
    <s v="film &amp; video/drama"/>
    <x v="4"/>
    <s v="drama"/>
  </r>
  <r>
    <x v="0"/>
    <n v="54.807692307692307"/>
    <n v="78"/>
    <s v="US"/>
    <s v="USD"/>
    <n v="1407474000"/>
    <n v="1408078800"/>
    <x v="719"/>
    <d v="2014-08-15T05:00:00"/>
    <b v="0"/>
    <b v="1"/>
    <s v="games/mobile games"/>
    <x v="6"/>
    <s v="mobile games"/>
  </r>
  <r>
    <x v="1"/>
    <n v="45.037837837837834"/>
    <n v="185"/>
    <s v="US"/>
    <s v="USD"/>
    <n v="1546149600"/>
    <n v="1548136800"/>
    <x v="720"/>
    <d v="2019-01-22T06:00:00"/>
    <b v="0"/>
    <b v="0"/>
    <s v="technology/web"/>
    <x v="2"/>
    <s v="web"/>
  </r>
  <r>
    <x v="1"/>
    <n v="52.958677685950413"/>
    <n v="121"/>
    <s v="US"/>
    <s v="USD"/>
    <n v="1338440400"/>
    <n v="1340859600"/>
    <x v="721"/>
    <d v="2012-06-28T05:00:00"/>
    <b v="0"/>
    <b v="1"/>
    <s v="theater/plays"/>
    <x v="3"/>
    <s v="plays"/>
  </r>
  <r>
    <x v="0"/>
    <n v="60.017959183673469"/>
    <n v="1225"/>
    <s v="GB"/>
    <s v="GBP"/>
    <n v="1454133600"/>
    <n v="1454479200"/>
    <x v="722"/>
    <d v="2016-02-03T06:00:00"/>
    <b v="0"/>
    <b v="0"/>
    <s v="theater/plays"/>
    <x v="3"/>
    <s v="plays"/>
  </r>
  <r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x v="1"/>
    <n v="44.028301886792455"/>
    <n v="106"/>
    <s v="US"/>
    <s v="USD"/>
    <n v="1577772000"/>
    <n v="1579672800"/>
    <x v="723"/>
    <d v="2020-01-22T06:00:00"/>
    <b v="0"/>
    <b v="1"/>
    <s v="photography/photography books"/>
    <x v="7"/>
    <s v="photography books"/>
  </r>
  <r>
    <x v="1"/>
    <n v="86.028169014084511"/>
    <n v="142"/>
    <s v="US"/>
    <s v="USD"/>
    <n v="1562216400"/>
    <n v="1562389200"/>
    <x v="704"/>
    <d v="2019-07-06T05:00:00"/>
    <b v="0"/>
    <b v="0"/>
    <s v="photography/photography books"/>
    <x v="7"/>
    <s v="photography books"/>
  </r>
  <r>
    <x v="1"/>
    <n v="28.012875536480685"/>
    <n v="233"/>
    <s v="US"/>
    <s v="USD"/>
    <n v="1548568800"/>
    <n v="1551506400"/>
    <x v="724"/>
    <d v="2019-03-02T06:00:00"/>
    <b v="0"/>
    <b v="0"/>
    <s v="theater/plays"/>
    <x v="3"/>
    <s v="plays"/>
  </r>
  <r>
    <x v="1"/>
    <n v="32.050458715596328"/>
    <n v="218"/>
    <s v="US"/>
    <s v="USD"/>
    <n v="1514872800"/>
    <n v="1516600800"/>
    <x v="725"/>
    <d v="2018-01-22T06:00:00"/>
    <b v="0"/>
    <b v="0"/>
    <s v="music/rock"/>
    <x v="1"/>
    <s v="rock"/>
  </r>
  <r>
    <x v="0"/>
    <n v="73.611940298507463"/>
    <n v="67"/>
    <s v="AU"/>
    <s v="AUD"/>
    <n v="1416031200"/>
    <n v="1420437600"/>
    <x v="660"/>
    <d v="2015-01-05T06:00:00"/>
    <b v="0"/>
    <b v="0"/>
    <s v="film &amp; video/documentary"/>
    <x v="4"/>
    <s v="documentary"/>
  </r>
  <r>
    <x v="1"/>
    <n v="108.71052631578948"/>
    <n v="76"/>
    <s v="US"/>
    <s v="USD"/>
    <n v="1330927200"/>
    <n v="1332997200"/>
    <x v="726"/>
    <d v="2012-03-29T05:00:00"/>
    <b v="0"/>
    <b v="1"/>
    <s v="film &amp; video/drama"/>
    <x v="4"/>
    <s v="drama"/>
  </r>
  <r>
    <x v="1"/>
    <n v="42.97674418604651"/>
    <n v="43"/>
    <s v="US"/>
    <s v="USD"/>
    <n v="1571115600"/>
    <n v="1574920800"/>
    <x v="727"/>
    <d v="2019-11-28T06:00:00"/>
    <b v="0"/>
    <b v="1"/>
    <s v="theater/plays"/>
    <x v="3"/>
    <s v="plays"/>
  </r>
  <r>
    <x v="0"/>
    <n v="83.315789473684205"/>
    <n v="19"/>
    <s v="US"/>
    <s v="USD"/>
    <n v="1463461200"/>
    <n v="1464930000"/>
    <x v="728"/>
    <d v="2016-06-03T05:00:00"/>
    <b v="0"/>
    <b v="0"/>
    <s v="food/food trucks"/>
    <x v="0"/>
    <s v="food trucks"/>
  </r>
  <r>
    <x v="0"/>
    <n v="42"/>
    <n v="2108"/>
    <s v="CH"/>
    <s v="CHF"/>
    <n v="1344920400"/>
    <n v="1345006800"/>
    <x v="729"/>
    <d v="2012-08-15T05:00:00"/>
    <b v="0"/>
    <b v="0"/>
    <s v="film &amp; video/documentary"/>
    <x v="4"/>
    <s v="documentary"/>
  </r>
  <r>
    <x v="1"/>
    <n v="55.927601809954751"/>
    <n v="221"/>
    <s v="US"/>
    <s v="USD"/>
    <n v="1511848800"/>
    <n v="1512712800"/>
    <x v="730"/>
    <d v="2017-12-08T06:00:00"/>
    <b v="0"/>
    <b v="1"/>
    <s v="theater/plays"/>
    <x v="3"/>
    <s v="plays"/>
  </r>
  <r>
    <x v="0"/>
    <n v="105.03681885125184"/>
    <n v="679"/>
    <s v="US"/>
    <s v="USD"/>
    <n v="1452319200"/>
    <n v="1452492000"/>
    <x v="731"/>
    <d v="2016-01-11T06:00:00"/>
    <b v="0"/>
    <b v="1"/>
    <s v="games/video games"/>
    <x v="6"/>
    <s v="video games"/>
  </r>
  <r>
    <x v="1"/>
    <n v="48"/>
    <n v="2805"/>
    <s v="CA"/>
    <s v="CAD"/>
    <n v="1523854800"/>
    <n v="1524286800"/>
    <x v="78"/>
    <d v="2018-04-21T05:00:00"/>
    <b v="0"/>
    <b v="0"/>
    <s v="publishing/nonfiction"/>
    <x v="5"/>
    <s v="nonfiction"/>
  </r>
  <r>
    <x v="1"/>
    <n v="112.66176470588235"/>
    <n v="68"/>
    <s v="US"/>
    <s v="USD"/>
    <n v="1346043600"/>
    <n v="1346907600"/>
    <x v="732"/>
    <d v="2012-09-06T05:00:00"/>
    <b v="0"/>
    <b v="0"/>
    <s v="games/video games"/>
    <x v="6"/>
    <s v="video games"/>
  </r>
  <r>
    <x v="0"/>
    <n v="81.944444444444443"/>
    <n v="36"/>
    <s v="DK"/>
    <s v="DKK"/>
    <n v="1464325200"/>
    <n v="1464498000"/>
    <x v="733"/>
    <d v="2016-05-29T05:00:00"/>
    <b v="0"/>
    <b v="1"/>
    <s v="music/rock"/>
    <x v="1"/>
    <s v="rock"/>
  </r>
  <r>
    <x v="1"/>
    <n v="64.049180327868854"/>
    <n v="183"/>
    <s v="CA"/>
    <s v="CAD"/>
    <n v="1511935200"/>
    <n v="1514181600"/>
    <x v="734"/>
    <d v="2017-12-25T06:00:00"/>
    <b v="0"/>
    <b v="0"/>
    <s v="music/rock"/>
    <x v="1"/>
    <s v="rock"/>
  </r>
  <r>
    <x v="1"/>
    <n v="106.39097744360902"/>
    <n v="133"/>
    <s v="US"/>
    <s v="USD"/>
    <n v="1392012000"/>
    <n v="1392184800"/>
    <x v="406"/>
    <d v="2014-02-12T06:00:00"/>
    <b v="1"/>
    <b v="1"/>
    <s v="theater/plays"/>
    <x v="3"/>
    <s v="plays"/>
  </r>
  <r>
    <x v="1"/>
    <n v="76.011249497790274"/>
    <n v="2489"/>
    <s v="IT"/>
    <s v="EUR"/>
    <n v="1556946000"/>
    <n v="1559365200"/>
    <x v="735"/>
    <d v="2019-06-01T05:00:00"/>
    <b v="0"/>
    <b v="1"/>
    <s v="publishing/nonfiction"/>
    <x v="5"/>
    <s v="nonfiction"/>
  </r>
  <r>
    <x v="1"/>
    <n v="111.07246376811594"/>
    <n v="69"/>
    <s v="US"/>
    <s v="USD"/>
    <n v="1548050400"/>
    <n v="1549173600"/>
    <x v="736"/>
    <d v="2019-02-03T06:00:00"/>
    <b v="0"/>
    <b v="1"/>
    <s v="theater/plays"/>
    <x v="3"/>
    <s v="plays"/>
  </r>
  <r>
    <x v="0"/>
    <n v="95.936170212765958"/>
    <n v="47"/>
    <s v="US"/>
    <s v="USD"/>
    <n v="1353736800"/>
    <n v="1355032800"/>
    <x v="737"/>
    <d v="2012-12-09T06:00:00"/>
    <b v="1"/>
    <b v="0"/>
    <s v="games/video games"/>
    <x v="6"/>
    <s v="video games"/>
  </r>
  <r>
    <x v="1"/>
    <n v="43.043010752688176"/>
    <n v="279"/>
    <s v="GB"/>
    <s v="GBP"/>
    <n v="1532840400"/>
    <n v="1533963600"/>
    <x v="192"/>
    <d v="2018-08-11T05:00:00"/>
    <b v="0"/>
    <b v="1"/>
    <s v="music/rock"/>
    <x v="1"/>
    <s v="rock"/>
  </r>
  <r>
    <x v="1"/>
    <n v="67.966666666666669"/>
    <n v="210"/>
    <s v="US"/>
    <s v="USD"/>
    <n v="1488261600"/>
    <n v="1489381200"/>
    <x v="738"/>
    <d v="2017-03-13T05:00:00"/>
    <b v="0"/>
    <b v="0"/>
    <s v="film &amp; video/documentary"/>
    <x v="4"/>
    <s v="documentary"/>
  </r>
  <r>
    <x v="1"/>
    <n v="89.991428571428571"/>
    <n v="2100"/>
    <s v="US"/>
    <s v="USD"/>
    <n v="1393567200"/>
    <n v="1395032400"/>
    <x v="739"/>
    <d v="2014-03-17T05:00:00"/>
    <b v="0"/>
    <b v="0"/>
    <s v="music/rock"/>
    <x v="1"/>
    <s v="rock"/>
  </r>
  <r>
    <x v="1"/>
    <n v="58.095238095238095"/>
    <n v="252"/>
    <s v="US"/>
    <s v="USD"/>
    <n v="1410325200"/>
    <n v="1412485200"/>
    <x v="613"/>
    <d v="2014-10-05T05:00:00"/>
    <b v="1"/>
    <b v="1"/>
    <s v="music/rock"/>
    <x v="1"/>
    <s v="rock"/>
  </r>
  <r>
    <x v="1"/>
    <n v="83.996875000000003"/>
    <n v="1280"/>
    <s v="US"/>
    <s v="USD"/>
    <n v="1276923600"/>
    <n v="1279688400"/>
    <x v="740"/>
    <d v="2010-07-21T05:00:00"/>
    <b v="0"/>
    <b v="1"/>
    <s v="publishing/nonfiction"/>
    <x v="5"/>
    <s v="nonfiction"/>
  </r>
  <r>
    <x v="1"/>
    <n v="88.853503184713375"/>
    <n v="157"/>
    <s v="GB"/>
    <s v="GBP"/>
    <n v="1500958800"/>
    <n v="1501995600"/>
    <x v="145"/>
    <d v="2017-08-06T05:00:00"/>
    <b v="0"/>
    <b v="0"/>
    <s v="film &amp; video/shorts"/>
    <x v="4"/>
    <s v="shorts"/>
  </r>
  <r>
    <x v="1"/>
    <n v="65.963917525773198"/>
    <n v="194"/>
    <s v="US"/>
    <s v="USD"/>
    <n v="1292220000"/>
    <n v="1294639200"/>
    <x v="741"/>
    <d v="2011-01-10T06:00:00"/>
    <b v="0"/>
    <b v="1"/>
    <s v="theater/plays"/>
    <x v="3"/>
    <s v="plays"/>
  </r>
  <r>
    <x v="1"/>
    <n v="74.804878048780495"/>
    <n v="82"/>
    <s v="AU"/>
    <s v="AUD"/>
    <n v="1304398800"/>
    <n v="1305435600"/>
    <x v="742"/>
    <d v="2011-05-15T05:00:00"/>
    <b v="0"/>
    <b v="1"/>
    <s v="film &amp; video/drama"/>
    <x v="4"/>
    <s v="drama"/>
  </r>
  <r>
    <x v="0"/>
    <n v="69.98571428571428"/>
    <n v="70"/>
    <s v="US"/>
    <s v="USD"/>
    <n v="1535432400"/>
    <n v="1537592400"/>
    <x v="202"/>
    <d v="2018-09-22T05:00:00"/>
    <b v="0"/>
    <b v="0"/>
    <s v="theater/plays"/>
    <x v="3"/>
    <s v="plays"/>
  </r>
  <r>
    <x v="0"/>
    <n v="32.006493506493506"/>
    <n v="154"/>
    <s v="US"/>
    <s v="USD"/>
    <n v="1433826000"/>
    <n v="1435122000"/>
    <x v="743"/>
    <d v="2015-06-24T05:00:00"/>
    <b v="0"/>
    <b v="0"/>
    <s v="theater/plays"/>
    <x v="3"/>
    <s v="plays"/>
  </r>
  <r>
    <x v="0"/>
    <n v="64.727272727272734"/>
    <n v="22"/>
    <s v="US"/>
    <s v="USD"/>
    <n v="1514959200"/>
    <n v="1520056800"/>
    <x v="744"/>
    <d v="2018-03-03T06:00:00"/>
    <b v="0"/>
    <b v="0"/>
    <s v="theater/plays"/>
    <x v="3"/>
    <s v="plays"/>
  </r>
  <r>
    <x v="1"/>
    <n v="24.998110087408456"/>
    <n v="4233"/>
    <s v="US"/>
    <s v="USD"/>
    <n v="1332738000"/>
    <n v="1335675600"/>
    <x v="745"/>
    <d v="2012-04-29T05:00:00"/>
    <b v="0"/>
    <b v="0"/>
    <s v="photography/photography books"/>
    <x v="7"/>
    <s v="photography books"/>
  </r>
  <r>
    <x v="1"/>
    <n v="104.97764070932922"/>
    <n v="1297"/>
    <s v="DK"/>
    <s v="DKK"/>
    <n v="1445490000"/>
    <n v="1448431200"/>
    <x v="746"/>
    <d v="2015-11-25T06:00:00"/>
    <b v="1"/>
    <b v="0"/>
    <s v="publishing/translations"/>
    <x v="5"/>
    <s v="translations"/>
  </r>
  <r>
    <x v="1"/>
    <n v="64.987878787878785"/>
    <n v="165"/>
    <s v="DK"/>
    <s v="DKK"/>
    <n v="1297663200"/>
    <n v="1298613600"/>
    <x v="747"/>
    <d v="2011-02-25T06:00:00"/>
    <b v="0"/>
    <b v="0"/>
    <s v="publishing/translations"/>
    <x v="5"/>
    <s v="translations"/>
  </r>
  <r>
    <x v="1"/>
    <n v="94.352941176470594"/>
    <n v="119"/>
    <s v="US"/>
    <s v="USD"/>
    <n v="1371963600"/>
    <n v="1372482000"/>
    <x v="362"/>
    <d v="2013-06-29T05:00:00"/>
    <b v="0"/>
    <b v="0"/>
    <s v="theater/plays"/>
    <x v="3"/>
    <s v="plays"/>
  </r>
  <r>
    <x v="0"/>
    <n v="44.001706484641637"/>
    <n v="1758"/>
    <s v="US"/>
    <s v="USD"/>
    <n v="1425103200"/>
    <n v="1425621600"/>
    <x v="748"/>
    <d v="2015-03-06T06:00:00"/>
    <b v="0"/>
    <b v="0"/>
    <s v="technology/web"/>
    <x v="2"/>
    <s v="web"/>
  </r>
  <r>
    <x v="0"/>
    <n v="64.744680851063833"/>
    <n v="94"/>
    <s v="US"/>
    <s v="USD"/>
    <n v="1265349600"/>
    <n v="1266300000"/>
    <x v="749"/>
    <d v="2010-02-16T06:00:00"/>
    <b v="0"/>
    <b v="0"/>
    <s v="music/indie rock"/>
    <x v="1"/>
    <s v="indie rock"/>
  </r>
  <r>
    <x v="1"/>
    <n v="84.00667779632721"/>
    <n v="1797"/>
    <s v="US"/>
    <s v="USD"/>
    <n v="1301202000"/>
    <n v="1305867600"/>
    <x v="643"/>
    <d v="2011-05-20T05:00:00"/>
    <b v="0"/>
    <b v="0"/>
    <s v="music/jazz"/>
    <x v="1"/>
    <s v="jazz"/>
  </r>
  <r>
    <x v="1"/>
    <n v="34.061302681992338"/>
    <n v="261"/>
    <s v="US"/>
    <s v="USD"/>
    <n v="1538024400"/>
    <n v="1538802000"/>
    <x v="750"/>
    <d v="2018-10-06T05:00:00"/>
    <b v="0"/>
    <b v="0"/>
    <s v="theater/plays"/>
    <x v="3"/>
    <s v="plays"/>
  </r>
  <r>
    <x v="1"/>
    <n v="93.273885350318466"/>
    <n v="157"/>
    <s v="US"/>
    <s v="USD"/>
    <n v="1395032400"/>
    <n v="1398920400"/>
    <x v="751"/>
    <d v="2014-05-01T05:00:00"/>
    <b v="0"/>
    <b v="1"/>
    <s v="film &amp; video/documentary"/>
    <x v="4"/>
    <s v="documentary"/>
  </r>
  <r>
    <x v="1"/>
    <n v="32.998301726577978"/>
    <n v="3533"/>
    <s v="US"/>
    <s v="USD"/>
    <n v="1405486800"/>
    <n v="1405659600"/>
    <x v="752"/>
    <d v="2014-07-18T05:00:00"/>
    <b v="0"/>
    <b v="1"/>
    <s v="theater/plays"/>
    <x v="3"/>
    <s v="plays"/>
  </r>
  <r>
    <x v="1"/>
    <n v="83.812903225806451"/>
    <n v="155"/>
    <s v="US"/>
    <s v="USD"/>
    <n v="1455861600"/>
    <n v="1457244000"/>
    <x v="753"/>
    <d v="2016-03-06T06:00:00"/>
    <b v="0"/>
    <b v="0"/>
    <s v="technology/web"/>
    <x v="2"/>
    <s v="web"/>
  </r>
  <r>
    <x v="1"/>
    <n v="63.992424242424242"/>
    <n v="132"/>
    <s v="IT"/>
    <s v="EUR"/>
    <n v="1529038800"/>
    <n v="1529298000"/>
    <x v="754"/>
    <d v="2018-06-18T05:00:00"/>
    <b v="0"/>
    <b v="0"/>
    <s v="technology/wearables"/>
    <x v="2"/>
    <s v="wearables"/>
  </r>
  <r>
    <x v="0"/>
    <n v="81.909090909090907"/>
    <n v="33"/>
    <s v="US"/>
    <s v="USD"/>
    <n v="1535259600"/>
    <n v="1535778000"/>
    <x v="755"/>
    <d v="2018-09-01T05:00:00"/>
    <b v="0"/>
    <b v="0"/>
    <s v="photography/photography books"/>
    <x v="7"/>
    <s v="photography books"/>
  </r>
  <r>
    <x v="3"/>
    <n v="93.053191489361708"/>
    <n v="94"/>
    <s v="US"/>
    <s v="USD"/>
    <n v="1327212000"/>
    <n v="1327471200"/>
    <x v="756"/>
    <d v="2012-01-25T06:00:00"/>
    <b v="0"/>
    <b v="0"/>
    <s v="film &amp; video/documentary"/>
    <x v="4"/>
    <s v="documentary"/>
  </r>
  <r>
    <x v="1"/>
    <n v="101.98449039881831"/>
    <n v="1354"/>
    <s v="GB"/>
    <s v="GBP"/>
    <n v="1526360400"/>
    <n v="1529557200"/>
    <x v="757"/>
    <d v="2018-06-21T05:00:00"/>
    <b v="0"/>
    <b v="0"/>
    <s v="technology/web"/>
    <x v="2"/>
    <s v="web"/>
  </r>
  <r>
    <x v="1"/>
    <n v="105.9375"/>
    <n v="48"/>
    <s v="US"/>
    <s v="USD"/>
    <n v="1532149200"/>
    <n v="1535259600"/>
    <x v="758"/>
    <d v="2018-08-26T05:00:00"/>
    <b v="1"/>
    <b v="1"/>
    <s v="technology/web"/>
    <x v="2"/>
    <s v="web"/>
  </r>
  <r>
    <x v="1"/>
    <n v="101.58181818181818"/>
    <n v="110"/>
    <s v="US"/>
    <s v="USD"/>
    <n v="1515304800"/>
    <n v="1515564000"/>
    <x v="759"/>
    <d v="2018-01-10T06:00:00"/>
    <b v="0"/>
    <b v="0"/>
    <s v="food/food trucks"/>
    <x v="0"/>
    <s v="food trucks"/>
  </r>
  <r>
    <x v="1"/>
    <n v="62.970930232558139"/>
    <n v="172"/>
    <s v="US"/>
    <s v="USD"/>
    <n v="1276318800"/>
    <n v="1277096400"/>
    <x v="760"/>
    <d v="2010-06-21T05:00:00"/>
    <b v="0"/>
    <b v="0"/>
    <s v="film &amp; video/drama"/>
    <x v="4"/>
    <s v="drama"/>
  </r>
  <r>
    <x v="1"/>
    <n v="29.045602605863191"/>
    <n v="307"/>
    <s v="US"/>
    <s v="USD"/>
    <n v="1328767200"/>
    <n v="1329026400"/>
    <x v="761"/>
    <d v="2012-02-12T06:00:00"/>
    <b v="0"/>
    <b v="1"/>
    <s v="music/indie rock"/>
    <x v="1"/>
    <s v="indie rock"/>
  </r>
  <r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x v="1"/>
    <n v="77.924999999999997"/>
    <n v="160"/>
    <s v="US"/>
    <s v="USD"/>
    <n v="1335934800"/>
    <n v="1338786000"/>
    <x v="444"/>
    <d v="2012-06-04T05:00:00"/>
    <b v="0"/>
    <b v="0"/>
    <s v="music/electric music"/>
    <x v="1"/>
    <s v="electric music"/>
  </r>
  <r>
    <x v="0"/>
    <n v="80.806451612903231"/>
    <n v="31"/>
    <s v="US"/>
    <s v="USD"/>
    <n v="1310792400"/>
    <n v="1311656400"/>
    <x v="763"/>
    <d v="2011-07-26T05:00:00"/>
    <b v="0"/>
    <b v="1"/>
    <s v="games/video games"/>
    <x v="6"/>
    <s v="video games"/>
  </r>
  <r>
    <x v="1"/>
    <n v="76.006816632583508"/>
    <n v="1467"/>
    <s v="CA"/>
    <s v="CAD"/>
    <n v="1308546000"/>
    <n v="1308978000"/>
    <x v="764"/>
    <d v="2011-06-25T05:00:00"/>
    <b v="0"/>
    <b v="1"/>
    <s v="music/indie rock"/>
    <x v="1"/>
    <s v="indie rock"/>
  </r>
  <r>
    <x v="1"/>
    <n v="72.993613824192337"/>
    <n v="2662"/>
    <s v="CA"/>
    <s v="CAD"/>
    <n v="1574056800"/>
    <n v="1576389600"/>
    <x v="765"/>
    <d v="2019-12-15T06:00:00"/>
    <b v="0"/>
    <b v="0"/>
    <s v="publishing/fiction"/>
    <x v="5"/>
    <s v="fiction"/>
  </r>
  <r>
    <x v="1"/>
    <n v="53"/>
    <n v="452"/>
    <s v="AU"/>
    <s v="AUD"/>
    <n v="1308373200"/>
    <n v="1311051600"/>
    <x v="766"/>
    <d v="2011-07-19T05:00:00"/>
    <b v="0"/>
    <b v="0"/>
    <s v="theater/plays"/>
    <x v="3"/>
    <s v="plays"/>
  </r>
  <r>
    <x v="1"/>
    <n v="54.164556962025316"/>
    <n v="158"/>
    <s v="US"/>
    <s v="USD"/>
    <n v="1335243600"/>
    <n v="1336712400"/>
    <x v="767"/>
    <d v="2012-05-11T05:00:00"/>
    <b v="0"/>
    <b v="0"/>
    <s v="food/food trucks"/>
    <x v="0"/>
    <s v="food trucks"/>
  </r>
  <r>
    <x v="1"/>
    <n v="32.946666666666665"/>
    <n v="225"/>
    <s v="CH"/>
    <s v="CHF"/>
    <n v="1328421600"/>
    <n v="1330408800"/>
    <x v="768"/>
    <d v="2012-02-28T06:00:00"/>
    <b v="1"/>
    <b v="0"/>
    <s v="film &amp; video/shorts"/>
    <x v="4"/>
    <s v="shorts"/>
  </r>
  <r>
    <x v="0"/>
    <n v="79.371428571428567"/>
    <n v="35"/>
    <s v="US"/>
    <s v="USD"/>
    <n v="1524286800"/>
    <n v="1524891600"/>
    <x v="769"/>
    <d v="2018-04-28T05:00:00"/>
    <b v="1"/>
    <b v="0"/>
    <s v="food/food trucks"/>
    <x v="0"/>
    <s v="food trucks"/>
  </r>
  <r>
    <x v="0"/>
    <n v="41.174603174603178"/>
    <n v="63"/>
    <s v="US"/>
    <s v="USD"/>
    <n v="1362117600"/>
    <n v="1363669200"/>
    <x v="770"/>
    <d v="2013-03-19T05:00:00"/>
    <b v="0"/>
    <b v="1"/>
    <s v="theater/plays"/>
    <x v="3"/>
    <s v="plays"/>
  </r>
  <r>
    <x v="1"/>
    <n v="77.430769230769229"/>
    <n v="65"/>
    <s v="US"/>
    <s v="USD"/>
    <n v="1550556000"/>
    <n v="1551420000"/>
    <x v="771"/>
    <d v="2019-03-01T06:00:00"/>
    <b v="0"/>
    <b v="1"/>
    <s v="technology/wearables"/>
    <x v="2"/>
    <s v="wearables"/>
  </r>
  <r>
    <x v="1"/>
    <n v="57.159509202453989"/>
    <n v="163"/>
    <s v="US"/>
    <s v="USD"/>
    <n v="1269147600"/>
    <n v="1269838800"/>
    <x v="772"/>
    <d v="2010-03-29T05:00:00"/>
    <b v="0"/>
    <b v="0"/>
    <s v="theater/plays"/>
    <x v="3"/>
    <s v="plays"/>
  </r>
  <r>
    <x v="1"/>
    <n v="77.17647058823529"/>
    <n v="85"/>
    <s v="US"/>
    <s v="USD"/>
    <n v="1312174800"/>
    <n v="1312520400"/>
    <x v="773"/>
    <d v="2011-08-05T05:00:00"/>
    <b v="0"/>
    <b v="0"/>
    <s v="theater/plays"/>
    <x v="3"/>
    <s v="plays"/>
  </r>
  <r>
    <x v="1"/>
    <n v="24.953917050691246"/>
    <n v="217"/>
    <s v="US"/>
    <s v="USD"/>
    <n v="1434517200"/>
    <n v="1436504400"/>
    <x v="774"/>
    <d v="2015-07-10T05:00:00"/>
    <b v="0"/>
    <b v="1"/>
    <s v="film &amp; video/television"/>
    <x v="4"/>
    <s v="television"/>
  </r>
  <r>
    <x v="1"/>
    <n v="97.18"/>
    <n v="150"/>
    <s v="US"/>
    <s v="USD"/>
    <n v="1471582800"/>
    <n v="1472014800"/>
    <x v="775"/>
    <d v="2016-08-24T05:00:00"/>
    <b v="0"/>
    <b v="0"/>
    <s v="film &amp; video/shorts"/>
    <x v="4"/>
    <s v="shorts"/>
  </r>
  <r>
    <x v="1"/>
    <n v="46.000916870415651"/>
    <n v="3272"/>
    <s v="US"/>
    <s v="USD"/>
    <n v="1410757200"/>
    <n v="1411534800"/>
    <x v="776"/>
    <d v="2014-09-24T05:00:00"/>
    <b v="0"/>
    <b v="0"/>
    <s v="theater/plays"/>
    <x v="3"/>
    <s v="plays"/>
  </r>
  <r>
    <x v="3"/>
    <n v="88.023385300668153"/>
    <n v="898"/>
    <s v="US"/>
    <s v="USD"/>
    <n v="1304830800"/>
    <n v="1304917200"/>
    <x v="777"/>
    <d v="2011-05-09T05:00:00"/>
    <b v="0"/>
    <b v="0"/>
    <s v="photography/photography books"/>
    <x v="7"/>
    <s v="photography books"/>
  </r>
  <r>
    <x v="1"/>
    <n v="25.99"/>
    <n v="300"/>
    <s v="US"/>
    <s v="USD"/>
    <n v="1539061200"/>
    <n v="1539579600"/>
    <x v="778"/>
    <d v="2018-10-15T05:00:00"/>
    <b v="0"/>
    <b v="0"/>
    <s v="food/food trucks"/>
    <x v="0"/>
    <s v="food trucks"/>
  </r>
  <r>
    <x v="1"/>
    <n v="102.69047619047619"/>
    <n v="126"/>
    <s v="US"/>
    <s v="USD"/>
    <n v="1381554000"/>
    <n v="1382504400"/>
    <x v="779"/>
    <d v="2013-10-23T05:00:00"/>
    <b v="0"/>
    <b v="0"/>
    <s v="theater/plays"/>
    <x v="3"/>
    <s v="plays"/>
  </r>
  <r>
    <x v="0"/>
    <n v="72.958174904942965"/>
    <n v="526"/>
    <s v="US"/>
    <s v="USD"/>
    <n v="1277096400"/>
    <n v="1278306000"/>
    <x v="780"/>
    <d v="2010-07-05T05:00:00"/>
    <b v="0"/>
    <b v="0"/>
    <s v="film &amp; video/drama"/>
    <x v="4"/>
    <s v="drama"/>
  </r>
  <r>
    <x v="0"/>
    <n v="57.190082644628099"/>
    <n v="121"/>
    <s v="US"/>
    <s v="USD"/>
    <n v="1440392400"/>
    <n v="1442552400"/>
    <x v="335"/>
    <d v="2015-09-18T05:00:00"/>
    <b v="0"/>
    <b v="0"/>
    <s v="theater/plays"/>
    <x v="3"/>
    <s v="plays"/>
  </r>
  <r>
    <x v="1"/>
    <n v="84.013793103448279"/>
    <n v="2320"/>
    <s v="US"/>
    <s v="USD"/>
    <n v="1509512400"/>
    <n v="1511071200"/>
    <x v="535"/>
    <d v="2017-11-19T06:00:00"/>
    <b v="0"/>
    <b v="1"/>
    <s v="theater/plays"/>
    <x v="3"/>
    <s v="plays"/>
  </r>
  <r>
    <x v="1"/>
    <n v="98.666666666666671"/>
    <n v="81"/>
    <s v="AU"/>
    <s v="AUD"/>
    <n v="1535950800"/>
    <n v="1536382800"/>
    <x v="270"/>
    <d v="2018-09-08T05:00:00"/>
    <b v="0"/>
    <b v="0"/>
    <s v="film &amp; video/science fiction"/>
    <x v="4"/>
    <s v="science fiction"/>
  </r>
  <r>
    <x v="1"/>
    <n v="42.007419183889773"/>
    <n v="1887"/>
    <s v="US"/>
    <s v="USD"/>
    <n v="1389160800"/>
    <n v="1389592800"/>
    <x v="781"/>
    <d v="2014-01-13T06:00:00"/>
    <b v="0"/>
    <b v="0"/>
    <s v="photography/photography books"/>
    <x v="7"/>
    <s v="photography books"/>
  </r>
  <r>
    <x v="1"/>
    <n v="32.002753556677376"/>
    <n v="4358"/>
    <s v="US"/>
    <s v="USD"/>
    <n v="1271998800"/>
    <n v="1275282000"/>
    <x v="782"/>
    <d v="2010-05-31T05:00:00"/>
    <b v="0"/>
    <b v="1"/>
    <s v="photography/photography books"/>
    <x v="7"/>
    <s v="photography books"/>
  </r>
  <r>
    <x v="0"/>
    <n v="81.567164179104481"/>
    <n v="67"/>
    <s v="US"/>
    <s v="USD"/>
    <n v="1294898400"/>
    <n v="1294984800"/>
    <x v="783"/>
    <d v="2011-01-14T06:00:00"/>
    <b v="0"/>
    <b v="0"/>
    <s v="music/rock"/>
    <x v="1"/>
    <s v="rock"/>
  </r>
  <r>
    <x v="0"/>
    <n v="37.035087719298247"/>
    <n v="57"/>
    <s v="CA"/>
    <s v="CAD"/>
    <n v="1559970000"/>
    <n v="1562043600"/>
    <x v="784"/>
    <d v="2019-07-02T05:00:00"/>
    <b v="0"/>
    <b v="0"/>
    <s v="photography/photography books"/>
    <x v="7"/>
    <s v="photography books"/>
  </r>
  <r>
    <x v="0"/>
    <n v="103.033360455655"/>
    <n v="1229"/>
    <s v="US"/>
    <s v="USD"/>
    <n v="1469509200"/>
    <n v="1469595600"/>
    <x v="785"/>
    <d v="2016-07-27T05:00:00"/>
    <b v="0"/>
    <b v="0"/>
    <s v="food/food trucks"/>
    <x v="0"/>
    <s v="food trucks"/>
  </r>
  <r>
    <x v="0"/>
    <n v="84.333333333333329"/>
    <n v="12"/>
    <s v="IT"/>
    <s v="EUR"/>
    <n v="1579068000"/>
    <n v="1581141600"/>
    <x v="786"/>
    <d v="2020-02-08T06:00:00"/>
    <b v="0"/>
    <b v="0"/>
    <s v="music/metal"/>
    <x v="1"/>
    <s v="metal"/>
  </r>
  <r>
    <x v="1"/>
    <n v="102.60377358490567"/>
    <n v="53"/>
    <s v="US"/>
    <s v="USD"/>
    <n v="1487743200"/>
    <n v="1488520800"/>
    <x v="787"/>
    <d v="2017-03-03T06:00:00"/>
    <b v="0"/>
    <b v="0"/>
    <s v="publishing/nonfiction"/>
    <x v="5"/>
    <s v="nonfiction"/>
  </r>
  <r>
    <x v="1"/>
    <n v="79.992129246064621"/>
    <n v="2414"/>
    <s v="US"/>
    <s v="USD"/>
    <n v="1563685200"/>
    <n v="1563858000"/>
    <x v="788"/>
    <d v="2019-07-23T05:00:00"/>
    <b v="0"/>
    <b v="0"/>
    <s v="music/electric music"/>
    <x v="1"/>
    <s v="electric music"/>
  </r>
  <r>
    <x v="0"/>
    <n v="70.055309734513273"/>
    <n v="452"/>
    <s v="US"/>
    <s v="USD"/>
    <n v="1436418000"/>
    <n v="1438923600"/>
    <x v="330"/>
    <d v="2015-08-07T05:00:00"/>
    <b v="0"/>
    <b v="1"/>
    <s v="theater/plays"/>
    <x v="3"/>
    <s v="plays"/>
  </r>
  <r>
    <x v="1"/>
    <n v="37"/>
    <n v="80"/>
    <s v="US"/>
    <s v="USD"/>
    <n v="1421820000"/>
    <n v="1422165600"/>
    <x v="789"/>
    <d v="2015-01-25T06:00:00"/>
    <b v="0"/>
    <b v="0"/>
    <s v="theater/plays"/>
    <x v="3"/>
    <s v="plays"/>
  </r>
  <r>
    <x v="1"/>
    <n v="41.911917098445599"/>
    <n v="193"/>
    <s v="US"/>
    <s v="USD"/>
    <n v="1274763600"/>
    <n v="1277874000"/>
    <x v="790"/>
    <d v="2010-06-30T05:00:00"/>
    <b v="0"/>
    <b v="0"/>
    <s v="film &amp; video/shorts"/>
    <x v="4"/>
    <s v="shorts"/>
  </r>
  <r>
    <x v="0"/>
    <n v="57.992576882290564"/>
    <n v="1886"/>
    <s v="US"/>
    <s v="USD"/>
    <n v="1399179600"/>
    <n v="1399352400"/>
    <x v="791"/>
    <d v="2014-05-06T05:00:00"/>
    <b v="0"/>
    <b v="1"/>
    <s v="theater/plays"/>
    <x v="3"/>
    <s v="plays"/>
  </r>
  <r>
    <x v="1"/>
    <n v="40.942307692307693"/>
    <n v="52"/>
    <s v="US"/>
    <s v="USD"/>
    <n v="1275800400"/>
    <n v="1279083600"/>
    <x v="792"/>
    <d v="2010-07-14T05:00:00"/>
    <b v="0"/>
    <b v="0"/>
    <s v="theater/plays"/>
    <x v="3"/>
    <s v="plays"/>
  </r>
  <r>
    <x v="0"/>
    <n v="69.9972602739726"/>
    <n v="1825"/>
    <s v="US"/>
    <s v="USD"/>
    <n v="1282798800"/>
    <n v="1284354000"/>
    <x v="793"/>
    <d v="2010-09-13T05:00:00"/>
    <b v="0"/>
    <b v="0"/>
    <s v="music/indie rock"/>
    <x v="1"/>
    <s v="indie rock"/>
  </r>
  <r>
    <x v="0"/>
    <n v="73.838709677419359"/>
    <n v="31"/>
    <s v="US"/>
    <s v="USD"/>
    <n v="1437109200"/>
    <n v="1441170000"/>
    <x v="794"/>
    <d v="2015-09-02T05:00:00"/>
    <b v="0"/>
    <b v="1"/>
    <s v="theater/plays"/>
    <x v="3"/>
    <s v="plays"/>
  </r>
  <r>
    <x v="1"/>
    <n v="41.979310344827589"/>
    <n v="290"/>
    <s v="US"/>
    <s v="USD"/>
    <n v="1491886800"/>
    <n v="1493528400"/>
    <x v="795"/>
    <d v="2017-04-30T05:00:00"/>
    <b v="0"/>
    <b v="0"/>
    <s v="theater/plays"/>
    <x v="3"/>
    <s v="plays"/>
  </r>
  <r>
    <x v="1"/>
    <n v="77.93442622950819"/>
    <n v="122"/>
    <s v="US"/>
    <s v="USD"/>
    <n v="1394600400"/>
    <n v="1395205200"/>
    <x v="796"/>
    <d v="2014-03-19T05:00:00"/>
    <b v="0"/>
    <b v="1"/>
    <s v="music/electric music"/>
    <x v="1"/>
    <s v="electric music"/>
  </r>
  <r>
    <x v="1"/>
    <n v="106.01972789115646"/>
    <n v="1470"/>
    <s v="US"/>
    <s v="USD"/>
    <n v="1561352400"/>
    <n v="1561438800"/>
    <x v="797"/>
    <d v="2019-06-25T05:00:00"/>
    <b v="0"/>
    <b v="0"/>
    <s v="music/indie rock"/>
    <x v="1"/>
    <s v="indie rock"/>
  </r>
  <r>
    <x v="1"/>
    <n v="47.018181818181816"/>
    <n v="165"/>
    <s v="CA"/>
    <s v="CAD"/>
    <n v="1322892000"/>
    <n v="1326693600"/>
    <x v="798"/>
    <d v="2012-01-16T06:00:00"/>
    <b v="0"/>
    <b v="0"/>
    <s v="film &amp; video/documentary"/>
    <x v="4"/>
    <s v="documentary"/>
  </r>
  <r>
    <x v="1"/>
    <n v="76.016483516483518"/>
    <n v="182"/>
    <s v="US"/>
    <s v="USD"/>
    <n v="1274418000"/>
    <n v="1277960400"/>
    <x v="799"/>
    <d v="2010-07-01T05:00:00"/>
    <b v="0"/>
    <b v="0"/>
    <s v="publishing/translations"/>
    <x v="5"/>
    <s v="translations"/>
  </r>
  <r>
    <x v="1"/>
    <n v="54.120603015075375"/>
    <n v="199"/>
    <s v="IT"/>
    <s v="EUR"/>
    <n v="1434344400"/>
    <n v="1434690000"/>
    <x v="800"/>
    <d v="2015-06-19T05:00:00"/>
    <b v="0"/>
    <b v="1"/>
    <s v="film &amp; video/documentary"/>
    <x v="4"/>
    <s v="documentary"/>
  </r>
  <r>
    <x v="1"/>
    <n v="57.285714285714285"/>
    <n v="56"/>
    <s v="GB"/>
    <s v="GBP"/>
    <n v="1373518800"/>
    <n v="1376110800"/>
    <x v="801"/>
    <d v="2013-08-10T05:00:00"/>
    <b v="0"/>
    <b v="1"/>
    <s v="film &amp; video/television"/>
    <x v="4"/>
    <s v="television"/>
  </r>
  <r>
    <x v="0"/>
    <n v="103.81308411214954"/>
    <n v="107"/>
    <s v="US"/>
    <s v="USD"/>
    <n v="1517637600"/>
    <n v="1518415200"/>
    <x v="802"/>
    <d v="2018-02-12T06:00:00"/>
    <b v="0"/>
    <b v="0"/>
    <s v="theater/plays"/>
    <x v="3"/>
    <s v="plays"/>
  </r>
  <r>
    <x v="1"/>
    <n v="105.02602739726028"/>
    <n v="1460"/>
    <s v="AU"/>
    <s v="AUD"/>
    <n v="1310619600"/>
    <n v="1310878800"/>
    <x v="803"/>
    <d v="2011-07-17T05:00:00"/>
    <b v="0"/>
    <b v="1"/>
    <s v="food/food trucks"/>
    <x v="0"/>
    <s v="food trucks"/>
  </r>
  <r>
    <x v="0"/>
    <n v="90.259259259259252"/>
    <n v="27"/>
    <s v="US"/>
    <s v="USD"/>
    <n v="1556427600"/>
    <n v="1556600400"/>
    <x v="212"/>
    <d v="2019-04-30T05:00:00"/>
    <b v="0"/>
    <b v="0"/>
    <s v="theater/plays"/>
    <x v="3"/>
    <s v="plays"/>
  </r>
  <r>
    <x v="0"/>
    <n v="76.978705978705975"/>
    <n v="1221"/>
    <s v="US"/>
    <s v="USD"/>
    <n v="1576476000"/>
    <n v="1576994400"/>
    <x v="804"/>
    <d v="2019-12-22T06:00:00"/>
    <b v="0"/>
    <b v="0"/>
    <s v="film &amp; video/documentary"/>
    <x v="4"/>
    <s v="documentary"/>
  </r>
  <r>
    <x v="1"/>
    <n v="102.60162601626017"/>
    <n v="123"/>
    <s v="CH"/>
    <s v="CHF"/>
    <n v="1381122000"/>
    <n v="1382677200"/>
    <x v="805"/>
    <d v="2013-10-25T05:00:00"/>
    <b v="0"/>
    <b v="0"/>
    <s v="music/jazz"/>
    <x v="1"/>
    <s v="jazz"/>
  </r>
  <r>
    <x v="0"/>
    <n v="2"/>
    <n v="1"/>
    <s v="US"/>
    <s v="USD"/>
    <n v="1411102800"/>
    <n v="1411189200"/>
    <x v="806"/>
    <d v="2014-09-20T05:00:00"/>
    <b v="0"/>
    <b v="1"/>
    <s v="technology/web"/>
    <x v="2"/>
    <s v="web"/>
  </r>
  <r>
    <x v="1"/>
    <n v="55.0062893081761"/>
    <n v="159"/>
    <s v="US"/>
    <s v="USD"/>
    <n v="1531803600"/>
    <n v="1534654800"/>
    <x v="807"/>
    <d v="2018-08-19T05:00:00"/>
    <b v="0"/>
    <b v="1"/>
    <s v="music/rock"/>
    <x v="1"/>
    <s v="rock"/>
  </r>
  <r>
    <x v="1"/>
    <n v="32.127272727272725"/>
    <n v="110"/>
    <s v="US"/>
    <s v="USD"/>
    <n v="1454133600"/>
    <n v="1457762400"/>
    <x v="722"/>
    <d v="2016-03-12T06:00:00"/>
    <b v="0"/>
    <b v="0"/>
    <s v="technology/web"/>
    <x v="2"/>
    <s v="web"/>
  </r>
  <r>
    <x v="2"/>
    <n v="50.642857142857146"/>
    <n v="14"/>
    <s v="US"/>
    <s v="USD"/>
    <n v="1336194000"/>
    <n v="1337490000"/>
    <x v="477"/>
    <d v="2012-05-20T05:00:00"/>
    <b v="0"/>
    <b v="1"/>
    <s v="publishing/nonfiction"/>
    <x v="5"/>
    <s v="nonfiction"/>
  </r>
  <r>
    <x v="0"/>
    <n v="49.6875"/>
    <n v="16"/>
    <s v="US"/>
    <s v="USD"/>
    <n v="1349326800"/>
    <n v="1349672400"/>
    <x v="259"/>
    <d v="2012-10-08T05:00:00"/>
    <b v="0"/>
    <b v="0"/>
    <s v="publishing/radio &amp; podcasts"/>
    <x v="5"/>
    <s v="radio &amp; podcasts"/>
  </r>
  <r>
    <x v="1"/>
    <n v="54.894067796610166"/>
    <n v="236"/>
    <s v="US"/>
    <s v="USD"/>
    <n v="1379566800"/>
    <n v="1379826000"/>
    <x v="9"/>
    <d v="2013-09-22T05:00:00"/>
    <b v="0"/>
    <b v="0"/>
    <s v="theater/plays"/>
    <x v="3"/>
    <s v="plays"/>
  </r>
  <r>
    <x v="1"/>
    <n v="46.931937172774866"/>
    <n v="191"/>
    <s v="US"/>
    <s v="USD"/>
    <n v="1494651600"/>
    <n v="1497762000"/>
    <x v="808"/>
    <d v="2017-06-18T05:00:00"/>
    <b v="1"/>
    <b v="1"/>
    <s v="film &amp; video/documentary"/>
    <x v="4"/>
    <s v="documentary"/>
  </r>
  <r>
    <x v="0"/>
    <n v="44.951219512195124"/>
    <n v="41"/>
    <s v="US"/>
    <s v="USD"/>
    <n v="1303880400"/>
    <n v="1304485200"/>
    <x v="809"/>
    <d v="2011-05-04T05:00:00"/>
    <b v="0"/>
    <b v="0"/>
    <s v="theater/plays"/>
    <x v="3"/>
    <s v="plays"/>
  </r>
  <r>
    <x v="1"/>
    <n v="30.99898322318251"/>
    <n v="3934"/>
    <s v="US"/>
    <s v="USD"/>
    <n v="1335934800"/>
    <n v="1336885200"/>
    <x v="444"/>
    <d v="2012-05-13T05:00:00"/>
    <b v="0"/>
    <b v="0"/>
    <s v="games/video games"/>
    <x v="6"/>
    <s v="video games"/>
  </r>
  <r>
    <x v="1"/>
    <n v="107.7625"/>
    <n v="80"/>
    <s v="CA"/>
    <s v="CAD"/>
    <n v="1528088400"/>
    <n v="1530421200"/>
    <x v="384"/>
    <d v="2018-07-01T05:00:00"/>
    <b v="0"/>
    <b v="1"/>
    <s v="theater/plays"/>
    <x v="3"/>
    <s v="plays"/>
  </r>
  <r>
    <x v="3"/>
    <n v="102.07770270270271"/>
    <n v="296"/>
    <s v="US"/>
    <s v="USD"/>
    <n v="1421906400"/>
    <n v="1421992800"/>
    <x v="810"/>
    <d v="2015-01-23T06:00:00"/>
    <b v="0"/>
    <b v="0"/>
    <s v="theater/plays"/>
    <x v="3"/>
    <s v="plays"/>
  </r>
  <r>
    <x v="1"/>
    <n v="24.976190476190474"/>
    <n v="462"/>
    <s v="US"/>
    <s v="USD"/>
    <n v="1568005200"/>
    <n v="1568178000"/>
    <x v="811"/>
    <d v="2019-09-11T05:00:00"/>
    <b v="1"/>
    <b v="0"/>
    <s v="technology/web"/>
    <x v="2"/>
    <s v="web"/>
  </r>
  <r>
    <x v="1"/>
    <n v="79.944134078212286"/>
    <n v="179"/>
    <s v="US"/>
    <s v="USD"/>
    <n v="1346821200"/>
    <n v="1347944400"/>
    <x v="812"/>
    <d v="2012-09-18T05:00:00"/>
    <b v="1"/>
    <b v="0"/>
    <s v="film &amp; video/drama"/>
    <x v="4"/>
    <s v="drama"/>
  </r>
  <r>
    <x v="0"/>
    <n v="67.946462715105156"/>
    <n v="523"/>
    <s v="AU"/>
    <s v="AUD"/>
    <n v="1557637200"/>
    <n v="1558760400"/>
    <x v="813"/>
    <d v="2019-05-25T05:00:00"/>
    <b v="0"/>
    <b v="0"/>
    <s v="film &amp; video/drama"/>
    <x v="4"/>
    <s v="drama"/>
  </r>
  <r>
    <x v="0"/>
    <n v="26.070921985815602"/>
    <n v="141"/>
    <s v="GB"/>
    <s v="GBP"/>
    <n v="1375592400"/>
    <n v="1376629200"/>
    <x v="814"/>
    <d v="2013-08-16T05:00:00"/>
    <b v="0"/>
    <b v="0"/>
    <s v="theater/plays"/>
    <x v="3"/>
    <s v="plays"/>
  </r>
  <r>
    <x v="1"/>
    <n v="105.0032154340836"/>
    <n v="1866"/>
    <s v="GB"/>
    <s v="GBP"/>
    <n v="1503982800"/>
    <n v="1504760400"/>
    <x v="80"/>
    <d v="2017-09-07T05:00:00"/>
    <b v="0"/>
    <b v="0"/>
    <s v="film &amp; video/television"/>
    <x v="4"/>
    <s v="television"/>
  </r>
  <r>
    <x v="0"/>
    <n v="25.826923076923077"/>
    <n v="52"/>
    <s v="US"/>
    <s v="USD"/>
    <n v="1418882400"/>
    <n v="1419660000"/>
    <x v="815"/>
    <d v="2014-12-27T06:00:00"/>
    <b v="0"/>
    <b v="0"/>
    <s v="photography/photography books"/>
    <x v="7"/>
    <s v="photography books"/>
  </r>
  <r>
    <x v="2"/>
    <n v="77.666666666666671"/>
    <n v="27"/>
    <s v="GB"/>
    <s v="GBP"/>
    <n v="1309237200"/>
    <n v="1311310800"/>
    <x v="816"/>
    <d v="2011-07-22T05:00:00"/>
    <b v="0"/>
    <b v="1"/>
    <s v="film &amp; video/shorts"/>
    <x v="4"/>
    <s v="shorts"/>
  </r>
  <r>
    <x v="1"/>
    <n v="57.82692307692308"/>
    <n v="156"/>
    <s v="CH"/>
    <s v="CHF"/>
    <n v="1343365200"/>
    <n v="1344315600"/>
    <x v="474"/>
    <d v="2012-08-07T05:00:00"/>
    <b v="0"/>
    <b v="0"/>
    <s v="publishing/radio &amp; podcasts"/>
    <x v="5"/>
    <s v="radio &amp; podcasts"/>
  </r>
  <r>
    <x v="0"/>
    <n v="92.955555555555549"/>
    <n v="225"/>
    <s v="AU"/>
    <s v="AUD"/>
    <n v="1507957200"/>
    <n v="1510725600"/>
    <x v="817"/>
    <d v="2017-11-15T06:00:00"/>
    <b v="0"/>
    <b v="1"/>
    <s v="theater/plays"/>
    <x v="3"/>
    <s v="plays"/>
  </r>
  <r>
    <x v="1"/>
    <n v="37.945098039215686"/>
    <n v="255"/>
    <s v="US"/>
    <s v="USD"/>
    <n v="1549519200"/>
    <n v="1551247200"/>
    <x v="818"/>
    <d v="2019-02-27T06:00:00"/>
    <b v="1"/>
    <b v="0"/>
    <s v="film &amp; video/animation"/>
    <x v="4"/>
    <s v="animation"/>
  </r>
  <r>
    <x v="0"/>
    <n v="31.842105263157894"/>
    <n v="38"/>
    <s v="US"/>
    <s v="USD"/>
    <n v="1329026400"/>
    <n v="1330236000"/>
    <x v="819"/>
    <d v="2012-02-26T06:00:00"/>
    <b v="0"/>
    <b v="0"/>
    <s v="technology/web"/>
    <x v="2"/>
    <s v="web"/>
  </r>
  <r>
    <x v="1"/>
    <n v="40"/>
    <n v="2261"/>
    <s v="US"/>
    <s v="USD"/>
    <n v="1544335200"/>
    <n v="1545112800"/>
    <x v="609"/>
    <d v="2018-12-18T06:00:00"/>
    <b v="0"/>
    <b v="1"/>
    <s v="music/world music"/>
    <x v="1"/>
    <s v="world music"/>
  </r>
  <r>
    <x v="1"/>
    <n v="101.1"/>
    <n v="40"/>
    <s v="US"/>
    <s v="USD"/>
    <n v="1279083600"/>
    <n v="1279170000"/>
    <x v="547"/>
    <d v="2010-07-15T05:00:00"/>
    <b v="0"/>
    <b v="0"/>
    <s v="theater/plays"/>
    <x v="3"/>
    <s v="plays"/>
  </r>
  <r>
    <x v="1"/>
    <n v="84.006989951944078"/>
    <n v="2289"/>
    <s v="IT"/>
    <s v="EUR"/>
    <n v="1572498000"/>
    <n v="1573452000"/>
    <x v="820"/>
    <d v="2019-11-11T06:00:00"/>
    <b v="0"/>
    <b v="0"/>
    <s v="theater/plays"/>
    <x v="3"/>
    <s v="plays"/>
  </r>
  <r>
    <x v="1"/>
    <n v="103.41538461538461"/>
    <n v="65"/>
    <s v="US"/>
    <s v="USD"/>
    <n v="1506056400"/>
    <n v="1507093200"/>
    <x v="821"/>
    <d v="2017-10-04T05:00:00"/>
    <b v="0"/>
    <b v="0"/>
    <s v="theater/plays"/>
    <x v="3"/>
    <s v="plays"/>
  </r>
  <r>
    <x v="0"/>
    <n v="105.13333333333334"/>
    <n v="15"/>
    <s v="US"/>
    <s v="USD"/>
    <n v="1463029200"/>
    <n v="1463374800"/>
    <x v="151"/>
    <d v="2016-05-16T05:00:00"/>
    <b v="0"/>
    <b v="0"/>
    <s v="food/food trucks"/>
    <x v="0"/>
    <s v="food trucks"/>
  </r>
  <r>
    <x v="0"/>
    <n v="89.21621621621621"/>
    <n v="37"/>
    <s v="US"/>
    <s v="USD"/>
    <n v="1342069200"/>
    <n v="1344574800"/>
    <x v="822"/>
    <d v="2012-08-10T05:00:00"/>
    <b v="0"/>
    <b v="0"/>
    <s v="theater/plays"/>
    <x v="3"/>
    <s v="plays"/>
  </r>
  <r>
    <x v="1"/>
    <n v="51.995234312946785"/>
    <n v="3777"/>
    <s v="IT"/>
    <s v="EUR"/>
    <n v="1388296800"/>
    <n v="1389074400"/>
    <x v="823"/>
    <d v="2014-01-07T06:00:00"/>
    <b v="0"/>
    <b v="0"/>
    <s v="technology/web"/>
    <x v="2"/>
    <s v="web"/>
  </r>
  <r>
    <x v="1"/>
    <n v="64.956521739130437"/>
    <n v="184"/>
    <s v="GB"/>
    <s v="GBP"/>
    <n v="1493787600"/>
    <n v="1494997200"/>
    <x v="824"/>
    <d v="2017-05-17T05:00:00"/>
    <b v="0"/>
    <b v="0"/>
    <s v="theater/plays"/>
    <x v="3"/>
    <s v="plays"/>
  </r>
  <r>
    <x v="1"/>
    <n v="46.235294117647058"/>
    <n v="85"/>
    <s v="US"/>
    <s v="USD"/>
    <n v="1424844000"/>
    <n v="1425448800"/>
    <x v="825"/>
    <d v="2015-03-04T06:00:00"/>
    <b v="0"/>
    <b v="1"/>
    <s v="theater/plays"/>
    <x v="3"/>
    <s v="plays"/>
  </r>
  <r>
    <x v="0"/>
    <n v="51.151785714285715"/>
    <n v="112"/>
    <s v="US"/>
    <s v="USD"/>
    <n v="1403931600"/>
    <n v="1404104400"/>
    <x v="826"/>
    <d v="2014-06-30T05:00:00"/>
    <b v="0"/>
    <b v="1"/>
    <s v="theater/plays"/>
    <x v="3"/>
    <s v="plays"/>
  </r>
  <r>
    <x v="1"/>
    <n v="33.909722222222221"/>
    <n v="144"/>
    <s v="US"/>
    <s v="USD"/>
    <n v="1394514000"/>
    <n v="1394773200"/>
    <x v="827"/>
    <d v="2014-03-14T05:00:00"/>
    <b v="0"/>
    <b v="0"/>
    <s v="music/rock"/>
    <x v="1"/>
    <s v="rock"/>
  </r>
  <r>
    <x v="1"/>
    <n v="92.016298633017882"/>
    <n v="1902"/>
    <s v="US"/>
    <s v="USD"/>
    <n v="1365397200"/>
    <n v="1366520400"/>
    <x v="828"/>
    <d v="2013-04-21T05:00:00"/>
    <b v="0"/>
    <b v="0"/>
    <s v="theater/plays"/>
    <x v="3"/>
    <s v="plays"/>
  </r>
  <r>
    <x v="1"/>
    <n v="107.42857142857143"/>
    <n v="105"/>
    <s v="US"/>
    <s v="USD"/>
    <n v="1456120800"/>
    <n v="1456639200"/>
    <x v="829"/>
    <d v="2016-02-28T06:00:00"/>
    <b v="0"/>
    <b v="0"/>
    <s v="theater/plays"/>
    <x v="3"/>
    <s v="plays"/>
  </r>
  <r>
    <x v="1"/>
    <n v="75.848484848484844"/>
    <n v="132"/>
    <s v="US"/>
    <s v="USD"/>
    <n v="1437714000"/>
    <n v="1438318800"/>
    <x v="830"/>
    <d v="2015-07-31T05:00:00"/>
    <b v="0"/>
    <b v="0"/>
    <s v="theater/plays"/>
    <x v="3"/>
    <s v="plays"/>
  </r>
  <r>
    <x v="0"/>
    <n v="80.476190476190482"/>
    <n v="21"/>
    <s v="US"/>
    <s v="USD"/>
    <n v="1563771600"/>
    <n v="1564030800"/>
    <x v="831"/>
    <d v="2019-07-25T05:00:00"/>
    <b v="1"/>
    <b v="0"/>
    <s v="theater/plays"/>
    <x v="3"/>
    <s v="plays"/>
  </r>
  <r>
    <x v="3"/>
    <n v="86.978483606557376"/>
    <n v="976"/>
    <s v="US"/>
    <s v="USD"/>
    <n v="1448517600"/>
    <n v="1449295200"/>
    <x v="832"/>
    <d v="2015-12-05T06:00:00"/>
    <b v="0"/>
    <b v="0"/>
    <s v="film &amp; video/documentary"/>
    <x v="4"/>
    <s v="documentary"/>
  </r>
  <r>
    <x v="1"/>
    <n v="105.13541666666667"/>
    <n v="96"/>
    <s v="US"/>
    <s v="USD"/>
    <n v="1528779600"/>
    <n v="1531890000"/>
    <x v="833"/>
    <d v="2018-07-18T05:00:00"/>
    <b v="0"/>
    <b v="1"/>
    <s v="publishing/fiction"/>
    <x v="5"/>
    <s v="fiction"/>
  </r>
  <r>
    <x v="0"/>
    <n v="57.298507462686565"/>
    <n v="67"/>
    <s v="US"/>
    <s v="USD"/>
    <n v="1304744400"/>
    <n v="1306213200"/>
    <x v="834"/>
    <d v="2011-05-24T05:00:00"/>
    <b v="0"/>
    <b v="1"/>
    <s v="games/video games"/>
    <x v="6"/>
    <s v="video games"/>
  </r>
  <r>
    <x v="2"/>
    <n v="93.348484848484844"/>
    <n v="66"/>
    <s v="CA"/>
    <s v="CAD"/>
    <n v="1354341600"/>
    <n v="1356242400"/>
    <x v="835"/>
    <d v="2012-12-23T06:00:00"/>
    <b v="0"/>
    <b v="0"/>
    <s v="technology/web"/>
    <x v="2"/>
    <s v="web"/>
  </r>
  <r>
    <x v="0"/>
    <n v="71.987179487179489"/>
    <n v="78"/>
    <s v="US"/>
    <s v="USD"/>
    <n v="1294552800"/>
    <n v="1297576800"/>
    <x v="836"/>
    <d v="2011-02-13T06:00:00"/>
    <b v="1"/>
    <b v="0"/>
    <s v="theater/plays"/>
    <x v="3"/>
    <s v="plays"/>
  </r>
  <r>
    <x v="0"/>
    <n v="92.611940298507463"/>
    <n v="67"/>
    <s v="AU"/>
    <s v="AUD"/>
    <n v="1295935200"/>
    <n v="1296194400"/>
    <x v="837"/>
    <d v="2011-01-28T06:00:00"/>
    <b v="0"/>
    <b v="0"/>
    <s v="theater/plays"/>
    <x v="3"/>
    <s v="plays"/>
  </r>
  <r>
    <x v="1"/>
    <n v="104.99122807017544"/>
    <n v="114"/>
    <s v="US"/>
    <s v="USD"/>
    <n v="1411534800"/>
    <n v="1414558800"/>
    <x v="219"/>
    <d v="2014-10-29T05:00:00"/>
    <b v="0"/>
    <b v="0"/>
    <s v="food/food trucks"/>
    <x v="0"/>
    <s v="food trucks"/>
  </r>
  <r>
    <x v="0"/>
    <n v="30.958174904942965"/>
    <n v="263"/>
    <s v="AU"/>
    <s v="AUD"/>
    <n v="1486706400"/>
    <n v="1488348000"/>
    <x v="365"/>
    <d v="2017-03-01T06:00:00"/>
    <b v="0"/>
    <b v="0"/>
    <s v="photography/photography books"/>
    <x v="7"/>
    <s v="photography books"/>
  </r>
  <r>
    <x v="0"/>
    <n v="33.001182732111175"/>
    <n v="1691"/>
    <s v="US"/>
    <s v="USD"/>
    <n v="1333602000"/>
    <n v="1334898000"/>
    <x v="838"/>
    <d v="2012-04-20T05:00:00"/>
    <b v="1"/>
    <b v="0"/>
    <s v="photography/photography books"/>
    <x v="7"/>
    <s v="photography books"/>
  </r>
  <r>
    <x v="0"/>
    <n v="84.187845303867405"/>
    <n v="181"/>
    <s v="US"/>
    <s v="USD"/>
    <n v="1308200400"/>
    <n v="1308373200"/>
    <x v="839"/>
    <d v="2011-06-18T05:00:00"/>
    <b v="0"/>
    <b v="0"/>
    <s v="theater/plays"/>
    <x v="3"/>
    <s v="plays"/>
  </r>
  <r>
    <x v="0"/>
    <n v="73.92307692307692"/>
    <n v="13"/>
    <s v="US"/>
    <s v="USD"/>
    <n v="1411707600"/>
    <n v="1412312400"/>
    <x v="840"/>
    <d v="2014-10-03T05:00:00"/>
    <b v="0"/>
    <b v="0"/>
    <s v="theater/plays"/>
    <x v="3"/>
    <s v="plays"/>
  </r>
  <r>
    <x v="3"/>
    <n v="36.987499999999997"/>
    <n v="160"/>
    <s v="US"/>
    <s v="USD"/>
    <n v="1418364000"/>
    <n v="1419228000"/>
    <x v="841"/>
    <d v="2014-12-22T06:00:00"/>
    <b v="1"/>
    <b v="1"/>
    <s v="film &amp; video/documentary"/>
    <x v="4"/>
    <s v="documentary"/>
  </r>
  <r>
    <x v="1"/>
    <n v="46.896551724137929"/>
    <n v="203"/>
    <s v="US"/>
    <s v="USD"/>
    <n v="1429333200"/>
    <n v="1430974800"/>
    <x v="842"/>
    <d v="2015-05-07T05:00:00"/>
    <b v="0"/>
    <b v="0"/>
    <s v="technology/web"/>
    <x v="2"/>
    <s v="web"/>
  </r>
  <r>
    <x v="0"/>
    <n v="5"/>
    <n v="1"/>
    <s v="US"/>
    <s v="USD"/>
    <n v="1555390800"/>
    <n v="1555822800"/>
    <x v="843"/>
    <d v="2019-04-21T05:00:00"/>
    <b v="0"/>
    <b v="1"/>
    <s v="theater/plays"/>
    <x v="3"/>
    <s v="plays"/>
  </r>
  <r>
    <x v="1"/>
    <n v="102.02437459910199"/>
    <n v="1559"/>
    <s v="US"/>
    <s v="USD"/>
    <n v="1482732000"/>
    <n v="1482818400"/>
    <x v="844"/>
    <d v="2016-12-27T06:00:00"/>
    <b v="0"/>
    <b v="1"/>
    <s v="music/rock"/>
    <x v="1"/>
    <s v="rock"/>
  </r>
  <r>
    <x v="3"/>
    <n v="45.007502206531335"/>
    <n v="2266"/>
    <s v="US"/>
    <s v="USD"/>
    <n v="1470718800"/>
    <n v="1471928400"/>
    <x v="845"/>
    <d v="2016-08-23T05:00:00"/>
    <b v="0"/>
    <b v="0"/>
    <s v="film &amp; video/documentary"/>
    <x v="4"/>
    <s v="documentary"/>
  </r>
  <r>
    <x v="0"/>
    <n v="94.285714285714292"/>
    <n v="21"/>
    <s v="US"/>
    <s v="USD"/>
    <n v="1450591200"/>
    <n v="1453701600"/>
    <x v="846"/>
    <d v="2016-01-25T06:00:00"/>
    <b v="0"/>
    <b v="1"/>
    <s v="film &amp; video/science fiction"/>
    <x v="4"/>
    <s v="science fiction"/>
  </r>
  <r>
    <x v="1"/>
    <n v="101.02325581395348"/>
    <n v="1548"/>
    <s v="AU"/>
    <s v="AUD"/>
    <n v="1348290000"/>
    <n v="1350363600"/>
    <x v="110"/>
    <d v="2012-10-16T05:00:00"/>
    <b v="0"/>
    <b v="0"/>
    <s v="technology/web"/>
    <x v="2"/>
    <s v="web"/>
  </r>
  <r>
    <x v="1"/>
    <n v="97.037499999999994"/>
    <n v="80"/>
    <s v="US"/>
    <s v="USD"/>
    <n v="1353823200"/>
    <n v="1353996000"/>
    <x v="847"/>
    <d v="2012-11-27T06:00:00"/>
    <b v="0"/>
    <b v="0"/>
    <s v="theater/plays"/>
    <x v="3"/>
    <s v="plays"/>
  </r>
  <r>
    <x v="0"/>
    <n v="43.00963855421687"/>
    <n v="830"/>
    <s v="US"/>
    <s v="USD"/>
    <n v="1450764000"/>
    <n v="1451109600"/>
    <x v="848"/>
    <d v="2015-12-26T06:00:00"/>
    <b v="0"/>
    <b v="0"/>
    <s v="film &amp; video/science fiction"/>
    <x v="4"/>
    <s v="science fiction"/>
  </r>
  <r>
    <x v="1"/>
    <n v="94.916030534351151"/>
    <n v="131"/>
    <s v="US"/>
    <s v="USD"/>
    <n v="1329372000"/>
    <n v="1329631200"/>
    <x v="849"/>
    <d v="2012-02-19T06:00:00"/>
    <b v="0"/>
    <b v="0"/>
    <s v="theater/plays"/>
    <x v="3"/>
    <s v="plays"/>
  </r>
  <r>
    <x v="1"/>
    <n v="72.151785714285708"/>
    <n v="112"/>
    <s v="US"/>
    <s v="USD"/>
    <n v="1277096400"/>
    <n v="1278997200"/>
    <x v="780"/>
    <d v="2010-07-13T05:00:00"/>
    <b v="0"/>
    <b v="0"/>
    <s v="film &amp; video/animation"/>
    <x v="4"/>
    <s v="animation"/>
  </r>
  <r>
    <x v="0"/>
    <n v="51.007692307692309"/>
    <n v="130"/>
    <s v="US"/>
    <s v="USD"/>
    <n v="1277701200"/>
    <n v="1280120400"/>
    <x v="140"/>
    <d v="2010-07-26T05:00:00"/>
    <b v="0"/>
    <b v="0"/>
    <s v="publishing/translations"/>
    <x v="5"/>
    <s v="translations"/>
  </r>
  <r>
    <x v="0"/>
    <n v="85.054545454545448"/>
    <n v="55"/>
    <s v="US"/>
    <s v="USD"/>
    <n v="1454911200"/>
    <n v="1458104400"/>
    <x v="850"/>
    <d v="2016-03-16T05:00:00"/>
    <b v="0"/>
    <b v="0"/>
    <s v="technology/web"/>
    <x v="2"/>
    <s v="web"/>
  </r>
  <r>
    <x v="1"/>
    <n v="43.87096774193548"/>
    <n v="155"/>
    <s v="US"/>
    <s v="USD"/>
    <n v="1297922400"/>
    <n v="1298268000"/>
    <x v="851"/>
    <d v="2011-02-21T06:00:00"/>
    <b v="0"/>
    <b v="0"/>
    <s v="publishing/translations"/>
    <x v="5"/>
    <s v="translations"/>
  </r>
  <r>
    <x v="1"/>
    <n v="40.063909774436091"/>
    <n v="266"/>
    <s v="US"/>
    <s v="USD"/>
    <n v="1384408800"/>
    <n v="1386223200"/>
    <x v="852"/>
    <d v="2013-12-05T06:00:00"/>
    <b v="0"/>
    <b v="0"/>
    <s v="food/food trucks"/>
    <x v="0"/>
    <s v="food trucks"/>
  </r>
  <r>
    <x v="0"/>
    <n v="43.833333333333336"/>
    <n v="114"/>
    <s v="IT"/>
    <s v="EUR"/>
    <n v="1299304800"/>
    <n v="1299823200"/>
    <x v="853"/>
    <d v="2011-03-11T06:00:00"/>
    <b v="0"/>
    <b v="1"/>
    <s v="photography/photography books"/>
    <x v="7"/>
    <s v="photography books"/>
  </r>
  <r>
    <x v="1"/>
    <n v="84.92903225806451"/>
    <n v="155"/>
    <s v="US"/>
    <s v="USD"/>
    <n v="1431320400"/>
    <n v="1431752400"/>
    <x v="854"/>
    <d v="2015-05-16T05:00:00"/>
    <b v="0"/>
    <b v="0"/>
    <s v="theater/plays"/>
    <x v="3"/>
    <s v="plays"/>
  </r>
  <r>
    <x v="1"/>
    <n v="41.067632850241544"/>
    <n v="207"/>
    <s v="GB"/>
    <s v="GBP"/>
    <n v="1264399200"/>
    <n v="1267855200"/>
    <x v="67"/>
    <d v="2010-03-06T06:00:00"/>
    <b v="0"/>
    <b v="0"/>
    <s v="music/rock"/>
    <x v="1"/>
    <s v="rock"/>
  </r>
  <r>
    <x v="1"/>
    <n v="54.971428571428568"/>
    <n v="245"/>
    <s v="US"/>
    <s v="USD"/>
    <n v="1497502800"/>
    <n v="1497675600"/>
    <x v="855"/>
    <d v="2017-06-17T05:00:00"/>
    <b v="0"/>
    <b v="0"/>
    <s v="theater/plays"/>
    <x v="3"/>
    <s v="plays"/>
  </r>
  <r>
    <x v="1"/>
    <n v="77.010807374443743"/>
    <n v="1573"/>
    <s v="US"/>
    <s v="USD"/>
    <n v="1333688400"/>
    <n v="1336885200"/>
    <x v="107"/>
    <d v="2012-05-13T05:00:00"/>
    <b v="0"/>
    <b v="0"/>
    <s v="music/world music"/>
    <x v="1"/>
    <s v="world music"/>
  </r>
  <r>
    <x v="1"/>
    <n v="71.201754385964918"/>
    <n v="114"/>
    <s v="US"/>
    <s v="USD"/>
    <n v="1293861600"/>
    <n v="1295157600"/>
    <x v="344"/>
    <d v="2011-01-16T06:00:00"/>
    <b v="0"/>
    <b v="0"/>
    <s v="food/food trucks"/>
    <x v="0"/>
    <s v="food trucks"/>
  </r>
  <r>
    <x v="1"/>
    <n v="91.935483870967744"/>
    <n v="93"/>
    <s v="US"/>
    <s v="USD"/>
    <n v="1576994400"/>
    <n v="1577599200"/>
    <x v="856"/>
    <d v="2019-12-29T06:00:00"/>
    <b v="0"/>
    <b v="0"/>
    <s v="theater/plays"/>
    <x v="3"/>
    <s v="plays"/>
  </r>
  <r>
    <x v="0"/>
    <n v="97.069023569023571"/>
    <n v="594"/>
    <s v="US"/>
    <s v="USD"/>
    <n v="1304917200"/>
    <n v="1305003600"/>
    <x v="857"/>
    <d v="2011-05-10T05:00:00"/>
    <b v="0"/>
    <b v="0"/>
    <s v="theater/plays"/>
    <x v="3"/>
    <s v="plays"/>
  </r>
  <r>
    <x v="0"/>
    <n v="58.916666666666664"/>
    <n v="24"/>
    <s v="US"/>
    <s v="USD"/>
    <n v="1381208400"/>
    <n v="1381726800"/>
    <x v="858"/>
    <d v="2013-10-14T05:00:00"/>
    <b v="0"/>
    <b v="0"/>
    <s v="film &amp; video/television"/>
    <x v="4"/>
    <s v="television"/>
  </r>
  <r>
    <x v="1"/>
    <n v="58.015466983938133"/>
    <n v="1681"/>
    <s v="US"/>
    <s v="USD"/>
    <n v="1401685200"/>
    <n v="1402462800"/>
    <x v="859"/>
    <d v="2014-06-11T05:00:00"/>
    <b v="0"/>
    <b v="1"/>
    <s v="technology/web"/>
    <x v="2"/>
    <s v="web"/>
  </r>
  <r>
    <x v="0"/>
    <n v="103.87301587301587"/>
    <n v="252"/>
    <s v="US"/>
    <s v="USD"/>
    <n v="1291960800"/>
    <n v="1292133600"/>
    <x v="860"/>
    <d v="2010-12-12T06:00:00"/>
    <b v="0"/>
    <b v="1"/>
    <s v="theater/plays"/>
    <x v="3"/>
    <s v="plays"/>
  </r>
  <r>
    <x v="1"/>
    <n v="93.46875"/>
    <n v="32"/>
    <s v="US"/>
    <s v="USD"/>
    <n v="1368853200"/>
    <n v="1368939600"/>
    <x v="170"/>
    <d v="2013-05-19T05:00:00"/>
    <b v="0"/>
    <b v="0"/>
    <s v="music/indie rock"/>
    <x v="1"/>
    <s v="indie rock"/>
  </r>
  <r>
    <x v="1"/>
    <n v="61.970370370370368"/>
    <n v="135"/>
    <s v="US"/>
    <s v="USD"/>
    <n v="1448776800"/>
    <n v="1452146400"/>
    <x v="861"/>
    <d v="2016-01-07T06:00:00"/>
    <b v="0"/>
    <b v="1"/>
    <s v="theater/plays"/>
    <x v="3"/>
    <s v="plays"/>
  </r>
  <r>
    <x v="1"/>
    <n v="92.042857142857144"/>
    <n v="140"/>
    <s v="US"/>
    <s v="USD"/>
    <n v="1296194400"/>
    <n v="1296712800"/>
    <x v="862"/>
    <d v="2011-02-03T06:00:00"/>
    <b v="0"/>
    <b v="1"/>
    <s v="theater/plays"/>
    <x v="3"/>
    <s v="plays"/>
  </r>
  <r>
    <x v="0"/>
    <n v="77.268656716417908"/>
    <n v="67"/>
    <s v="US"/>
    <s v="USD"/>
    <n v="1517983200"/>
    <n v="1520748000"/>
    <x v="863"/>
    <d v="2018-03-11T06:00:00"/>
    <b v="0"/>
    <b v="0"/>
    <s v="food/food trucks"/>
    <x v="0"/>
    <s v="food trucks"/>
  </r>
  <r>
    <x v="1"/>
    <n v="93.923913043478265"/>
    <n v="92"/>
    <s v="US"/>
    <s v="USD"/>
    <n v="1478930400"/>
    <n v="1480831200"/>
    <x v="864"/>
    <d v="2016-12-04T06:00:00"/>
    <b v="0"/>
    <b v="0"/>
    <s v="games/video games"/>
    <x v="6"/>
    <s v="video games"/>
  </r>
  <r>
    <x v="1"/>
    <n v="84.969458128078813"/>
    <n v="1015"/>
    <s v="GB"/>
    <s v="GBP"/>
    <n v="1426395600"/>
    <n v="1426914000"/>
    <x v="527"/>
    <d v="2015-03-21T05:00:00"/>
    <b v="0"/>
    <b v="0"/>
    <s v="theater/plays"/>
    <x v="3"/>
    <s v="plays"/>
  </r>
  <r>
    <x v="0"/>
    <n v="105.97035040431267"/>
    <n v="742"/>
    <s v="US"/>
    <s v="USD"/>
    <n v="1446181200"/>
    <n v="1446616800"/>
    <x v="865"/>
    <d v="2015-11-04T06:00:00"/>
    <b v="1"/>
    <b v="0"/>
    <s v="publishing/nonfiction"/>
    <x v="5"/>
    <s v="nonfiction"/>
  </r>
  <r>
    <x v="1"/>
    <n v="36.969040247678016"/>
    <n v="323"/>
    <s v="US"/>
    <s v="USD"/>
    <n v="1514181600"/>
    <n v="1517032800"/>
    <x v="866"/>
    <d v="2018-01-27T06:00:00"/>
    <b v="0"/>
    <b v="0"/>
    <s v="technology/web"/>
    <x v="2"/>
    <s v="web"/>
  </r>
  <r>
    <x v="0"/>
    <n v="81.533333333333331"/>
    <n v="75"/>
    <s v="US"/>
    <s v="USD"/>
    <n v="1311051600"/>
    <n v="1311224400"/>
    <x v="867"/>
    <d v="2011-07-21T05:00:00"/>
    <b v="0"/>
    <b v="1"/>
    <s v="film &amp; video/documentary"/>
    <x v="4"/>
    <s v="documentary"/>
  </r>
  <r>
    <x v="1"/>
    <n v="80.999140154772135"/>
    <n v="2326"/>
    <s v="US"/>
    <s v="USD"/>
    <n v="1564894800"/>
    <n v="1566190800"/>
    <x v="868"/>
    <d v="2019-08-19T05:00:00"/>
    <b v="0"/>
    <b v="0"/>
    <s v="film &amp; video/documentary"/>
    <x v="4"/>
    <s v="documentary"/>
  </r>
  <r>
    <x v="1"/>
    <n v="26.010498687664043"/>
    <n v="381"/>
    <s v="US"/>
    <s v="USD"/>
    <n v="1567918800"/>
    <n v="1570165200"/>
    <x v="105"/>
    <d v="2019-10-04T05:00:00"/>
    <b v="0"/>
    <b v="0"/>
    <s v="theater/plays"/>
    <x v="3"/>
    <s v="plays"/>
  </r>
  <r>
    <x v="0"/>
    <n v="25.998410896708286"/>
    <n v="4405"/>
    <s v="US"/>
    <s v="USD"/>
    <n v="1386309600"/>
    <n v="1388556000"/>
    <x v="481"/>
    <d v="2014-01-01T06:00:00"/>
    <b v="0"/>
    <b v="1"/>
    <s v="music/rock"/>
    <x v="1"/>
    <s v="rock"/>
  </r>
  <r>
    <x v="0"/>
    <n v="34.173913043478258"/>
    <n v="92"/>
    <s v="US"/>
    <s v="USD"/>
    <n v="1301979600"/>
    <n v="1303189200"/>
    <x v="253"/>
    <d v="2011-04-19T05:00:00"/>
    <b v="0"/>
    <b v="0"/>
    <s v="music/rock"/>
    <x v="1"/>
    <s v="rock"/>
  </r>
  <r>
    <x v="1"/>
    <n v="28.002083333333335"/>
    <n v="480"/>
    <s v="US"/>
    <s v="USD"/>
    <n v="1493269200"/>
    <n v="1494478800"/>
    <x v="869"/>
    <d v="2017-05-11T05:00:00"/>
    <b v="0"/>
    <b v="0"/>
    <s v="film &amp; video/documentary"/>
    <x v="4"/>
    <s v="documentary"/>
  </r>
  <r>
    <x v="0"/>
    <n v="76.546875"/>
    <n v="64"/>
    <s v="US"/>
    <s v="USD"/>
    <n v="1478930400"/>
    <n v="1480744800"/>
    <x v="864"/>
    <d v="2016-12-03T06:00:00"/>
    <b v="0"/>
    <b v="0"/>
    <s v="publishing/radio &amp; podcasts"/>
    <x v="5"/>
    <s v="radio &amp; podcasts"/>
  </r>
  <r>
    <x v="1"/>
    <n v="53.053097345132741"/>
    <n v="226"/>
    <s v="US"/>
    <s v="USD"/>
    <n v="1555390800"/>
    <n v="1555822800"/>
    <x v="843"/>
    <d v="2019-04-21T05:00:00"/>
    <b v="0"/>
    <b v="0"/>
    <s v="publishing/translations"/>
    <x v="5"/>
    <s v="translations"/>
  </r>
  <r>
    <x v="0"/>
    <n v="106.859375"/>
    <n v="64"/>
    <s v="US"/>
    <s v="USD"/>
    <n v="1456984800"/>
    <n v="1458882000"/>
    <x v="289"/>
    <d v="2016-03-25T05:00:00"/>
    <b v="0"/>
    <b v="1"/>
    <s v="film &amp; video/drama"/>
    <x v="4"/>
    <s v="drama"/>
  </r>
  <r>
    <x v="1"/>
    <n v="46.020746887966808"/>
    <n v="241"/>
    <s v="US"/>
    <s v="USD"/>
    <n v="1411621200"/>
    <n v="1411966800"/>
    <x v="870"/>
    <d v="2014-09-29T05:00:00"/>
    <b v="0"/>
    <b v="1"/>
    <s v="music/rock"/>
    <x v="1"/>
    <s v="rock"/>
  </r>
  <r>
    <x v="1"/>
    <n v="100.17424242424242"/>
    <n v="132"/>
    <s v="US"/>
    <s v="USD"/>
    <n v="1525669200"/>
    <n v="1526878800"/>
    <x v="871"/>
    <d v="2018-05-21T05:00:00"/>
    <b v="0"/>
    <b v="1"/>
    <s v="film &amp; video/drama"/>
    <x v="4"/>
    <s v="drama"/>
  </r>
  <r>
    <x v="3"/>
    <n v="101.44"/>
    <n v="75"/>
    <s v="IT"/>
    <s v="EUR"/>
    <n v="1450936800"/>
    <n v="1452405600"/>
    <x v="872"/>
    <d v="2016-01-10T06:00:00"/>
    <b v="0"/>
    <b v="1"/>
    <s v="photography/photography books"/>
    <x v="7"/>
    <s v="photography books"/>
  </r>
  <r>
    <x v="0"/>
    <n v="87.972684085510693"/>
    <n v="842"/>
    <s v="US"/>
    <s v="USD"/>
    <n v="1413522000"/>
    <n v="1414040400"/>
    <x v="873"/>
    <d v="2014-10-23T05:00:00"/>
    <b v="0"/>
    <b v="1"/>
    <s v="publishing/translations"/>
    <x v="5"/>
    <s v="translations"/>
  </r>
  <r>
    <x v="1"/>
    <n v="74.995594713656388"/>
    <n v="2043"/>
    <s v="US"/>
    <s v="USD"/>
    <n v="1541307600"/>
    <n v="1543816800"/>
    <x v="874"/>
    <d v="2018-12-03T06:00:00"/>
    <b v="0"/>
    <b v="1"/>
    <s v="food/food trucks"/>
    <x v="0"/>
    <s v="food trucks"/>
  </r>
  <r>
    <x v="0"/>
    <n v="42.982142857142854"/>
    <n v="112"/>
    <s v="US"/>
    <s v="USD"/>
    <n v="1357106400"/>
    <n v="1359698400"/>
    <x v="875"/>
    <d v="2013-02-01T06:00:00"/>
    <b v="0"/>
    <b v="0"/>
    <s v="theater/plays"/>
    <x v="3"/>
    <s v="plays"/>
  </r>
  <r>
    <x v="3"/>
    <n v="33.115107913669064"/>
    <n v="139"/>
    <s v="IT"/>
    <s v="EUR"/>
    <n v="1390197600"/>
    <n v="1390629600"/>
    <x v="876"/>
    <d v="2014-01-25T06:00:00"/>
    <b v="0"/>
    <b v="0"/>
    <s v="theater/plays"/>
    <x v="3"/>
    <s v="plays"/>
  </r>
  <r>
    <x v="0"/>
    <n v="101.13101604278074"/>
    <n v="374"/>
    <s v="US"/>
    <s v="USD"/>
    <n v="1265868000"/>
    <n v="1267077600"/>
    <x v="877"/>
    <d v="2010-02-25T06:00:00"/>
    <b v="0"/>
    <b v="1"/>
    <s v="music/indie rock"/>
    <x v="1"/>
    <s v="indie rock"/>
  </r>
  <r>
    <x v="3"/>
    <n v="55.98841354723708"/>
    <n v="1122"/>
    <s v="US"/>
    <s v="USD"/>
    <n v="1467176400"/>
    <n v="1467781200"/>
    <x v="878"/>
    <d v="2016-07-06T05:00:00"/>
    <b v="0"/>
    <b v="0"/>
    <s v="food/food trucks"/>
    <x v="0"/>
    <s v="food trucks"/>
  </r>
  <r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BBB63-A686-554B-8248-79BF334AC5CF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multipleItemSelectionAllowe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5869D6-D1D0-DB4E-805E-DBF4F7BC38AC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08565-F0B4-3341-93B2-CD8ECE78D3F3}" name="PivotTable9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16"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sd="0" x="11"/>
        <item sd="0" x="12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2" hier="-1"/>
    <pageField fld="15" hier="-1"/>
  </pageFields>
  <dataFields count="1">
    <dataField name="Count of outcome" fld="0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B9CBD-4D07-724A-99E6-6EB06B0D07E8}">
  <dimension ref="A1:F14"/>
  <sheetViews>
    <sheetView tabSelected="1" workbookViewId="0">
      <selection activeCell="J5" sqref="J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2044</v>
      </c>
    </row>
    <row r="3" spans="1:6" x14ac:dyDescent="0.2">
      <c r="A3" s="9" t="s">
        <v>2047</v>
      </c>
      <c r="B3" s="9" t="s">
        <v>2046</v>
      </c>
    </row>
    <row r="4" spans="1:6" x14ac:dyDescent="0.2">
      <c r="A4" s="9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10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10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">
      <c r="A7" s="10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10" t="s">
        <v>2038</v>
      </c>
      <c r="E8">
        <v>4</v>
      </c>
      <c r="F8">
        <v>4</v>
      </c>
    </row>
    <row r="9" spans="1:6" x14ac:dyDescent="0.2">
      <c r="A9" s="10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10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10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10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10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10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EDC8B-B030-C043-997F-44586B088EAD}">
  <dimension ref="A1:F30"/>
  <sheetViews>
    <sheetView topLeftCell="A3"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9" t="s">
        <v>6</v>
      </c>
      <c r="B1" t="s">
        <v>2044</v>
      </c>
    </row>
    <row r="2" spans="1:6" x14ac:dyDescent="0.2">
      <c r="A2" s="9" t="s">
        <v>2031</v>
      </c>
      <c r="B2" t="s">
        <v>2044</v>
      </c>
    </row>
    <row r="4" spans="1:6" x14ac:dyDescent="0.2">
      <c r="A4" s="9" t="s">
        <v>2047</v>
      </c>
      <c r="B4" s="9" t="s">
        <v>2046</v>
      </c>
    </row>
    <row r="5" spans="1:6" x14ac:dyDescent="0.2">
      <c r="A5" s="9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10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0" t="s">
        <v>2057</v>
      </c>
      <c r="E7">
        <v>4</v>
      </c>
      <c r="F7">
        <v>4</v>
      </c>
    </row>
    <row r="8" spans="1:6" x14ac:dyDescent="0.2">
      <c r="A8" s="10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0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0" t="s">
        <v>2058</v>
      </c>
      <c r="C10">
        <v>8</v>
      </c>
      <c r="E10">
        <v>10</v>
      </c>
      <c r="F10">
        <v>18</v>
      </c>
    </row>
    <row r="11" spans="1:6" x14ac:dyDescent="0.2">
      <c r="A11" s="10" t="s">
        <v>2065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0" t="s">
        <v>2054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0" t="s">
        <v>2059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0" t="s">
        <v>2060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0" t="s">
        <v>2061</v>
      </c>
      <c r="C15">
        <v>3</v>
      </c>
      <c r="E15">
        <v>4</v>
      </c>
      <c r="F15">
        <v>7</v>
      </c>
    </row>
    <row r="16" spans="1:6" x14ac:dyDescent="0.2">
      <c r="A16" s="10" t="s">
        <v>2055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0" t="s">
        <v>2066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0" t="s">
        <v>2064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0" t="s">
        <v>2071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0" t="s">
        <v>2067</v>
      </c>
      <c r="C20">
        <v>4</v>
      </c>
      <c r="E20">
        <v>4</v>
      </c>
      <c r="F20">
        <v>8</v>
      </c>
    </row>
    <row r="21" spans="1:6" x14ac:dyDescent="0.2">
      <c r="A21" s="10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0" t="s">
        <v>2051</v>
      </c>
      <c r="C22">
        <v>9</v>
      </c>
      <c r="E22">
        <v>5</v>
      </c>
      <c r="F22">
        <v>14</v>
      </c>
    </row>
    <row r="23" spans="1:6" x14ac:dyDescent="0.2">
      <c r="A23" s="10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0" t="s">
        <v>2053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0" t="s">
        <v>2068</v>
      </c>
      <c r="C25">
        <v>7</v>
      </c>
      <c r="E25">
        <v>14</v>
      </c>
      <c r="F25">
        <v>21</v>
      </c>
    </row>
    <row r="26" spans="1:6" x14ac:dyDescent="0.2">
      <c r="A26" s="10" t="s">
        <v>2056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0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0" t="s">
        <v>2070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0" t="s">
        <v>2063</v>
      </c>
      <c r="E29">
        <v>3</v>
      </c>
      <c r="F29">
        <v>3</v>
      </c>
    </row>
    <row r="30" spans="1:6" x14ac:dyDescent="0.2">
      <c r="A30" s="10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810D5-83D3-D749-8D6F-0A7EB55C7758}">
  <dimension ref="A1:E18"/>
  <sheetViews>
    <sheetView workbookViewId="0">
      <selection activeCell="C15" sqref="C15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9" t="s">
        <v>2031</v>
      </c>
      <c r="B1" t="s">
        <v>2045</v>
      </c>
    </row>
    <row r="2" spans="1:5" x14ac:dyDescent="0.2">
      <c r="A2" s="9" t="s">
        <v>2086</v>
      </c>
      <c r="B2" t="s">
        <v>2044</v>
      </c>
    </row>
    <row r="4" spans="1:5" x14ac:dyDescent="0.2">
      <c r="A4" s="9" t="s">
        <v>2047</v>
      </c>
      <c r="B4" s="9" t="s">
        <v>2046</v>
      </c>
    </row>
    <row r="5" spans="1:5" x14ac:dyDescent="0.2">
      <c r="A5" s="9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">
      <c r="A6" s="10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0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0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0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0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0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0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0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0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0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0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0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0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6B11-9556-6746-B483-4894F8856ED9}">
  <dimension ref="A1:H13"/>
  <sheetViews>
    <sheetView zoomScaleNormal="100" workbookViewId="0">
      <selection activeCell="K19" sqref="K19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style="4" bestFit="1" customWidth="1"/>
    <col min="7" max="7" width="15.83203125" style="4" bestFit="1" customWidth="1"/>
    <col min="8" max="8" width="18.33203125" style="4" bestFit="1" customWidth="1"/>
  </cols>
  <sheetData>
    <row r="1" spans="1:8" x14ac:dyDescent="0.2">
      <c r="A1" s="11" t="s">
        <v>2087</v>
      </c>
      <c r="B1" s="11" t="s">
        <v>2088</v>
      </c>
      <c r="C1" s="11" t="s">
        <v>2089</v>
      </c>
      <c r="D1" s="11" t="s">
        <v>2090</v>
      </c>
      <c r="E1" s="11" t="s">
        <v>2091</v>
      </c>
      <c r="F1" s="12" t="s">
        <v>2092</v>
      </c>
      <c r="G1" s="12" t="s">
        <v>2093</v>
      </c>
      <c r="H1" s="12" t="s">
        <v>2094</v>
      </c>
    </row>
    <row r="2" spans="1:8" x14ac:dyDescent="0.2">
      <c r="A2" t="s">
        <v>2095</v>
      </c>
      <c r="B2">
        <f>COUNTIFS(Crowdfunding!$G$2:$G$1001, "successful",Crowdfunding!$D$2:$D$1001, "&lt;1000")</f>
        <v>30</v>
      </c>
      <c r="C2">
        <f>COUNTIFS(Crowdfunding!$G$2:$G$1001, "failed",Crowdfunding!$D$2:$D$1001, "&lt;1000")</f>
        <v>20</v>
      </c>
      <c r="D2">
        <f>COUNTIFS(Crowdfunding!$G$2:$G$1001, "canceled",Crowdfunding!$D$2:$D$1001, "&lt;1000")</f>
        <v>1</v>
      </c>
      <c r="E2">
        <f>B2+C2+D2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t="s">
        <v>2096</v>
      </c>
      <c r="B3">
        <f>COUNTIFS(Crowdfunding!$G$2:$G$1001, "successful",Crowdfunding!$D$2:$D$1001, "&gt;=1000",Crowdfunding!$D$2:$D$1001, "&lt;=4999")</f>
        <v>191</v>
      </c>
      <c r="C3">
        <f>COUNTIFS(Crowdfunding!$G$2:$G$1001, "failed",Crowdfunding!$D$2:$D$1001, "&gt;=1000",Crowdfunding!$D$2:$D$1001, "&lt;=4999")</f>
        <v>38</v>
      </c>
      <c r="D3">
        <f>COUNTIFS(Crowdfunding!$G$2:$G$1001, "canceled",Crowdfunding!$D$2:$D$1001, "&gt;=1000",Crowdfunding!$D$2:$D$1001, "&lt;=4999")</f>
        <v>2</v>
      </c>
      <c r="E3">
        <f t="shared" ref="E3:E13" si="0">B3+C3+D3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 t="s">
        <v>2097</v>
      </c>
      <c r="B4">
        <f>COUNTIFS(Crowdfunding!$G$2:$G$1001, "successful",Crowdfunding!$D$2:$D$1001, "&gt;=5000",Crowdfunding!$D$2:$D$1001, "&lt;=9999")</f>
        <v>164</v>
      </c>
      <c r="C4">
        <f>COUNTIFS(Crowdfunding!$G$2:$G$1001, "failed",Crowdfunding!$D$2:$D$1001, "&gt;=5000",Crowdfunding!$D$2:$D$1001, "&lt;=9999")</f>
        <v>126</v>
      </c>
      <c r="D4">
        <f>COUNTIFS(Crowdfunding!$G$2:$G$1001, "canceled",Crowdfunding!$D$2:$D$1001, "&gt;=5000",Crowdfunding!$D$2:$D$1001, 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2098</v>
      </c>
      <c r="B5">
        <f>COUNTIFS(Crowdfunding!$G$2:$G$1001, "successful",Crowdfunding!$D$2:$D$1001, "&gt;=10000",Crowdfunding!$D$2:$D$1001, "&lt;=14999")</f>
        <v>4</v>
      </c>
      <c r="C5">
        <f>COUNTIFS(Crowdfunding!$G$2:$G$1001, "failed",Crowdfunding!$D$2:$D$1001, "&gt;=10000",Crowdfunding!$D$2:$D$1001, "&lt;=14999")</f>
        <v>5</v>
      </c>
      <c r="D5">
        <f>COUNTIFS(Crowdfunding!$G$2:$G$1001, "canceled",Crowdfunding!$D$2:$D$1001, "&gt;=10000",Crowdfunding!$D$2:$D$1001, 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2099</v>
      </c>
      <c r="B6">
        <f>COUNTIFS(Crowdfunding!$G$2:$G$1001, "successful",Crowdfunding!$D$2:$D$1001, "&gt;=15000",Crowdfunding!$D$2:$D$1001, "&lt;=19999")</f>
        <v>10</v>
      </c>
      <c r="C6">
        <f>COUNTIFS(Crowdfunding!$G$2:$G$1001, "failed",Crowdfunding!$D$2:$D$1001, "&gt;=15000",Crowdfunding!$D$2:$D$1001, "&lt;=19999")</f>
        <v>0</v>
      </c>
      <c r="D6">
        <f>COUNTIFS(Crowdfunding!$G$2:$G$1001, "canceled",Crowdfunding!$D$2:$D$1001, "&gt;=15000",Crowdfunding!$D$2:$D$1001, 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2100</v>
      </c>
      <c r="B7">
        <f>COUNTIFS(Crowdfunding!$G$2:$G$1001, "successful",Crowdfunding!$D$2:$D$1001, "&gt;=20000",Crowdfunding!$D$2:$D$1001, "&lt;=24999")</f>
        <v>7</v>
      </c>
      <c r="C7">
        <f>COUNTIFS(Crowdfunding!$G$2:$G$1001, "failed",Crowdfunding!$D$2:$D$1001, "&gt;=20000",Crowdfunding!$D$2:$D$1001, "&lt;=24999")</f>
        <v>0</v>
      </c>
      <c r="D7">
        <f>COUNTIFS(Crowdfunding!$G$2:$G$1001, "canceled",Crowdfunding!$D$2:$D$1001, "&gt;=20000",Crowdfunding!$D$2:$D$1001, 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2101</v>
      </c>
      <c r="B8">
        <f>COUNTIFS(Crowdfunding!$G$2:$G$1001, "successful",Crowdfunding!$D$2:$D$1001, "&gt;=25000",Crowdfunding!$D$2:$D$1001, "&lt;30000")</f>
        <v>11</v>
      </c>
      <c r="C8">
        <f>COUNTIFS(Crowdfunding!$G$2:$G$1001, "failed",Crowdfunding!$D$2:$D$1001, "&gt;=25000",Crowdfunding!$D$2:$D$1001, "&lt;30000")</f>
        <v>3</v>
      </c>
      <c r="D8">
        <f>COUNTIFS(Crowdfunding!$G$2:$G$1001, "canceled",Crowdfunding!$D$2:$D$1001, "&gt;=25000",Crowdfunding!$D$2:$D$1001, "&lt;30000")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2102</v>
      </c>
      <c r="B9">
        <f>COUNTIFS(Crowdfunding!$G$2:$G$1001, "successful",Crowdfunding!$D$2:$D$1001, "&gt;=30000",Crowdfunding!$D$2:$D$1001, "&lt;35000")</f>
        <v>7</v>
      </c>
      <c r="C9">
        <f>COUNTIFS(Crowdfunding!$G$2:$G$1001, "failed",Crowdfunding!$D$2:$D$1001, "&gt;=30000",Crowdfunding!$D$2:$D$1001, "&lt;35000")</f>
        <v>0</v>
      </c>
      <c r="D9">
        <f>COUNTIFS(Crowdfunding!$G$2:$G$1001, "canceled",Crowdfunding!$D$2:$D$1001, "&gt;=30000",Crowdfunding!$D$2:$D$1001, "&lt;35000")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2103</v>
      </c>
      <c r="B10">
        <f>COUNTIFS(Crowdfunding!$G$2:$G$1001, "successful",Crowdfunding!$D$2:$D$1001, "&gt;=35000",Crowdfunding!$D$2:$D$1001, "&lt;40000")</f>
        <v>8</v>
      </c>
      <c r="C10">
        <f>COUNTIFS(Crowdfunding!$G$2:$G$1001, "failed",Crowdfunding!$D$2:$D$1001, "&gt;=35000",Crowdfunding!$D$2:$D$1001, "&lt;40000")</f>
        <v>3</v>
      </c>
      <c r="D10">
        <f>COUNTIFS(Crowdfunding!$G$2:$G$1001, "canceled",Crowdfunding!$D$2:$D$1001, "&gt;=35000",Crowdfunding!$D$2:$D$1001, "&lt;40000")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2104</v>
      </c>
      <c r="B11">
        <f>COUNTIFS(Crowdfunding!$G$2:$G$1001, "successful",Crowdfunding!$D$2:$D$1001, "&gt;=40000",Crowdfunding!$D$2:$D$1001, "&lt;45000")</f>
        <v>11</v>
      </c>
      <c r="C11">
        <f>COUNTIFS(Crowdfunding!$G$2:$G$1001, "failed",Crowdfunding!$D$2:$D$1001, "&gt;=40000",Crowdfunding!$D$2:$D$1001, "&lt;45000")</f>
        <v>3</v>
      </c>
      <c r="D11">
        <f>COUNTIFS(Crowdfunding!$G$2:$G$1001, "canceled",Crowdfunding!$D$2:$D$1001, "&gt;=40000",Crowdfunding!$D$2:$D$1001, "&lt;45000")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2105</v>
      </c>
      <c r="B12">
        <f>COUNTIFS(Crowdfunding!$G$2:$G$1001, "successful",Crowdfunding!$D$2:$D$1001, "&gt;=45000",Crowdfunding!$D$2:$D$1001, "&lt;50000")</f>
        <v>8</v>
      </c>
      <c r="C12">
        <f>COUNTIFS(Crowdfunding!$G$2:$G$1001, "failed",Crowdfunding!$D$2:$D$1001, "&gt;=45000",Crowdfunding!$D$2:$D$1001, "&lt;50000")</f>
        <v>3</v>
      </c>
      <c r="D12">
        <f>COUNTIFS(Crowdfunding!$G$2:$G$1001, "canceled",Crowdfunding!$D$2:$D$1001, "&gt;=45000",Crowdfunding!$D$2:$D$1001, "&lt;50000")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2106</v>
      </c>
      <c r="B13">
        <f>COUNTIFS(Crowdfunding!$G$2:$G$1001, "successful",Crowdfunding!$D$2:$D$1001, "&gt;=50000")</f>
        <v>114</v>
      </c>
      <c r="C13">
        <f>COUNTIFS(Crowdfunding!$G$2:$G$1001, "failed",Crowdfunding!$D$2:$D$1001, "&gt;=50000")</f>
        <v>163</v>
      </c>
      <c r="D13">
        <f>COUNTIFS(Crowdfunding!$G$2:$G$1001, "canceled",Crowdfunding!$D$2:$D$1001, 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69E0-F875-484D-8F7A-FA7094EC1B92}">
  <dimension ref="A1:J566"/>
  <sheetViews>
    <sheetView workbookViewId="0">
      <selection activeCell="G10" sqref="G10"/>
    </sheetView>
  </sheetViews>
  <sheetFormatPr baseColWidth="10" defaultRowHeight="16" x14ac:dyDescent="0.2"/>
  <cols>
    <col min="2" max="2" width="13" bestFit="1" customWidth="1"/>
    <col min="5" max="5" width="13" bestFit="1" customWidth="1"/>
    <col min="7" max="7" width="40.83203125" bestFit="1" customWidth="1"/>
    <col min="8" max="8" width="13.1640625" bestFit="1" customWidth="1"/>
    <col min="9" max="9" width="43" bestFit="1" customWidth="1"/>
    <col min="10" max="10" width="15.1640625" style="7" bestFit="1" customWidth="1"/>
  </cols>
  <sheetData>
    <row r="1" spans="1:10" x14ac:dyDescent="0.2">
      <c r="A1" s="1" t="s">
        <v>4</v>
      </c>
      <c r="B1" s="1" t="s">
        <v>5</v>
      </c>
      <c r="D1" s="1" t="s">
        <v>4</v>
      </c>
      <c r="E1" s="1" t="s">
        <v>5</v>
      </c>
      <c r="G1" s="11" t="s">
        <v>2119</v>
      </c>
      <c r="H1" s="11" t="s">
        <v>2121</v>
      </c>
      <c r="I1" s="11" t="s">
        <v>2120</v>
      </c>
      <c r="J1" s="13" t="s">
        <v>2122</v>
      </c>
    </row>
    <row r="2" spans="1:10" x14ac:dyDescent="0.2">
      <c r="A2" t="s">
        <v>20</v>
      </c>
      <c r="B2">
        <v>158</v>
      </c>
      <c r="D2" t="s">
        <v>14</v>
      </c>
      <c r="E2">
        <v>0</v>
      </c>
      <c r="G2" t="s">
        <v>2107</v>
      </c>
      <c r="H2" s="7">
        <f>AVERAGE(B2:B566)</f>
        <v>851.14690265486729</v>
      </c>
      <c r="I2" t="s">
        <v>2113</v>
      </c>
      <c r="J2" s="7">
        <f>AVERAGE(E2:E365)</f>
        <v>585.61538461538464</v>
      </c>
    </row>
    <row r="3" spans="1:10" x14ac:dyDescent="0.2">
      <c r="A3" t="s">
        <v>20</v>
      </c>
      <c r="B3">
        <v>1425</v>
      </c>
      <c r="D3" t="s">
        <v>14</v>
      </c>
      <c r="E3">
        <v>24</v>
      </c>
      <c r="G3" t="s">
        <v>2108</v>
      </c>
      <c r="H3">
        <f>MEDIAN(B2:B566)</f>
        <v>201</v>
      </c>
      <c r="I3" t="s">
        <v>2114</v>
      </c>
      <c r="J3">
        <f>MEDIAN(E2:E365)</f>
        <v>114.5</v>
      </c>
    </row>
    <row r="4" spans="1:10" x14ac:dyDescent="0.2">
      <c r="A4" t="s">
        <v>20</v>
      </c>
      <c r="B4">
        <v>174</v>
      </c>
      <c r="D4" t="s">
        <v>14</v>
      </c>
      <c r="E4">
        <v>53</v>
      </c>
      <c r="G4" t="s">
        <v>2109</v>
      </c>
      <c r="H4">
        <f>MIN(B2:B566)</f>
        <v>16</v>
      </c>
      <c r="I4" t="s">
        <v>2115</v>
      </c>
      <c r="J4">
        <f>MIN(E2:E365)</f>
        <v>0</v>
      </c>
    </row>
    <row r="5" spans="1:10" x14ac:dyDescent="0.2">
      <c r="A5" t="s">
        <v>20</v>
      </c>
      <c r="B5">
        <v>227</v>
      </c>
      <c r="D5" t="s">
        <v>14</v>
      </c>
      <c r="E5">
        <v>18</v>
      </c>
      <c r="G5" t="s">
        <v>2110</v>
      </c>
      <c r="H5">
        <f>MAX(B2:B566)</f>
        <v>7295</v>
      </c>
      <c r="I5" t="s">
        <v>2116</v>
      </c>
      <c r="J5">
        <f>MAX(E2:E365)</f>
        <v>6080</v>
      </c>
    </row>
    <row r="6" spans="1:10" x14ac:dyDescent="0.2">
      <c r="A6" t="s">
        <v>20</v>
      </c>
      <c r="B6">
        <v>220</v>
      </c>
      <c r="D6" t="s">
        <v>14</v>
      </c>
      <c r="E6">
        <v>44</v>
      </c>
      <c r="G6" t="s">
        <v>2111</v>
      </c>
      <c r="H6" s="7">
        <f>_xlfn.VAR.P(B2:B566)</f>
        <v>1603373.7324019109</v>
      </c>
      <c r="I6" t="s">
        <v>2118</v>
      </c>
      <c r="J6" s="7">
        <f>_xlfn.VAR.P(E2:E365)</f>
        <v>921574.68174133555</v>
      </c>
    </row>
    <row r="7" spans="1:10" x14ac:dyDescent="0.2">
      <c r="A7" t="s">
        <v>20</v>
      </c>
      <c r="B7">
        <v>98</v>
      </c>
      <c r="D7" t="s">
        <v>14</v>
      </c>
      <c r="E7">
        <v>27</v>
      </c>
      <c r="G7" t="s">
        <v>2112</v>
      </c>
      <c r="H7" s="7">
        <f>_xlfn.STDEV.P(B2:B566)</f>
        <v>1266.2439466397898</v>
      </c>
      <c r="I7" t="s">
        <v>2117</v>
      </c>
      <c r="J7" s="7">
        <f>_xlfn.STDEV.P(E2:E365)</f>
        <v>959.98681331637863</v>
      </c>
    </row>
    <row r="8" spans="1:10" x14ac:dyDescent="0.2">
      <c r="A8" t="s">
        <v>20</v>
      </c>
      <c r="B8">
        <v>100</v>
      </c>
      <c r="D8" t="s">
        <v>14</v>
      </c>
      <c r="E8">
        <v>55</v>
      </c>
    </row>
    <row r="9" spans="1:10" x14ac:dyDescent="0.2">
      <c r="A9" t="s">
        <v>20</v>
      </c>
      <c r="B9">
        <v>1249</v>
      </c>
      <c r="D9" t="s">
        <v>14</v>
      </c>
      <c r="E9">
        <v>200</v>
      </c>
    </row>
    <row r="10" spans="1:10" x14ac:dyDescent="0.2">
      <c r="A10" t="s">
        <v>20</v>
      </c>
      <c r="B10">
        <v>1396</v>
      </c>
      <c r="D10" t="s">
        <v>14</v>
      </c>
      <c r="E10">
        <v>452</v>
      </c>
    </row>
    <row r="11" spans="1:10" x14ac:dyDescent="0.2">
      <c r="A11" t="s">
        <v>20</v>
      </c>
      <c r="B11">
        <v>890</v>
      </c>
      <c r="D11" t="s">
        <v>14</v>
      </c>
      <c r="E11">
        <v>674</v>
      </c>
    </row>
    <row r="12" spans="1:10" x14ac:dyDescent="0.2">
      <c r="A12" t="s">
        <v>20</v>
      </c>
      <c r="B12">
        <v>142</v>
      </c>
      <c r="D12" t="s">
        <v>14</v>
      </c>
      <c r="E12">
        <v>558</v>
      </c>
    </row>
    <row r="13" spans="1:10" x14ac:dyDescent="0.2">
      <c r="A13" t="s">
        <v>20</v>
      </c>
      <c r="B13">
        <v>2673</v>
      </c>
      <c r="D13" t="s">
        <v>14</v>
      </c>
      <c r="E13">
        <v>15</v>
      </c>
    </row>
    <row r="14" spans="1:10" x14ac:dyDescent="0.2">
      <c r="A14" t="s">
        <v>20</v>
      </c>
      <c r="B14">
        <v>163</v>
      </c>
      <c r="D14" t="s">
        <v>14</v>
      </c>
      <c r="E14">
        <v>2307</v>
      </c>
    </row>
    <row r="15" spans="1:10" x14ac:dyDescent="0.2">
      <c r="A15" t="s">
        <v>20</v>
      </c>
      <c r="B15">
        <v>2220</v>
      </c>
      <c r="D15" t="s">
        <v>14</v>
      </c>
      <c r="E15">
        <v>88</v>
      </c>
    </row>
    <row r="16" spans="1:10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lorScale" priority="13">
      <colorScale>
        <cfvo type="min"/>
        <cfvo type="percentile" val="50"/>
        <cfvo type="max"/>
        <color rgb="FFC00000"/>
        <color rgb="FF00B050"/>
        <color theme="8"/>
      </colorScale>
    </cfRule>
    <cfRule type="cellIs" dxfId="14" priority="14" operator="equal">
      <formula>"live"</formula>
    </cfRule>
    <cfRule type="cellIs" dxfId="13" priority="15" operator="equal">
      <formula>"live"</formula>
    </cfRule>
    <cfRule type="cellIs" dxfId="12" priority="16" operator="equal">
      <formula>"successful"</formula>
    </cfRule>
    <cfRule type="cellIs" dxfId="11" priority="17" operator="equal">
      <formula>"canceled"</formula>
    </cfRule>
    <cfRule type="containsText" dxfId="10" priority="18" operator="containsText" text="failed">
      <formula>NOT(ISERROR(SEARCH("failed",A1)))</formula>
    </cfRule>
  </conditionalFormatting>
  <conditionalFormatting sqref="D1:D1047940">
    <cfRule type="colorScale" priority="1">
      <colorScale>
        <cfvo type="min"/>
        <cfvo type="percentile" val="50"/>
        <cfvo type="max"/>
        <color rgb="FFC00000"/>
        <color rgb="FF00B050"/>
        <color theme="8"/>
      </colorScale>
    </cfRule>
    <cfRule type="cellIs" dxfId="9" priority="2" operator="equal">
      <formula>"live"</formula>
    </cfRule>
    <cfRule type="cellIs" dxfId="8" priority="3" operator="equal">
      <formula>"live"</formula>
    </cfRule>
    <cfRule type="cellIs" dxfId="7" priority="4" operator="equal">
      <formula>"successful"</formula>
    </cfRule>
    <cfRule type="cellIs" dxfId="6" priority="5" operator="equal">
      <formula>"canceled"</formula>
    </cfRule>
    <cfRule type="containsText" dxfId="5" priority="6" operator="containsText" text="failed">
      <formula>NOT(ISERROR(SEARCH("failed",D1)))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activeCell="O1" sqref="O1:O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8.83203125" style="6" bestFit="1" customWidth="1"/>
    <col min="7" max="7" width="13.33203125" bestFit="1" customWidth="1"/>
    <col min="8" max="8" width="21" style="7" bestFit="1" customWidth="1"/>
    <col min="9" max="9" width="18" bestFit="1" customWidth="1"/>
    <col min="12" max="13" width="11.1640625" bestFit="1" customWidth="1"/>
    <col min="14" max="14" width="26.83203125" style="15" bestFit="1" customWidth="1"/>
    <col min="15" max="15" width="26.83203125" style="15" customWidth="1"/>
    <col min="18" max="18" width="28" bestFit="1" customWidth="1"/>
    <col min="19" max="19" width="14.1640625" bestFit="1" customWidth="1"/>
    <col min="20" max="20" width="11.8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8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4" t="s">
        <v>2072</v>
      </c>
      <c r="O1" s="14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100*(E2/D2)</f>
        <v>0</v>
      </c>
      <c r="G2" t="s">
        <v>14</v>
      </c>
      <c r="H2" s="7" t="str">
        <f>IF(E2=0, "0",E2/I2)</f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5">
        <f>(((L2/60)/60)/24) + DATE(1970,1,1)</f>
        <v>42336.25</v>
      </c>
      <c r="O2" s="1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 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100*(E3/D3)</f>
        <v>1040</v>
      </c>
      <c r="G3" t="s">
        <v>20</v>
      </c>
      <c r="H3" s="7">
        <f>IF(E3=0, "0",E3/I3)</f>
        <v>92.151898734177209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s="15">
        <f t="shared" ref="N3:N66" si="1">(((L3/60)/60)/24) + DATE(1970,1,1)</f>
        <v>41870.208333333336</v>
      </c>
      <c r="O3" s="15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LEFT(R3,FIND("/",R3)-1)</f>
        <v>music</v>
      </c>
      <c r="T3" t="str">
        <f>RIGHT(R3,LEN(R3)-FIND("/", 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 s="7">
        <f t="shared" ref="H4:H67" si="4">IF(E4=0, "0",E4/I4)</f>
        <v>100.01614035087719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s="15">
        <f t="shared" si="1"/>
        <v>41595.25</v>
      </c>
      <c r="O4" s="15">
        <f>(((M4/60)/60)/24)+DATE(1970,1,1)</f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ref="T4:T67" si="5">RIGHT(R4,LEN(R4)-FIND("/", R4))</f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 s="7">
        <f>IF(E5=0, "0",E5/I5)</f>
        <v>103.20833333333333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s="15">
        <f t="shared" si="1"/>
        <v>43688.208333333328</v>
      </c>
      <c r="O5" s="15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 s="7">
        <f t="shared" si="4"/>
        <v>99.339622641509436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s="15">
        <f t="shared" si="1"/>
        <v>43485.25</v>
      </c>
      <c r="O6" s="15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 s="7">
        <f t="shared" si="4"/>
        <v>75.833333333333329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s="15">
        <f t="shared" si="1"/>
        <v>41149.208333333336</v>
      </c>
      <c r="O7" s="15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 s="7">
        <f t="shared" si="4"/>
        <v>60.555555555555557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s="15">
        <f t="shared" si="1"/>
        <v>42991.208333333328</v>
      </c>
      <c r="O8" s="15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 s="7">
        <f t="shared" si="4"/>
        <v>64.93832599118943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s="15">
        <f t="shared" si="1"/>
        <v>42229.208333333328</v>
      </c>
      <c r="O9" s="15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 s="7">
        <f t="shared" si="4"/>
        <v>30.997175141242938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s="15">
        <f t="shared" si="1"/>
        <v>40399.208333333336</v>
      </c>
      <c r="O10" s="15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 s="7">
        <f t="shared" si="4"/>
        <v>72.909090909090907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s="15">
        <f t="shared" si="1"/>
        <v>41536.208333333336</v>
      </c>
      <c r="O11" s="15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 s="7">
        <f t="shared" si="4"/>
        <v>62.9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s="15">
        <f t="shared" si="1"/>
        <v>40404.208333333336</v>
      </c>
      <c r="O12" s="15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 s="7">
        <f t="shared" si="4"/>
        <v>112.22222222222223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s="15">
        <f t="shared" si="1"/>
        <v>40442.208333333336</v>
      </c>
      <c r="O13" s="15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 s="7">
        <f t="shared" si="4"/>
        <v>102.34545454545454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s="15">
        <f t="shared" si="1"/>
        <v>43760.208333333328</v>
      </c>
      <c r="O14" s="15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 s="7">
        <f t="shared" si="4"/>
        <v>105.05102040816327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s="15">
        <f t="shared" si="1"/>
        <v>42532.208333333328</v>
      </c>
      <c r="O15" s="15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 s="7">
        <f t="shared" si="4"/>
        <v>94.144999999999996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s="15">
        <f t="shared" si="1"/>
        <v>40974.25</v>
      </c>
      <c r="O16" s="15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 s="7">
        <f t="shared" si="4"/>
        <v>84.986725663716811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s="15">
        <f t="shared" si="1"/>
        <v>43809.25</v>
      </c>
      <c r="O17" s="15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 s="7">
        <f t="shared" si="4"/>
        <v>110.41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s="15">
        <f t="shared" si="1"/>
        <v>41661.25</v>
      </c>
      <c r="O18" s="15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 s="7">
        <f t="shared" si="4"/>
        <v>107.96236989591674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s="15">
        <f t="shared" si="1"/>
        <v>40555.25</v>
      </c>
      <c r="O19" s="15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 s="7">
        <f t="shared" si="4"/>
        <v>45.103703703703701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s="15">
        <f t="shared" si="1"/>
        <v>43351.208333333328</v>
      </c>
      <c r="O20" s="15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 s="7">
        <f t="shared" si="4"/>
        <v>45.001483679525222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s="15">
        <f t="shared" si="1"/>
        <v>43528.25</v>
      </c>
      <c r="O21" s="15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 s="7">
        <f t="shared" si="4"/>
        <v>105.97134670487107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s="15">
        <f t="shared" si="1"/>
        <v>41848.208333333336</v>
      </c>
      <c r="O22" s="15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 s="7">
        <f t="shared" si="4"/>
        <v>69.055555555555557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s="15">
        <f t="shared" si="1"/>
        <v>40770.208333333336</v>
      </c>
      <c r="O23" s="15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 s="7">
        <f t="shared" si="4"/>
        <v>85.044943820224717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s="15">
        <f t="shared" si="1"/>
        <v>43193.208333333328</v>
      </c>
      <c r="O24" s="15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 s="7">
        <f t="shared" si="4"/>
        <v>105.22535211267606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s="15">
        <f t="shared" si="1"/>
        <v>43510.25</v>
      </c>
      <c r="O25" s="15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 s="7">
        <f t="shared" si="4"/>
        <v>39.003741114852225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s="15">
        <f t="shared" si="1"/>
        <v>41811.208333333336</v>
      </c>
      <c r="O26" s="15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 s="7">
        <f t="shared" si="4"/>
        <v>73.030674846625772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s="15">
        <f t="shared" si="1"/>
        <v>40681.208333333336</v>
      </c>
      <c r="O27" s="15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 s="7">
        <f t="shared" si="4"/>
        <v>35.009459459459457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s="15">
        <f t="shared" si="1"/>
        <v>43312.208333333328</v>
      </c>
      <c r="O28" s="15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 s="7">
        <f t="shared" si="4"/>
        <v>106.6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s="15">
        <f t="shared" si="1"/>
        <v>42280.208333333328</v>
      </c>
      <c r="O29" s="15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 s="7">
        <f t="shared" si="4"/>
        <v>61.997747747747745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s="15">
        <f t="shared" si="1"/>
        <v>40218.25</v>
      </c>
      <c r="O30" s="15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 s="7">
        <f t="shared" si="4"/>
        <v>94.000622665006233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s="15">
        <f t="shared" si="1"/>
        <v>43301.208333333328</v>
      </c>
      <c r="O31" s="15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 s="7">
        <f t="shared" si="4"/>
        <v>112.05426356589147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s="15">
        <f t="shared" si="1"/>
        <v>43609.208333333328</v>
      </c>
      <c r="O32" s="15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 s="7">
        <f t="shared" si="4"/>
        <v>48.008849557522126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s="15">
        <f t="shared" si="1"/>
        <v>42374.25</v>
      </c>
      <c r="O33" s="15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 s="7">
        <f t="shared" si="4"/>
        <v>38.004334633723452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s="15">
        <f t="shared" si="1"/>
        <v>43110.25</v>
      </c>
      <c r="O34" s="15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 s="7">
        <f t="shared" si="4"/>
        <v>35.000184535892231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s="15">
        <f t="shared" si="1"/>
        <v>41917.208333333336</v>
      </c>
      <c r="O35" s="15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 s="7">
        <f t="shared" si="4"/>
        <v>85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s="15">
        <f t="shared" si="1"/>
        <v>42817.208333333328</v>
      </c>
      <c r="O36" s="15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 s="7">
        <f t="shared" si="4"/>
        <v>95.993893129770996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s="15">
        <f t="shared" si="1"/>
        <v>43484.25</v>
      </c>
      <c r="O37" s="15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 s="7">
        <f t="shared" si="4"/>
        <v>68.8125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s="15">
        <f t="shared" si="1"/>
        <v>40600.25</v>
      </c>
      <c r="O38" s="15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 s="7">
        <f t="shared" si="4"/>
        <v>105.97196261682242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s="15">
        <f t="shared" si="1"/>
        <v>43744.208333333328</v>
      </c>
      <c r="O39" s="15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 s="7">
        <f t="shared" si="4"/>
        <v>75.261194029850742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s="15">
        <f t="shared" si="1"/>
        <v>40469.208333333336</v>
      </c>
      <c r="O40" s="15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 s="7">
        <f t="shared" si="4"/>
        <v>57.125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s="15">
        <f t="shared" si="1"/>
        <v>41330.25</v>
      </c>
      <c r="O41" s="15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 s="7">
        <f t="shared" si="4"/>
        <v>75.141414141414145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s="15">
        <f t="shared" si="1"/>
        <v>40334.208333333336</v>
      </c>
      <c r="O42" s="15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 s="7">
        <f t="shared" si="4"/>
        <v>107.42342342342343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s="15">
        <f t="shared" si="1"/>
        <v>41156.208333333336</v>
      </c>
      <c r="O43" s="15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 s="7">
        <f t="shared" si="4"/>
        <v>35.995495495495497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s="15">
        <f t="shared" si="1"/>
        <v>40728.208333333336</v>
      </c>
      <c r="O44" s="15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 s="7">
        <f t="shared" si="4"/>
        <v>26.998873148744366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s="15">
        <f t="shared" si="1"/>
        <v>41844.208333333336</v>
      </c>
      <c r="O45" s="15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 s="7">
        <f t="shared" si="4"/>
        <v>107.56122448979592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s="15">
        <f t="shared" si="1"/>
        <v>43541.208333333328</v>
      </c>
      <c r="O46" s="15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 s="7">
        <f t="shared" si="4"/>
        <v>94.375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s="15">
        <f t="shared" si="1"/>
        <v>42676.208333333328</v>
      </c>
      <c r="O47" s="15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 s="7">
        <f t="shared" si="4"/>
        <v>46.163043478260867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s="15">
        <f t="shared" si="1"/>
        <v>40367.208333333336</v>
      </c>
      <c r="O48" s="15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 s="7">
        <f t="shared" si="4"/>
        <v>47.845637583892618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s="15">
        <f t="shared" si="1"/>
        <v>41727.208333333336</v>
      </c>
      <c r="O49" s="15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 s="7">
        <f t="shared" si="4"/>
        <v>53.007815713698065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s="15">
        <f t="shared" si="1"/>
        <v>42180.208333333328</v>
      </c>
      <c r="O50" s="15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 s="7">
        <f t="shared" si="4"/>
        <v>45.059405940594061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s="15">
        <f t="shared" si="1"/>
        <v>43758.208333333328</v>
      </c>
      <c r="O51" s="15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 s="7">
        <f t="shared" si="4"/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s="15">
        <f t="shared" si="1"/>
        <v>41487.208333333336</v>
      </c>
      <c r="O52" s="15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 s="7">
        <f t="shared" si="4"/>
        <v>99.006816632583508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s="15">
        <f t="shared" si="1"/>
        <v>40995.208333333336</v>
      </c>
      <c r="O53" s="15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 s="7">
        <f t="shared" si="4"/>
        <v>32.786666666666669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s="15">
        <f t="shared" si="1"/>
        <v>40436.208333333336</v>
      </c>
      <c r="O54" s="15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 s="7">
        <f t="shared" si="4"/>
        <v>59.119617224880386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s="15">
        <f t="shared" si="1"/>
        <v>41779.208333333336</v>
      </c>
      <c r="O55" s="15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 s="7">
        <f t="shared" si="4"/>
        <v>44.93333333333333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s="15">
        <f t="shared" si="1"/>
        <v>43170.25</v>
      </c>
      <c r="O56" s="15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 s="7">
        <f t="shared" si="4"/>
        <v>89.664122137404576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s="15">
        <f t="shared" si="1"/>
        <v>43311.208333333328</v>
      </c>
      <c r="O57" s="15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 s="7">
        <f t="shared" si="4"/>
        <v>70.079268292682926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s="15">
        <f t="shared" si="1"/>
        <v>42014.25</v>
      </c>
      <c r="O58" s="15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 s="7">
        <f t="shared" si="4"/>
        <v>31.059701492537314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s="15">
        <f t="shared" si="1"/>
        <v>42979.208333333328</v>
      </c>
      <c r="O59" s="15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 s="7">
        <f t="shared" si="4"/>
        <v>29.061611374407583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s="15">
        <f t="shared" si="1"/>
        <v>42268.208333333328</v>
      </c>
      <c r="O60" s="15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 s="7">
        <f t="shared" si="4"/>
        <v>30.0859375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s="15">
        <f t="shared" si="1"/>
        <v>42898.208333333328</v>
      </c>
      <c r="O61" s="15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 s="7">
        <f t="shared" si="4"/>
        <v>84.998125000000002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15">
        <f t="shared" si="1"/>
        <v>41107.208333333336</v>
      </c>
      <c r="O62" s="15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 s="7">
        <f t="shared" si="4"/>
        <v>82.001775410563695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15">
        <f t="shared" si="1"/>
        <v>40595.25</v>
      </c>
      <c r="O63" s="15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 s="7">
        <f t="shared" si="4"/>
        <v>58.040160642570278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s="15">
        <f t="shared" si="1"/>
        <v>42160.208333333328</v>
      </c>
      <c r="O64" s="15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 s="7">
        <f t="shared" si="4"/>
        <v>111.4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s="15">
        <f t="shared" si="1"/>
        <v>42853.208333333328</v>
      </c>
      <c r="O65" s="15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 s="7">
        <f t="shared" si="4"/>
        <v>71.94736842105263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s="15">
        <f t="shared" si="1"/>
        <v>43283.208333333328</v>
      </c>
      <c r="O66" s="15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6">100*(E67/D67)</f>
        <v>236.14754098360655</v>
      </c>
      <c r="G67" t="s">
        <v>20</v>
      </c>
      <c r="H67" s="7">
        <f t="shared" si="4"/>
        <v>61.038135593220339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s="15">
        <f t="shared" ref="N67:N130" si="7">(((L67/60)/60)/24) + DATE(1970,1,1)</f>
        <v>40570.25</v>
      </c>
      <c r="O67" s="15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LEFT(R67,FIND("/",R67)-1)</f>
        <v>theater</v>
      </c>
      <c r="T67" t="str">
        <f t="shared" si="5"/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6"/>
        <v>45.068965517241381</v>
      </c>
      <c r="G68" t="s">
        <v>14</v>
      </c>
      <c r="H68" s="7">
        <f t="shared" ref="H68:H131" si="10">IF(E68=0, "0",E68/I68)</f>
        <v>108.91666666666667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s="15">
        <f t="shared" si="7"/>
        <v>42102.208333333328</v>
      </c>
      <c r="O68" s="15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ref="T68:T131" si="11">RIGHT(R68,LEN(R68)-FIND("/", R68))</f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 s="7">
        <f t="shared" si="10"/>
        <v>29.001722017220171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s="15">
        <f t="shared" si="7"/>
        <v>40203.25</v>
      </c>
      <c r="O69" s="15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 s="7">
        <f t="shared" si="10"/>
        <v>58.975609756097562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s="15">
        <f t="shared" si="7"/>
        <v>42943.208333333328</v>
      </c>
      <c r="O70" s="15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 s="7">
        <f t="shared" si="10"/>
        <v>111.82352941176471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s="15">
        <f t="shared" si="7"/>
        <v>40531.25</v>
      </c>
      <c r="O71" s="15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 s="7">
        <f t="shared" si="10"/>
        <v>63.995555555555555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s="15">
        <f t="shared" si="7"/>
        <v>40484.208333333336</v>
      </c>
      <c r="O72" s="15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 s="7">
        <f t="shared" si="10"/>
        <v>85.315789473684205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s="15">
        <f t="shared" si="7"/>
        <v>43799.25</v>
      </c>
      <c r="O73" s="15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 s="7">
        <f t="shared" si="10"/>
        <v>74.481481481481481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s="15">
        <f t="shared" si="7"/>
        <v>42186.208333333328</v>
      </c>
      <c r="O74" s="15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 s="7">
        <f t="shared" si="10"/>
        <v>105.14772727272727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s="15">
        <f t="shared" si="7"/>
        <v>42701.25</v>
      </c>
      <c r="O75" s="15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 s="7">
        <f t="shared" si="10"/>
        <v>56.188235294117646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s="15">
        <f t="shared" si="7"/>
        <v>42456.208333333328</v>
      </c>
      <c r="O76" s="15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 s="7">
        <f t="shared" si="10"/>
        <v>85.917647058823533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s="15">
        <f t="shared" si="7"/>
        <v>43296.208333333328</v>
      </c>
      <c r="O77" s="15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 s="7">
        <f t="shared" si="10"/>
        <v>57.00296912114014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s="15">
        <f t="shared" si="7"/>
        <v>42027.25</v>
      </c>
      <c r="O78" s="15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 s="7">
        <f t="shared" si="10"/>
        <v>79.642857142857139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s="15">
        <f t="shared" si="7"/>
        <v>40448.208333333336</v>
      </c>
      <c r="O79" s="15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 s="7">
        <f t="shared" si="10"/>
        <v>41.018181818181816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s="15">
        <f t="shared" si="7"/>
        <v>43206.208333333328</v>
      </c>
      <c r="O80" s="15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 s="7">
        <f t="shared" si="10"/>
        <v>48.004773269689736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s="15">
        <f t="shared" si="7"/>
        <v>43267.208333333328</v>
      </c>
      <c r="O81" s="15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 s="7">
        <f t="shared" si="10"/>
        <v>55.212598425196852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s="15">
        <f t="shared" si="7"/>
        <v>42976.208333333328</v>
      </c>
      <c r="O82" s="15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 s="7">
        <f t="shared" si="10"/>
        <v>92.109489051094897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s="15">
        <f t="shared" si="7"/>
        <v>43062.25</v>
      </c>
      <c r="O83" s="15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 s="7">
        <f t="shared" si="10"/>
        <v>83.183333333333337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s="15">
        <f t="shared" si="7"/>
        <v>43482.25</v>
      </c>
      <c r="O84" s="15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 s="7">
        <f t="shared" si="10"/>
        <v>39.996000000000002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s="15">
        <f t="shared" si="7"/>
        <v>42579.208333333328</v>
      </c>
      <c r="O85" s="15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 s="7">
        <f t="shared" si="10"/>
        <v>111.1336898395722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s="15">
        <f t="shared" si="7"/>
        <v>41118.208333333336</v>
      </c>
      <c r="O86" s="15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 s="7">
        <f t="shared" si="10"/>
        <v>90.563380281690144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s="15">
        <f t="shared" si="7"/>
        <v>40797.208333333336</v>
      </c>
      <c r="O87" s="15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 s="7">
        <f t="shared" si="10"/>
        <v>61.108374384236456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s="15">
        <f t="shared" si="7"/>
        <v>42128.208333333328</v>
      </c>
      <c r="O88" s="15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 s="7">
        <f t="shared" si="10"/>
        <v>83.022941970310384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s="15">
        <f t="shared" si="7"/>
        <v>40610.25</v>
      </c>
      <c r="O89" s="15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 s="7">
        <f t="shared" si="10"/>
        <v>110.76106194690266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s="15">
        <f t="shared" si="7"/>
        <v>42110.208333333328</v>
      </c>
      <c r="O90" s="15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 s="7">
        <f t="shared" si="10"/>
        <v>89.458333333333329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s="15">
        <f t="shared" si="7"/>
        <v>40283.208333333336</v>
      </c>
      <c r="O91" s="15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 s="7">
        <f t="shared" si="10"/>
        <v>57.849056603773583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s="15">
        <f t="shared" si="7"/>
        <v>42425.25</v>
      </c>
      <c r="O92" s="15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 s="7">
        <f t="shared" si="10"/>
        <v>109.99705449189985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s="15">
        <f t="shared" si="7"/>
        <v>42588.208333333328</v>
      </c>
      <c r="O93" s="15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 s="7">
        <f t="shared" si="10"/>
        <v>103.96586345381526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s="15">
        <f t="shared" si="7"/>
        <v>40352.208333333336</v>
      </c>
      <c r="O94" s="15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 s="7">
        <f t="shared" si="10"/>
        <v>107.99508196721311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s="15">
        <f t="shared" si="7"/>
        <v>41202.208333333336</v>
      </c>
      <c r="O95" s="15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 s="7">
        <f t="shared" si="10"/>
        <v>48.927777777777777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s="15">
        <f t="shared" si="7"/>
        <v>43562.208333333328</v>
      </c>
      <c r="O96" s="15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 s="7">
        <f t="shared" si="10"/>
        <v>37.666666666666664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s="15">
        <f t="shared" si="7"/>
        <v>43752.208333333328</v>
      </c>
      <c r="O97" s="15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 s="7">
        <f t="shared" si="10"/>
        <v>64.999141999141997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s="15">
        <f t="shared" si="7"/>
        <v>40612.25</v>
      </c>
      <c r="O98" s="15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 s="7">
        <f t="shared" si="10"/>
        <v>106.61061946902655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s="15">
        <f t="shared" si="7"/>
        <v>42180.208333333328</v>
      </c>
      <c r="O99" s="15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 s="7">
        <f t="shared" si="10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s="15">
        <f t="shared" si="7"/>
        <v>42212.208333333328</v>
      </c>
      <c r="O100" s="15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 s="7">
        <f t="shared" si="10"/>
        <v>91.16463414634147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s="15">
        <f t="shared" si="7"/>
        <v>41968.25</v>
      </c>
      <c r="O101" s="15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 s="7">
        <f t="shared" si="10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s="15">
        <f t="shared" si="7"/>
        <v>40835.208333333336</v>
      </c>
      <c r="O102" s="15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 s="7">
        <f t="shared" si="10"/>
        <v>56.054878048780488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s="15">
        <f t="shared" si="7"/>
        <v>42056.25</v>
      </c>
      <c r="O103" s="15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 s="7">
        <f t="shared" si="10"/>
        <v>31.017857142857142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s="15">
        <f t="shared" si="7"/>
        <v>43234.208333333328</v>
      </c>
      <c r="O104" s="15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 s="7">
        <f t="shared" si="10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s="15">
        <f t="shared" si="7"/>
        <v>40475.208333333336</v>
      </c>
      <c r="O105" s="15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 s="7">
        <f t="shared" si="10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s="15">
        <f t="shared" si="7"/>
        <v>42878.208333333328</v>
      </c>
      <c r="O106" s="15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 s="7">
        <f t="shared" si="10"/>
        <v>103.46315789473684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s="15">
        <f t="shared" si="7"/>
        <v>41366.208333333336</v>
      </c>
      <c r="O107" s="15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 s="7">
        <f t="shared" si="10"/>
        <v>95.278911564625844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s="15">
        <f t="shared" si="7"/>
        <v>43716.208333333328</v>
      </c>
      <c r="O108" s="15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 s="7">
        <f t="shared" si="10"/>
        <v>75.895348837209298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s="15">
        <f t="shared" si="7"/>
        <v>43213.208333333328</v>
      </c>
      <c r="O109" s="15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 s="7">
        <f t="shared" si="10"/>
        <v>107.57831325301204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s="15">
        <f t="shared" si="7"/>
        <v>41005.208333333336</v>
      </c>
      <c r="O110" s="15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 s="7">
        <f t="shared" si="10"/>
        <v>51.31666666666667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s="15">
        <f t="shared" si="7"/>
        <v>41651.25</v>
      </c>
      <c r="O111" s="15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 s="7">
        <f t="shared" si="10"/>
        <v>71.983108108108112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s="15">
        <f t="shared" si="7"/>
        <v>43354.208333333328</v>
      </c>
      <c r="O112" s="15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 s="7">
        <f t="shared" si="10"/>
        <v>108.95414201183432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s="15">
        <f t="shared" si="7"/>
        <v>41174.208333333336</v>
      </c>
      <c r="O113" s="15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 s="7">
        <f t="shared" si="10"/>
        <v>35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s="15">
        <f t="shared" si="7"/>
        <v>41875.208333333336</v>
      </c>
      <c r="O114" s="15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 s="7">
        <f t="shared" si="10"/>
        <v>94.938931297709928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s="15">
        <f t="shared" si="7"/>
        <v>42990.208333333328</v>
      </c>
      <c r="O115" s="15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 s="7">
        <f t="shared" si="10"/>
        <v>109.65079365079364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s="15">
        <f t="shared" si="7"/>
        <v>43564.208333333328</v>
      </c>
      <c r="O116" s="15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 s="7">
        <f t="shared" si="10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s="15">
        <f t="shared" si="7"/>
        <v>43056.25</v>
      </c>
      <c r="O117" s="15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 s="7">
        <f t="shared" si="10"/>
        <v>86.794520547945211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s="15">
        <f t="shared" si="7"/>
        <v>42265.208333333328</v>
      </c>
      <c r="O118" s="15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 s="7">
        <f t="shared" si="10"/>
        <v>30.992727272727272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s="15">
        <f t="shared" si="7"/>
        <v>40808.208333333336</v>
      </c>
      <c r="O119" s="15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 s="7">
        <f t="shared" si="10"/>
        <v>94.791044776119406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s="15">
        <f t="shared" si="7"/>
        <v>41665.25</v>
      </c>
      <c r="O120" s="15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 s="7">
        <f t="shared" si="10"/>
        <v>69.79220779220779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s="15">
        <f t="shared" si="7"/>
        <v>41806.208333333336</v>
      </c>
      <c r="O121" s="15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 s="7">
        <f t="shared" si="10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s="15">
        <f t="shared" si="7"/>
        <v>42111.208333333328</v>
      </c>
      <c r="O122" s="15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 s="7">
        <f t="shared" si="10"/>
        <v>110.0343300110742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s="15">
        <f t="shared" si="7"/>
        <v>41917.208333333336</v>
      </c>
      <c r="O123" s="15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 s="7">
        <f t="shared" si="10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s="15">
        <f t="shared" si="7"/>
        <v>41970.25</v>
      </c>
      <c r="O124" s="15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 s="7">
        <f t="shared" si="10"/>
        <v>49.987915407854985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15">
        <f t="shared" si="7"/>
        <v>42332.25</v>
      </c>
      <c r="O125" s="15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 s="7">
        <f t="shared" si="10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s="15">
        <f t="shared" si="7"/>
        <v>43598.208333333328</v>
      </c>
      <c r="O126" s="15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 s="7">
        <f t="shared" si="10"/>
        <v>47.083333333333336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s="15">
        <f t="shared" si="7"/>
        <v>43362.208333333328</v>
      </c>
      <c r="O127" s="15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 s="7">
        <f t="shared" si="10"/>
        <v>89.944444444444443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s="15">
        <f t="shared" si="7"/>
        <v>42596.208333333328</v>
      </c>
      <c r="O128" s="15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 s="7">
        <f t="shared" si="10"/>
        <v>78.96875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15">
        <f t="shared" si="7"/>
        <v>40310.208333333336</v>
      </c>
      <c r="O129" s="15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t="s">
        <v>74</v>
      </c>
      <c r="H130" s="7">
        <f t="shared" si="10"/>
        <v>80.067669172932327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s="15">
        <f t="shared" si="7"/>
        <v>40417.208333333336</v>
      </c>
      <c r="O130" s="15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12">100*(E131/D131)</f>
        <v>3.202693602693603</v>
      </c>
      <c r="G131" t="s">
        <v>74</v>
      </c>
      <c r="H131" s="7">
        <f t="shared" si="10"/>
        <v>86.472727272727269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s="15">
        <f t="shared" ref="N131:N194" si="13">(((L131/60)/60)/24) + DATE(1970,1,1)</f>
        <v>42038.25</v>
      </c>
      <c r="O131" s="15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LEFT(R131,FIND("/",R131)-1)</f>
        <v>food</v>
      </c>
      <c r="T131" t="str">
        <f t="shared" si="11"/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12"/>
        <v>155.46875</v>
      </c>
      <c r="G132" t="s">
        <v>20</v>
      </c>
      <c r="H132" s="7">
        <f t="shared" ref="H132:H195" si="16">IF(E132=0, "0",E132/I132)</f>
        <v>28.001876172607879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s="15">
        <f t="shared" si="13"/>
        <v>40842.208333333336</v>
      </c>
      <c r="O132" s="15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ref="T132:T195" si="17">RIGHT(R132,LEN(R132)-FIND("/", R132))</f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2"/>
        <v>100.85974499089254</v>
      </c>
      <c r="G133" t="s">
        <v>20</v>
      </c>
      <c r="H133" s="7">
        <f t="shared" si="16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s="15">
        <f t="shared" si="13"/>
        <v>41607.25</v>
      </c>
      <c r="O133" s="15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2"/>
        <v>116.18181818181819</v>
      </c>
      <c r="G134" t="s">
        <v>20</v>
      </c>
      <c r="H134" s="7">
        <f t="shared" si="16"/>
        <v>43.078651685393261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s="15">
        <f t="shared" si="13"/>
        <v>43112.25</v>
      </c>
      <c r="O134" s="15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2"/>
        <v>310.77777777777777</v>
      </c>
      <c r="G135" t="s">
        <v>20</v>
      </c>
      <c r="H135" s="7">
        <f t="shared" si="16"/>
        <v>87.95597484276729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s="15">
        <f t="shared" si="13"/>
        <v>40767.208333333336</v>
      </c>
      <c r="O135" s="15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2"/>
        <v>89.73668341708543</v>
      </c>
      <c r="G136" t="s">
        <v>14</v>
      </c>
      <c r="H136" s="7">
        <f t="shared" si="16"/>
        <v>94.987234042553197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s="15">
        <f t="shared" si="13"/>
        <v>40713.208333333336</v>
      </c>
      <c r="O136" s="15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2"/>
        <v>71.27272727272728</v>
      </c>
      <c r="G137" t="s">
        <v>14</v>
      </c>
      <c r="H137" s="7">
        <f t="shared" si="16"/>
        <v>46.905982905982903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s="15">
        <f t="shared" si="13"/>
        <v>41340.25</v>
      </c>
      <c r="O137" s="15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3.2862318840579712</v>
      </c>
      <c r="G138" t="s">
        <v>74</v>
      </c>
      <c r="H138" s="7">
        <f t="shared" si="16"/>
        <v>46.913793103448278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s="15">
        <f t="shared" si="13"/>
        <v>41797.208333333336</v>
      </c>
      <c r="O138" s="15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2"/>
        <v>261.77777777777777</v>
      </c>
      <c r="G139" t="s">
        <v>20</v>
      </c>
      <c r="H139" s="7">
        <f t="shared" si="16"/>
        <v>94.24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s="15">
        <f t="shared" si="13"/>
        <v>40457.208333333336</v>
      </c>
      <c r="O139" s="15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 s="7">
        <f t="shared" si="16"/>
        <v>80.139130434782615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s="15">
        <f t="shared" si="13"/>
        <v>41180.208333333336</v>
      </c>
      <c r="O140" s="15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2"/>
        <v>20.896851248642779</v>
      </c>
      <c r="G141" t="s">
        <v>14</v>
      </c>
      <c r="H141" s="7">
        <f t="shared" si="16"/>
        <v>59.036809815950917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s="15">
        <f t="shared" si="13"/>
        <v>42115.208333333328</v>
      </c>
      <c r="O141" s="15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2"/>
        <v>223.16363636363636</v>
      </c>
      <c r="G142" t="s">
        <v>20</v>
      </c>
      <c r="H142" s="7">
        <f t="shared" si="16"/>
        <v>65.989247311827953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s="15">
        <f t="shared" si="13"/>
        <v>43156.25</v>
      </c>
      <c r="O142" s="15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2"/>
        <v>101.59097978227061</v>
      </c>
      <c r="G143" t="s">
        <v>20</v>
      </c>
      <c r="H143" s="7">
        <f t="shared" si="16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s="15">
        <f t="shared" si="13"/>
        <v>42167.208333333328</v>
      </c>
      <c r="O143" s="15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2"/>
        <v>230.03999999999996</v>
      </c>
      <c r="G144" t="s">
        <v>20</v>
      </c>
      <c r="H144" s="7">
        <f t="shared" si="16"/>
        <v>98.307692307692307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s="15">
        <f t="shared" si="13"/>
        <v>41005.208333333336</v>
      </c>
      <c r="O144" s="15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2"/>
        <v>135.59259259259261</v>
      </c>
      <c r="G145" t="s">
        <v>20</v>
      </c>
      <c r="H145" s="7">
        <f t="shared" si="16"/>
        <v>104.6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s="15">
        <f t="shared" si="13"/>
        <v>40357.208333333336</v>
      </c>
      <c r="O145" s="15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2"/>
        <v>129.1</v>
      </c>
      <c r="G146" t="s">
        <v>20</v>
      </c>
      <c r="H146" s="7">
        <f t="shared" si="16"/>
        <v>86.066666666666663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s="15">
        <f t="shared" si="13"/>
        <v>43633.208333333328</v>
      </c>
      <c r="O146" s="15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2"/>
        <v>236.512</v>
      </c>
      <c r="G147" t="s">
        <v>20</v>
      </c>
      <c r="H147" s="7">
        <f t="shared" si="16"/>
        <v>76.989583333333329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s="15">
        <f t="shared" si="13"/>
        <v>41889.208333333336</v>
      </c>
      <c r="O147" s="15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2"/>
        <v>17.25</v>
      </c>
      <c r="G148" t="s">
        <v>74</v>
      </c>
      <c r="H148" s="7">
        <f t="shared" si="16"/>
        <v>29.764705882352942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s="15">
        <f t="shared" si="13"/>
        <v>40855.25</v>
      </c>
      <c r="O148" s="15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2"/>
        <v>112.49397590361446</v>
      </c>
      <c r="G149" t="s">
        <v>20</v>
      </c>
      <c r="H149" s="7">
        <f t="shared" si="16"/>
        <v>46.91959798994975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s="15">
        <f t="shared" si="13"/>
        <v>42534.208333333328</v>
      </c>
      <c r="O149" s="15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2"/>
        <v>121.02150537634408</v>
      </c>
      <c r="G150" t="s">
        <v>20</v>
      </c>
      <c r="H150" s="7">
        <f t="shared" si="16"/>
        <v>105.18691588785046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s="15">
        <f t="shared" si="13"/>
        <v>42941.208333333328</v>
      </c>
      <c r="O150" s="15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2"/>
        <v>219.87096774193549</v>
      </c>
      <c r="G151" t="s">
        <v>20</v>
      </c>
      <c r="H151" s="7">
        <f t="shared" si="16"/>
        <v>69.907692307692301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s="15">
        <f t="shared" si="13"/>
        <v>41275.25</v>
      </c>
      <c r="O151" s="15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 s="7">
        <f t="shared" si="16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s="15">
        <f t="shared" si="13"/>
        <v>43450.25</v>
      </c>
      <c r="O152" s="15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2"/>
        <v>64.166909620991248</v>
      </c>
      <c r="G153" t="s">
        <v>14</v>
      </c>
      <c r="H153" s="7">
        <f t="shared" si="16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s="15">
        <f t="shared" si="13"/>
        <v>41799.208333333336</v>
      </c>
      <c r="O153" s="15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2"/>
        <v>423.06746987951806</v>
      </c>
      <c r="G154" t="s">
        <v>20</v>
      </c>
      <c r="H154" s="7">
        <f t="shared" si="16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s="15">
        <f t="shared" si="13"/>
        <v>42783.25</v>
      </c>
      <c r="O154" s="15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2"/>
        <v>92.984160506863773</v>
      </c>
      <c r="G155" t="s">
        <v>14</v>
      </c>
      <c r="H155" s="7">
        <f t="shared" si="16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s="15">
        <f t="shared" si="13"/>
        <v>41201.208333333336</v>
      </c>
      <c r="O155" s="15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2"/>
        <v>58.756567425569173</v>
      </c>
      <c r="G156" t="s">
        <v>14</v>
      </c>
      <c r="H156" s="7">
        <f t="shared" si="16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s="15">
        <f t="shared" si="13"/>
        <v>42502.208333333328</v>
      </c>
      <c r="O156" s="15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2"/>
        <v>65.022222222222226</v>
      </c>
      <c r="G157" t="s">
        <v>14</v>
      </c>
      <c r="H157" s="7">
        <f t="shared" si="16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s="15">
        <f t="shared" si="13"/>
        <v>40262.208333333336</v>
      </c>
      <c r="O157" s="15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2"/>
        <v>73.939560439560438</v>
      </c>
      <c r="G158" t="s">
        <v>74</v>
      </c>
      <c r="H158" s="7">
        <f t="shared" si="16"/>
        <v>71.013192612137203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s="15">
        <f t="shared" si="13"/>
        <v>43743.208333333328</v>
      </c>
      <c r="O158" s="15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2"/>
        <v>52.666666666666664</v>
      </c>
      <c r="G159" t="s">
        <v>14</v>
      </c>
      <c r="H159" s="7">
        <f t="shared" si="16"/>
        <v>73.733333333333334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s="15">
        <f t="shared" si="13"/>
        <v>41638.25</v>
      </c>
      <c r="O159" s="15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2"/>
        <v>220.95238095238096</v>
      </c>
      <c r="G160" t="s">
        <v>20</v>
      </c>
      <c r="H160" s="7">
        <f t="shared" si="16"/>
        <v>113.17073170731707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s="15">
        <f t="shared" si="13"/>
        <v>42346.25</v>
      </c>
      <c r="O160" s="15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2"/>
        <v>100.01150627615063</v>
      </c>
      <c r="G161" t="s">
        <v>20</v>
      </c>
      <c r="H161" s="7">
        <f t="shared" si="16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s="15">
        <f t="shared" si="13"/>
        <v>43551.208333333328</v>
      </c>
      <c r="O161" s="15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2"/>
        <v>162.3125</v>
      </c>
      <c r="G162" t="s">
        <v>20</v>
      </c>
      <c r="H162" s="7">
        <f t="shared" si="16"/>
        <v>79.176829268292678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s="15">
        <f t="shared" si="13"/>
        <v>43582.208333333328</v>
      </c>
      <c r="O162" s="15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2"/>
        <v>78.181818181818187</v>
      </c>
      <c r="G163" t="s">
        <v>14</v>
      </c>
      <c r="H163" s="7">
        <f t="shared" si="16"/>
        <v>57.333333333333336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s="15">
        <f t="shared" si="13"/>
        <v>42270.208333333328</v>
      </c>
      <c r="O163" s="15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2"/>
        <v>149.73770491803279</v>
      </c>
      <c r="G164" t="s">
        <v>20</v>
      </c>
      <c r="H164" s="7">
        <f t="shared" si="16"/>
        <v>58.178343949044589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s="15">
        <f t="shared" si="13"/>
        <v>43442.25</v>
      </c>
      <c r="O164" s="15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2"/>
        <v>253.25714285714284</v>
      </c>
      <c r="G165" t="s">
        <v>20</v>
      </c>
      <c r="H165" s="7">
        <f t="shared" si="16"/>
        <v>36.032520325203251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s="15">
        <f t="shared" si="13"/>
        <v>43028.208333333328</v>
      </c>
      <c r="O165" s="15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2"/>
        <v>100.16943521594683</v>
      </c>
      <c r="G166" t="s">
        <v>20</v>
      </c>
      <c r="H166" s="7">
        <f t="shared" si="16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s="15">
        <f t="shared" si="13"/>
        <v>43016.208333333328</v>
      </c>
      <c r="O166" s="15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2"/>
        <v>121.99004424778761</v>
      </c>
      <c r="G167" t="s">
        <v>20</v>
      </c>
      <c r="H167" s="7">
        <f t="shared" si="16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s="15">
        <f t="shared" si="13"/>
        <v>42948.208333333328</v>
      </c>
      <c r="O167" s="15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2"/>
        <v>137.13265306122449</v>
      </c>
      <c r="G168" t="s">
        <v>20</v>
      </c>
      <c r="H168" s="7">
        <f t="shared" si="16"/>
        <v>55.077868852459019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s="15">
        <f t="shared" si="13"/>
        <v>40534.25</v>
      </c>
      <c r="O168" s="15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2"/>
        <v>415.53846153846149</v>
      </c>
      <c r="G169" t="s">
        <v>20</v>
      </c>
      <c r="H169" s="7">
        <f t="shared" si="16"/>
        <v>74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s="15">
        <f t="shared" si="13"/>
        <v>41435.208333333336</v>
      </c>
      <c r="O169" s="15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2"/>
        <v>31.30913348946136</v>
      </c>
      <c r="G170" t="s">
        <v>14</v>
      </c>
      <c r="H170" s="7">
        <f t="shared" si="16"/>
        <v>41.996858638743454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s="15">
        <f t="shared" si="13"/>
        <v>43518.25</v>
      </c>
      <c r="O170" s="15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2"/>
        <v>424.08154506437768</v>
      </c>
      <c r="G171" t="s">
        <v>20</v>
      </c>
      <c r="H171" s="7">
        <f t="shared" si="16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s="15">
        <f t="shared" si="13"/>
        <v>41077.208333333336</v>
      </c>
      <c r="O171" s="15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2.93886230728336</v>
      </c>
      <c r="G172" t="s">
        <v>14</v>
      </c>
      <c r="H172" s="7">
        <f t="shared" si="16"/>
        <v>82.507462686567166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s="15">
        <f t="shared" si="13"/>
        <v>42950.208333333328</v>
      </c>
      <c r="O172" s="15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2"/>
        <v>10.63265306122449</v>
      </c>
      <c r="G173" t="s">
        <v>14</v>
      </c>
      <c r="H173" s="7">
        <f t="shared" si="16"/>
        <v>104.2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s="15">
        <f t="shared" si="13"/>
        <v>41718.208333333336</v>
      </c>
      <c r="O173" s="15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2"/>
        <v>82.875</v>
      </c>
      <c r="G174" t="s">
        <v>14</v>
      </c>
      <c r="H174" s="7">
        <f t="shared" si="16"/>
        <v>25.5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s="15">
        <f t="shared" si="13"/>
        <v>41839.208333333336</v>
      </c>
      <c r="O174" s="15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2"/>
        <v>163.01447776628748</v>
      </c>
      <c r="G175" t="s">
        <v>20</v>
      </c>
      <c r="H175" s="7">
        <f t="shared" si="16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s="15">
        <f t="shared" si="13"/>
        <v>41412.208333333336</v>
      </c>
      <c r="O175" s="15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2"/>
        <v>894.66666666666674</v>
      </c>
      <c r="G176" t="s">
        <v>20</v>
      </c>
      <c r="H176" s="7">
        <f t="shared" si="16"/>
        <v>111.83333333333333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s="15">
        <f t="shared" si="13"/>
        <v>42282.208333333328</v>
      </c>
      <c r="O176" s="15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2"/>
        <v>26.191501103752756</v>
      </c>
      <c r="G177" t="s">
        <v>14</v>
      </c>
      <c r="H177" s="7">
        <f t="shared" si="16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s="15">
        <f t="shared" si="13"/>
        <v>42613.208333333328</v>
      </c>
      <c r="O177" s="15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2"/>
        <v>74.834782608695647</v>
      </c>
      <c r="G178" t="s">
        <v>14</v>
      </c>
      <c r="H178" s="7">
        <f t="shared" si="16"/>
        <v>110.05115089514067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s="15">
        <f t="shared" si="13"/>
        <v>42616.208333333328</v>
      </c>
      <c r="O178" s="15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2"/>
        <v>416.47680412371136</v>
      </c>
      <c r="G179" t="s">
        <v>20</v>
      </c>
      <c r="H179" s="7">
        <f t="shared" si="16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s="15">
        <f t="shared" si="13"/>
        <v>40497.25</v>
      </c>
      <c r="O179" s="15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2"/>
        <v>96.208333333333329</v>
      </c>
      <c r="G180" t="s">
        <v>14</v>
      </c>
      <c r="H180" s="7">
        <f t="shared" si="16"/>
        <v>32.985714285714288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s="15">
        <f t="shared" si="13"/>
        <v>42999.208333333328</v>
      </c>
      <c r="O180" s="15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2"/>
        <v>357.71910112359546</v>
      </c>
      <c r="G181" t="s">
        <v>20</v>
      </c>
      <c r="H181" s="7">
        <f t="shared" si="16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15">
        <f t="shared" si="13"/>
        <v>41350.208333333336</v>
      </c>
      <c r="O181" s="15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2"/>
        <v>308.45714285714286</v>
      </c>
      <c r="G182" t="s">
        <v>20</v>
      </c>
      <c r="H182" s="7">
        <f t="shared" si="16"/>
        <v>81.98196487897485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s="15">
        <f t="shared" si="13"/>
        <v>40259.208333333336</v>
      </c>
      <c r="O182" s="15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2"/>
        <v>61.802325581395344</v>
      </c>
      <c r="G183" t="s">
        <v>14</v>
      </c>
      <c r="H183" s="7">
        <f t="shared" si="16"/>
        <v>39.080882352941174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s="15">
        <f t="shared" si="13"/>
        <v>43012.208333333328</v>
      </c>
      <c r="O183" s="15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2"/>
        <v>722.32472324723244</v>
      </c>
      <c r="G184" t="s">
        <v>20</v>
      </c>
      <c r="H184" s="7">
        <f t="shared" si="16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s="15">
        <f t="shared" si="13"/>
        <v>43631.208333333328</v>
      </c>
      <c r="O184" s="15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2"/>
        <v>69.117647058823522</v>
      </c>
      <c r="G185" t="s">
        <v>14</v>
      </c>
      <c r="H185" s="7">
        <f t="shared" si="16"/>
        <v>40.988372093023258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15">
        <f t="shared" si="13"/>
        <v>40430.208333333336</v>
      </c>
      <c r="O185" s="15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2"/>
        <v>293.05555555555554</v>
      </c>
      <c r="G186" t="s">
        <v>20</v>
      </c>
      <c r="H186" s="7">
        <f t="shared" si="16"/>
        <v>31.029411764705884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s="15">
        <f t="shared" si="13"/>
        <v>43588.208333333328</v>
      </c>
      <c r="O186" s="15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2"/>
        <v>71.8</v>
      </c>
      <c r="G187" t="s">
        <v>14</v>
      </c>
      <c r="H187" s="7">
        <f t="shared" si="16"/>
        <v>37.789473684210527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s="15">
        <f t="shared" si="13"/>
        <v>43233.208333333328</v>
      </c>
      <c r="O187" s="15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2"/>
        <v>31.934684684684683</v>
      </c>
      <c r="G188" t="s">
        <v>14</v>
      </c>
      <c r="H188" s="7">
        <f t="shared" si="16"/>
        <v>32.006772009029348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s="15">
        <f t="shared" si="13"/>
        <v>41782.208333333336</v>
      </c>
      <c r="O188" s="15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2"/>
        <v>229.87375415282392</v>
      </c>
      <c r="G189" t="s">
        <v>20</v>
      </c>
      <c r="H189" s="7">
        <f t="shared" si="16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15">
        <f t="shared" si="13"/>
        <v>41328.25</v>
      </c>
      <c r="O189" s="15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2"/>
        <v>32.012195121951223</v>
      </c>
      <c r="G190" t="s">
        <v>14</v>
      </c>
      <c r="H190" s="7">
        <f t="shared" si="16"/>
        <v>75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s="15">
        <f t="shared" si="13"/>
        <v>41975.25</v>
      </c>
      <c r="O190" s="15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2"/>
        <v>23.525352848928385</v>
      </c>
      <c r="G191" t="s">
        <v>74</v>
      </c>
      <c r="H191" s="7">
        <f t="shared" si="16"/>
        <v>102.0498866213152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s="15">
        <f t="shared" si="13"/>
        <v>42433.25</v>
      </c>
      <c r="O191" s="15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2"/>
        <v>68.594594594594597</v>
      </c>
      <c r="G192" t="s">
        <v>14</v>
      </c>
      <c r="H192" s="7">
        <f t="shared" si="16"/>
        <v>105.75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s="15">
        <f t="shared" si="13"/>
        <v>41429.208333333336</v>
      </c>
      <c r="O192" s="15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2"/>
        <v>37.952380952380956</v>
      </c>
      <c r="G193" t="s">
        <v>14</v>
      </c>
      <c r="H193" s="7">
        <f t="shared" si="16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s="15">
        <f t="shared" si="13"/>
        <v>43536.208333333328</v>
      </c>
      <c r="O193" s="15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2"/>
        <v>19.992957746478872</v>
      </c>
      <c r="G194" t="s">
        <v>14</v>
      </c>
      <c r="H194" s="7">
        <f t="shared" si="16"/>
        <v>35.049382716049379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s="15">
        <f t="shared" si="13"/>
        <v>41817.208333333336</v>
      </c>
      <c r="O194" s="15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8">100*(E195/D195)</f>
        <v>45.636363636363633</v>
      </c>
      <c r="G195" t="s">
        <v>14</v>
      </c>
      <c r="H195" s="7">
        <f t="shared" si="16"/>
        <v>46.338461538461537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s="15">
        <f t="shared" ref="N195:N258" si="19">(((L195/60)/60)/24) + DATE(1970,1,1)</f>
        <v>43198.208333333328</v>
      </c>
      <c r="O195" s="15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LEFT(R195,FIND("/",R195)-1)</f>
        <v>music</v>
      </c>
      <c r="T195" t="str">
        <f t="shared" si="17"/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8"/>
        <v>122.7605633802817</v>
      </c>
      <c r="G196" t="s">
        <v>20</v>
      </c>
      <c r="H196" s="7">
        <f t="shared" ref="H196:H259" si="22">IF(E196=0, "0",E196/I196)</f>
        <v>69.174603174603178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s="15">
        <f t="shared" si="19"/>
        <v>42261.208333333328</v>
      </c>
      <c r="O196" s="15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ref="T196:T259" si="23">RIGHT(R196,LEN(R196)-FIND("/", R196))</f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8"/>
        <v>361.75316455696202</v>
      </c>
      <c r="G197" t="s">
        <v>20</v>
      </c>
      <c r="H197" s="7">
        <f t="shared" si="22"/>
        <v>109.07824427480917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s="15">
        <f t="shared" si="19"/>
        <v>43310.208333333328</v>
      </c>
      <c r="O197" s="15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8"/>
        <v>63.146341463414636</v>
      </c>
      <c r="G198" t="s">
        <v>14</v>
      </c>
      <c r="H198" s="7">
        <f t="shared" si="22"/>
        <v>51.78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s="15">
        <f t="shared" si="19"/>
        <v>42616.208333333328</v>
      </c>
      <c r="O198" s="15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8"/>
        <v>298.20475319926874</v>
      </c>
      <c r="G199" t="s">
        <v>20</v>
      </c>
      <c r="H199" s="7">
        <f t="shared" si="22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s="15">
        <f t="shared" si="19"/>
        <v>42909.208333333328</v>
      </c>
      <c r="O199" s="15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9.5585443037974684</v>
      </c>
      <c r="G200" t="s">
        <v>14</v>
      </c>
      <c r="H200" s="7">
        <f t="shared" si="22"/>
        <v>35.958333333333336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s="15">
        <f t="shared" si="19"/>
        <v>40396.208333333336</v>
      </c>
      <c r="O200" s="15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8"/>
        <v>53.777777777777779</v>
      </c>
      <c r="G201" t="s">
        <v>14</v>
      </c>
      <c r="H201" s="7">
        <f t="shared" si="22"/>
        <v>74.461538461538467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s="15">
        <f t="shared" si="19"/>
        <v>42192.208333333328</v>
      </c>
      <c r="O201" s="15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 s="7">
        <f t="shared" si="22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15">
        <f t="shared" si="19"/>
        <v>40262.208333333336</v>
      </c>
      <c r="O202" s="15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8"/>
        <v>681.19047619047615</v>
      </c>
      <c r="G203" t="s">
        <v>20</v>
      </c>
      <c r="H203" s="7">
        <f t="shared" si="22"/>
        <v>91.114649681528661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s="15">
        <f t="shared" si="19"/>
        <v>41845.208333333336</v>
      </c>
      <c r="O203" s="15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8"/>
        <v>78.831325301204828</v>
      </c>
      <c r="G204" t="s">
        <v>74</v>
      </c>
      <c r="H204" s="7">
        <f t="shared" si="22"/>
        <v>79.792682926829272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s="15">
        <f t="shared" si="19"/>
        <v>40818.208333333336</v>
      </c>
      <c r="O204" s="15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8"/>
        <v>134.40792216817235</v>
      </c>
      <c r="G205" t="s">
        <v>20</v>
      </c>
      <c r="H205" s="7">
        <f t="shared" si="22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s="15">
        <f t="shared" si="19"/>
        <v>42752.25</v>
      </c>
      <c r="O205" s="15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8"/>
        <v>3.3719999999999999</v>
      </c>
      <c r="G206" t="s">
        <v>14</v>
      </c>
      <c r="H206" s="7">
        <f t="shared" si="22"/>
        <v>63.225000000000001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s="15">
        <f t="shared" si="19"/>
        <v>40636.208333333336</v>
      </c>
      <c r="O206" s="15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8"/>
        <v>431.84615384615387</v>
      </c>
      <c r="G207" t="s">
        <v>20</v>
      </c>
      <c r="H207" s="7">
        <f t="shared" si="22"/>
        <v>70.174999999999997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s="15">
        <f t="shared" si="19"/>
        <v>43390.208333333328</v>
      </c>
      <c r="O207" s="15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8"/>
        <v>38.844444444444441</v>
      </c>
      <c r="G208" t="s">
        <v>74</v>
      </c>
      <c r="H208" s="7">
        <f t="shared" si="22"/>
        <v>61.333333333333336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s="15">
        <f t="shared" si="19"/>
        <v>40236.25</v>
      </c>
      <c r="O208" s="15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8"/>
        <v>425.7</v>
      </c>
      <c r="G209" t="s">
        <v>20</v>
      </c>
      <c r="H209" s="7">
        <f t="shared" si="22"/>
        <v>99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s="15">
        <f t="shared" si="19"/>
        <v>43340.208333333328</v>
      </c>
      <c r="O209" s="15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8"/>
        <v>101.12239715591672</v>
      </c>
      <c r="G210" t="s">
        <v>20</v>
      </c>
      <c r="H210" s="7">
        <f t="shared" si="22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s="15">
        <f t="shared" si="19"/>
        <v>43048.25</v>
      </c>
      <c r="O210" s="15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8"/>
        <v>21.188688946015425</v>
      </c>
      <c r="G211" t="s">
        <v>47</v>
      </c>
      <c r="H211" s="7">
        <f t="shared" si="22"/>
        <v>51.004950495049506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s="15">
        <f t="shared" si="19"/>
        <v>42496.208333333328</v>
      </c>
      <c r="O211" s="15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8"/>
        <v>67.425531914893625</v>
      </c>
      <c r="G212" t="s">
        <v>14</v>
      </c>
      <c r="H212" s="7">
        <f t="shared" si="22"/>
        <v>28.044247787610619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s="15">
        <f t="shared" si="19"/>
        <v>42797.25</v>
      </c>
      <c r="O212" s="15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8"/>
        <v>94.923371647509583</v>
      </c>
      <c r="G213" t="s">
        <v>14</v>
      </c>
      <c r="H213" s="7">
        <f t="shared" si="22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s="15">
        <f t="shared" si="19"/>
        <v>41513.208333333336</v>
      </c>
      <c r="O213" s="15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8"/>
        <v>151.85185185185185</v>
      </c>
      <c r="G214" t="s">
        <v>20</v>
      </c>
      <c r="H214" s="7">
        <f t="shared" si="22"/>
        <v>73.214285714285708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s="15">
        <f t="shared" si="19"/>
        <v>43814.25</v>
      </c>
      <c r="O214" s="15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8"/>
        <v>195.16382252559728</v>
      </c>
      <c r="G215" t="s">
        <v>20</v>
      </c>
      <c r="H215" s="7">
        <f t="shared" si="22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s="15">
        <f t="shared" si="19"/>
        <v>40488.208333333336</v>
      </c>
      <c r="O215" s="15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8"/>
        <v>1023.1428571428571</v>
      </c>
      <c r="G216" t="s">
        <v>20</v>
      </c>
      <c r="H216" s="7">
        <f t="shared" si="22"/>
        <v>86.812121212121212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s="15">
        <f t="shared" si="19"/>
        <v>40409.208333333336</v>
      </c>
      <c r="O216" s="15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3.841836734693878</v>
      </c>
      <c r="G217" t="s">
        <v>14</v>
      </c>
      <c r="H217" s="7">
        <f t="shared" si="22"/>
        <v>42.125874125874127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s="15">
        <f t="shared" si="19"/>
        <v>43509.25</v>
      </c>
      <c r="O217" s="15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8"/>
        <v>155.07066557107643</v>
      </c>
      <c r="G218" t="s">
        <v>20</v>
      </c>
      <c r="H218" s="7">
        <f t="shared" si="22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s="15">
        <f t="shared" si="19"/>
        <v>40869.25</v>
      </c>
      <c r="O218" s="15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8"/>
        <v>44.753477588871718</v>
      </c>
      <c r="G219" t="s">
        <v>14</v>
      </c>
      <c r="H219" s="7">
        <f t="shared" si="22"/>
        <v>62.003211991434689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s="15">
        <f t="shared" si="19"/>
        <v>43583.208333333328</v>
      </c>
      <c r="O219" s="15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8"/>
        <v>215.94736842105263</v>
      </c>
      <c r="G220" t="s">
        <v>20</v>
      </c>
      <c r="H220" s="7">
        <f t="shared" si="22"/>
        <v>31.005037783375315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s="15">
        <f t="shared" si="19"/>
        <v>40858.25</v>
      </c>
      <c r="O220" s="15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8"/>
        <v>332.12709832134288</v>
      </c>
      <c r="G221" t="s">
        <v>20</v>
      </c>
      <c r="H221" s="7">
        <f t="shared" si="22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s="15">
        <f t="shared" si="19"/>
        <v>41137.208333333336</v>
      </c>
      <c r="O221" s="15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8.4430379746835449</v>
      </c>
      <c r="G222" t="s">
        <v>14</v>
      </c>
      <c r="H222" s="7">
        <f t="shared" si="22"/>
        <v>39.235294117647058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s="15">
        <f t="shared" si="19"/>
        <v>40725.208333333336</v>
      </c>
      <c r="O222" s="15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8"/>
        <v>98.625514403292186</v>
      </c>
      <c r="G223" t="s">
        <v>14</v>
      </c>
      <c r="H223" s="7">
        <f t="shared" si="22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s="15">
        <f t="shared" si="19"/>
        <v>41081.208333333336</v>
      </c>
      <c r="O223" s="15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8"/>
        <v>137.97916666666669</v>
      </c>
      <c r="G224" t="s">
        <v>20</v>
      </c>
      <c r="H224" s="7">
        <f t="shared" si="22"/>
        <v>47.992753623188406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s="15">
        <f t="shared" si="19"/>
        <v>41914.208333333336</v>
      </c>
      <c r="O224" s="15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8"/>
        <v>93.81099656357388</v>
      </c>
      <c r="G225" t="s">
        <v>14</v>
      </c>
      <c r="H225" s="7">
        <f t="shared" si="22"/>
        <v>87.966702470461868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s="15">
        <f t="shared" si="19"/>
        <v>42445.208333333328</v>
      </c>
      <c r="O225" s="15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8"/>
        <v>403.63930885529157</v>
      </c>
      <c r="G226" t="s">
        <v>20</v>
      </c>
      <c r="H226" s="7">
        <f t="shared" si="22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s="15">
        <f t="shared" si="19"/>
        <v>41906.208333333336</v>
      </c>
      <c r="O226" s="15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8"/>
        <v>260.1740412979351</v>
      </c>
      <c r="G227" t="s">
        <v>20</v>
      </c>
      <c r="H227" s="7">
        <f t="shared" si="22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s="15">
        <f t="shared" si="19"/>
        <v>41762.208333333336</v>
      </c>
      <c r="O227" s="15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8"/>
        <v>366.63333333333333</v>
      </c>
      <c r="G228" t="s">
        <v>20</v>
      </c>
      <c r="H228" s="7">
        <f t="shared" si="22"/>
        <v>98.205357142857139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s="15">
        <f t="shared" si="19"/>
        <v>40276.208333333336</v>
      </c>
      <c r="O228" s="15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8"/>
        <v>168.72085385878489</v>
      </c>
      <c r="G229" t="s">
        <v>20</v>
      </c>
      <c r="H229" s="7">
        <f t="shared" si="22"/>
        <v>108.96182396606575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s="15">
        <f t="shared" si="19"/>
        <v>42139.208333333328</v>
      </c>
      <c r="O229" s="15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8"/>
        <v>119.90717911530093</v>
      </c>
      <c r="G230" t="s">
        <v>20</v>
      </c>
      <c r="H230" s="7">
        <f t="shared" si="22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s="15">
        <f t="shared" si="19"/>
        <v>42613.208333333328</v>
      </c>
      <c r="O230" s="15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8"/>
        <v>193.68925233644859</v>
      </c>
      <c r="G231" t="s">
        <v>20</v>
      </c>
      <c r="H231" s="7">
        <f t="shared" si="22"/>
        <v>64.99333594668758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s="15">
        <f t="shared" si="19"/>
        <v>42887.208333333328</v>
      </c>
      <c r="O231" s="15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8"/>
        <v>420.16666666666669</v>
      </c>
      <c r="G232" t="s">
        <v>20</v>
      </c>
      <c r="H232" s="7">
        <f t="shared" si="22"/>
        <v>99.841584158415841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s="15">
        <f t="shared" si="19"/>
        <v>43805.25</v>
      </c>
      <c r="O232" s="15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8"/>
        <v>76.708333333333329</v>
      </c>
      <c r="G233" t="s">
        <v>74</v>
      </c>
      <c r="H233" s="7">
        <f t="shared" si="22"/>
        <v>82.432835820895519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s="15">
        <f t="shared" si="19"/>
        <v>41415.208333333336</v>
      </c>
      <c r="O233" s="15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8"/>
        <v>171.26470588235293</v>
      </c>
      <c r="G234" t="s">
        <v>20</v>
      </c>
      <c r="H234" s="7">
        <f t="shared" si="22"/>
        <v>63.293478260869563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s="15">
        <f t="shared" si="19"/>
        <v>42576.208333333328</v>
      </c>
      <c r="O234" s="15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8"/>
        <v>157.89473684210526</v>
      </c>
      <c r="G235" t="s">
        <v>20</v>
      </c>
      <c r="H235" s="7">
        <f t="shared" si="22"/>
        <v>96.774193548387103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s="15">
        <f t="shared" si="19"/>
        <v>40706.208333333336</v>
      </c>
      <c r="O235" s="15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8"/>
        <v>109.08</v>
      </c>
      <c r="G236" t="s">
        <v>20</v>
      </c>
      <c r="H236" s="7">
        <f t="shared" si="22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s="15">
        <f t="shared" si="19"/>
        <v>42969.208333333328</v>
      </c>
      <c r="O236" s="15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8"/>
        <v>41.732558139534881</v>
      </c>
      <c r="G237" t="s">
        <v>14</v>
      </c>
      <c r="H237" s="7">
        <f t="shared" si="22"/>
        <v>39.010869565217391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s="15">
        <f t="shared" si="19"/>
        <v>42779.25</v>
      </c>
      <c r="O237" s="15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8"/>
        <v>10.944303797468354</v>
      </c>
      <c r="G238" t="s">
        <v>14</v>
      </c>
      <c r="H238" s="7">
        <f t="shared" si="22"/>
        <v>75.84210526315789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s="15">
        <f t="shared" si="19"/>
        <v>43641.208333333328</v>
      </c>
      <c r="O238" s="15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8"/>
        <v>159.3763440860215</v>
      </c>
      <c r="G239" t="s">
        <v>20</v>
      </c>
      <c r="H239" s="7">
        <f t="shared" si="22"/>
        <v>45.051671732522799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s="15">
        <f t="shared" si="19"/>
        <v>41754.208333333336</v>
      </c>
      <c r="O239" s="15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8"/>
        <v>422.41666666666669</v>
      </c>
      <c r="G240" t="s">
        <v>20</v>
      </c>
      <c r="H240" s="7">
        <f t="shared" si="22"/>
        <v>104.51546391752578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s="15">
        <f t="shared" si="19"/>
        <v>43083.25</v>
      </c>
      <c r="O240" s="15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8"/>
        <v>97.71875</v>
      </c>
      <c r="G241" t="s">
        <v>14</v>
      </c>
      <c r="H241" s="7">
        <f t="shared" si="22"/>
        <v>76.268292682926827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s="15">
        <f t="shared" si="19"/>
        <v>42245.208333333328</v>
      </c>
      <c r="O241" s="15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8"/>
        <v>418.78911564625849</v>
      </c>
      <c r="G242" t="s">
        <v>20</v>
      </c>
      <c r="H242" s="7">
        <f t="shared" si="22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s="15">
        <f t="shared" si="19"/>
        <v>40396.208333333336</v>
      </c>
      <c r="O242" s="15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8"/>
        <v>101.91632047477745</v>
      </c>
      <c r="G243" t="s">
        <v>20</v>
      </c>
      <c r="H243" s="7">
        <f t="shared" si="22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s="15">
        <f t="shared" si="19"/>
        <v>41742.208333333336</v>
      </c>
      <c r="O243" s="15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8"/>
        <v>127.72619047619047</v>
      </c>
      <c r="G244" t="s">
        <v>20</v>
      </c>
      <c r="H244" s="7">
        <f t="shared" si="22"/>
        <v>42.915999999999997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s="15">
        <f t="shared" si="19"/>
        <v>42865.208333333328</v>
      </c>
      <c r="O244" s="15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8"/>
        <v>445.21739130434781</v>
      </c>
      <c r="G245" t="s">
        <v>20</v>
      </c>
      <c r="H245" s="7">
        <f t="shared" si="22"/>
        <v>43.025210084033617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s="15">
        <f t="shared" si="19"/>
        <v>43163.25</v>
      </c>
      <c r="O245" s="15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8"/>
        <v>569.71428571428578</v>
      </c>
      <c r="G246" t="s">
        <v>20</v>
      </c>
      <c r="H246" s="7">
        <f t="shared" si="22"/>
        <v>75.245283018867923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s="15">
        <f t="shared" si="19"/>
        <v>41834.208333333336</v>
      </c>
      <c r="O246" s="15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8"/>
        <v>509.34482758620686</v>
      </c>
      <c r="G247" t="s">
        <v>20</v>
      </c>
      <c r="H247" s="7">
        <f t="shared" si="22"/>
        <v>69.023364485981304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s="15">
        <f t="shared" si="19"/>
        <v>41736.208333333336</v>
      </c>
      <c r="O247" s="15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8"/>
        <v>325.5333333333333</v>
      </c>
      <c r="G248" t="s">
        <v>20</v>
      </c>
      <c r="H248" s="7">
        <f t="shared" si="22"/>
        <v>65.986486486486484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s="15">
        <f t="shared" si="19"/>
        <v>41491.208333333336</v>
      </c>
      <c r="O248" s="15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8"/>
        <v>932.61616161616166</v>
      </c>
      <c r="G249" t="s">
        <v>20</v>
      </c>
      <c r="H249" s="7">
        <f t="shared" si="22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s="15">
        <f t="shared" si="19"/>
        <v>42726.25</v>
      </c>
      <c r="O249" s="15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8"/>
        <v>211.33870967741933</v>
      </c>
      <c r="G250" t="s">
        <v>20</v>
      </c>
      <c r="H250" s="7">
        <f t="shared" si="22"/>
        <v>60.105504587155963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s="15">
        <f t="shared" si="19"/>
        <v>42004.25</v>
      </c>
      <c r="O250" s="15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8"/>
        <v>273.32520325203251</v>
      </c>
      <c r="G251" t="s">
        <v>20</v>
      </c>
      <c r="H251" s="7">
        <f t="shared" si="22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s="15">
        <f t="shared" si="19"/>
        <v>42006.25</v>
      </c>
      <c r="O251" s="15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 s="7">
        <f t="shared" si="22"/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s="15">
        <f t="shared" si="19"/>
        <v>40203.25</v>
      </c>
      <c r="O252" s="15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8"/>
        <v>54.084507042253513</v>
      </c>
      <c r="G253" t="s">
        <v>14</v>
      </c>
      <c r="H253" s="7">
        <f t="shared" si="22"/>
        <v>38.019801980198018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s="15">
        <f t="shared" si="19"/>
        <v>41252.25</v>
      </c>
      <c r="O253" s="15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8"/>
        <v>626.29999999999995</v>
      </c>
      <c r="G254" t="s">
        <v>20</v>
      </c>
      <c r="H254" s="7">
        <f t="shared" si="22"/>
        <v>106.15254237288136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s="15">
        <f t="shared" si="19"/>
        <v>41572.208333333336</v>
      </c>
      <c r="O254" s="15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8"/>
        <v>89.021399176954731</v>
      </c>
      <c r="G255" t="s">
        <v>14</v>
      </c>
      <c r="H255" s="7">
        <f t="shared" si="22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15">
        <f t="shared" si="19"/>
        <v>40641.208333333336</v>
      </c>
      <c r="O255" s="15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8"/>
        <v>184.89130434782609</v>
      </c>
      <c r="G256" t="s">
        <v>20</v>
      </c>
      <c r="H256" s="7">
        <f t="shared" si="22"/>
        <v>96.647727272727266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s="15">
        <f t="shared" si="19"/>
        <v>42787.25</v>
      </c>
      <c r="O256" s="15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8"/>
        <v>120.16770186335404</v>
      </c>
      <c r="G257" t="s">
        <v>20</v>
      </c>
      <c r="H257" s="7">
        <f t="shared" si="22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s="15">
        <f t="shared" si="19"/>
        <v>40590.25</v>
      </c>
      <c r="O257" s="15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8"/>
        <v>23.390243902439025</v>
      </c>
      <c r="G258" t="s">
        <v>14</v>
      </c>
      <c r="H258" s="7">
        <f t="shared" si="22"/>
        <v>63.93333333333333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s="15">
        <f t="shared" si="19"/>
        <v>42393.25</v>
      </c>
      <c r="O258" s="15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24">100*(E259/D259)</f>
        <v>146</v>
      </c>
      <c r="G259" t="s">
        <v>20</v>
      </c>
      <c r="H259" s="7">
        <f t="shared" si="22"/>
        <v>90.456521739130437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s="15">
        <f t="shared" ref="N259:N322" si="25">(((L259/60)/60)/24) + DATE(1970,1,1)</f>
        <v>41338.25</v>
      </c>
      <c r="O259" s="15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LEFT(R259,FIND("/",R259)-1)</f>
        <v>theater</v>
      </c>
      <c r="T259" t="str">
        <f t="shared" si="23"/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24"/>
        <v>268.48</v>
      </c>
      <c r="G260" t="s">
        <v>20</v>
      </c>
      <c r="H260" s="7">
        <f t="shared" ref="H260:H323" si="28">IF(E260=0, "0",E260/I260)</f>
        <v>72.172043010752688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s="15">
        <f t="shared" si="25"/>
        <v>42712.25</v>
      </c>
      <c r="O260" s="15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ref="T260:T323" si="29">RIGHT(R260,LEN(R260)-FIND("/", R260))</f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24"/>
        <v>597.5</v>
      </c>
      <c r="G261" t="s">
        <v>20</v>
      </c>
      <c r="H261" s="7">
        <f t="shared" si="28"/>
        <v>77.934782608695656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s="15">
        <f t="shared" si="25"/>
        <v>41251.25</v>
      </c>
      <c r="O261" s="15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24"/>
        <v>157.69841269841268</v>
      </c>
      <c r="G262" t="s">
        <v>20</v>
      </c>
      <c r="H262" s="7">
        <f t="shared" si="28"/>
        <v>38.065134099616856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s="15">
        <f t="shared" si="25"/>
        <v>41180.208333333336</v>
      </c>
      <c r="O262" s="15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31.201660735468568</v>
      </c>
      <c r="G263" t="s">
        <v>14</v>
      </c>
      <c r="H263" s="7">
        <f t="shared" si="28"/>
        <v>57.936123348017624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s="15">
        <f t="shared" si="25"/>
        <v>40415.208333333336</v>
      </c>
      <c r="O263" s="15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4"/>
        <v>313.41176470588238</v>
      </c>
      <c r="G264" t="s">
        <v>20</v>
      </c>
      <c r="H264" s="7">
        <f t="shared" si="28"/>
        <v>49.794392523364486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s="15">
        <f t="shared" si="25"/>
        <v>40638.208333333336</v>
      </c>
      <c r="O264" s="15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4"/>
        <v>370.89655172413791</v>
      </c>
      <c r="G265" t="s">
        <v>20</v>
      </c>
      <c r="H265" s="7">
        <f t="shared" si="28"/>
        <v>54.050251256281406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s="15">
        <f t="shared" si="25"/>
        <v>40187.25</v>
      </c>
      <c r="O265" s="15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4"/>
        <v>362.66447368421052</v>
      </c>
      <c r="G266" t="s">
        <v>20</v>
      </c>
      <c r="H266" s="7">
        <f t="shared" si="28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s="15">
        <f t="shared" si="25"/>
        <v>41317.25</v>
      </c>
      <c r="O266" s="15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4"/>
        <v>123.08163265306122</v>
      </c>
      <c r="G267" t="s">
        <v>20</v>
      </c>
      <c r="H267" s="7">
        <f t="shared" si="28"/>
        <v>70.127906976744185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s="15">
        <f t="shared" si="25"/>
        <v>42372.25</v>
      </c>
      <c r="O267" s="15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4"/>
        <v>76.766756032171585</v>
      </c>
      <c r="G268" t="s">
        <v>14</v>
      </c>
      <c r="H268" s="7">
        <f t="shared" si="28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s="15">
        <f t="shared" si="25"/>
        <v>41950.25</v>
      </c>
      <c r="O268" s="15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4"/>
        <v>233.62012987012989</v>
      </c>
      <c r="G269" t="s">
        <v>20</v>
      </c>
      <c r="H269" s="7">
        <f t="shared" si="28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s="15">
        <f t="shared" si="25"/>
        <v>41206.208333333336</v>
      </c>
      <c r="O269" s="15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4"/>
        <v>180.53333333333333</v>
      </c>
      <c r="G270" t="s">
        <v>20</v>
      </c>
      <c r="H270" s="7">
        <f t="shared" si="28"/>
        <v>56.416666666666664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s="15">
        <f t="shared" si="25"/>
        <v>41186.208333333336</v>
      </c>
      <c r="O270" s="15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4"/>
        <v>252.62857142857143</v>
      </c>
      <c r="G271" t="s">
        <v>20</v>
      </c>
      <c r="H271" s="7">
        <f t="shared" si="28"/>
        <v>101.63218390804597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s="15">
        <f t="shared" si="25"/>
        <v>43496.25</v>
      </c>
      <c r="O271" s="15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4"/>
        <v>27.176538240368025</v>
      </c>
      <c r="G272" t="s">
        <v>74</v>
      </c>
      <c r="H272" s="7">
        <f t="shared" si="28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s="15">
        <f t="shared" si="25"/>
        <v>40514.25</v>
      </c>
      <c r="O272" s="15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</v>
      </c>
      <c r="G273" t="s">
        <v>47</v>
      </c>
      <c r="H273" s="7">
        <f t="shared" si="28"/>
        <v>32.016393442622949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s="15">
        <f t="shared" si="25"/>
        <v>42345.25</v>
      </c>
      <c r="O273" s="15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4"/>
        <v>304.0097847358121</v>
      </c>
      <c r="G274" t="s">
        <v>20</v>
      </c>
      <c r="H274" s="7">
        <f t="shared" si="28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s="15">
        <f t="shared" si="25"/>
        <v>43656.208333333328</v>
      </c>
      <c r="O274" s="15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4"/>
        <v>137.23076923076923</v>
      </c>
      <c r="G275" t="s">
        <v>20</v>
      </c>
      <c r="H275" s="7">
        <f t="shared" si="28"/>
        <v>37.957446808510639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15">
        <f t="shared" si="25"/>
        <v>42995.208333333328</v>
      </c>
      <c r="O275" s="15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4"/>
        <v>32.208333333333336</v>
      </c>
      <c r="G276" t="s">
        <v>14</v>
      </c>
      <c r="H276" s="7">
        <f t="shared" si="28"/>
        <v>51.533333333333331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s="15">
        <f t="shared" si="25"/>
        <v>43045.25</v>
      </c>
      <c r="O276" s="15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4"/>
        <v>241.51282051282053</v>
      </c>
      <c r="G277" t="s">
        <v>20</v>
      </c>
      <c r="H277" s="7">
        <f t="shared" si="28"/>
        <v>81.198275862068968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s="15">
        <f t="shared" si="25"/>
        <v>43561.208333333328</v>
      </c>
      <c r="O277" s="15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4"/>
        <v>96.8</v>
      </c>
      <c r="G278" t="s">
        <v>14</v>
      </c>
      <c r="H278" s="7">
        <f t="shared" si="28"/>
        <v>40.030075187969928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s="15">
        <f t="shared" si="25"/>
        <v>41018.208333333336</v>
      </c>
      <c r="O278" s="15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4"/>
        <v>1066.4285714285716</v>
      </c>
      <c r="G279" t="s">
        <v>20</v>
      </c>
      <c r="H279" s="7">
        <f t="shared" si="28"/>
        <v>89.939759036144579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s="15">
        <f t="shared" si="25"/>
        <v>40378.208333333336</v>
      </c>
      <c r="O279" s="15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4"/>
        <v>325.88888888888891</v>
      </c>
      <c r="G280" t="s">
        <v>20</v>
      </c>
      <c r="H280" s="7">
        <f t="shared" si="28"/>
        <v>96.692307692307693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s="15">
        <f t="shared" si="25"/>
        <v>41239.25</v>
      </c>
      <c r="O280" s="15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4"/>
        <v>170.70000000000002</v>
      </c>
      <c r="G281" t="s">
        <v>20</v>
      </c>
      <c r="H281" s="7">
        <f t="shared" si="28"/>
        <v>25.010989010989011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s="15">
        <f t="shared" si="25"/>
        <v>43346.208333333328</v>
      </c>
      <c r="O281" s="15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4"/>
        <v>581.44000000000005</v>
      </c>
      <c r="G282" t="s">
        <v>20</v>
      </c>
      <c r="H282" s="7">
        <f t="shared" si="28"/>
        <v>36.987277353689571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s="15">
        <f t="shared" si="25"/>
        <v>43060.25</v>
      </c>
      <c r="O282" s="15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4"/>
        <v>91.520972644376897</v>
      </c>
      <c r="G283" t="s">
        <v>14</v>
      </c>
      <c r="H283" s="7">
        <f t="shared" si="28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s="15">
        <f t="shared" si="25"/>
        <v>40979.25</v>
      </c>
      <c r="O283" s="15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4"/>
        <v>108.04761904761904</v>
      </c>
      <c r="G284" t="s">
        <v>20</v>
      </c>
      <c r="H284" s="7">
        <f t="shared" si="28"/>
        <v>68.240601503759393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s="15">
        <f t="shared" si="25"/>
        <v>42701.25</v>
      </c>
      <c r="O284" s="15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4"/>
        <v>18.728395061728396</v>
      </c>
      <c r="G285" t="s">
        <v>14</v>
      </c>
      <c r="H285" s="7">
        <f t="shared" si="28"/>
        <v>52.310344827586206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s="15">
        <f t="shared" si="25"/>
        <v>42520.208333333328</v>
      </c>
      <c r="O285" s="15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4"/>
        <v>83.193877551020407</v>
      </c>
      <c r="G286" t="s">
        <v>14</v>
      </c>
      <c r="H286" s="7">
        <f t="shared" si="28"/>
        <v>61.765151515151516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s="15">
        <f t="shared" si="25"/>
        <v>41030.208333333336</v>
      </c>
      <c r="O286" s="15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4"/>
        <v>706.33333333333337</v>
      </c>
      <c r="G287" t="s">
        <v>20</v>
      </c>
      <c r="H287" s="7">
        <f t="shared" si="28"/>
        <v>25.027559055118111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s="15">
        <f t="shared" si="25"/>
        <v>42623.208333333328</v>
      </c>
      <c r="O287" s="15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4"/>
        <v>17.446030330062445</v>
      </c>
      <c r="G288" t="s">
        <v>74</v>
      </c>
      <c r="H288" s="7">
        <f t="shared" si="28"/>
        <v>106.28804347826087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s="15">
        <f t="shared" si="25"/>
        <v>42697.25</v>
      </c>
      <c r="O288" s="15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4"/>
        <v>209.73015873015873</v>
      </c>
      <c r="G289" t="s">
        <v>20</v>
      </c>
      <c r="H289" s="7">
        <f t="shared" si="28"/>
        <v>75.07386363636364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s="15">
        <f t="shared" si="25"/>
        <v>42122.208333333328</v>
      </c>
      <c r="O289" s="15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4"/>
        <v>97.785714285714292</v>
      </c>
      <c r="G290" t="s">
        <v>14</v>
      </c>
      <c r="H290" s="7">
        <f t="shared" si="28"/>
        <v>39.970802919708028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s="15">
        <f t="shared" si="25"/>
        <v>40982.208333333336</v>
      </c>
      <c r="O290" s="15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4"/>
        <v>1684.25</v>
      </c>
      <c r="G291" t="s">
        <v>20</v>
      </c>
      <c r="H291" s="7">
        <f t="shared" si="28"/>
        <v>39.982195845697326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15">
        <f t="shared" si="25"/>
        <v>42219.208333333328</v>
      </c>
      <c r="O291" s="15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4"/>
        <v>54.402135231316727</v>
      </c>
      <c r="G292" t="s">
        <v>14</v>
      </c>
      <c r="H292" s="7">
        <f t="shared" si="28"/>
        <v>101.01541850220265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s="15">
        <f t="shared" si="25"/>
        <v>41404.208333333336</v>
      </c>
      <c r="O292" s="15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4"/>
        <v>456.61111111111109</v>
      </c>
      <c r="G293" t="s">
        <v>20</v>
      </c>
      <c r="H293" s="7">
        <f t="shared" si="28"/>
        <v>76.813084112149539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s="15">
        <f t="shared" si="25"/>
        <v>40831.208333333336</v>
      </c>
      <c r="O293" s="15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9.8219178082191778</v>
      </c>
      <c r="G294" t="s">
        <v>14</v>
      </c>
      <c r="H294" s="7">
        <f t="shared" si="28"/>
        <v>71.7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s="15">
        <f t="shared" si="25"/>
        <v>40984.208333333336</v>
      </c>
      <c r="O294" s="15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4"/>
        <v>16.384615384615383</v>
      </c>
      <c r="G295" t="s">
        <v>74</v>
      </c>
      <c r="H295" s="7">
        <f t="shared" si="28"/>
        <v>33.28125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s="15">
        <f t="shared" si="25"/>
        <v>40456.208333333336</v>
      </c>
      <c r="O295" s="15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4"/>
        <v>1339.6666666666667</v>
      </c>
      <c r="G296" t="s">
        <v>20</v>
      </c>
      <c r="H296" s="7">
        <f t="shared" si="28"/>
        <v>43.923497267759565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s="15">
        <f t="shared" si="25"/>
        <v>43399.208333333328</v>
      </c>
      <c r="O296" s="15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4"/>
        <v>35.650077760497666</v>
      </c>
      <c r="G297" t="s">
        <v>14</v>
      </c>
      <c r="H297" s="7">
        <f t="shared" si="28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s="15">
        <f t="shared" si="25"/>
        <v>41562.208333333336</v>
      </c>
      <c r="O297" s="15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4"/>
        <v>54.950819672131146</v>
      </c>
      <c r="G298" t="s">
        <v>14</v>
      </c>
      <c r="H298" s="7">
        <f t="shared" si="28"/>
        <v>88.21052631578948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s="15">
        <f t="shared" si="25"/>
        <v>43493.25</v>
      </c>
      <c r="O298" s="15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4"/>
        <v>94.236111111111114</v>
      </c>
      <c r="G299" t="s">
        <v>14</v>
      </c>
      <c r="H299" s="7">
        <f t="shared" si="28"/>
        <v>65.240384615384613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s="15">
        <f t="shared" si="25"/>
        <v>41653.25</v>
      </c>
      <c r="O299" s="15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4"/>
        <v>143.91428571428571</v>
      </c>
      <c r="G300" t="s">
        <v>20</v>
      </c>
      <c r="H300" s="7">
        <f t="shared" si="28"/>
        <v>69.958333333333329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s="15">
        <f t="shared" si="25"/>
        <v>42426.25</v>
      </c>
      <c r="O300" s="15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4"/>
        <v>51.421052631578945</v>
      </c>
      <c r="G301" t="s">
        <v>14</v>
      </c>
      <c r="H301" s="7">
        <f t="shared" si="28"/>
        <v>39.877551020408163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s="15">
        <f t="shared" si="25"/>
        <v>42432.25</v>
      </c>
      <c r="O301" s="15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 s="7">
        <f t="shared" si="28"/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s="15">
        <f t="shared" si="25"/>
        <v>42977.208333333328</v>
      </c>
      <c r="O302" s="15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4"/>
        <v>1344.6666666666667</v>
      </c>
      <c r="G303" t="s">
        <v>20</v>
      </c>
      <c r="H303" s="7">
        <f t="shared" si="28"/>
        <v>41.023728813559323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s="15">
        <f t="shared" si="25"/>
        <v>42061.25</v>
      </c>
      <c r="O303" s="15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4"/>
        <v>31.844940867279899</v>
      </c>
      <c r="G304" t="s">
        <v>14</v>
      </c>
      <c r="H304" s="7">
        <f t="shared" si="28"/>
        <v>98.914285714285711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s="15">
        <f t="shared" si="25"/>
        <v>43345.208333333328</v>
      </c>
      <c r="O304" s="15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4"/>
        <v>82.617647058823536</v>
      </c>
      <c r="G305" t="s">
        <v>14</v>
      </c>
      <c r="H305" s="7">
        <f t="shared" si="28"/>
        <v>87.78125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s="15">
        <f t="shared" si="25"/>
        <v>42376.25</v>
      </c>
      <c r="O305" s="15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4"/>
        <v>546.14285714285722</v>
      </c>
      <c r="G306" t="s">
        <v>20</v>
      </c>
      <c r="H306" s="7">
        <f t="shared" si="28"/>
        <v>80.767605633802816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s="15">
        <f t="shared" si="25"/>
        <v>42589.208333333328</v>
      </c>
      <c r="O306" s="15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4"/>
        <v>286.21428571428572</v>
      </c>
      <c r="G307" t="s">
        <v>20</v>
      </c>
      <c r="H307" s="7">
        <f t="shared" si="28"/>
        <v>94.28235294117647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s="15">
        <f t="shared" si="25"/>
        <v>42448.208333333328</v>
      </c>
      <c r="O307" s="15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7.9076923076923071</v>
      </c>
      <c r="G308" t="s">
        <v>14</v>
      </c>
      <c r="H308" s="7">
        <f t="shared" si="28"/>
        <v>73.428571428571431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s="15">
        <f t="shared" si="25"/>
        <v>42930.208333333328</v>
      </c>
      <c r="O308" s="15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4"/>
        <v>132.13677811550153</v>
      </c>
      <c r="G309" t="s">
        <v>20</v>
      </c>
      <c r="H309" s="7">
        <f t="shared" si="28"/>
        <v>65.968133535660087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s="15">
        <f t="shared" si="25"/>
        <v>41066.208333333336</v>
      </c>
      <c r="O309" s="15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4"/>
        <v>74.077834179357026</v>
      </c>
      <c r="G310" t="s">
        <v>14</v>
      </c>
      <c r="H310" s="7">
        <f t="shared" si="28"/>
        <v>109.04109589041096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s="15">
        <f t="shared" si="25"/>
        <v>40651.208333333336</v>
      </c>
      <c r="O310" s="15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4"/>
        <v>75.292682926829272</v>
      </c>
      <c r="G311" t="s">
        <v>74</v>
      </c>
      <c r="H311" s="7">
        <f t="shared" si="28"/>
        <v>41.16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s="15">
        <f t="shared" si="25"/>
        <v>40807.208333333336</v>
      </c>
      <c r="O311" s="15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4"/>
        <v>20.333333333333332</v>
      </c>
      <c r="G312" t="s">
        <v>14</v>
      </c>
      <c r="H312" s="7">
        <f t="shared" si="28"/>
        <v>99.125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s="15">
        <f t="shared" si="25"/>
        <v>40277.208333333336</v>
      </c>
      <c r="O312" s="15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4"/>
        <v>203.36507936507937</v>
      </c>
      <c r="G313" t="s">
        <v>20</v>
      </c>
      <c r="H313" s="7">
        <f t="shared" si="28"/>
        <v>105.88429752066116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s="15">
        <f t="shared" si="25"/>
        <v>40590.25</v>
      </c>
      <c r="O313" s="15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4"/>
        <v>310.2284263959391</v>
      </c>
      <c r="G314" t="s">
        <v>20</v>
      </c>
      <c r="H314" s="7">
        <f t="shared" si="28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s="15">
        <f t="shared" si="25"/>
        <v>41572.208333333336</v>
      </c>
      <c r="O314" s="15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4"/>
        <v>395.31818181818181</v>
      </c>
      <c r="G315" t="s">
        <v>20</v>
      </c>
      <c r="H315" s="7">
        <f t="shared" si="28"/>
        <v>39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s="15">
        <f t="shared" si="25"/>
        <v>40966.25</v>
      </c>
      <c r="O315" s="15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4"/>
        <v>294.71428571428572</v>
      </c>
      <c r="G316" t="s">
        <v>20</v>
      </c>
      <c r="H316" s="7">
        <f t="shared" si="28"/>
        <v>31.022556390977442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s="15">
        <f t="shared" si="25"/>
        <v>43536.208333333328</v>
      </c>
      <c r="O316" s="15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4"/>
        <v>33.89473684210526</v>
      </c>
      <c r="G317" t="s">
        <v>14</v>
      </c>
      <c r="H317" s="7">
        <f t="shared" si="28"/>
        <v>103.87096774193549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s="15">
        <f t="shared" si="25"/>
        <v>41783.208333333336</v>
      </c>
      <c r="O317" s="15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4"/>
        <v>66.677083333333329</v>
      </c>
      <c r="G318" t="s">
        <v>14</v>
      </c>
      <c r="H318" s="7">
        <f t="shared" si="28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s="15">
        <f t="shared" si="25"/>
        <v>43788.25</v>
      </c>
      <c r="O318" s="15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4"/>
        <v>19.227272727272727</v>
      </c>
      <c r="G319" t="s">
        <v>14</v>
      </c>
      <c r="H319" s="7">
        <f t="shared" si="28"/>
        <v>42.3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s="15">
        <f t="shared" si="25"/>
        <v>42869.208333333328</v>
      </c>
      <c r="O319" s="15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4"/>
        <v>15.842105263157894</v>
      </c>
      <c r="G320" t="s">
        <v>14</v>
      </c>
      <c r="H320" s="7">
        <f t="shared" si="28"/>
        <v>53.117647058823529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s="15">
        <f t="shared" si="25"/>
        <v>41684.25</v>
      </c>
      <c r="O320" s="15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4"/>
        <v>38.702380952380956</v>
      </c>
      <c r="G321" t="s">
        <v>74</v>
      </c>
      <c r="H321" s="7">
        <f t="shared" si="28"/>
        <v>50.796875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s="15">
        <f t="shared" si="25"/>
        <v>40402.208333333336</v>
      </c>
      <c r="O321" s="15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9.5876777251184837</v>
      </c>
      <c r="G322" t="s">
        <v>14</v>
      </c>
      <c r="H322" s="7">
        <f t="shared" si="28"/>
        <v>101.15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s="15">
        <f t="shared" si="25"/>
        <v>40673.208333333336</v>
      </c>
      <c r="O322" s="15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30">100*(E323/D323)</f>
        <v>94.144366197183089</v>
      </c>
      <c r="G323" t="s">
        <v>14</v>
      </c>
      <c r="H323" s="7">
        <f t="shared" si="28"/>
        <v>65.000810372771468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s="15">
        <f t="shared" ref="N323:N386" si="31">(((L323/60)/60)/24) + DATE(1970,1,1)</f>
        <v>40634.208333333336</v>
      </c>
      <c r="O323" s="15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LEFT(R323,FIND("/",R323)-1)</f>
        <v>film &amp; video</v>
      </c>
      <c r="T323" t="str">
        <f t="shared" si="29"/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30"/>
        <v>166.56234096692114</v>
      </c>
      <c r="G324" t="s">
        <v>20</v>
      </c>
      <c r="H324" s="7">
        <f t="shared" ref="H324:H387" si="34">IF(E324=0, "0",E324/I324)</f>
        <v>37.998645510835914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s="15">
        <f t="shared" si="31"/>
        <v>40507.25</v>
      </c>
      <c r="O324" s="15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ref="T324:T387" si="35">RIGHT(R324,LEN(R324)-FIND("/", R324))</f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30"/>
        <v>24.134831460674157</v>
      </c>
      <c r="G325" t="s">
        <v>14</v>
      </c>
      <c r="H325" s="7">
        <f t="shared" si="34"/>
        <v>82.615384615384613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s="15">
        <f t="shared" si="31"/>
        <v>41725.208333333336</v>
      </c>
      <c r="O325" s="15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30"/>
        <v>164.05633802816902</v>
      </c>
      <c r="G326" t="s">
        <v>20</v>
      </c>
      <c r="H326" s="7">
        <f t="shared" si="34"/>
        <v>37.941368078175898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s="15">
        <f t="shared" si="31"/>
        <v>42176.208333333328</v>
      </c>
      <c r="O326" s="15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30"/>
        <v>90.723076923076931</v>
      </c>
      <c r="G327" t="s">
        <v>14</v>
      </c>
      <c r="H327" s="7">
        <f t="shared" si="34"/>
        <v>80.780821917808225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s="15">
        <f t="shared" si="31"/>
        <v>43267.208333333328</v>
      </c>
      <c r="O327" s="15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30"/>
        <v>46.194444444444443</v>
      </c>
      <c r="G328" t="s">
        <v>14</v>
      </c>
      <c r="H328" s="7">
        <f t="shared" si="34"/>
        <v>25.984375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s="15">
        <f t="shared" si="31"/>
        <v>42364.25</v>
      </c>
      <c r="O328" s="15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30"/>
        <v>38.53846153846154</v>
      </c>
      <c r="G329" t="s">
        <v>14</v>
      </c>
      <c r="H329" s="7">
        <f t="shared" si="34"/>
        <v>30.363636363636363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s="15">
        <f t="shared" si="31"/>
        <v>43705.208333333328</v>
      </c>
      <c r="O329" s="15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30"/>
        <v>133.56231003039514</v>
      </c>
      <c r="G330" t="s">
        <v>20</v>
      </c>
      <c r="H330" s="7">
        <f t="shared" si="34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s="15">
        <f t="shared" si="31"/>
        <v>43434.25</v>
      </c>
      <c r="O330" s="15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30"/>
        <v>22.896588486140725</v>
      </c>
      <c r="G331" t="s">
        <v>47</v>
      </c>
      <c r="H331" s="7">
        <f t="shared" si="34"/>
        <v>101.78672985781991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s="15">
        <f t="shared" si="31"/>
        <v>42716.25</v>
      </c>
      <c r="O331" s="15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30"/>
        <v>184.95548961424333</v>
      </c>
      <c r="G332" t="s">
        <v>20</v>
      </c>
      <c r="H332" s="7">
        <f t="shared" si="34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s="15">
        <f t="shared" si="31"/>
        <v>43077.25</v>
      </c>
      <c r="O332" s="15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30"/>
        <v>443.72727272727275</v>
      </c>
      <c r="G333" t="s">
        <v>20</v>
      </c>
      <c r="H333" s="7">
        <f t="shared" si="34"/>
        <v>77.068421052631578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s="15">
        <f t="shared" si="31"/>
        <v>40896.25</v>
      </c>
      <c r="O333" s="15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30"/>
        <v>199.9806763285024</v>
      </c>
      <c r="G334" t="s">
        <v>20</v>
      </c>
      <c r="H334" s="7">
        <f t="shared" si="34"/>
        <v>88.076595744680844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s="15">
        <f t="shared" si="31"/>
        <v>41361.208333333336</v>
      </c>
      <c r="O334" s="15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30"/>
        <v>123.95833333333333</v>
      </c>
      <c r="G335" t="s">
        <v>20</v>
      </c>
      <c r="H335" s="7">
        <f t="shared" si="34"/>
        <v>47.035573122529641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s="15">
        <f t="shared" si="31"/>
        <v>43424.25</v>
      </c>
      <c r="O335" s="15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30"/>
        <v>186.61329305135951</v>
      </c>
      <c r="G336" t="s">
        <v>20</v>
      </c>
      <c r="H336" s="7">
        <f t="shared" si="34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s="15">
        <f t="shared" si="31"/>
        <v>43110.25</v>
      </c>
      <c r="O336" s="15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30"/>
        <v>114.28538550057536</v>
      </c>
      <c r="G337" t="s">
        <v>20</v>
      </c>
      <c r="H337" s="7">
        <f t="shared" si="34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s="15">
        <f t="shared" si="31"/>
        <v>43784.25</v>
      </c>
      <c r="O337" s="15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30"/>
        <v>97.032531824611041</v>
      </c>
      <c r="G338" t="s">
        <v>14</v>
      </c>
      <c r="H338" s="7">
        <f t="shared" si="34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s="15">
        <f t="shared" si="31"/>
        <v>40527.25</v>
      </c>
      <c r="O338" s="15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30"/>
        <v>122.81904761904762</v>
      </c>
      <c r="G339" t="s">
        <v>20</v>
      </c>
      <c r="H339" s="7">
        <f t="shared" si="34"/>
        <v>105.9945205479452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s="15">
        <f t="shared" si="31"/>
        <v>43780.25</v>
      </c>
      <c r="O339" s="15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30"/>
        <v>179.14326647564468</v>
      </c>
      <c r="G340" t="s">
        <v>20</v>
      </c>
      <c r="H340" s="7">
        <f t="shared" si="34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s="15">
        <f t="shared" si="31"/>
        <v>40821.208333333336</v>
      </c>
      <c r="O340" s="15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30"/>
        <v>79.951577402787962</v>
      </c>
      <c r="G341" t="s">
        <v>74</v>
      </c>
      <c r="H341" s="7">
        <f t="shared" si="34"/>
        <v>84.02004626060139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15">
        <f t="shared" si="31"/>
        <v>42949.208333333328</v>
      </c>
      <c r="O341" s="15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30"/>
        <v>94.242587601078171</v>
      </c>
      <c r="G342" t="s">
        <v>14</v>
      </c>
      <c r="H342" s="7">
        <f t="shared" si="34"/>
        <v>88.966921119592882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s="15">
        <f t="shared" si="31"/>
        <v>40889.25</v>
      </c>
      <c r="O342" s="15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30"/>
        <v>84.669291338582681</v>
      </c>
      <c r="G343" t="s">
        <v>14</v>
      </c>
      <c r="H343" s="7">
        <f t="shared" si="34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s="15">
        <f t="shared" si="31"/>
        <v>42244.208333333328</v>
      </c>
      <c r="O343" s="15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30"/>
        <v>66.521920668058456</v>
      </c>
      <c r="G344" t="s">
        <v>14</v>
      </c>
      <c r="H344" s="7">
        <f t="shared" si="34"/>
        <v>97.146341463414629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s="15">
        <f t="shared" si="31"/>
        <v>41475.208333333336</v>
      </c>
      <c r="O344" s="15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30"/>
        <v>53.922222222222224</v>
      </c>
      <c r="G345" t="s">
        <v>14</v>
      </c>
      <c r="H345" s="7">
        <f t="shared" si="34"/>
        <v>33.013605442176868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s="15">
        <f t="shared" si="31"/>
        <v>41597.25</v>
      </c>
      <c r="O345" s="15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30"/>
        <v>41.983299595141702</v>
      </c>
      <c r="G346" t="s">
        <v>14</v>
      </c>
      <c r="H346" s="7">
        <f t="shared" si="34"/>
        <v>99.950602409638549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s="15">
        <f t="shared" si="31"/>
        <v>43122.25</v>
      </c>
      <c r="O346" s="15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30"/>
        <v>14.69479695431472</v>
      </c>
      <c r="G347" t="s">
        <v>14</v>
      </c>
      <c r="H347" s="7">
        <f t="shared" si="34"/>
        <v>69.966767371601208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s="15">
        <f t="shared" si="31"/>
        <v>42194.208333333328</v>
      </c>
      <c r="O347" s="15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30"/>
        <v>34.475000000000001</v>
      </c>
      <c r="G348" t="s">
        <v>14</v>
      </c>
      <c r="H348" s="7">
        <f t="shared" si="34"/>
        <v>110.32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s="15">
        <f t="shared" si="31"/>
        <v>42971.208333333328</v>
      </c>
      <c r="O348" s="15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30"/>
        <v>1400.7777777777778</v>
      </c>
      <c r="G349" t="s">
        <v>20</v>
      </c>
      <c r="H349" s="7">
        <f t="shared" si="34"/>
        <v>66.005235602094245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s="15">
        <f t="shared" si="31"/>
        <v>42046.25</v>
      </c>
      <c r="O349" s="15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30"/>
        <v>71.770351758793964</v>
      </c>
      <c r="G350" t="s">
        <v>14</v>
      </c>
      <c r="H350" s="7">
        <f t="shared" si="34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s="15">
        <f t="shared" si="31"/>
        <v>42782.25</v>
      </c>
      <c r="O350" s="15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30"/>
        <v>53.074115044247783</v>
      </c>
      <c r="G351" t="s">
        <v>14</v>
      </c>
      <c r="H351" s="7">
        <f t="shared" si="34"/>
        <v>103.96316359696641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s="15">
        <f t="shared" si="31"/>
        <v>42930.208333333328</v>
      </c>
      <c r="O351" s="15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 s="7">
        <f t="shared" si="34"/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s="15">
        <f t="shared" si="31"/>
        <v>42144.208333333328</v>
      </c>
      <c r="O352" s="15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30"/>
        <v>127.70715249662618</v>
      </c>
      <c r="G353" t="s">
        <v>20</v>
      </c>
      <c r="H353" s="7">
        <f t="shared" si="34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s="15">
        <f t="shared" si="31"/>
        <v>42240.208333333328</v>
      </c>
      <c r="O353" s="15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30"/>
        <v>34.892857142857139</v>
      </c>
      <c r="G354" t="s">
        <v>14</v>
      </c>
      <c r="H354" s="7">
        <f t="shared" si="34"/>
        <v>29.606060606060606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15">
        <f t="shared" si="31"/>
        <v>42315.25</v>
      </c>
      <c r="O354" s="15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30"/>
        <v>410.59821428571428</v>
      </c>
      <c r="G355" t="s">
        <v>20</v>
      </c>
      <c r="H355" s="7">
        <f t="shared" si="34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s="15">
        <f t="shared" si="31"/>
        <v>43651.208333333328</v>
      </c>
      <c r="O355" s="15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30"/>
        <v>123.73770491803278</v>
      </c>
      <c r="G356" t="s">
        <v>20</v>
      </c>
      <c r="H356" s="7">
        <f t="shared" si="34"/>
        <v>94.35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s="15">
        <f t="shared" si="31"/>
        <v>41520.208333333336</v>
      </c>
      <c r="O356" s="15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30"/>
        <v>58.973684210526315</v>
      </c>
      <c r="G357" t="s">
        <v>47</v>
      </c>
      <c r="H357" s="7">
        <f t="shared" si="34"/>
        <v>26.058139534883722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s="15">
        <f t="shared" si="31"/>
        <v>42757.25</v>
      </c>
      <c r="O357" s="15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30"/>
        <v>36.892473118279568</v>
      </c>
      <c r="G358" t="s">
        <v>14</v>
      </c>
      <c r="H358" s="7">
        <f t="shared" si="34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s="15">
        <f t="shared" si="31"/>
        <v>40922.25</v>
      </c>
      <c r="O358" s="15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30"/>
        <v>184.91304347826087</v>
      </c>
      <c r="G359" t="s">
        <v>20</v>
      </c>
      <c r="H359" s="7">
        <f t="shared" si="34"/>
        <v>103.73170731707317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s="15">
        <f t="shared" si="31"/>
        <v>42250.208333333328</v>
      </c>
      <c r="O359" s="15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30"/>
        <v>11.814432989690722</v>
      </c>
      <c r="G360" t="s">
        <v>14</v>
      </c>
      <c r="H360" s="7">
        <f t="shared" si="34"/>
        <v>49.826086956521742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15">
        <f t="shared" si="31"/>
        <v>43322.208333333328</v>
      </c>
      <c r="O360" s="15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30"/>
        <v>298.7</v>
      </c>
      <c r="G361" t="s">
        <v>20</v>
      </c>
      <c r="H361" s="7">
        <f t="shared" si="34"/>
        <v>63.893048128342244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s="15">
        <f t="shared" si="31"/>
        <v>40782.208333333336</v>
      </c>
      <c r="O361" s="15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30"/>
        <v>226.35175879396985</v>
      </c>
      <c r="G362" t="s">
        <v>20</v>
      </c>
      <c r="H362" s="7">
        <f t="shared" si="34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s="15">
        <f t="shared" si="31"/>
        <v>40544.25</v>
      </c>
      <c r="O362" s="15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30"/>
        <v>173.56363636363636</v>
      </c>
      <c r="G363" t="s">
        <v>20</v>
      </c>
      <c r="H363" s="7">
        <f t="shared" si="34"/>
        <v>108.47727272727273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s="15">
        <f t="shared" si="31"/>
        <v>43015.208333333328</v>
      </c>
      <c r="O363" s="15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30"/>
        <v>371.75675675675677</v>
      </c>
      <c r="G364" t="s">
        <v>20</v>
      </c>
      <c r="H364" s="7">
        <f t="shared" si="34"/>
        <v>72.015706806282722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s="15">
        <f t="shared" si="31"/>
        <v>40570.25</v>
      </c>
      <c r="O364" s="15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30"/>
        <v>160.19230769230771</v>
      </c>
      <c r="G365" t="s">
        <v>20</v>
      </c>
      <c r="H365" s="7">
        <f t="shared" si="34"/>
        <v>59.928057553956833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s="15">
        <f t="shared" si="31"/>
        <v>40904.25</v>
      </c>
      <c r="O365" s="15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30"/>
        <v>1616.3333333333335</v>
      </c>
      <c r="G366" t="s">
        <v>20</v>
      </c>
      <c r="H366" s="7">
        <f t="shared" si="34"/>
        <v>78.209677419354833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s="15">
        <f t="shared" si="31"/>
        <v>43164.25</v>
      </c>
      <c r="O366" s="15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30"/>
        <v>733.4375</v>
      </c>
      <c r="G367" t="s">
        <v>20</v>
      </c>
      <c r="H367" s="7">
        <f t="shared" si="34"/>
        <v>104.77678571428571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s="15">
        <f t="shared" si="31"/>
        <v>42733.25</v>
      </c>
      <c r="O367" s="15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30"/>
        <v>592.11111111111109</v>
      </c>
      <c r="G368" t="s">
        <v>20</v>
      </c>
      <c r="H368" s="7">
        <f t="shared" si="34"/>
        <v>105.52475247524752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s="15">
        <f t="shared" si="31"/>
        <v>40546.25</v>
      </c>
      <c r="O368" s="15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30"/>
        <v>18.888888888888889</v>
      </c>
      <c r="G369" t="s">
        <v>14</v>
      </c>
      <c r="H369" s="7">
        <f t="shared" si="34"/>
        <v>24.933333333333334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s="15">
        <f t="shared" si="31"/>
        <v>41930.208333333336</v>
      </c>
      <c r="O369" s="15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30"/>
        <v>276.80769230769232</v>
      </c>
      <c r="G370" t="s">
        <v>20</v>
      </c>
      <c r="H370" s="7">
        <f t="shared" si="34"/>
        <v>69.873786407766985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s="15">
        <f t="shared" si="31"/>
        <v>40464.208333333336</v>
      </c>
      <c r="O370" s="15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30"/>
        <v>273.01851851851848</v>
      </c>
      <c r="G371" t="s">
        <v>20</v>
      </c>
      <c r="H371" s="7">
        <f t="shared" si="34"/>
        <v>95.733766233766232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s="15">
        <f t="shared" si="31"/>
        <v>41308.25</v>
      </c>
      <c r="O371" s="15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30"/>
        <v>159.36331255565449</v>
      </c>
      <c r="G372" t="s">
        <v>20</v>
      </c>
      <c r="H372" s="7">
        <f t="shared" si="34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s="15">
        <f t="shared" si="31"/>
        <v>43570.208333333328</v>
      </c>
      <c r="O372" s="15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30"/>
        <v>67.869978858350947</v>
      </c>
      <c r="G373" t="s">
        <v>14</v>
      </c>
      <c r="H373" s="7">
        <f t="shared" si="34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s="15">
        <f t="shared" si="31"/>
        <v>42043.25</v>
      </c>
      <c r="O373" s="15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30"/>
        <v>1591.5555555555554</v>
      </c>
      <c r="G374" t="s">
        <v>20</v>
      </c>
      <c r="H374" s="7">
        <f t="shared" si="34"/>
        <v>84.757396449704146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s="15">
        <f t="shared" si="31"/>
        <v>42012.25</v>
      </c>
      <c r="O374" s="15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30"/>
        <v>730.18222222222221</v>
      </c>
      <c r="G375" t="s">
        <v>20</v>
      </c>
      <c r="H375" s="7">
        <f t="shared" si="34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s="15">
        <f t="shared" si="31"/>
        <v>42964.208333333328</v>
      </c>
      <c r="O375" s="15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30"/>
        <v>13.185782556750297</v>
      </c>
      <c r="G376" t="s">
        <v>14</v>
      </c>
      <c r="H376" s="7">
        <f t="shared" si="34"/>
        <v>50.05215419501134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s="15">
        <f t="shared" si="31"/>
        <v>43476.25</v>
      </c>
      <c r="O376" s="15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30"/>
        <v>54.777777777777779</v>
      </c>
      <c r="G377" t="s">
        <v>14</v>
      </c>
      <c r="H377" s="7">
        <f t="shared" si="34"/>
        <v>59.16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s="15">
        <f t="shared" si="31"/>
        <v>42293.208333333328</v>
      </c>
      <c r="O377" s="15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30"/>
        <v>361.02941176470591</v>
      </c>
      <c r="G378" t="s">
        <v>20</v>
      </c>
      <c r="H378" s="7">
        <f t="shared" si="34"/>
        <v>93.702290076335885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s="15">
        <f t="shared" si="31"/>
        <v>41826.208333333336</v>
      </c>
      <c r="O378" s="15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30"/>
        <v>10.257545271629779</v>
      </c>
      <c r="G379" t="s">
        <v>14</v>
      </c>
      <c r="H379" s="7">
        <f t="shared" si="34"/>
        <v>40.14173228346457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s="15">
        <f t="shared" si="31"/>
        <v>43760.208333333328</v>
      </c>
      <c r="O379" s="15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30"/>
        <v>13.962962962962964</v>
      </c>
      <c r="G380" t="s">
        <v>14</v>
      </c>
      <c r="H380" s="7">
        <f t="shared" si="34"/>
        <v>70.090140845070422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s="15">
        <f t="shared" si="31"/>
        <v>43241.208333333328</v>
      </c>
      <c r="O380" s="15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30"/>
        <v>40.444444444444443</v>
      </c>
      <c r="G381" t="s">
        <v>14</v>
      </c>
      <c r="H381" s="7">
        <f t="shared" si="34"/>
        <v>66.181818181818187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s="15">
        <f t="shared" si="31"/>
        <v>40843.208333333336</v>
      </c>
      <c r="O381" s="15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30"/>
        <v>160.32</v>
      </c>
      <c r="G382" t="s">
        <v>20</v>
      </c>
      <c r="H382" s="7">
        <f t="shared" si="34"/>
        <v>47.714285714285715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s="15">
        <f t="shared" si="31"/>
        <v>41448.208333333336</v>
      </c>
      <c r="O382" s="15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30"/>
        <v>183.9433962264151</v>
      </c>
      <c r="G383" t="s">
        <v>20</v>
      </c>
      <c r="H383" s="7">
        <f t="shared" si="34"/>
        <v>62.896774193548389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s="15">
        <f t="shared" si="31"/>
        <v>42163.208333333328</v>
      </c>
      <c r="O383" s="15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30"/>
        <v>63.769230769230766</v>
      </c>
      <c r="G384" t="s">
        <v>14</v>
      </c>
      <c r="H384" s="7">
        <f t="shared" si="34"/>
        <v>86.611940298507463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s="15">
        <f t="shared" si="31"/>
        <v>43024.208333333328</v>
      </c>
      <c r="O384" s="15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30"/>
        <v>225.38095238095238</v>
      </c>
      <c r="G385" t="s">
        <v>20</v>
      </c>
      <c r="H385" s="7">
        <f t="shared" si="34"/>
        <v>75.126984126984127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s="15">
        <f t="shared" si="31"/>
        <v>43509.25</v>
      </c>
      <c r="O385" s="15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30"/>
        <v>172.00961538461539</v>
      </c>
      <c r="G386" t="s">
        <v>20</v>
      </c>
      <c r="H386" s="7">
        <f t="shared" si="34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s="15">
        <f t="shared" si="31"/>
        <v>42776.25</v>
      </c>
      <c r="O386" s="15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36">100*(E387/D387)</f>
        <v>146.16709511568124</v>
      </c>
      <c r="G387" t="s">
        <v>20</v>
      </c>
      <c r="H387" s="7">
        <f t="shared" si="34"/>
        <v>50.007915567282325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s="15">
        <f t="shared" ref="N387:N450" si="37">(((L387/60)/60)/24) + DATE(1970,1,1)</f>
        <v>43553.208333333328</v>
      </c>
      <c r="O387" s="15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LEFT(R387,FIND("/",R387)-1)</f>
        <v>publishing</v>
      </c>
      <c r="T387" t="str">
        <f t="shared" si="35"/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36"/>
        <v>76.42361623616236</v>
      </c>
      <c r="G388" t="s">
        <v>14</v>
      </c>
      <c r="H388" s="7">
        <f t="shared" ref="H388:H451" si="40">IF(E388=0, "0",E388/I388)</f>
        <v>96.960674157303373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s="15">
        <f t="shared" si="37"/>
        <v>40355.208333333336</v>
      </c>
      <c r="O388" s="15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ref="T388:T451" si="41">RIGHT(R388,LEN(R388)-FIND("/", R388))</f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36"/>
        <v>39.261467889908261</v>
      </c>
      <c r="G389" t="s">
        <v>14</v>
      </c>
      <c r="H389" s="7">
        <f t="shared" si="40"/>
        <v>100.93160377358491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s="15">
        <f t="shared" si="37"/>
        <v>41072.208333333336</v>
      </c>
      <c r="O389" s="15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36"/>
        <v>11.270034843205574</v>
      </c>
      <c r="G390" t="s">
        <v>74</v>
      </c>
      <c r="H390" s="7">
        <f t="shared" si="40"/>
        <v>89.227586206896547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s="15">
        <f t="shared" si="37"/>
        <v>40912.25</v>
      </c>
      <c r="O390" s="15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36"/>
        <v>122.11084337349398</v>
      </c>
      <c r="G391" t="s">
        <v>20</v>
      </c>
      <c r="H391" s="7">
        <f t="shared" si="40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s="15">
        <f t="shared" si="37"/>
        <v>40479.208333333336</v>
      </c>
      <c r="O391" s="15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36"/>
        <v>186.54166666666669</v>
      </c>
      <c r="G392" t="s">
        <v>20</v>
      </c>
      <c r="H392" s="7">
        <f t="shared" si="40"/>
        <v>89.54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s="15">
        <f t="shared" si="37"/>
        <v>41530.208333333336</v>
      </c>
      <c r="O392" s="15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7.2731788079470201</v>
      </c>
      <c r="G393" t="s">
        <v>14</v>
      </c>
      <c r="H393" s="7">
        <f t="shared" si="40"/>
        <v>29.09271523178808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s="15">
        <f t="shared" si="37"/>
        <v>41653.25</v>
      </c>
      <c r="O393" s="15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36"/>
        <v>65.642371234207957</v>
      </c>
      <c r="G394" t="s">
        <v>14</v>
      </c>
      <c r="H394" s="7">
        <f t="shared" si="40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s="15">
        <f t="shared" si="37"/>
        <v>40549.25</v>
      </c>
      <c r="O394" s="15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36"/>
        <v>228.96178343949046</v>
      </c>
      <c r="G395" t="s">
        <v>20</v>
      </c>
      <c r="H395" s="7">
        <f t="shared" si="40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15">
        <f t="shared" si="37"/>
        <v>42933.208333333328</v>
      </c>
      <c r="O395" s="15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36"/>
        <v>469.37499999999994</v>
      </c>
      <c r="G396" t="s">
        <v>20</v>
      </c>
      <c r="H396" s="7">
        <f t="shared" si="40"/>
        <v>110.44117647058823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s="15">
        <f t="shared" si="37"/>
        <v>41484.208333333336</v>
      </c>
      <c r="O396" s="15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36"/>
        <v>130.11267605633802</v>
      </c>
      <c r="G397" t="s">
        <v>20</v>
      </c>
      <c r="H397" s="7">
        <f t="shared" si="40"/>
        <v>41.990909090909092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s="15">
        <f t="shared" si="37"/>
        <v>40885.25</v>
      </c>
      <c r="O397" s="15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36"/>
        <v>167.05422993492408</v>
      </c>
      <c r="G398" t="s">
        <v>20</v>
      </c>
      <c r="H398" s="7">
        <f t="shared" si="40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s="15">
        <f t="shared" si="37"/>
        <v>43378.208333333328</v>
      </c>
      <c r="O398" s="15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36"/>
        <v>173.8641975308642</v>
      </c>
      <c r="G399" t="s">
        <v>20</v>
      </c>
      <c r="H399" s="7">
        <f t="shared" si="40"/>
        <v>31.019823788546255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s="15">
        <f t="shared" si="37"/>
        <v>41417.208333333336</v>
      </c>
      <c r="O399" s="15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36"/>
        <v>717.76470588235293</v>
      </c>
      <c r="G400" t="s">
        <v>20</v>
      </c>
      <c r="H400" s="7">
        <f t="shared" si="40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s="15">
        <f t="shared" si="37"/>
        <v>43228.208333333328</v>
      </c>
      <c r="O400" s="15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36"/>
        <v>63.850976361767728</v>
      </c>
      <c r="G401" t="s">
        <v>14</v>
      </c>
      <c r="H401" s="7">
        <f t="shared" si="40"/>
        <v>66.022316684378325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s="15">
        <f t="shared" si="37"/>
        <v>40576.25</v>
      </c>
      <c r="O401" s="15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 s="7">
        <f t="shared" si="40"/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s="15">
        <f t="shared" si="37"/>
        <v>41502.208333333336</v>
      </c>
      <c r="O402" s="15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36"/>
        <v>1530.2222222222222</v>
      </c>
      <c r="G403" t="s">
        <v>20</v>
      </c>
      <c r="H403" s="7">
        <f t="shared" si="40"/>
        <v>46.060200668896321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s="15">
        <f t="shared" si="37"/>
        <v>43765.208333333328</v>
      </c>
      <c r="O403" s="15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36"/>
        <v>40.356164383561641</v>
      </c>
      <c r="G404" t="s">
        <v>14</v>
      </c>
      <c r="H404" s="7">
        <f t="shared" si="40"/>
        <v>73.650000000000006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s="15">
        <f t="shared" si="37"/>
        <v>40914.25</v>
      </c>
      <c r="O404" s="15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36"/>
        <v>86.220633299284984</v>
      </c>
      <c r="G405" t="s">
        <v>14</v>
      </c>
      <c r="H405" s="7">
        <f t="shared" si="40"/>
        <v>55.99336650082919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15">
        <f t="shared" si="37"/>
        <v>40310.208333333336</v>
      </c>
      <c r="O405" s="15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36"/>
        <v>315.58486707566465</v>
      </c>
      <c r="G406" t="s">
        <v>20</v>
      </c>
      <c r="H406" s="7">
        <f t="shared" si="40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s="15">
        <f t="shared" si="37"/>
        <v>43053.25</v>
      </c>
      <c r="O406" s="15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36"/>
        <v>89.618243243243242</v>
      </c>
      <c r="G407" t="s">
        <v>14</v>
      </c>
      <c r="H407" s="7">
        <f t="shared" si="40"/>
        <v>60.981609195402299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s="15">
        <f t="shared" si="37"/>
        <v>43255.208333333328</v>
      </c>
      <c r="O407" s="15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36"/>
        <v>182.14503816793894</v>
      </c>
      <c r="G408" t="s">
        <v>20</v>
      </c>
      <c r="H408" s="7">
        <f t="shared" si="40"/>
        <v>110.98139534883721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s="15">
        <f t="shared" si="37"/>
        <v>41304.25</v>
      </c>
      <c r="O408" s="15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36"/>
        <v>355.88235294117646</v>
      </c>
      <c r="G409" t="s">
        <v>20</v>
      </c>
      <c r="H409" s="7">
        <f t="shared" si="40"/>
        <v>25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s="15">
        <f t="shared" si="37"/>
        <v>43751.208333333328</v>
      </c>
      <c r="O409" s="15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36"/>
        <v>131.83695652173913</v>
      </c>
      <c r="G410" t="s">
        <v>20</v>
      </c>
      <c r="H410" s="7">
        <f t="shared" si="40"/>
        <v>78.759740259740255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15">
        <f t="shared" si="37"/>
        <v>42541.208333333328</v>
      </c>
      <c r="O410" s="15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36"/>
        <v>46.315634218289084</v>
      </c>
      <c r="G411" t="s">
        <v>14</v>
      </c>
      <c r="H411" s="7">
        <f t="shared" si="40"/>
        <v>87.960784313725483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s="15">
        <f t="shared" si="37"/>
        <v>42843.208333333328</v>
      </c>
      <c r="O411" s="15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36"/>
        <v>36.132726089785294</v>
      </c>
      <c r="G412" t="s">
        <v>47</v>
      </c>
      <c r="H412" s="7">
        <f t="shared" si="40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s="15">
        <f t="shared" si="37"/>
        <v>42122.208333333328</v>
      </c>
      <c r="O412" s="15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36"/>
        <v>104.62820512820512</v>
      </c>
      <c r="G413" t="s">
        <v>20</v>
      </c>
      <c r="H413" s="7">
        <f t="shared" si="40"/>
        <v>99.524390243902445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s="15">
        <f t="shared" si="37"/>
        <v>42884.208333333328</v>
      </c>
      <c r="O413" s="15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36"/>
        <v>668.85714285714289</v>
      </c>
      <c r="G414" t="s">
        <v>20</v>
      </c>
      <c r="H414" s="7">
        <f t="shared" si="40"/>
        <v>104.82089552238806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s="15">
        <f t="shared" si="37"/>
        <v>41642.25</v>
      </c>
      <c r="O414" s="15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36"/>
        <v>62.072823218997364</v>
      </c>
      <c r="G415" t="s">
        <v>47</v>
      </c>
      <c r="H415" s="7">
        <f t="shared" si="40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s="15">
        <f t="shared" si="37"/>
        <v>43431.25</v>
      </c>
      <c r="O415" s="15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36"/>
        <v>84.699787460148784</v>
      </c>
      <c r="G416" t="s">
        <v>14</v>
      </c>
      <c r="H416" s="7">
        <f t="shared" si="40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s="15">
        <f t="shared" si="37"/>
        <v>40288.208333333336</v>
      </c>
      <c r="O416" s="15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36"/>
        <v>11.059030837004405</v>
      </c>
      <c r="G417" t="s">
        <v>14</v>
      </c>
      <c r="H417" s="7">
        <f t="shared" si="40"/>
        <v>30.028708133971293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s="15">
        <f t="shared" si="37"/>
        <v>40921.25</v>
      </c>
      <c r="O417" s="15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36"/>
        <v>43.838781575037146</v>
      </c>
      <c r="G418" t="s">
        <v>14</v>
      </c>
      <c r="H418" s="7">
        <f t="shared" si="40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s="15">
        <f t="shared" si="37"/>
        <v>40560.25</v>
      </c>
      <c r="O418" s="15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36"/>
        <v>55.470588235294116</v>
      </c>
      <c r="G419" t="s">
        <v>14</v>
      </c>
      <c r="H419" s="7">
        <f t="shared" si="40"/>
        <v>62.866666666666667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s="15">
        <f t="shared" si="37"/>
        <v>43407.208333333328</v>
      </c>
      <c r="O419" s="15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36"/>
        <v>57.399511301160658</v>
      </c>
      <c r="G420" t="s">
        <v>14</v>
      </c>
      <c r="H420" s="7">
        <f t="shared" si="40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15">
        <f t="shared" si="37"/>
        <v>41035.208333333336</v>
      </c>
      <c r="O420" s="15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36"/>
        <v>123.43497363796135</v>
      </c>
      <c r="G421" t="s">
        <v>20</v>
      </c>
      <c r="H421" s="7">
        <f t="shared" si="40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s="15">
        <f t="shared" si="37"/>
        <v>40899.25</v>
      </c>
      <c r="O421" s="15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36"/>
        <v>128.46</v>
      </c>
      <c r="G422" t="s">
        <v>20</v>
      </c>
      <c r="H422" s="7">
        <f t="shared" si="40"/>
        <v>68.329787234042556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s="15">
        <f t="shared" si="37"/>
        <v>42911.208333333328</v>
      </c>
      <c r="O422" s="15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36"/>
        <v>63.989361702127653</v>
      </c>
      <c r="G423" t="s">
        <v>14</v>
      </c>
      <c r="H423" s="7">
        <f t="shared" si="40"/>
        <v>50.974576271186443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s="15">
        <f t="shared" si="37"/>
        <v>42915.208333333328</v>
      </c>
      <c r="O423" s="15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36"/>
        <v>127.29885057471265</v>
      </c>
      <c r="G424" t="s">
        <v>20</v>
      </c>
      <c r="H424" s="7">
        <f t="shared" si="40"/>
        <v>54.024390243902438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s="15">
        <f t="shared" si="37"/>
        <v>40285.208333333336</v>
      </c>
      <c r="O424" s="15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36"/>
        <v>10.638024357239512</v>
      </c>
      <c r="G425" t="s">
        <v>14</v>
      </c>
      <c r="H425" s="7">
        <f t="shared" si="40"/>
        <v>97.055555555555557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s="15">
        <f t="shared" si="37"/>
        <v>40808.208333333336</v>
      </c>
      <c r="O425" s="15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36"/>
        <v>40.470588235294116</v>
      </c>
      <c r="G426" t="s">
        <v>14</v>
      </c>
      <c r="H426" s="7">
        <f t="shared" si="40"/>
        <v>24.867469879518072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s="15">
        <f t="shared" si="37"/>
        <v>43208.208333333328</v>
      </c>
      <c r="O426" s="15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36"/>
        <v>287.66666666666663</v>
      </c>
      <c r="G427" t="s">
        <v>20</v>
      </c>
      <c r="H427" s="7">
        <f t="shared" si="40"/>
        <v>84.423913043478265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s="15">
        <f t="shared" si="37"/>
        <v>42213.208333333328</v>
      </c>
      <c r="O427" s="15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36"/>
        <v>572.94444444444446</v>
      </c>
      <c r="G428" t="s">
        <v>20</v>
      </c>
      <c r="H428" s="7">
        <f t="shared" si="40"/>
        <v>47.091324200913242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s="15">
        <f t="shared" si="37"/>
        <v>41332.25</v>
      </c>
      <c r="O428" s="15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36"/>
        <v>112.90429799426933</v>
      </c>
      <c r="G429" t="s">
        <v>20</v>
      </c>
      <c r="H429" s="7">
        <f t="shared" si="40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s="15">
        <f t="shared" si="37"/>
        <v>41895.208333333336</v>
      </c>
      <c r="O429" s="15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36"/>
        <v>46.387573964497044</v>
      </c>
      <c r="G430" t="s">
        <v>14</v>
      </c>
      <c r="H430" s="7">
        <f t="shared" si="40"/>
        <v>62.967871485943775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s="15">
        <f t="shared" si="37"/>
        <v>40585.25</v>
      </c>
      <c r="O430" s="15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36"/>
        <v>90.675916230366497</v>
      </c>
      <c r="G431" t="s">
        <v>74</v>
      </c>
      <c r="H431" s="7">
        <f t="shared" si="40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s="15">
        <f t="shared" si="37"/>
        <v>41680.25</v>
      </c>
      <c r="O431" s="15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36"/>
        <v>67.740740740740748</v>
      </c>
      <c r="G432" t="s">
        <v>14</v>
      </c>
      <c r="H432" s="7">
        <f t="shared" si="40"/>
        <v>65.321428571428569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s="15">
        <f t="shared" si="37"/>
        <v>43737.208333333328</v>
      </c>
      <c r="O432" s="15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36"/>
        <v>192.49019607843135</v>
      </c>
      <c r="G433" t="s">
        <v>20</v>
      </c>
      <c r="H433" s="7">
        <f t="shared" si="40"/>
        <v>104.43617021276596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s="15">
        <f t="shared" si="37"/>
        <v>43273.208333333328</v>
      </c>
      <c r="O433" s="15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36"/>
        <v>82.714285714285722</v>
      </c>
      <c r="G434" t="s">
        <v>14</v>
      </c>
      <c r="H434" s="7">
        <f t="shared" si="40"/>
        <v>69.989010989010993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s="15">
        <f t="shared" si="37"/>
        <v>41761.208333333336</v>
      </c>
      <c r="O434" s="15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36"/>
        <v>54.163920922570021</v>
      </c>
      <c r="G435" t="s">
        <v>14</v>
      </c>
      <c r="H435" s="7">
        <f t="shared" si="40"/>
        <v>83.023989898989896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s="15">
        <f t="shared" si="37"/>
        <v>41603.25</v>
      </c>
      <c r="O435" s="15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36"/>
        <v>16.722222222222221</v>
      </c>
      <c r="G436" t="s">
        <v>74</v>
      </c>
      <c r="H436" s="7">
        <f t="shared" si="40"/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15">
        <f t="shared" si="37"/>
        <v>42705.25</v>
      </c>
      <c r="O436" s="15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36"/>
        <v>116.87664041994749</v>
      </c>
      <c r="G437" t="s">
        <v>20</v>
      </c>
      <c r="H437" s="7">
        <f t="shared" si="40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s="15">
        <f t="shared" si="37"/>
        <v>41988.25</v>
      </c>
      <c r="O437" s="15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36"/>
        <v>1052.1538461538462</v>
      </c>
      <c r="G438" t="s">
        <v>20</v>
      </c>
      <c r="H438" s="7">
        <f t="shared" si="40"/>
        <v>54.931726907630519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s="15">
        <f t="shared" si="37"/>
        <v>43575.208333333328</v>
      </c>
      <c r="O438" s="15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36"/>
        <v>123.07407407407408</v>
      </c>
      <c r="G439" t="s">
        <v>20</v>
      </c>
      <c r="H439" s="7">
        <f t="shared" si="40"/>
        <v>51.921875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s="15">
        <f t="shared" si="37"/>
        <v>42260.208333333328</v>
      </c>
      <c r="O439" s="15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36"/>
        <v>178.63855421686748</v>
      </c>
      <c r="G440" t="s">
        <v>20</v>
      </c>
      <c r="H440" s="7">
        <f t="shared" si="40"/>
        <v>60.02834008097166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s="15">
        <f t="shared" si="37"/>
        <v>41337.25</v>
      </c>
      <c r="O440" s="15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36"/>
        <v>355.28169014084506</v>
      </c>
      <c r="G441" t="s">
        <v>20</v>
      </c>
      <c r="H441" s="7">
        <f t="shared" si="40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s="15">
        <f t="shared" si="37"/>
        <v>42680.208333333328</v>
      </c>
      <c r="O441" s="15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36"/>
        <v>161.90634146341463</v>
      </c>
      <c r="G442" t="s">
        <v>20</v>
      </c>
      <c r="H442" s="7">
        <f t="shared" si="40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s="15">
        <f t="shared" si="37"/>
        <v>42916.208333333328</v>
      </c>
      <c r="O442" s="15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36"/>
        <v>24.914285714285715</v>
      </c>
      <c r="G443" t="s">
        <v>14</v>
      </c>
      <c r="H443" s="7">
        <f t="shared" si="40"/>
        <v>54.5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s="15">
        <f t="shared" si="37"/>
        <v>41025.208333333336</v>
      </c>
      <c r="O443" s="15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36"/>
        <v>198.72222222222223</v>
      </c>
      <c r="G444" t="s">
        <v>20</v>
      </c>
      <c r="H444" s="7">
        <f t="shared" si="40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s="15">
        <f t="shared" si="37"/>
        <v>42980.208333333328</v>
      </c>
      <c r="O444" s="15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36"/>
        <v>34.752688172043008</v>
      </c>
      <c r="G445" t="s">
        <v>74</v>
      </c>
      <c r="H445" s="7">
        <f t="shared" si="40"/>
        <v>35.911111111111111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s="15">
        <f t="shared" si="37"/>
        <v>40451.208333333336</v>
      </c>
      <c r="O445" s="15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36"/>
        <v>176.41935483870967</v>
      </c>
      <c r="G446" t="s">
        <v>20</v>
      </c>
      <c r="H446" s="7">
        <f t="shared" si="40"/>
        <v>36.952702702702702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s="15">
        <f t="shared" si="37"/>
        <v>40748.208333333336</v>
      </c>
      <c r="O446" s="15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36"/>
        <v>511.38095238095235</v>
      </c>
      <c r="G447" t="s">
        <v>20</v>
      </c>
      <c r="H447" s="7">
        <f t="shared" si="40"/>
        <v>63.170588235294119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s="15">
        <f t="shared" si="37"/>
        <v>40515.25</v>
      </c>
      <c r="O447" s="15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36"/>
        <v>82.044117647058826</v>
      </c>
      <c r="G448" t="s">
        <v>14</v>
      </c>
      <c r="H448" s="7">
        <f t="shared" si="40"/>
        <v>29.99462365591398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s="15">
        <f t="shared" si="37"/>
        <v>41261.25</v>
      </c>
      <c r="O448" s="15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36"/>
        <v>24.326030927835053</v>
      </c>
      <c r="G449" t="s">
        <v>74</v>
      </c>
      <c r="H449" s="7">
        <f t="shared" si="40"/>
        <v>86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s="15">
        <f t="shared" si="37"/>
        <v>43088.25</v>
      </c>
      <c r="O449" s="15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36"/>
        <v>50.482758620689658</v>
      </c>
      <c r="G450" t="s">
        <v>14</v>
      </c>
      <c r="H450" s="7">
        <f t="shared" si="40"/>
        <v>75.014876033057845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s="15">
        <f t="shared" si="37"/>
        <v>41378.208333333336</v>
      </c>
      <c r="O450" s="15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42">100*(E451/D451)</f>
        <v>967</v>
      </c>
      <c r="G451" t="s">
        <v>20</v>
      </c>
      <c r="H451" s="7">
        <f t="shared" si="40"/>
        <v>101.19767441860465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s="15">
        <f t="shared" ref="N451:N514" si="43">(((L451/60)/60)/24) + DATE(1970,1,1)</f>
        <v>43530.25</v>
      </c>
      <c r="O451" s="15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LEFT(R451,FIND("/",R451)-1)</f>
        <v>games</v>
      </c>
      <c r="T451" t="str">
        <f t="shared" si="41"/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 s="7">
        <f t="shared" ref="H452:H515" si="46">IF(E452=0, "0",E452/I452)</f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15">
        <f t="shared" si="43"/>
        <v>43394.208333333328</v>
      </c>
      <c r="O452" s="15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ref="T452:T515" si="47">RIGHT(R452,LEN(R452)-FIND("/", R452))</f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42"/>
        <v>122.84501347708894</v>
      </c>
      <c r="G453" t="s">
        <v>20</v>
      </c>
      <c r="H453" s="7">
        <f t="shared" si="46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s="15">
        <f t="shared" si="43"/>
        <v>42935.208333333328</v>
      </c>
      <c r="O453" s="15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42"/>
        <v>63.4375</v>
      </c>
      <c r="G454" t="s">
        <v>14</v>
      </c>
      <c r="H454" s="7">
        <f t="shared" si="46"/>
        <v>98.225806451612897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s="15">
        <f t="shared" si="43"/>
        <v>40365.208333333336</v>
      </c>
      <c r="O454" s="15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42"/>
        <v>56.331688596491226</v>
      </c>
      <c r="G455" t="s">
        <v>14</v>
      </c>
      <c r="H455" s="7">
        <f t="shared" si="46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s="15">
        <f t="shared" si="43"/>
        <v>42705.25</v>
      </c>
      <c r="O455" s="15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42"/>
        <v>44.074999999999996</v>
      </c>
      <c r="G456" t="s">
        <v>14</v>
      </c>
      <c r="H456" s="7">
        <f t="shared" si="46"/>
        <v>45.205128205128204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s="15">
        <f t="shared" si="43"/>
        <v>41568.208333333336</v>
      </c>
      <c r="O456" s="15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42"/>
        <v>118.37253218884121</v>
      </c>
      <c r="G457" t="s">
        <v>20</v>
      </c>
      <c r="H457" s="7">
        <f t="shared" si="46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s="15">
        <f t="shared" si="43"/>
        <v>40809.208333333336</v>
      </c>
      <c r="O457" s="15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42"/>
        <v>104.1243169398907</v>
      </c>
      <c r="G458" t="s">
        <v>20</v>
      </c>
      <c r="H458" s="7">
        <f t="shared" si="46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s="15">
        <f t="shared" si="43"/>
        <v>43141.25</v>
      </c>
      <c r="O458" s="15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42"/>
        <v>26.640000000000004</v>
      </c>
      <c r="G459" t="s">
        <v>14</v>
      </c>
      <c r="H459" s="7">
        <f t="shared" si="46"/>
        <v>28.956521739130434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s="15">
        <f t="shared" si="43"/>
        <v>42657.208333333328</v>
      </c>
      <c r="O459" s="15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42"/>
        <v>351.20118343195264</v>
      </c>
      <c r="G460" t="s">
        <v>20</v>
      </c>
      <c r="H460" s="7">
        <f t="shared" si="46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s="15">
        <f t="shared" si="43"/>
        <v>40265.208333333336</v>
      </c>
      <c r="O460" s="15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42"/>
        <v>90.063492063492063</v>
      </c>
      <c r="G461" t="s">
        <v>14</v>
      </c>
      <c r="H461" s="7">
        <f t="shared" si="46"/>
        <v>54.038095238095238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s="15">
        <f t="shared" si="43"/>
        <v>42001.25</v>
      </c>
      <c r="O461" s="15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42"/>
        <v>171.625</v>
      </c>
      <c r="G462" t="s">
        <v>20</v>
      </c>
      <c r="H462" s="7">
        <f t="shared" si="46"/>
        <v>82.38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s="15">
        <f t="shared" si="43"/>
        <v>40399.208333333336</v>
      </c>
      <c r="O462" s="15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42"/>
        <v>141.04655870445345</v>
      </c>
      <c r="G463" t="s">
        <v>20</v>
      </c>
      <c r="H463" s="7">
        <f t="shared" si="46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s="15">
        <f t="shared" si="43"/>
        <v>41757.208333333336</v>
      </c>
      <c r="O463" s="15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42"/>
        <v>30.57944915254237</v>
      </c>
      <c r="G464" t="s">
        <v>14</v>
      </c>
      <c r="H464" s="7">
        <f t="shared" si="46"/>
        <v>107.91401869158878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s="15">
        <f t="shared" si="43"/>
        <v>41304.25</v>
      </c>
      <c r="O464" s="15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42"/>
        <v>108.16455696202532</v>
      </c>
      <c r="G465" t="s">
        <v>20</v>
      </c>
      <c r="H465" s="7">
        <f t="shared" si="46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s="15">
        <f t="shared" si="43"/>
        <v>41639.25</v>
      </c>
      <c r="O465" s="15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42"/>
        <v>133.45505617977528</v>
      </c>
      <c r="G466" t="s">
        <v>20</v>
      </c>
      <c r="H466" s="7">
        <f t="shared" si="46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s="15">
        <f t="shared" si="43"/>
        <v>43142.25</v>
      </c>
      <c r="O466" s="15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42"/>
        <v>187.85106382978722</v>
      </c>
      <c r="G467" t="s">
        <v>20</v>
      </c>
      <c r="H467" s="7">
        <f t="shared" si="46"/>
        <v>110.3625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s="15">
        <f t="shared" si="43"/>
        <v>43127.25</v>
      </c>
      <c r="O467" s="15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 s="7">
        <f t="shared" si="46"/>
        <v>94.857142857142861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s="15">
        <f t="shared" si="43"/>
        <v>41409.208333333336</v>
      </c>
      <c r="O468" s="15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42"/>
        <v>575.21428571428578</v>
      </c>
      <c r="G469" t="s">
        <v>20</v>
      </c>
      <c r="H469" s="7">
        <f t="shared" si="46"/>
        <v>57.935251798561154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15">
        <f t="shared" si="43"/>
        <v>42331.25</v>
      </c>
      <c r="O469" s="15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42"/>
        <v>40.5</v>
      </c>
      <c r="G470" t="s">
        <v>14</v>
      </c>
      <c r="H470" s="7">
        <f t="shared" si="46"/>
        <v>101.25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s="15">
        <f t="shared" si="43"/>
        <v>43569.208333333328</v>
      </c>
      <c r="O470" s="15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42"/>
        <v>184.42857142857144</v>
      </c>
      <c r="G471" t="s">
        <v>20</v>
      </c>
      <c r="H471" s="7">
        <f t="shared" si="46"/>
        <v>64.95597484276729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s="15">
        <f t="shared" si="43"/>
        <v>42142.208333333328</v>
      </c>
      <c r="O471" s="15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42"/>
        <v>285.80555555555554</v>
      </c>
      <c r="G472" t="s">
        <v>20</v>
      </c>
      <c r="H472" s="7">
        <f t="shared" si="46"/>
        <v>27.00524934383202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s="15">
        <f t="shared" si="43"/>
        <v>42716.25</v>
      </c>
      <c r="O472" s="15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 s="7">
        <f t="shared" si="46"/>
        <v>50.97422680412371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s="15">
        <f t="shared" si="43"/>
        <v>41031.208333333336</v>
      </c>
      <c r="O473" s="15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42"/>
        <v>39.234070221066318</v>
      </c>
      <c r="G474" t="s">
        <v>14</v>
      </c>
      <c r="H474" s="7">
        <f t="shared" si="46"/>
        <v>104.94260869565217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s="15">
        <f t="shared" si="43"/>
        <v>43535.208333333328</v>
      </c>
      <c r="O474" s="15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42"/>
        <v>178.14000000000001</v>
      </c>
      <c r="G475" t="s">
        <v>20</v>
      </c>
      <c r="H475" s="7">
        <f t="shared" si="46"/>
        <v>84.028301886792448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s="15">
        <f t="shared" si="43"/>
        <v>43277.208333333328</v>
      </c>
      <c r="O475" s="15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42"/>
        <v>365.15</v>
      </c>
      <c r="G476" t="s">
        <v>20</v>
      </c>
      <c r="H476" s="7">
        <f t="shared" si="46"/>
        <v>102.85915492957747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s="15">
        <f t="shared" si="43"/>
        <v>41989.25</v>
      </c>
      <c r="O476" s="15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42"/>
        <v>113.94594594594594</v>
      </c>
      <c r="G477" t="s">
        <v>20</v>
      </c>
      <c r="H477" s="7">
        <f t="shared" si="46"/>
        <v>39.962085308056871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s="15">
        <f t="shared" si="43"/>
        <v>41450.208333333336</v>
      </c>
      <c r="O477" s="15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42"/>
        <v>29.828720626631856</v>
      </c>
      <c r="G478" t="s">
        <v>14</v>
      </c>
      <c r="H478" s="7">
        <f t="shared" si="46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s="15">
        <f t="shared" si="43"/>
        <v>43322.208333333328</v>
      </c>
      <c r="O478" s="15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42"/>
        <v>54.270588235294113</v>
      </c>
      <c r="G479" t="s">
        <v>14</v>
      </c>
      <c r="H479" s="7">
        <f t="shared" si="46"/>
        <v>40.823008849557525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s="15">
        <f t="shared" si="43"/>
        <v>40720.208333333336</v>
      </c>
      <c r="O479" s="15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42"/>
        <v>236.34156976744185</v>
      </c>
      <c r="G480" t="s">
        <v>20</v>
      </c>
      <c r="H480" s="7">
        <f t="shared" si="46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s="15">
        <f t="shared" si="43"/>
        <v>42072.208333333328</v>
      </c>
      <c r="O480" s="15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42"/>
        <v>512.91666666666663</v>
      </c>
      <c r="G481" t="s">
        <v>20</v>
      </c>
      <c r="H481" s="7">
        <f t="shared" si="46"/>
        <v>71.156069364161851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s="15">
        <f t="shared" si="43"/>
        <v>42945.208333333328</v>
      </c>
      <c r="O481" s="15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42"/>
        <v>100.65116279069768</v>
      </c>
      <c r="G482" t="s">
        <v>20</v>
      </c>
      <c r="H482" s="7">
        <f t="shared" si="46"/>
        <v>99.494252873563212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s="15">
        <f t="shared" si="43"/>
        <v>40248.25</v>
      </c>
      <c r="O482" s="15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42"/>
        <v>81.348423194303152</v>
      </c>
      <c r="G483" t="s">
        <v>14</v>
      </c>
      <c r="H483" s="7">
        <f t="shared" si="46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s="15">
        <f t="shared" si="43"/>
        <v>41913.208333333336</v>
      </c>
      <c r="O483" s="15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42"/>
        <v>16.404761904761905</v>
      </c>
      <c r="G484" t="s">
        <v>14</v>
      </c>
      <c r="H484" s="7">
        <f t="shared" si="46"/>
        <v>76.555555555555557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s="15">
        <f t="shared" si="43"/>
        <v>40963.25</v>
      </c>
      <c r="O484" s="15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42"/>
        <v>52.774617067833695</v>
      </c>
      <c r="G485" t="s">
        <v>14</v>
      </c>
      <c r="H485" s="7">
        <f t="shared" si="46"/>
        <v>87.068592057761734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s="15">
        <f t="shared" si="43"/>
        <v>43811.25</v>
      </c>
      <c r="O485" s="15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42"/>
        <v>260.20608108108109</v>
      </c>
      <c r="G486" t="s">
        <v>20</v>
      </c>
      <c r="H486" s="7">
        <f t="shared" si="46"/>
        <v>48.99554707379135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s="15">
        <f t="shared" si="43"/>
        <v>41855.208333333336</v>
      </c>
      <c r="O486" s="15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42"/>
        <v>30.73289183222958</v>
      </c>
      <c r="G487" t="s">
        <v>14</v>
      </c>
      <c r="H487" s="7">
        <f t="shared" si="46"/>
        <v>42.969135802469133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s="15">
        <f t="shared" si="43"/>
        <v>43626.208333333328</v>
      </c>
      <c r="O487" s="15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42"/>
        <v>13.5</v>
      </c>
      <c r="G488" t="s">
        <v>14</v>
      </c>
      <c r="H488" s="7">
        <f t="shared" si="46"/>
        <v>33.428571428571431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s="15">
        <f t="shared" si="43"/>
        <v>43168.25</v>
      </c>
      <c r="O488" s="15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42"/>
        <v>178.62556663644605</v>
      </c>
      <c r="G489" t="s">
        <v>20</v>
      </c>
      <c r="H489" s="7">
        <f t="shared" si="46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s="15">
        <f t="shared" si="43"/>
        <v>42845.208333333328</v>
      </c>
      <c r="O489" s="15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42"/>
        <v>220.0566037735849</v>
      </c>
      <c r="G490" t="s">
        <v>20</v>
      </c>
      <c r="H490" s="7">
        <f t="shared" si="46"/>
        <v>101.41739130434783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s="15">
        <f t="shared" si="43"/>
        <v>42403.25</v>
      </c>
      <c r="O490" s="15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42"/>
        <v>101.5108695652174</v>
      </c>
      <c r="G491" t="s">
        <v>20</v>
      </c>
      <c r="H491" s="7">
        <f t="shared" si="46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s="15">
        <f t="shared" si="43"/>
        <v>40406.208333333336</v>
      </c>
      <c r="O491" s="15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42"/>
        <v>191.5</v>
      </c>
      <c r="G492" t="s">
        <v>20</v>
      </c>
      <c r="H492" s="7">
        <f t="shared" si="46"/>
        <v>31.916666666666668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s="15">
        <f t="shared" si="43"/>
        <v>43786.25</v>
      </c>
      <c r="O492" s="15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42"/>
        <v>305.34683098591546</v>
      </c>
      <c r="G493" t="s">
        <v>20</v>
      </c>
      <c r="H493" s="7">
        <f t="shared" si="46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s="15">
        <f t="shared" si="43"/>
        <v>41456.208333333336</v>
      </c>
      <c r="O493" s="15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42"/>
        <v>23.995287958115181</v>
      </c>
      <c r="G494" t="s">
        <v>74</v>
      </c>
      <c r="H494" s="7">
        <f t="shared" si="46"/>
        <v>77.026890756302521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s="15">
        <f t="shared" si="43"/>
        <v>40336.208333333336</v>
      </c>
      <c r="O494" s="15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42"/>
        <v>723.77777777777771</v>
      </c>
      <c r="G495" t="s">
        <v>20</v>
      </c>
      <c r="H495" s="7">
        <f t="shared" si="46"/>
        <v>101.78125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s="15">
        <f t="shared" si="43"/>
        <v>43645.208333333328</v>
      </c>
      <c r="O495" s="15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42"/>
        <v>547.36</v>
      </c>
      <c r="G496" t="s">
        <v>20</v>
      </c>
      <c r="H496" s="7">
        <f t="shared" si="46"/>
        <v>51.059701492537314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s="15">
        <f t="shared" si="43"/>
        <v>40990.208333333336</v>
      </c>
      <c r="O496" s="15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42"/>
        <v>414.49999999999994</v>
      </c>
      <c r="G497" t="s">
        <v>20</v>
      </c>
      <c r="H497" s="7">
        <f t="shared" si="46"/>
        <v>68.02051282051282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s="15">
        <f t="shared" si="43"/>
        <v>41800.208333333336</v>
      </c>
      <c r="O497" s="15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42"/>
        <v>0.90696409140369971</v>
      </c>
      <c r="G498" t="s">
        <v>14</v>
      </c>
      <c r="H498" s="7">
        <f t="shared" si="46"/>
        <v>30.87037037037037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s="15">
        <f t="shared" si="43"/>
        <v>42876.208333333328</v>
      </c>
      <c r="O498" s="15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42"/>
        <v>34.173469387755098</v>
      </c>
      <c r="G499" t="s">
        <v>14</v>
      </c>
      <c r="H499" s="7">
        <f t="shared" si="46"/>
        <v>27.908333333333335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s="15">
        <f t="shared" si="43"/>
        <v>42724.25</v>
      </c>
      <c r="O499" s="15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42"/>
        <v>23.948810754912099</v>
      </c>
      <c r="G500" t="s">
        <v>14</v>
      </c>
      <c r="H500" s="7">
        <f t="shared" si="46"/>
        <v>79.994818652849744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s="15">
        <f t="shared" si="43"/>
        <v>42005.25</v>
      </c>
      <c r="O500" s="15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42"/>
        <v>48.072649572649574</v>
      </c>
      <c r="G501" t="s">
        <v>14</v>
      </c>
      <c r="H501" s="7">
        <f t="shared" si="46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s="15">
        <f t="shared" si="43"/>
        <v>42444.208333333328</v>
      </c>
      <c r="O501" s="15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 s="7" t="str">
        <f t="shared" si="46"/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15">
        <f t="shared" si="43"/>
        <v>41395.208333333336</v>
      </c>
      <c r="O502" s="15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42"/>
        <v>70.145182291666657</v>
      </c>
      <c r="G503" t="s">
        <v>14</v>
      </c>
      <c r="H503" s="7">
        <f t="shared" si="46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s="15">
        <f t="shared" si="43"/>
        <v>41345.208333333336</v>
      </c>
      <c r="O503" s="15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42"/>
        <v>529.92307692307691</v>
      </c>
      <c r="G504" t="s">
        <v>20</v>
      </c>
      <c r="H504" s="7">
        <f t="shared" si="46"/>
        <v>37.037634408602152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s="15">
        <f t="shared" si="43"/>
        <v>41117.208333333336</v>
      </c>
      <c r="O504" s="15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42"/>
        <v>180.32549019607845</v>
      </c>
      <c r="G505" t="s">
        <v>20</v>
      </c>
      <c r="H505" s="7">
        <f t="shared" si="46"/>
        <v>99.963043478260872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s="15">
        <f t="shared" si="43"/>
        <v>42186.208333333328</v>
      </c>
      <c r="O505" s="15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42"/>
        <v>92.320000000000007</v>
      </c>
      <c r="G506" t="s">
        <v>14</v>
      </c>
      <c r="H506" s="7">
        <f t="shared" si="46"/>
        <v>111.6774193548387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s="15">
        <f t="shared" si="43"/>
        <v>42142.208333333328</v>
      </c>
      <c r="O506" s="15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42"/>
        <v>13.901001112347053</v>
      </c>
      <c r="G507" t="s">
        <v>14</v>
      </c>
      <c r="H507" s="7">
        <f t="shared" si="46"/>
        <v>36.014409221902014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s="15">
        <f t="shared" si="43"/>
        <v>41341.25</v>
      </c>
      <c r="O507" s="15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42"/>
        <v>927.07777777777767</v>
      </c>
      <c r="G508" t="s">
        <v>20</v>
      </c>
      <c r="H508" s="7">
        <f t="shared" si="46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s="15">
        <f t="shared" si="43"/>
        <v>43062.25</v>
      </c>
      <c r="O508" s="15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42"/>
        <v>39.857142857142861</v>
      </c>
      <c r="G509" t="s">
        <v>14</v>
      </c>
      <c r="H509" s="7">
        <f t="shared" si="46"/>
        <v>44.05263157894737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s="15">
        <f t="shared" si="43"/>
        <v>41373.208333333336</v>
      </c>
      <c r="O509" s="15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42"/>
        <v>112.22929936305732</v>
      </c>
      <c r="G510" t="s">
        <v>20</v>
      </c>
      <c r="H510" s="7">
        <f t="shared" si="46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s="15">
        <f t="shared" si="43"/>
        <v>43310.208333333328</v>
      </c>
      <c r="O510" s="15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42"/>
        <v>70.925816023738875</v>
      </c>
      <c r="G511" t="s">
        <v>14</v>
      </c>
      <c r="H511" s="7">
        <f t="shared" si="46"/>
        <v>95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s="15">
        <f t="shared" si="43"/>
        <v>41034.208333333336</v>
      </c>
      <c r="O511" s="15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42"/>
        <v>119.08974358974358</v>
      </c>
      <c r="G512" t="s">
        <v>20</v>
      </c>
      <c r="H512" s="7">
        <f t="shared" si="46"/>
        <v>70.908396946564892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s="15">
        <f t="shared" si="43"/>
        <v>43251.208333333328</v>
      </c>
      <c r="O512" s="15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42"/>
        <v>24.017591339648174</v>
      </c>
      <c r="G513" t="s">
        <v>14</v>
      </c>
      <c r="H513" s="7">
        <f t="shared" si="46"/>
        <v>98.060773480662988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s="15">
        <f t="shared" si="43"/>
        <v>43671.208333333328</v>
      </c>
      <c r="O513" s="15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42"/>
        <v>139.31868131868131</v>
      </c>
      <c r="G514" t="s">
        <v>20</v>
      </c>
      <c r="H514" s="7">
        <f t="shared" si="46"/>
        <v>53.046025104602514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s="15">
        <f t="shared" si="43"/>
        <v>41825.208333333336</v>
      </c>
      <c r="O514" s="15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48">100*(E515/D515)</f>
        <v>39.277108433734945</v>
      </c>
      <c r="G515" t="s">
        <v>74</v>
      </c>
      <c r="H515" s="7">
        <f t="shared" si="46"/>
        <v>93.142857142857139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s="15">
        <f t="shared" ref="N515:N578" si="49">(((L515/60)/60)/24) + DATE(1970,1,1)</f>
        <v>40430.208333333336</v>
      </c>
      <c r="O515" s="15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LEFT(R515,FIND("/",R515)-1)</f>
        <v>film &amp; video</v>
      </c>
      <c r="T515" t="str">
        <f t="shared" si="47"/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48"/>
        <v>22.439077144917089</v>
      </c>
      <c r="G516" t="s">
        <v>74</v>
      </c>
      <c r="H516" s="7">
        <f t="shared" ref="H516:H579" si="52">IF(E516=0, "0",E516/I516)</f>
        <v>58.945075757575758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s="15">
        <f t="shared" si="49"/>
        <v>41614.25</v>
      </c>
      <c r="O516" s="15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ref="T516:T579" si="53">RIGHT(R516,LEN(R516)-FIND("/", R516))</f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48"/>
        <v>55.779069767441861</v>
      </c>
      <c r="G517" t="s">
        <v>14</v>
      </c>
      <c r="H517" s="7">
        <f t="shared" si="52"/>
        <v>36.067669172932334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15">
        <f t="shared" si="49"/>
        <v>40900.25</v>
      </c>
      <c r="O517" s="15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48"/>
        <v>42.523125996810208</v>
      </c>
      <c r="G518" t="s">
        <v>14</v>
      </c>
      <c r="H518" s="7">
        <f t="shared" si="52"/>
        <v>63.030732860520096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s="15">
        <f t="shared" si="49"/>
        <v>40396.208333333336</v>
      </c>
      <c r="O518" s="15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48"/>
        <v>112.00000000000001</v>
      </c>
      <c r="G519" t="s">
        <v>20</v>
      </c>
      <c r="H519" s="7">
        <f t="shared" si="52"/>
        <v>84.717948717948715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s="15">
        <f t="shared" si="49"/>
        <v>42860.208333333328</v>
      </c>
      <c r="O519" s="15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7.0681818181818183</v>
      </c>
      <c r="G520" t="s">
        <v>14</v>
      </c>
      <c r="H520" s="7">
        <f t="shared" si="52"/>
        <v>62.2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s="15">
        <f t="shared" si="49"/>
        <v>43154.25</v>
      </c>
      <c r="O520" s="15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48"/>
        <v>101.74563871693867</v>
      </c>
      <c r="G521" t="s">
        <v>20</v>
      </c>
      <c r="H521" s="7">
        <f t="shared" si="52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s="15">
        <f t="shared" si="49"/>
        <v>42012.25</v>
      </c>
      <c r="O521" s="15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48"/>
        <v>425.75</v>
      </c>
      <c r="G522" t="s">
        <v>20</v>
      </c>
      <c r="H522" s="7">
        <f t="shared" si="52"/>
        <v>106.4375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s="15">
        <f t="shared" si="49"/>
        <v>43574.208333333328</v>
      </c>
      <c r="O522" s="15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48"/>
        <v>145.53947368421052</v>
      </c>
      <c r="G523" t="s">
        <v>20</v>
      </c>
      <c r="H523" s="7">
        <f t="shared" si="52"/>
        <v>29.975609756097562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s="15">
        <f t="shared" si="49"/>
        <v>42605.208333333328</v>
      </c>
      <c r="O523" s="15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48"/>
        <v>32.453465346534657</v>
      </c>
      <c r="G524" t="s">
        <v>14</v>
      </c>
      <c r="H524" s="7">
        <f t="shared" si="52"/>
        <v>85.806282722513089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s="15">
        <f t="shared" si="49"/>
        <v>41093.208333333336</v>
      </c>
      <c r="O524" s="15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48"/>
        <v>700.33333333333326</v>
      </c>
      <c r="G525" t="s">
        <v>20</v>
      </c>
      <c r="H525" s="7">
        <f t="shared" si="52"/>
        <v>70.82022471910112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s="15">
        <f t="shared" si="49"/>
        <v>40241.25</v>
      </c>
      <c r="O525" s="15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48"/>
        <v>83.904860392967933</v>
      </c>
      <c r="G526" t="s">
        <v>14</v>
      </c>
      <c r="H526" s="7">
        <f t="shared" si="52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s="15">
        <f t="shared" si="49"/>
        <v>40294.208333333336</v>
      </c>
      <c r="O526" s="15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48"/>
        <v>84.19047619047619</v>
      </c>
      <c r="G527" t="s">
        <v>14</v>
      </c>
      <c r="H527" s="7">
        <f t="shared" si="52"/>
        <v>28.063492063492063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s="15">
        <f t="shared" si="49"/>
        <v>40505.25</v>
      </c>
      <c r="O527" s="15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48"/>
        <v>155.95180722891567</v>
      </c>
      <c r="G528" t="s">
        <v>20</v>
      </c>
      <c r="H528" s="7">
        <f t="shared" si="52"/>
        <v>88.054421768707485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s="15">
        <f t="shared" si="49"/>
        <v>42364.25</v>
      </c>
      <c r="O528" s="15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48"/>
        <v>99.619450317124731</v>
      </c>
      <c r="G529" t="s">
        <v>14</v>
      </c>
      <c r="H529" s="7">
        <f t="shared" si="52"/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15">
        <f t="shared" si="49"/>
        <v>42405.25</v>
      </c>
      <c r="O529" s="15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48"/>
        <v>80.300000000000011</v>
      </c>
      <c r="G530" t="s">
        <v>14</v>
      </c>
      <c r="H530" s="7">
        <f t="shared" si="52"/>
        <v>90.337500000000006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s="15">
        <f t="shared" si="49"/>
        <v>41601.25</v>
      </c>
      <c r="O530" s="15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48"/>
        <v>11.254901960784313</v>
      </c>
      <c r="G531" t="s">
        <v>14</v>
      </c>
      <c r="H531" s="7">
        <f t="shared" si="52"/>
        <v>63.777777777777779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s="15">
        <f t="shared" si="49"/>
        <v>41769.208333333336</v>
      </c>
      <c r="O531" s="15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48"/>
        <v>91.740952380952379</v>
      </c>
      <c r="G532" t="s">
        <v>14</v>
      </c>
      <c r="H532" s="7">
        <f t="shared" si="52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s="15">
        <f t="shared" si="49"/>
        <v>40421.208333333336</v>
      </c>
      <c r="O532" s="15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48"/>
        <v>95.521156936261391</v>
      </c>
      <c r="G533" t="s">
        <v>47</v>
      </c>
      <c r="H533" s="7">
        <f t="shared" si="52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s="15">
        <f t="shared" si="49"/>
        <v>41589.25</v>
      </c>
      <c r="O533" s="15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48"/>
        <v>502.87499999999994</v>
      </c>
      <c r="G534" t="s">
        <v>20</v>
      </c>
      <c r="H534" s="7">
        <f t="shared" si="52"/>
        <v>63.857142857142854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15">
        <f t="shared" si="49"/>
        <v>43125.25</v>
      </c>
      <c r="O534" s="15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48"/>
        <v>159.24394463667818</v>
      </c>
      <c r="G535" t="s">
        <v>20</v>
      </c>
      <c r="H535" s="7">
        <f t="shared" si="52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s="15">
        <f t="shared" si="49"/>
        <v>41479.208333333336</v>
      </c>
      <c r="O535" s="15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48"/>
        <v>15.022446689113355</v>
      </c>
      <c r="G536" t="s">
        <v>14</v>
      </c>
      <c r="H536" s="7">
        <f t="shared" si="52"/>
        <v>55.08230452674897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s="15">
        <f t="shared" si="49"/>
        <v>43329.208333333328</v>
      </c>
      <c r="O536" s="15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48"/>
        <v>482.03846153846149</v>
      </c>
      <c r="G537" t="s">
        <v>20</v>
      </c>
      <c r="H537" s="7">
        <f t="shared" si="52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s="15">
        <f t="shared" si="49"/>
        <v>43259.208333333328</v>
      </c>
      <c r="O537" s="15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48"/>
        <v>149.96938775510205</v>
      </c>
      <c r="G538" t="s">
        <v>20</v>
      </c>
      <c r="H538" s="7">
        <f t="shared" si="52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s="15">
        <f t="shared" si="49"/>
        <v>40414.208333333336</v>
      </c>
      <c r="O538" s="15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48"/>
        <v>117.22156398104266</v>
      </c>
      <c r="G539" t="s">
        <v>20</v>
      </c>
      <c r="H539" s="7">
        <f t="shared" si="52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s="15">
        <f t="shared" si="49"/>
        <v>43342.208333333328</v>
      </c>
      <c r="O539" s="15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48"/>
        <v>37.695968274950431</v>
      </c>
      <c r="G540" t="s">
        <v>14</v>
      </c>
      <c r="H540" s="7">
        <f t="shared" si="52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s="15">
        <f t="shared" si="49"/>
        <v>41539.208333333336</v>
      </c>
      <c r="O540" s="15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48"/>
        <v>72.653061224489804</v>
      </c>
      <c r="G541" t="s">
        <v>14</v>
      </c>
      <c r="H541" s="7">
        <f t="shared" si="52"/>
        <v>92.467532467532465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s="15">
        <f t="shared" si="49"/>
        <v>43647.208333333328</v>
      </c>
      <c r="O541" s="15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48"/>
        <v>265.98113207547169</v>
      </c>
      <c r="G542" t="s">
        <v>20</v>
      </c>
      <c r="H542" s="7">
        <f t="shared" si="52"/>
        <v>57.072874493927124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s="15">
        <f t="shared" si="49"/>
        <v>43225.208333333328</v>
      </c>
      <c r="O542" s="15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48"/>
        <v>24.205617977528089</v>
      </c>
      <c r="G543" t="s">
        <v>14</v>
      </c>
      <c r="H543" s="7">
        <f t="shared" si="52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s="15">
        <f t="shared" si="49"/>
        <v>42165.208333333328</v>
      </c>
      <c r="O543" s="15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2.5064935064935066</v>
      </c>
      <c r="G544" t="s">
        <v>14</v>
      </c>
      <c r="H544" s="7">
        <f t="shared" si="52"/>
        <v>39.387755102040813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s="15">
        <f t="shared" si="49"/>
        <v>42391.25</v>
      </c>
      <c r="O544" s="15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48"/>
        <v>16.329799764428738</v>
      </c>
      <c r="G545" t="s">
        <v>14</v>
      </c>
      <c r="H545" s="7">
        <f t="shared" si="52"/>
        <v>77.022222222222226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s="15">
        <f t="shared" si="49"/>
        <v>41528.208333333336</v>
      </c>
      <c r="O545" s="15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48"/>
        <v>276.5</v>
      </c>
      <c r="G546" t="s">
        <v>20</v>
      </c>
      <c r="H546" s="7">
        <f t="shared" si="52"/>
        <v>92.166666666666671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s="15">
        <f t="shared" si="49"/>
        <v>42377.25</v>
      </c>
      <c r="O546" s="15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48"/>
        <v>88.803571428571431</v>
      </c>
      <c r="G547" t="s">
        <v>14</v>
      </c>
      <c r="H547" s="7">
        <f t="shared" si="52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s="15">
        <f t="shared" si="49"/>
        <v>43824.25</v>
      </c>
      <c r="O547" s="15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48"/>
        <v>163.57142857142856</v>
      </c>
      <c r="G548" t="s">
        <v>20</v>
      </c>
      <c r="H548" s="7">
        <f t="shared" si="52"/>
        <v>78.068181818181813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s="15">
        <f t="shared" si="49"/>
        <v>43360.208333333328</v>
      </c>
      <c r="O548" s="15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 s="7">
        <f t="shared" si="52"/>
        <v>80.75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s="15">
        <f t="shared" si="49"/>
        <v>42029.25</v>
      </c>
      <c r="O549" s="15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48"/>
        <v>270.91376701966715</v>
      </c>
      <c r="G550" t="s">
        <v>20</v>
      </c>
      <c r="H550" s="7">
        <f t="shared" si="52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s="15">
        <f t="shared" si="49"/>
        <v>42461.208333333328</v>
      </c>
      <c r="O550" s="15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48"/>
        <v>284.21355932203392</v>
      </c>
      <c r="G551" t="s">
        <v>20</v>
      </c>
      <c r="H551" s="7">
        <f t="shared" si="52"/>
        <v>110.03018372703411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s="15">
        <f t="shared" si="49"/>
        <v>41422.208333333336</v>
      </c>
      <c r="O551" s="15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 s="7">
        <f t="shared" si="52"/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s="15">
        <f t="shared" si="49"/>
        <v>40968.25</v>
      </c>
      <c r="O552" s="15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48"/>
        <v>58.6329816768462</v>
      </c>
      <c r="G553" t="s">
        <v>14</v>
      </c>
      <c r="H553" s="7">
        <f t="shared" si="52"/>
        <v>37.99856063332134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s="15">
        <f t="shared" si="49"/>
        <v>41993.25</v>
      </c>
      <c r="O553" s="15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48"/>
        <v>98.51111111111112</v>
      </c>
      <c r="G554" t="s">
        <v>14</v>
      </c>
      <c r="H554" s="7">
        <f t="shared" si="52"/>
        <v>96.369565217391298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s="15">
        <f t="shared" si="49"/>
        <v>42700.25</v>
      </c>
      <c r="O554" s="15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48"/>
        <v>43.975381008206334</v>
      </c>
      <c r="G555" t="s">
        <v>14</v>
      </c>
      <c r="H555" s="7">
        <f t="shared" si="52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s="15">
        <f t="shared" si="49"/>
        <v>40545.25</v>
      </c>
      <c r="O555" s="15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48"/>
        <v>151.66315789473683</v>
      </c>
      <c r="G556" t="s">
        <v>20</v>
      </c>
      <c r="H556" s="7">
        <f t="shared" si="52"/>
        <v>26.007220216606498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15">
        <f t="shared" si="49"/>
        <v>42723.25</v>
      </c>
      <c r="O556" s="15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48"/>
        <v>223.63492063492063</v>
      </c>
      <c r="G557" t="s">
        <v>20</v>
      </c>
      <c r="H557" s="7">
        <f t="shared" si="52"/>
        <v>104.36296296296297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s="15">
        <f t="shared" si="49"/>
        <v>41731.208333333336</v>
      </c>
      <c r="O557" s="15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48"/>
        <v>239.75</v>
      </c>
      <c r="G558" t="s">
        <v>20</v>
      </c>
      <c r="H558" s="7">
        <f t="shared" si="52"/>
        <v>102.18852459016394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s="15">
        <f t="shared" si="49"/>
        <v>40792.208333333336</v>
      </c>
      <c r="O558" s="15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48"/>
        <v>199.33333333333334</v>
      </c>
      <c r="G559" t="s">
        <v>20</v>
      </c>
      <c r="H559" s="7">
        <f t="shared" si="52"/>
        <v>54.117647058823529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s="15">
        <f t="shared" si="49"/>
        <v>42279.208333333328</v>
      </c>
      <c r="O559" s="15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48"/>
        <v>137.34482758620689</v>
      </c>
      <c r="G560" t="s">
        <v>20</v>
      </c>
      <c r="H560" s="7">
        <f t="shared" si="52"/>
        <v>63.222222222222221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s="15">
        <f t="shared" si="49"/>
        <v>42424.25</v>
      </c>
      <c r="O560" s="15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48"/>
        <v>100.9696106362773</v>
      </c>
      <c r="G561" t="s">
        <v>20</v>
      </c>
      <c r="H561" s="7">
        <f t="shared" si="52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s="15">
        <f t="shared" si="49"/>
        <v>42584.208333333328</v>
      </c>
      <c r="O561" s="15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48"/>
        <v>794.16</v>
      </c>
      <c r="G562" t="s">
        <v>20</v>
      </c>
      <c r="H562" s="7">
        <f t="shared" si="52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s="15">
        <f t="shared" si="49"/>
        <v>40865.25</v>
      </c>
      <c r="O562" s="15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48"/>
        <v>369.7</v>
      </c>
      <c r="G563" t="s">
        <v>20</v>
      </c>
      <c r="H563" s="7">
        <f t="shared" si="52"/>
        <v>56.015151515151516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s="15">
        <f t="shared" si="49"/>
        <v>40833.208333333336</v>
      </c>
      <c r="O563" s="15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48"/>
        <v>12.818181818181817</v>
      </c>
      <c r="G564" t="s">
        <v>14</v>
      </c>
      <c r="H564" s="7">
        <f t="shared" si="52"/>
        <v>48.807692307692307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s="15">
        <f t="shared" si="49"/>
        <v>43536.208333333328</v>
      </c>
      <c r="O564" s="15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48"/>
        <v>138.02702702702703</v>
      </c>
      <c r="G565" t="s">
        <v>20</v>
      </c>
      <c r="H565" s="7">
        <f t="shared" si="52"/>
        <v>60.082352941176474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s="15">
        <f t="shared" si="49"/>
        <v>43417.25</v>
      </c>
      <c r="O565" s="15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48"/>
        <v>83.813278008298752</v>
      </c>
      <c r="G566" t="s">
        <v>14</v>
      </c>
      <c r="H566" s="7">
        <f t="shared" si="52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s="15">
        <f t="shared" si="49"/>
        <v>42078.208333333328</v>
      </c>
      <c r="O566" s="15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48"/>
        <v>204.60063224446787</v>
      </c>
      <c r="G567" t="s">
        <v>20</v>
      </c>
      <c r="H567" s="7">
        <f t="shared" si="52"/>
        <v>53.99499443826474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s="15">
        <f t="shared" si="49"/>
        <v>40862.25</v>
      </c>
      <c r="O567" s="15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48"/>
        <v>44.344086021505376</v>
      </c>
      <c r="G568" t="s">
        <v>14</v>
      </c>
      <c r="H568" s="7">
        <f t="shared" si="52"/>
        <v>111.45945945945945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s="15">
        <f t="shared" si="49"/>
        <v>42424.25</v>
      </c>
      <c r="O568" s="15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48"/>
        <v>218.60294117647058</v>
      </c>
      <c r="G569" t="s">
        <v>20</v>
      </c>
      <c r="H569" s="7">
        <f t="shared" si="52"/>
        <v>60.922131147540981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s="15">
        <f t="shared" si="49"/>
        <v>41830.208333333336</v>
      </c>
      <c r="O569" s="15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48"/>
        <v>186.03314917127071</v>
      </c>
      <c r="G570" t="s">
        <v>20</v>
      </c>
      <c r="H570" s="7">
        <f t="shared" si="52"/>
        <v>26.0015444015444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s="15">
        <f t="shared" si="49"/>
        <v>40374.208333333336</v>
      </c>
      <c r="O570" s="15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48"/>
        <v>237.33830845771143</v>
      </c>
      <c r="G571" t="s">
        <v>20</v>
      </c>
      <c r="H571" s="7">
        <f t="shared" si="52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s="15">
        <f t="shared" si="49"/>
        <v>40554.25</v>
      </c>
      <c r="O571" s="15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48"/>
        <v>305.65384615384613</v>
      </c>
      <c r="G572" t="s">
        <v>20</v>
      </c>
      <c r="H572" s="7">
        <f t="shared" si="52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s="15">
        <f t="shared" si="49"/>
        <v>41993.25</v>
      </c>
      <c r="O572" s="15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48"/>
        <v>94.142857142857139</v>
      </c>
      <c r="G573" t="s">
        <v>14</v>
      </c>
      <c r="H573" s="7">
        <f t="shared" si="52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s="15">
        <f t="shared" si="49"/>
        <v>42174.208333333328</v>
      </c>
      <c r="O573" s="15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48"/>
        <v>54.400000000000006</v>
      </c>
      <c r="G574" t="s">
        <v>74</v>
      </c>
      <c r="H574" s="7">
        <f t="shared" si="52"/>
        <v>52.085106382978722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s="15">
        <f t="shared" si="49"/>
        <v>42275.208333333328</v>
      </c>
      <c r="O574" s="15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48"/>
        <v>111.88059701492537</v>
      </c>
      <c r="G575" t="s">
        <v>20</v>
      </c>
      <c r="H575" s="7">
        <f t="shared" si="52"/>
        <v>24.986666666666668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s="15">
        <f t="shared" si="49"/>
        <v>41761.208333333336</v>
      </c>
      <c r="O575" s="15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48"/>
        <v>369.14814814814815</v>
      </c>
      <c r="G576" t="s">
        <v>20</v>
      </c>
      <c r="H576" s="7">
        <f t="shared" si="52"/>
        <v>69.215277777777771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s="15">
        <f t="shared" si="49"/>
        <v>43806.25</v>
      </c>
      <c r="O576" s="15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48"/>
        <v>62.930372148859547</v>
      </c>
      <c r="G577" t="s">
        <v>14</v>
      </c>
      <c r="H577" s="7">
        <f t="shared" si="52"/>
        <v>93.944444444444443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s="15">
        <f t="shared" si="49"/>
        <v>41779.208333333336</v>
      </c>
      <c r="O577" s="15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48"/>
        <v>64.927835051546396</v>
      </c>
      <c r="G578" t="s">
        <v>14</v>
      </c>
      <c r="H578" s="7">
        <f t="shared" si="52"/>
        <v>98.40625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s="15">
        <f t="shared" si="49"/>
        <v>43040.208333333328</v>
      </c>
      <c r="O578" s="15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54">100*(E579/D579)</f>
        <v>18.853658536585368</v>
      </c>
      <c r="G579" t="s">
        <v>74</v>
      </c>
      <c r="H579" s="7">
        <f t="shared" si="52"/>
        <v>41.783783783783782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s="15">
        <f t="shared" ref="N579:N642" si="55">(((L579/60)/60)/24) + DATE(1970,1,1)</f>
        <v>40613.25</v>
      </c>
      <c r="O579" s="15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LEFT(R579,FIND("/",R579)-1)</f>
        <v>music</v>
      </c>
      <c r="T579" t="str">
        <f t="shared" si="53"/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54"/>
        <v>16.754404145077721</v>
      </c>
      <c r="G580" t="s">
        <v>14</v>
      </c>
      <c r="H580" s="7">
        <f t="shared" ref="H580:H643" si="58">IF(E580=0, "0",E580/I580)</f>
        <v>65.991836734693877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s="15">
        <f t="shared" si="55"/>
        <v>40878.25</v>
      </c>
      <c r="O580" s="15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ref="T580:T643" si="59">RIGHT(R580,LEN(R580)-FIND("/", R580))</f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54"/>
        <v>101.11290322580646</v>
      </c>
      <c r="G581" t="s">
        <v>20</v>
      </c>
      <c r="H581" s="7">
        <f t="shared" si="58"/>
        <v>72.05747126436782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s="15">
        <f t="shared" si="55"/>
        <v>40762.208333333336</v>
      </c>
      <c r="O581" s="15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54"/>
        <v>341.5022831050228</v>
      </c>
      <c r="G582" t="s">
        <v>20</v>
      </c>
      <c r="H582" s="7">
        <f t="shared" si="58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s="15">
        <f t="shared" si="55"/>
        <v>41696.25</v>
      </c>
      <c r="O582" s="15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54"/>
        <v>64.016666666666666</v>
      </c>
      <c r="G583" t="s">
        <v>14</v>
      </c>
      <c r="H583" s="7">
        <f t="shared" si="58"/>
        <v>54.098591549295776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s="15">
        <f t="shared" si="55"/>
        <v>40662.208333333336</v>
      </c>
      <c r="O583" s="15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54"/>
        <v>52.080459770114942</v>
      </c>
      <c r="G584" t="s">
        <v>14</v>
      </c>
      <c r="H584" s="7">
        <f t="shared" si="58"/>
        <v>107.88095238095238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s="15">
        <f t="shared" si="55"/>
        <v>42165.208333333328</v>
      </c>
      <c r="O584" s="15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54"/>
        <v>322.40211640211641</v>
      </c>
      <c r="G585" t="s">
        <v>20</v>
      </c>
      <c r="H585" s="7">
        <f t="shared" si="58"/>
        <v>67.034103410341032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s="15">
        <f t="shared" si="55"/>
        <v>40959.25</v>
      </c>
      <c r="O585" s="15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54"/>
        <v>119.50810185185186</v>
      </c>
      <c r="G586" t="s">
        <v>20</v>
      </c>
      <c r="H586" s="7">
        <f t="shared" si="58"/>
        <v>64.01425914445133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s="15">
        <f t="shared" si="55"/>
        <v>41024.208333333336</v>
      </c>
      <c r="O586" s="15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54"/>
        <v>146.79775280898878</v>
      </c>
      <c r="G587" t="s">
        <v>20</v>
      </c>
      <c r="H587" s="7">
        <f t="shared" si="58"/>
        <v>96.066176470588232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s="15">
        <f t="shared" si="55"/>
        <v>40255.208333333336</v>
      </c>
      <c r="O587" s="15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54"/>
        <v>950.57142857142856</v>
      </c>
      <c r="G588" t="s">
        <v>20</v>
      </c>
      <c r="H588" s="7">
        <f t="shared" si="58"/>
        <v>51.184615384615384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s="15">
        <f t="shared" si="55"/>
        <v>40499.25</v>
      </c>
      <c r="O588" s="15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54"/>
        <v>72.893617021276597</v>
      </c>
      <c r="G589" t="s">
        <v>14</v>
      </c>
      <c r="H589" s="7">
        <f t="shared" si="58"/>
        <v>43.92307692307692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15">
        <f t="shared" si="55"/>
        <v>43484.25</v>
      </c>
      <c r="O589" s="15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54"/>
        <v>79.008248730964468</v>
      </c>
      <c r="G590" t="s">
        <v>14</v>
      </c>
      <c r="H590" s="7">
        <f t="shared" si="58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s="15">
        <f t="shared" si="55"/>
        <v>40262.208333333336</v>
      </c>
      <c r="O590" s="15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54"/>
        <v>64.721518987341781</v>
      </c>
      <c r="G591" t="s">
        <v>14</v>
      </c>
      <c r="H591" s="7">
        <f t="shared" si="58"/>
        <v>50.127450980392155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s="15">
        <f t="shared" si="55"/>
        <v>42190.208333333328</v>
      </c>
      <c r="O591" s="15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54"/>
        <v>82.028169014084511</v>
      </c>
      <c r="G592" t="s">
        <v>14</v>
      </c>
      <c r="H592" s="7">
        <f t="shared" si="58"/>
        <v>67.720930232558146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s="15">
        <f t="shared" si="55"/>
        <v>41994.25</v>
      </c>
      <c r="O592" s="15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54"/>
        <v>1037.6666666666667</v>
      </c>
      <c r="G593" t="s">
        <v>20</v>
      </c>
      <c r="H593" s="7">
        <f t="shared" si="58"/>
        <v>61.03921568627451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s="15">
        <f t="shared" si="55"/>
        <v>40373.208333333336</v>
      </c>
      <c r="O593" s="15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54"/>
        <v>12.910076530612244</v>
      </c>
      <c r="G594" t="s">
        <v>14</v>
      </c>
      <c r="H594" s="7">
        <f t="shared" si="58"/>
        <v>80.011857707509876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s="15">
        <f t="shared" si="55"/>
        <v>41789.208333333336</v>
      </c>
      <c r="O594" s="15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54"/>
        <v>154.84210526315789</v>
      </c>
      <c r="G595" t="s">
        <v>20</v>
      </c>
      <c r="H595" s="7">
        <f t="shared" si="58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s="15">
        <f t="shared" si="55"/>
        <v>41724.208333333336</v>
      </c>
      <c r="O595" s="15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7.0991735537190088</v>
      </c>
      <c r="G596" t="s">
        <v>14</v>
      </c>
      <c r="H596" s="7">
        <f t="shared" si="58"/>
        <v>71.127388535031841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s="15">
        <f t="shared" si="55"/>
        <v>42548.208333333328</v>
      </c>
      <c r="O596" s="15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54"/>
        <v>208.52773826458036</v>
      </c>
      <c r="G597" t="s">
        <v>20</v>
      </c>
      <c r="H597" s="7">
        <f t="shared" si="58"/>
        <v>89.99079189686924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s="15">
        <f t="shared" si="55"/>
        <v>40253.208333333336</v>
      </c>
      <c r="O597" s="15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54"/>
        <v>99.683544303797461</v>
      </c>
      <c r="G598" t="s">
        <v>14</v>
      </c>
      <c r="H598" s="7">
        <f t="shared" si="58"/>
        <v>43.032786885245905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s="15">
        <f t="shared" si="55"/>
        <v>42434.25</v>
      </c>
      <c r="O598" s="15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54"/>
        <v>201.59756097560978</v>
      </c>
      <c r="G599" t="s">
        <v>20</v>
      </c>
      <c r="H599" s="7">
        <f t="shared" si="58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s="15">
        <f t="shared" si="55"/>
        <v>43786.25</v>
      </c>
      <c r="O599" s="15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54"/>
        <v>162.09032258064516</v>
      </c>
      <c r="G600" t="s">
        <v>20</v>
      </c>
      <c r="H600" s="7">
        <f t="shared" si="58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s="15">
        <f t="shared" si="55"/>
        <v>40344.208333333336</v>
      </c>
      <c r="O600" s="15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</v>
      </c>
      <c r="G601" t="s">
        <v>14</v>
      </c>
      <c r="H601" s="7">
        <f t="shared" si="58"/>
        <v>62.341463414634148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s="15">
        <f t="shared" si="55"/>
        <v>42047.25</v>
      </c>
      <c r="O601" s="15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 s="7">
        <f t="shared" si="58"/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s="15">
        <f t="shared" si="55"/>
        <v>41485.208333333336</v>
      </c>
      <c r="O602" s="15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54"/>
        <v>206.63492063492063</v>
      </c>
      <c r="G603" t="s">
        <v>20</v>
      </c>
      <c r="H603" s="7">
        <f t="shared" si="58"/>
        <v>67.103092783505161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s="15">
        <f t="shared" si="55"/>
        <v>41789.208333333336</v>
      </c>
      <c r="O603" s="15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54"/>
        <v>128.23628691983123</v>
      </c>
      <c r="G604" t="s">
        <v>20</v>
      </c>
      <c r="H604" s="7">
        <f t="shared" si="58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s="15">
        <f t="shared" si="55"/>
        <v>42160.208333333328</v>
      </c>
      <c r="O604" s="15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54"/>
        <v>119.66037735849055</v>
      </c>
      <c r="G605" t="s">
        <v>20</v>
      </c>
      <c r="H605" s="7">
        <f t="shared" si="58"/>
        <v>62.176470588235297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s="15">
        <f t="shared" si="55"/>
        <v>43573.208333333328</v>
      </c>
      <c r="O605" s="15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54"/>
        <v>170.73055242390078</v>
      </c>
      <c r="G606" t="s">
        <v>20</v>
      </c>
      <c r="H606" s="7">
        <f t="shared" si="58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s="15">
        <f t="shared" si="55"/>
        <v>40565.25</v>
      </c>
      <c r="O606" s="15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54"/>
        <v>187.21212121212122</v>
      </c>
      <c r="G607" t="s">
        <v>20</v>
      </c>
      <c r="H607" s="7">
        <f t="shared" si="58"/>
        <v>57.738317757009348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s="15">
        <f t="shared" si="55"/>
        <v>42280.208333333328</v>
      </c>
      <c r="O607" s="15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54"/>
        <v>188.38235294117646</v>
      </c>
      <c r="G608" t="s">
        <v>20</v>
      </c>
      <c r="H608" s="7">
        <f t="shared" si="58"/>
        <v>40.03125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s="15">
        <f t="shared" si="55"/>
        <v>42436.25</v>
      </c>
      <c r="O608" s="15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54"/>
        <v>131.29869186046511</v>
      </c>
      <c r="G609" t="s">
        <v>20</v>
      </c>
      <c r="H609" s="7">
        <f t="shared" si="58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s="15">
        <f t="shared" si="55"/>
        <v>41721.208333333336</v>
      </c>
      <c r="O609" s="15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54"/>
        <v>283.97435897435901</v>
      </c>
      <c r="G610" t="s">
        <v>20</v>
      </c>
      <c r="H610" s="7">
        <f t="shared" si="58"/>
        <v>35.047468354430379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s="15">
        <f t="shared" si="55"/>
        <v>43530.25</v>
      </c>
      <c r="O610" s="15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54"/>
        <v>120.41999999999999</v>
      </c>
      <c r="G611" t="s">
        <v>20</v>
      </c>
      <c r="H611" s="7">
        <f t="shared" si="58"/>
        <v>102.92307692307692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s="15">
        <f t="shared" si="55"/>
        <v>43481.25</v>
      </c>
      <c r="O611" s="15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54"/>
        <v>419.0560747663551</v>
      </c>
      <c r="G612" t="s">
        <v>20</v>
      </c>
      <c r="H612" s="7">
        <f t="shared" si="58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s="15">
        <f t="shared" si="55"/>
        <v>41259.25</v>
      </c>
      <c r="O612" s="15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54"/>
        <v>13.853658536585368</v>
      </c>
      <c r="G613" t="s">
        <v>74</v>
      </c>
      <c r="H613" s="7">
        <f t="shared" si="58"/>
        <v>75.733333333333334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s="15">
        <f t="shared" si="55"/>
        <v>41480.208333333336</v>
      </c>
      <c r="O613" s="15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54"/>
        <v>139.43548387096774</v>
      </c>
      <c r="G614" t="s">
        <v>20</v>
      </c>
      <c r="H614" s="7">
        <f t="shared" si="58"/>
        <v>45.026041666666664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s="15">
        <f t="shared" si="55"/>
        <v>40474.208333333336</v>
      </c>
      <c r="O614" s="15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 s="7">
        <f t="shared" si="58"/>
        <v>73.615384615384613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15">
        <f t="shared" si="55"/>
        <v>42973.208333333328</v>
      </c>
      <c r="O615" s="15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54"/>
        <v>155.49056603773585</v>
      </c>
      <c r="G616" t="s">
        <v>20</v>
      </c>
      <c r="H616" s="7">
        <f t="shared" si="58"/>
        <v>56.991701244813278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s="15">
        <f t="shared" si="55"/>
        <v>42746.25</v>
      </c>
      <c r="O616" s="15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54"/>
        <v>170.44705882352943</v>
      </c>
      <c r="G617" t="s">
        <v>20</v>
      </c>
      <c r="H617" s="7">
        <f t="shared" si="58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s="15">
        <f t="shared" si="55"/>
        <v>42489.208333333328</v>
      </c>
      <c r="O617" s="15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54"/>
        <v>189.515625</v>
      </c>
      <c r="G618" t="s">
        <v>20</v>
      </c>
      <c r="H618" s="7">
        <f t="shared" si="58"/>
        <v>50.962184873949582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s="15">
        <f t="shared" si="55"/>
        <v>41537.208333333336</v>
      </c>
      <c r="O618" s="15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54"/>
        <v>249.71428571428572</v>
      </c>
      <c r="G619" t="s">
        <v>20</v>
      </c>
      <c r="H619" s="7">
        <f t="shared" si="58"/>
        <v>63.563636363636363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s="15">
        <f t="shared" si="55"/>
        <v>41794.208333333336</v>
      </c>
      <c r="O619" s="15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54"/>
        <v>48.860523665659613</v>
      </c>
      <c r="G620" t="s">
        <v>14</v>
      </c>
      <c r="H620" s="7">
        <f t="shared" si="58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s="15">
        <f t="shared" si="55"/>
        <v>41396.208333333336</v>
      </c>
      <c r="O620" s="15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54"/>
        <v>28.461970393057683</v>
      </c>
      <c r="G621" t="s">
        <v>14</v>
      </c>
      <c r="H621" s="7">
        <f t="shared" si="58"/>
        <v>86.044753086419746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s="15">
        <f t="shared" si="55"/>
        <v>40669.208333333336</v>
      </c>
      <c r="O621" s="15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54"/>
        <v>268.02325581395348</v>
      </c>
      <c r="G622" t="s">
        <v>20</v>
      </c>
      <c r="H622" s="7">
        <f t="shared" si="58"/>
        <v>90.0390625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s="15">
        <f t="shared" si="55"/>
        <v>42559.208333333328</v>
      </c>
      <c r="O622" s="15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54"/>
        <v>619.80078125</v>
      </c>
      <c r="G623" t="s">
        <v>20</v>
      </c>
      <c r="H623" s="7">
        <f t="shared" si="58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s="15">
        <f t="shared" si="55"/>
        <v>42626.208333333328</v>
      </c>
      <c r="O623" s="15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3.1301587301587301</v>
      </c>
      <c r="G624" t="s">
        <v>14</v>
      </c>
      <c r="H624" s="7">
        <f t="shared" si="58"/>
        <v>92.4375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s="15">
        <f t="shared" si="55"/>
        <v>43205.208333333328</v>
      </c>
      <c r="O624" s="15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54"/>
        <v>159.92152704135739</v>
      </c>
      <c r="G625" t="s">
        <v>20</v>
      </c>
      <c r="H625" s="7">
        <f t="shared" si="58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s="15">
        <f t="shared" si="55"/>
        <v>42201.208333333328</v>
      </c>
      <c r="O625" s="15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54"/>
        <v>279.39215686274508</v>
      </c>
      <c r="G626" t="s">
        <v>20</v>
      </c>
      <c r="H626" s="7">
        <f t="shared" si="58"/>
        <v>32.983796296296298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s="15">
        <f t="shared" si="55"/>
        <v>42029.25</v>
      </c>
      <c r="O626" s="15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54"/>
        <v>77.373333333333335</v>
      </c>
      <c r="G627" t="s">
        <v>14</v>
      </c>
      <c r="H627" s="7">
        <f t="shared" si="58"/>
        <v>93.596774193548384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s="15">
        <f t="shared" si="55"/>
        <v>43857.25</v>
      </c>
      <c r="O627" s="15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54"/>
        <v>206.32812500000003</v>
      </c>
      <c r="G628" t="s">
        <v>20</v>
      </c>
      <c r="H628" s="7">
        <f t="shared" si="58"/>
        <v>69.867724867724874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s="15">
        <f t="shared" si="55"/>
        <v>40449.208333333336</v>
      </c>
      <c r="O628" s="15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54"/>
        <v>694.25</v>
      </c>
      <c r="G629" t="s">
        <v>20</v>
      </c>
      <c r="H629" s="7">
        <f t="shared" si="58"/>
        <v>72.129870129870127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s="15">
        <f t="shared" si="55"/>
        <v>40345.208333333336</v>
      </c>
      <c r="O629" s="15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54"/>
        <v>151.78947368421052</v>
      </c>
      <c r="G630" t="s">
        <v>20</v>
      </c>
      <c r="H630" s="7">
        <f t="shared" si="58"/>
        <v>30.041666666666668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s="15">
        <f t="shared" si="55"/>
        <v>40455.208333333336</v>
      </c>
      <c r="O630" s="15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54"/>
        <v>64.58207217694995</v>
      </c>
      <c r="G631" t="s">
        <v>14</v>
      </c>
      <c r="H631" s="7">
        <f t="shared" si="58"/>
        <v>73.968000000000004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s="15">
        <f t="shared" si="55"/>
        <v>42557.208333333328</v>
      </c>
      <c r="O631" s="15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54"/>
        <v>62.873684210526314</v>
      </c>
      <c r="G632" t="s">
        <v>74</v>
      </c>
      <c r="H632" s="7">
        <f t="shared" si="58"/>
        <v>68.65517241379311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s="15">
        <f t="shared" si="55"/>
        <v>43586.208333333328</v>
      </c>
      <c r="O632" s="15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54"/>
        <v>310.39864864864865</v>
      </c>
      <c r="G633" t="s">
        <v>20</v>
      </c>
      <c r="H633" s="7">
        <f t="shared" si="58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s="15">
        <f t="shared" si="55"/>
        <v>43550.208333333328</v>
      </c>
      <c r="O633" s="15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54"/>
        <v>42.859916782246884</v>
      </c>
      <c r="G634" t="s">
        <v>47</v>
      </c>
      <c r="H634" s="7">
        <f t="shared" si="58"/>
        <v>111.15827338129496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s="15">
        <f t="shared" si="55"/>
        <v>41945.208333333336</v>
      </c>
      <c r="O634" s="15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54"/>
        <v>83.119402985074629</v>
      </c>
      <c r="G635" t="s">
        <v>14</v>
      </c>
      <c r="H635" s="7">
        <f t="shared" si="58"/>
        <v>53.038095238095238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s="15">
        <f t="shared" si="55"/>
        <v>42315.25</v>
      </c>
      <c r="O635" s="15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54"/>
        <v>78.531302876480552</v>
      </c>
      <c r="G636" t="s">
        <v>74</v>
      </c>
      <c r="H636" s="7">
        <f t="shared" si="58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s="15">
        <f t="shared" si="55"/>
        <v>42819.208333333328</v>
      </c>
      <c r="O636" s="15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54"/>
        <v>114.09352517985612</v>
      </c>
      <c r="G637" t="s">
        <v>20</v>
      </c>
      <c r="H637" s="7">
        <f t="shared" si="58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s="15">
        <f t="shared" si="55"/>
        <v>41314.25</v>
      </c>
      <c r="O637" s="15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54"/>
        <v>64.537683358624179</v>
      </c>
      <c r="G638" t="s">
        <v>14</v>
      </c>
      <c r="H638" s="7">
        <f t="shared" si="58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s="15">
        <f t="shared" si="55"/>
        <v>40926.25</v>
      </c>
      <c r="O638" s="15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54"/>
        <v>79.411764705882348</v>
      </c>
      <c r="G639" t="s">
        <v>14</v>
      </c>
      <c r="H639" s="7">
        <f t="shared" si="58"/>
        <v>103.84615384615384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s="15">
        <f t="shared" si="55"/>
        <v>42688.25</v>
      </c>
      <c r="O639" s="15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54"/>
        <v>11.419117647058824</v>
      </c>
      <c r="G640" t="s">
        <v>14</v>
      </c>
      <c r="H640" s="7">
        <f t="shared" si="58"/>
        <v>99.127659574468083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s="15">
        <f t="shared" si="55"/>
        <v>40386.208333333336</v>
      </c>
      <c r="O640" s="15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54"/>
        <v>56.186046511627907</v>
      </c>
      <c r="G641" t="s">
        <v>47</v>
      </c>
      <c r="H641" s="7">
        <f t="shared" si="58"/>
        <v>107.37777777777778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s="15">
        <f t="shared" si="55"/>
        <v>43309.208333333328</v>
      </c>
      <c r="O641" s="15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54"/>
        <v>16.501669449081803</v>
      </c>
      <c r="G642" t="s">
        <v>14</v>
      </c>
      <c r="H642" s="7">
        <f t="shared" si="58"/>
        <v>76.922178988326849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s="15">
        <f t="shared" si="55"/>
        <v>42387.25</v>
      </c>
      <c r="O642" s="15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60">100*(E643/D643)</f>
        <v>119.96808510638297</v>
      </c>
      <c r="G643" t="s">
        <v>20</v>
      </c>
      <c r="H643" s="7">
        <f t="shared" si="58"/>
        <v>58.128865979381445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s="15">
        <f t="shared" ref="N643:N706" si="61">(((L643/60)/60)/24) + DATE(1970,1,1)</f>
        <v>42786.25</v>
      </c>
      <c r="O643" s="15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LEFT(R643,FIND("/",R643)-1)</f>
        <v>theater</v>
      </c>
      <c r="T643" t="str">
        <f t="shared" si="59"/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60"/>
        <v>145.45652173913044</v>
      </c>
      <c r="G644" t="s">
        <v>20</v>
      </c>
      <c r="H644" s="7">
        <f t="shared" ref="H644:H707" si="64">IF(E644=0, "0",E644/I644)</f>
        <v>103.73643410852713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15">
        <f t="shared" si="61"/>
        <v>43451.25</v>
      </c>
      <c r="O644" s="15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ref="T644:T707" si="65">RIGHT(R644,LEN(R644)-FIND("/", R644))</f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60"/>
        <v>221.38255033557047</v>
      </c>
      <c r="G645" t="s">
        <v>20</v>
      </c>
      <c r="H645" s="7">
        <f t="shared" si="64"/>
        <v>87.962666666666664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s="15">
        <f t="shared" si="61"/>
        <v>42795.25</v>
      </c>
      <c r="O645" s="15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60"/>
        <v>48.396694214876035</v>
      </c>
      <c r="G646" t="s">
        <v>14</v>
      </c>
      <c r="H646" s="7">
        <f t="shared" si="64"/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15">
        <f t="shared" si="61"/>
        <v>43452.25</v>
      </c>
      <c r="O646" s="15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60"/>
        <v>92.911504424778755</v>
      </c>
      <c r="G647" t="s">
        <v>14</v>
      </c>
      <c r="H647" s="7">
        <f t="shared" si="64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s="15">
        <f t="shared" si="61"/>
        <v>43369.208333333328</v>
      </c>
      <c r="O647" s="15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60"/>
        <v>88.599797365754824</v>
      </c>
      <c r="G648" t="s">
        <v>14</v>
      </c>
      <c r="H648" s="7">
        <f t="shared" si="64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s="15">
        <f t="shared" si="61"/>
        <v>41346.208333333336</v>
      </c>
      <c r="O648" s="15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60"/>
        <v>41.4</v>
      </c>
      <c r="G649" t="s">
        <v>14</v>
      </c>
      <c r="H649" s="7">
        <f t="shared" si="64"/>
        <v>103.5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s="15">
        <f t="shared" si="61"/>
        <v>43199.208333333328</v>
      </c>
      <c r="O649" s="15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60"/>
        <v>63.056795131845846</v>
      </c>
      <c r="G650" t="s">
        <v>74</v>
      </c>
      <c r="H650" s="7">
        <f t="shared" si="64"/>
        <v>85.994467496542185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s="15">
        <f t="shared" si="61"/>
        <v>42922.208333333328</v>
      </c>
      <c r="O650" s="15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60"/>
        <v>48.482333607230892</v>
      </c>
      <c r="G651" t="s">
        <v>14</v>
      </c>
      <c r="H651" s="7">
        <f t="shared" si="64"/>
        <v>98.011627906976742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s="15">
        <f t="shared" si="61"/>
        <v>40471.208333333336</v>
      </c>
      <c r="O651" s="15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 s="7">
        <f t="shared" si="64"/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s="15">
        <f t="shared" si="61"/>
        <v>41828.208333333336</v>
      </c>
      <c r="O652" s="15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60"/>
        <v>88.47941026944585</v>
      </c>
      <c r="G653" t="s">
        <v>14</v>
      </c>
      <c r="H653" s="7">
        <f t="shared" si="64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s="15">
        <f t="shared" si="61"/>
        <v>41692.25</v>
      </c>
      <c r="O653" s="15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60"/>
        <v>126.84</v>
      </c>
      <c r="G654" t="s">
        <v>20</v>
      </c>
      <c r="H654" s="7">
        <f t="shared" si="64"/>
        <v>31.012224938875306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s="15">
        <f t="shared" si="61"/>
        <v>42587.208333333328</v>
      </c>
      <c r="O654" s="15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60"/>
        <v>2338.833333333333</v>
      </c>
      <c r="G655" t="s">
        <v>20</v>
      </c>
      <c r="H655" s="7">
        <f t="shared" si="64"/>
        <v>59.970085470085472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s="15">
        <f t="shared" si="61"/>
        <v>42468.208333333328</v>
      </c>
      <c r="O655" s="15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60"/>
        <v>508.38857142857148</v>
      </c>
      <c r="G656" t="s">
        <v>20</v>
      </c>
      <c r="H656" s="7">
        <f t="shared" si="64"/>
        <v>58.9973474801061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s="15">
        <f t="shared" si="61"/>
        <v>42240.208333333328</v>
      </c>
      <c r="O656" s="15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60"/>
        <v>191.47826086956522</v>
      </c>
      <c r="G657" t="s">
        <v>20</v>
      </c>
      <c r="H657" s="7">
        <f t="shared" si="64"/>
        <v>50.045454545454547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s="15">
        <f t="shared" si="61"/>
        <v>42796.25</v>
      </c>
      <c r="O657" s="15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60"/>
        <v>42.127533783783782</v>
      </c>
      <c r="G658" t="s">
        <v>14</v>
      </c>
      <c r="H658" s="7">
        <f t="shared" si="64"/>
        <v>98.966269841269835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s="15">
        <f t="shared" si="61"/>
        <v>43097.25</v>
      </c>
      <c r="O658" s="15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60"/>
        <v>8.24</v>
      </c>
      <c r="G659" t="s">
        <v>14</v>
      </c>
      <c r="H659" s="7">
        <f t="shared" si="64"/>
        <v>58.857142857142854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s="15">
        <f t="shared" si="61"/>
        <v>43096.25</v>
      </c>
      <c r="O659" s="15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60"/>
        <v>60.064638783269963</v>
      </c>
      <c r="G660" t="s">
        <v>74</v>
      </c>
      <c r="H660" s="7">
        <f t="shared" si="64"/>
        <v>81.010256410256417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s="15">
        <f t="shared" si="61"/>
        <v>42246.208333333328</v>
      </c>
      <c r="O660" s="15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60"/>
        <v>47.232808616404313</v>
      </c>
      <c r="G661" t="s">
        <v>14</v>
      </c>
      <c r="H661" s="7">
        <f t="shared" si="64"/>
        <v>76.013333333333335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s="15">
        <f t="shared" si="61"/>
        <v>40570.25</v>
      </c>
      <c r="O661" s="15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60"/>
        <v>81.736263736263737</v>
      </c>
      <c r="G662" t="s">
        <v>14</v>
      </c>
      <c r="H662" s="7">
        <f t="shared" si="64"/>
        <v>96.597402597402592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s="15">
        <f t="shared" si="61"/>
        <v>42237.208333333328</v>
      </c>
      <c r="O662" s="15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60"/>
        <v>54.187265917603</v>
      </c>
      <c r="G663" t="s">
        <v>14</v>
      </c>
      <c r="H663" s="7">
        <f t="shared" si="64"/>
        <v>76.957446808510639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s="15">
        <f t="shared" si="61"/>
        <v>40996.208333333336</v>
      </c>
      <c r="O663" s="15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60"/>
        <v>97.868131868131869</v>
      </c>
      <c r="G664" t="s">
        <v>14</v>
      </c>
      <c r="H664" s="7">
        <f t="shared" si="64"/>
        <v>67.984732824427482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s="15">
        <f t="shared" si="61"/>
        <v>43443.25</v>
      </c>
      <c r="O664" s="15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60"/>
        <v>77.239999999999995</v>
      </c>
      <c r="G665" t="s">
        <v>14</v>
      </c>
      <c r="H665" s="7">
        <f t="shared" si="64"/>
        <v>88.781609195402297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s="15">
        <f t="shared" si="61"/>
        <v>40458.208333333336</v>
      </c>
      <c r="O665" s="15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60"/>
        <v>33.464735516372798</v>
      </c>
      <c r="G666" t="s">
        <v>14</v>
      </c>
      <c r="H666" s="7">
        <f t="shared" si="64"/>
        <v>24.99623706491063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s="15">
        <f t="shared" si="61"/>
        <v>40959.25</v>
      </c>
      <c r="O666" s="15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60"/>
        <v>239.58823529411765</v>
      </c>
      <c r="G667" t="s">
        <v>20</v>
      </c>
      <c r="H667" s="7">
        <f t="shared" si="64"/>
        <v>44.922794117647058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s="15">
        <f t="shared" si="61"/>
        <v>40733.208333333336</v>
      </c>
      <c r="O667" s="15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60"/>
        <v>64.032258064516128</v>
      </c>
      <c r="G668" t="s">
        <v>74</v>
      </c>
      <c r="H668" s="7">
        <f t="shared" si="64"/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s="15">
        <f t="shared" si="61"/>
        <v>41516.208333333336</v>
      </c>
      <c r="O668" s="15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60"/>
        <v>176.15942028985506</v>
      </c>
      <c r="G669" t="s">
        <v>20</v>
      </c>
      <c r="H669" s="7">
        <f t="shared" si="64"/>
        <v>29.009546539379475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s="15">
        <f t="shared" si="61"/>
        <v>41892.208333333336</v>
      </c>
      <c r="O669" s="15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60"/>
        <v>20.33818181818182</v>
      </c>
      <c r="G670" t="s">
        <v>14</v>
      </c>
      <c r="H670" s="7">
        <f t="shared" si="64"/>
        <v>73.59210526315789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s="15">
        <f t="shared" si="61"/>
        <v>41122.208333333336</v>
      </c>
      <c r="O670" s="15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60"/>
        <v>358.64754098360658</v>
      </c>
      <c r="G671" t="s">
        <v>20</v>
      </c>
      <c r="H671" s="7">
        <f t="shared" si="64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s="15">
        <f t="shared" si="61"/>
        <v>42912.208333333328</v>
      </c>
      <c r="O671" s="15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60"/>
        <v>468.85802469135803</v>
      </c>
      <c r="G672" t="s">
        <v>20</v>
      </c>
      <c r="H672" s="7">
        <f t="shared" si="64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s="15">
        <f t="shared" si="61"/>
        <v>42425.25</v>
      </c>
      <c r="O672" s="15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60"/>
        <v>122.05635245901641</v>
      </c>
      <c r="G673" t="s">
        <v>20</v>
      </c>
      <c r="H673" s="7">
        <f t="shared" si="64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s="15">
        <f t="shared" si="61"/>
        <v>40390.208333333336</v>
      </c>
      <c r="O673" s="15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60"/>
        <v>55.931783729156137</v>
      </c>
      <c r="G674" t="s">
        <v>14</v>
      </c>
      <c r="H674" s="7">
        <f t="shared" si="64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s="15">
        <f t="shared" si="61"/>
        <v>43180.208333333328</v>
      </c>
      <c r="O674" s="15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60"/>
        <v>43.660714285714285</v>
      </c>
      <c r="G675" t="s">
        <v>14</v>
      </c>
      <c r="H675" s="7">
        <f t="shared" si="64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s="15">
        <f t="shared" si="61"/>
        <v>42475.208333333328</v>
      </c>
      <c r="O675" s="15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60"/>
        <v>33.53837141183363</v>
      </c>
      <c r="G676" t="s">
        <v>74</v>
      </c>
      <c r="H676" s="7">
        <f t="shared" si="64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s="15">
        <f t="shared" si="61"/>
        <v>40774.208333333336</v>
      </c>
      <c r="O676" s="15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60"/>
        <v>122.97938144329896</v>
      </c>
      <c r="G677" t="s">
        <v>20</v>
      </c>
      <c r="H677" s="7">
        <f t="shared" si="64"/>
        <v>36.0392749244713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s="15">
        <f t="shared" si="61"/>
        <v>43719.208333333328</v>
      </c>
      <c r="O677" s="15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60"/>
        <v>189.74959871589084</v>
      </c>
      <c r="G678" t="s">
        <v>20</v>
      </c>
      <c r="H678" s="7">
        <f t="shared" si="64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s="15">
        <f t="shared" si="61"/>
        <v>41178.208333333336</v>
      </c>
      <c r="O678" s="15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60"/>
        <v>83.622641509433961</v>
      </c>
      <c r="G679" t="s">
        <v>14</v>
      </c>
      <c r="H679" s="7">
        <f t="shared" si="64"/>
        <v>39.927927927927925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s="15">
        <f t="shared" si="61"/>
        <v>42561.208333333328</v>
      </c>
      <c r="O679" s="15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60"/>
        <v>17.968844221105527</v>
      </c>
      <c r="G680" t="s">
        <v>74</v>
      </c>
      <c r="H680" s="7">
        <f t="shared" si="64"/>
        <v>83.158139534883716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s="15">
        <f t="shared" si="61"/>
        <v>43484.25</v>
      </c>
      <c r="O680" s="15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60"/>
        <v>1036.5</v>
      </c>
      <c r="G681" t="s">
        <v>20</v>
      </c>
      <c r="H681" s="7">
        <f t="shared" si="64"/>
        <v>39.97520661157025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s="15">
        <f t="shared" si="61"/>
        <v>43756.208333333328</v>
      </c>
      <c r="O681" s="15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60"/>
        <v>97.405219780219781</v>
      </c>
      <c r="G682" t="s">
        <v>14</v>
      </c>
      <c r="H682" s="7">
        <f t="shared" si="64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s="15">
        <f t="shared" si="61"/>
        <v>43813.25</v>
      </c>
      <c r="O682" s="15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60"/>
        <v>86.386203150461711</v>
      </c>
      <c r="G683" t="s">
        <v>14</v>
      </c>
      <c r="H683" s="7">
        <f t="shared" si="64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s="15">
        <f t="shared" si="61"/>
        <v>40898.25</v>
      </c>
      <c r="O683" s="15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60"/>
        <v>150.16666666666666</v>
      </c>
      <c r="G684" t="s">
        <v>20</v>
      </c>
      <c r="H684" s="7">
        <f t="shared" si="64"/>
        <v>78.728155339805824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s="15">
        <f t="shared" si="61"/>
        <v>41619.25</v>
      </c>
      <c r="O684" s="15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60"/>
        <v>358.43478260869563</v>
      </c>
      <c r="G685" t="s">
        <v>20</v>
      </c>
      <c r="H685" s="7">
        <f t="shared" si="64"/>
        <v>56.081632653061227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s="15">
        <f t="shared" si="61"/>
        <v>43359.208333333328</v>
      </c>
      <c r="O685" s="15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60"/>
        <v>542.85714285714289</v>
      </c>
      <c r="G686" t="s">
        <v>20</v>
      </c>
      <c r="H686" s="7">
        <f t="shared" si="64"/>
        <v>69.090909090909093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15">
        <f t="shared" si="61"/>
        <v>40358.208333333336</v>
      </c>
      <c r="O686" s="15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60"/>
        <v>67.500714285714281</v>
      </c>
      <c r="G687" t="s">
        <v>14</v>
      </c>
      <c r="H687" s="7">
        <f t="shared" si="64"/>
        <v>102.05291576673866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15">
        <f t="shared" si="61"/>
        <v>42239.208333333328</v>
      </c>
      <c r="O687" s="15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60"/>
        <v>191.74666666666667</v>
      </c>
      <c r="G688" t="s">
        <v>20</v>
      </c>
      <c r="H688" s="7">
        <f t="shared" si="64"/>
        <v>107.32089552238806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s="15">
        <f t="shared" si="61"/>
        <v>43186.208333333328</v>
      </c>
      <c r="O688" s="15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 s="7">
        <f t="shared" si="64"/>
        <v>51.970260223048328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s="15">
        <f t="shared" si="61"/>
        <v>42806.25</v>
      </c>
      <c r="O689" s="15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60"/>
        <v>429.27586206896552</v>
      </c>
      <c r="G690" t="s">
        <v>20</v>
      </c>
      <c r="H690" s="7">
        <f t="shared" si="64"/>
        <v>71.137142857142862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s="15">
        <f t="shared" si="61"/>
        <v>43475.25</v>
      </c>
      <c r="O690" s="15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60"/>
        <v>100.65753424657535</v>
      </c>
      <c r="G691" t="s">
        <v>20</v>
      </c>
      <c r="H691" s="7">
        <f t="shared" si="64"/>
        <v>106.49275362318841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s="15">
        <f t="shared" si="61"/>
        <v>41576.208333333336</v>
      </c>
      <c r="O691" s="15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60"/>
        <v>226.61111111111109</v>
      </c>
      <c r="G692" t="s">
        <v>20</v>
      </c>
      <c r="H692" s="7">
        <f t="shared" si="64"/>
        <v>42.93684210526316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s="15">
        <f t="shared" si="61"/>
        <v>40874.25</v>
      </c>
      <c r="O692" s="15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60"/>
        <v>142.38</v>
      </c>
      <c r="G693" t="s">
        <v>20</v>
      </c>
      <c r="H693" s="7">
        <f t="shared" si="64"/>
        <v>30.037974683544302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s="15">
        <f t="shared" si="61"/>
        <v>41185.208333333336</v>
      </c>
      <c r="O693" s="15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60"/>
        <v>90.633333333333326</v>
      </c>
      <c r="G694" t="s">
        <v>14</v>
      </c>
      <c r="H694" s="7">
        <f t="shared" si="64"/>
        <v>70.623376623376629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s="15">
        <f t="shared" si="61"/>
        <v>43655.208333333328</v>
      </c>
      <c r="O694" s="15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60"/>
        <v>63.966740576496676</v>
      </c>
      <c r="G695" t="s">
        <v>14</v>
      </c>
      <c r="H695" s="7">
        <f t="shared" si="64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s="15">
        <f t="shared" si="61"/>
        <v>43025.208333333328</v>
      </c>
      <c r="O695" s="15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60"/>
        <v>84.131868131868131</v>
      </c>
      <c r="G696" t="s">
        <v>14</v>
      </c>
      <c r="H696" s="7">
        <f t="shared" si="64"/>
        <v>96.911392405063296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s="15">
        <f t="shared" si="61"/>
        <v>43066.25</v>
      </c>
      <c r="O696" s="15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60"/>
        <v>133.93478260869566</v>
      </c>
      <c r="G697" t="s">
        <v>20</v>
      </c>
      <c r="H697" s="7">
        <f t="shared" si="64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s="15">
        <f t="shared" si="61"/>
        <v>42322.25</v>
      </c>
      <c r="O697" s="15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60"/>
        <v>59.042047531992694</v>
      </c>
      <c r="G698" t="s">
        <v>14</v>
      </c>
      <c r="H698" s="7">
        <f t="shared" si="64"/>
        <v>108.98537682789652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s="15">
        <f t="shared" si="61"/>
        <v>42114.208333333328</v>
      </c>
      <c r="O698" s="15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60"/>
        <v>152.80062063615205</v>
      </c>
      <c r="G699" t="s">
        <v>20</v>
      </c>
      <c r="H699" s="7">
        <f t="shared" si="64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s="15">
        <f t="shared" si="61"/>
        <v>43190.208333333328</v>
      </c>
      <c r="O699" s="15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60"/>
        <v>446.69121140142522</v>
      </c>
      <c r="G700" t="s">
        <v>20</v>
      </c>
      <c r="H700" s="7">
        <f t="shared" si="64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15">
        <f t="shared" si="61"/>
        <v>40871.25</v>
      </c>
      <c r="O700" s="15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60"/>
        <v>84.391891891891888</v>
      </c>
      <c r="G701" t="s">
        <v>14</v>
      </c>
      <c r="H701" s="7">
        <f t="shared" si="64"/>
        <v>111.51785714285714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s="15">
        <f t="shared" si="61"/>
        <v>43641.208333333328</v>
      </c>
      <c r="O701" s="15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 s="7">
        <f t="shared" si="64"/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s="15">
        <f t="shared" si="61"/>
        <v>40203.25</v>
      </c>
      <c r="O702" s="15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60"/>
        <v>175.02692307692308</v>
      </c>
      <c r="G703" t="s">
        <v>20</v>
      </c>
      <c r="H703" s="7">
        <f t="shared" si="64"/>
        <v>110.99268292682927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s="15">
        <f t="shared" si="61"/>
        <v>40629.208333333336</v>
      </c>
      <c r="O703" s="15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60"/>
        <v>54.137931034482754</v>
      </c>
      <c r="G704" t="s">
        <v>14</v>
      </c>
      <c r="H704" s="7">
        <f t="shared" si="64"/>
        <v>56.746987951807228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s="15">
        <f t="shared" si="61"/>
        <v>41477.208333333336</v>
      </c>
      <c r="O704" s="15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60"/>
        <v>311.87381703470032</v>
      </c>
      <c r="G705" t="s">
        <v>20</v>
      </c>
      <c r="H705" s="7">
        <f t="shared" si="64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s="15">
        <f t="shared" si="61"/>
        <v>41020.208333333336</v>
      </c>
      <c r="O705" s="15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60"/>
        <v>122.78160919540231</v>
      </c>
      <c r="G706" t="s">
        <v>20</v>
      </c>
      <c r="H706" s="7">
        <f t="shared" si="64"/>
        <v>92.08620689655173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s="15">
        <f t="shared" si="61"/>
        <v>42555.208333333328</v>
      </c>
      <c r="O706" s="15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66">100*(E707/D707)</f>
        <v>99.026517383618156</v>
      </c>
      <c r="G707" t="s">
        <v>14</v>
      </c>
      <c r="H707" s="7">
        <f t="shared" si="64"/>
        <v>82.986666666666665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s="15">
        <f t="shared" ref="N707:N770" si="67">(((L707/60)/60)/24) + DATE(1970,1,1)</f>
        <v>41619.25</v>
      </c>
      <c r="O707" s="15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LEFT(R707,FIND("/",R707)-1)</f>
        <v>publishing</v>
      </c>
      <c r="T707" t="str">
        <f t="shared" si="65"/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66"/>
        <v>127.84686346863469</v>
      </c>
      <c r="G708" t="s">
        <v>20</v>
      </c>
      <c r="H708" s="7">
        <f t="shared" ref="H708:H771" si="70">IF(E708=0, "0",E708/I708)</f>
        <v>103.03791821561339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s="15">
        <f t="shared" si="67"/>
        <v>43471.25</v>
      </c>
      <c r="O708" s="15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ref="T708:T771" si="71">RIGHT(R708,LEN(R708)-FIND("/", R708))</f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66"/>
        <v>158.61643835616439</v>
      </c>
      <c r="G709" t="s">
        <v>20</v>
      </c>
      <c r="H709" s="7">
        <f t="shared" si="70"/>
        <v>68.922619047619051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s="15">
        <f t="shared" si="67"/>
        <v>43442.25</v>
      </c>
      <c r="O709" s="15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66"/>
        <v>707.05882352941171</v>
      </c>
      <c r="G710" t="s">
        <v>20</v>
      </c>
      <c r="H710" s="7">
        <f t="shared" si="70"/>
        <v>87.737226277372258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s="15">
        <f t="shared" si="67"/>
        <v>42877.208333333328</v>
      </c>
      <c r="O710" s="15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66"/>
        <v>142.38775510204081</v>
      </c>
      <c r="G711" t="s">
        <v>20</v>
      </c>
      <c r="H711" s="7">
        <f t="shared" si="70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s="15">
        <f t="shared" si="67"/>
        <v>41018.208333333336</v>
      </c>
      <c r="O711" s="15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66"/>
        <v>147.86046511627907</v>
      </c>
      <c r="G712" t="s">
        <v>20</v>
      </c>
      <c r="H712" s="7">
        <f t="shared" si="70"/>
        <v>50.863999999999997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s="15">
        <f t="shared" si="67"/>
        <v>43295.208333333328</v>
      </c>
      <c r="O712" s="15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66"/>
        <v>20.322580645161288</v>
      </c>
      <c r="G713" t="s">
        <v>14</v>
      </c>
      <c r="H713" s="7">
        <f t="shared" si="70"/>
        <v>90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s="15">
        <f t="shared" si="67"/>
        <v>42393.25</v>
      </c>
      <c r="O713" s="15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66"/>
        <v>1840.625</v>
      </c>
      <c r="G714" t="s">
        <v>20</v>
      </c>
      <c r="H714" s="7">
        <f t="shared" si="70"/>
        <v>72.896039603960389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s="15">
        <f t="shared" si="67"/>
        <v>42559.208333333328</v>
      </c>
      <c r="O714" s="15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66"/>
        <v>161.94202898550725</v>
      </c>
      <c r="G715" t="s">
        <v>20</v>
      </c>
      <c r="H715" s="7">
        <f t="shared" si="70"/>
        <v>108.48543689320388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s="15">
        <f t="shared" si="67"/>
        <v>42604.208333333328</v>
      </c>
      <c r="O715" s="15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66"/>
        <v>472.82077922077923</v>
      </c>
      <c r="G716" t="s">
        <v>20</v>
      </c>
      <c r="H716" s="7">
        <f t="shared" si="70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s="15">
        <f t="shared" si="67"/>
        <v>41870.208333333336</v>
      </c>
      <c r="O716" s="15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66"/>
        <v>24.466101694915253</v>
      </c>
      <c r="G717" t="s">
        <v>14</v>
      </c>
      <c r="H717" s="7">
        <f t="shared" si="70"/>
        <v>44.009146341463413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s="15">
        <f t="shared" si="67"/>
        <v>40397.208333333336</v>
      </c>
      <c r="O717" s="15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66"/>
        <v>517.65</v>
      </c>
      <c r="G718" t="s">
        <v>20</v>
      </c>
      <c r="H718" s="7">
        <f t="shared" si="70"/>
        <v>65.942675159235662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s="15">
        <f t="shared" si="67"/>
        <v>41465.208333333336</v>
      </c>
      <c r="O718" s="15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66"/>
        <v>247.64285714285714</v>
      </c>
      <c r="G719" t="s">
        <v>20</v>
      </c>
      <c r="H719" s="7">
        <f t="shared" si="70"/>
        <v>24.987387387387386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s="15">
        <f t="shared" si="67"/>
        <v>40777.208333333336</v>
      </c>
      <c r="O719" s="15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66"/>
        <v>100.20481927710843</v>
      </c>
      <c r="G720" t="s">
        <v>20</v>
      </c>
      <c r="H720" s="7">
        <f t="shared" si="70"/>
        <v>28.003367003367003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s="15">
        <f t="shared" si="67"/>
        <v>41442.208333333336</v>
      </c>
      <c r="O720" s="15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 s="7">
        <f t="shared" si="70"/>
        <v>85.829268292682926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s="15">
        <f t="shared" si="67"/>
        <v>41058.208333333336</v>
      </c>
      <c r="O721" s="15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66"/>
        <v>37.091954022988503</v>
      </c>
      <c r="G722" t="s">
        <v>74</v>
      </c>
      <c r="H722" s="7">
        <f t="shared" si="70"/>
        <v>84.921052631578945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s="15">
        <f t="shared" si="67"/>
        <v>43152.25</v>
      </c>
      <c r="O722" s="15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4.392394822006473</v>
      </c>
      <c r="G723" t="s">
        <v>74</v>
      </c>
      <c r="H723" s="7">
        <f t="shared" si="70"/>
        <v>90.483333333333334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s="15">
        <f t="shared" si="67"/>
        <v>43194.208333333328</v>
      </c>
      <c r="O723" s="15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66"/>
        <v>156.50721649484535</v>
      </c>
      <c r="G724" t="s">
        <v>20</v>
      </c>
      <c r="H724" s="7">
        <f t="shared" si="70"/>
        <v>25.00197628458498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s="15">
        <f t="shared" si="67"/>
        <v>43045.25</v>
      </c>
      <c r="O724" s="15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66"/>
        <v>270.40816326530609</v>
      </c>
      <c r="G725" t="s">
        <v>20</v>
      </c>
      <c r="H725" s="7">
        <f t="shared" si="70"/>
        <v>92.013888888888886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s="15">
        <f t="shared" si="67"/>
        <v>42431.25</v>
      </c>
      <c r="O725" s="15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66"/>
        <v>134.05952380952382</v>
      </c>
      <c r="G726" t="s">
        <v>20</v>
      </c>
      <c r="H726" s="7">
        <f t="shared" si="70"/>
        <v>93.066115702479337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s="15">
        <f t="shared" si="67"/>
        <v>41934.208333333336</v>
      </c>
      <c r="O726" s="15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66"/>
        <v>50.398033126293996</v>
      </c>
      <c r="G727" t="s">
        <v>14</v>
      </c>
      <c r="H727" s="7">
        <f t="shared" si="70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s="15">
        <f t="shared" si="67"/>
        <v>41958.25</v>
      </c>
      <c r="O727" s="15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66"/>
        <v>88.815837937384899</v>
      </c>
      <c r="G728" t="s">
        <v>74</v>
      </c>
      <c r="H728" s="7">
        <f t="shared" si="70"/>
        <v>92.036259541984734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s="15">
        <f t="shared" si="67"/>
        <v>40476.208333333336</v>
      </c>
      <c r="O728" s="15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 s="7">
        <f t="shared" si="70"/>
        <v>81.132596685082873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s="15">
        <f t="shared" si="67"/>
        <v>43485.25</v>
      </c>
      <c r="O729" s="15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66"/>
        <v>17.5</v>
      </c>
      <c r="G730" t="s">
        <v>14</v>
      </c>
      <c r="H730" s="7">
        <f t="shared" si="70"/>
        <v>73.5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s="15">
        <f t="shared" si="67"/>
        <v>42515.208333333328</v>
      </c>
      <c r="O730" s="15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66"/>
        <v>185.66071428571428</v>
      </c>
      <c r="G731" t="s">
        <v>20</v>
      </c>
      <c r="H731" s="7">
        <f t="shared" si="70"/>
        <v>85.221311475409834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s="15">
        <f t="shared" si="67"/>
        <v>41309.25</v>
      </c>
      <c r="O731" s="15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66"/>
        <v>412.6631944444444</v>
      </c>
      <c r="G732" t="s">
        <v>20</v>
      </c>
      <c r="H732" s="7">
        <f t="shared" si="70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15">
        <f t="shared" si="67"/>
        <v>42147.208333333328</v>
      </c>
      <c r="O732" s="15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66"/>
        <v>90.25</v>
      </c>
      <c r="G733" t="s">
        <v>74</v>
      </c>
      <c r="H733" s="7">
        <f t="shared" si="70"/>
        <v>32.968036529680369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s="15">
        <f t="shared" si="67"/>
        <v>42939.208333333328</v>
      </c>
      <c r="O733" s="15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66"/>
        <v>91.984615384615381</v>
      </c>
      <c r="G734" t="s">
        <v>14</v>
      </c>
      <c r="H734" s="7">
        <f t="shared" si="70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s="15">
        <f t="shared" si="67"/>
        <v>42816.208333333328</v>
      </c>
      <c r="O734" s="15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66"/>
        <v>527.00632911392404</v>
      </c>
      <c r="G735" t="s">
        <v>20</v>
      </c>
      <c r="H735" s="7">
        <f t="shared" si="70"/>
        <v>84.96632653061225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s="15">
        <f t="shared" si="67"/>
        <v>41844.208333333336</v>
      </c>
      <c r="O735" s="15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66"/>
        <v>319.14285714285711</v>
      </c>
      <c r="G736" t="s">
        <v>20</v>
      </c>
      <c r="H736" s="7">
        <f t="shared" si="70"/>
        <v>25.007462686567163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s="15">
        <f t="shared" si="67"/>
        <v>42763.25</v>
      </c>
      <c r="O736" s="15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66"/>
        <v>354.18867924528303</v>
      </c>
      <c r="G737" t="s">
        <v>20</v>
      </c>
      <c r="H737" s="7">
        <f t="shared" si="70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s="15">
        <f t="shared" si="67"/>
        <v>42459.208333333328</v>
      </c>
      <c r="O737" s="15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66"/>
        <v>32.896103896103895</v>
      </c>
      <c r="G738" t="s">
        <v>74</v>
      </c>
      <c r="H738" s="7">
        <f t="shared" si="70"/>
        <v>87.34482758620689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s="15">
        <f t="shared" si="67"/>
        <v>42055.25</v>
      </c>
      <c r="O738" s="15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66"/>
        <v>135.8918918918919</v>
      </c>
      <c r="G739" t="s">
        <v>20</v>
      </c>
      <c r="H739" s="7">
        <f t="shared" si="70"/>
        <v>27.933333333333334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s="15">
        <f t="shared" si="67"/>
        <v>42685.25</v>
      </c>
      <c r="O739" s="15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2.0843373493975905</v>
      </c>
      <c r="G740" t="s">
        <v>14</v>
      </c>
      <c r="H740" s="7">
        <f t="shared" si="70"/>
        <v>103.8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s="15">
        <f t="shared" si="67"/>
        <v>41959.25</v>
      </c>
      <c r="O740" s="15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 s="7">
        <f t="shared" si="70"/>
        <v>31.937172774869111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s="15">
        <f t="shared" si="67"/>
        <v>41089.208333333336</v>
      </c>
      <c r="O741" s="15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66"/>
        <v>30.037735849056602</v>
      </c>
      <c r="G742" t="s">
        <v>14</v>
      </c>
      <c r="H742" s="7">
        <f t="shared" si="70"/>
        <v>99.5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s="15">
        <f t="shared" si="67"/>
        <v>42769.25</v>
      </c>
      <c r="O742" s="15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66"/>
        <v>1179.1666666666665</v>
      </c>
      <c r="G743" t="s">
        <v>20</v>
      </c>
      <c r="H743" s="7">
        <f t="shared" si="70"/>
        <v>108.84615384615384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s="15">
        <f t="shared" si="67"/>
        <v>40321.208333333336</v>
      </c>
      <c r="O743" s="15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66"/>
        <v>1126.0833333333335</v>
      </c>
      <c r="G744" t="s">
        <v>20</v>
      </c>
      <c r="H744" s="7">
        <f t="shared" si="70"/>
        <v>110.76229508196721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s="15">
        <f t="shared" si="67"/>
        <v>40197.25</v>
      </c>
      <c r="O744" s="15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66"/>
        <v>12.923076923076923</v>
      </c>
      <c r="G745" t="s">
        <v>14</v>
      </c>
      <c r="H745" s="7">
        <f t="shared" si="70"/>
        <v>29.647058823529413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s="15">
        <f t="shared" si="67"/>
        <v>42298.208333333328</v>
      </c>
      <c r="O745" s="15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 s="7">
        <f t="shared" si="70"/>
        <v>101.71428571428571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s="15">
        <f t="shared" si="67"/>
        <v>43322.208333333328</v>
      </c>
      <c r="O746" s="15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66"/>
        <v>30.304347826086957</v>
      </c>
      <c r="G747" t="s">
        <v>14</v>
      </c>
      <c r="H747" s="7">
        <f t="shared" si="70"/>
        <v>61.5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s="15">
        <f t="shared" si="67"/>
        <v>40328.208333333336</v>
      </c>
      <c r="O747" s="15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66"/>
        <v>212.50896057347671</v>
      </c>
      <c r="G748" t="s">
        <v>20</v>
      </c>
      <c r="H748" s="7">
        <f t="shared" si="70"/>
        <v>35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s="15">
        <f t="shared" si="67"/>
        <v>40825.208333333336</v>
      </c>
      <c r="O748" s="15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66"/>
        <v>228.85714285714286</v>
      </c>
      <c r="G749" t="s">
        <v>20</v>
      </c>
      <c r="H749" s="7">
        <f t="shared" si="70"/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s="15">
        <f t="shared" si="67"/>
        <v>40423.208333333336</v>
      </c>
      <c r="O749" s="15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66"/>
        <v>34.959979476654695</v>
      </c>
      <c r="G750" t="s">
        <v>74</v>
      </c>
      <c r="H750" s="7">
        <f t="shared" si="70"/>
        <v>110.97231270358306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s="15">
        <f t="shared" si="67"/>
        <v>40238.25</v>
      </c>
      <c r="O750" s="15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66"/>
        <v>157.29069767441862</v>
      </c>
      <c r="G751" t="s">
        <v>20</v>
      </c>
      <c r="H751" s="7">
        <f t="shared" si="70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s="15">
        <f t="shared" si="67"/>
        <v>41920.208333333336</v>
      </c>
      <c r="O751" s="15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 s="7">
        <f t="shared" si="70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s="15">
        <f t="shared" si="67"/>
        <v>40360.208333333336</v>
      </c>
      <c r="O752" s="15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66"/>
        <v>232.30555555555554</v>
      </c>
      <c r="G753" t="s">
        <v>20</v>
      </c>
      <c r="H753" s="7">
        <f t="shared" si="70"/>
        <v>30.974074074074075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s="15">
        <f t="shared" si="67"/>
        <v>42446.208333333328</v>
      </c>
      <c r="O753" s="15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66"/>
        <v>92.448275862068968</v>
      </c>
      <c r="G754" t="s">
        <v>74</v>
      </c>
      <c r="H754" s="7">
        <f t="shared" si="70"/>
        <v>47.035087719298247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s="15">
        <f t="shared" si="67"/>
        <v>40395.208333333336</v>
      </c>
      <c r="O754" s="15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66"/>
        <v>256.70212765957444</v>
      </c>
      <c r="G755" t="s">
        <v>20</v>
      </c>
      <c r="H755" s="7">
        <f t="shared" si="70"/>
        <v>88.065693430656935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s="15">
        <f t="shared" si="67"/>
        <v>40321.208333333336</v>
      </c>
      <c r="O755" s="15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66"/>
        <v>168.47017045454547</v>
      </c>
      <c r="G756" t="s">
        <v>20</v>
      </c>
      <c r="H756" s="7">
        <f t="shared" si="70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s="15">
        <f t="shared" si="67"/>
        <v>41210.208333333336</v>
      </c>
      <c r="O756" s="15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66"/>
        <v>166.57777777777778</v>
      </c>
      <c r="G757" t="s">
        <v>20</v>
      </c>
      <c r="H757" s="7">
        <f t="shared" si="70"/>
        <v>26.027777777777779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s="15">
        <f t="shared" si="67"/>
        <v>43096.25</v>
      </c>
      <c r="O757" s="15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66"/>
        <v>772.07692307692309</v>
      </c>
      <c r="G758" t="s">
        <v>20</v>
      </c>
      <c r="H758" s="7">
        <f t="shared" si="70"/>
        <v>67.817567567567565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s="15">
        <f t="shared" si="67"/>
        <v>42024.25</v>
      </c>
      <c r="O758" s="15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66"/>
        <v>406.85714285714283</v>
      </c>
      <c r="G759" t="s">
        <v>20</v>
      </c>
      <c r="H759" s="7">
        <f t="shared" si="70"/>
        <v>49.964912280701753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s="15">
        <f t="shared" si="67"/>
        <v>40675.208333333336</v>
      </c>
      <c r="O759" s="15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66"/>
        <v>564.20608108108115</v>
      </c>
      <c r="G760" t="s">
        <v>20</v>
      </c>
      <c r="H760" s="7">
        <f t="shared" si="70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15">
        <f t="shared" si="67"/>
        <v>41936.208333333336</v>
      </c>
      <c r="O760" s="15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66"/>
        <v>68.426865671641792</v>
      </c>
      <c r="G761" t="s">
        <v>14</v>
      </c>
      <c r="H761" s="7">
        <f t="shared" si="70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s="15">
        <f t="shared" si="67"/>
        <v>43136.25</v>
      </c>
      <c r="O761" s="15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66"/>
        <v>34.351966873706004</v>
      </c>
      <c r="G762" t="s">
        <v>14</v>
      </c>
      <c r="H762" s="7">
        <f t="shared" si="70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s="15">
        <f t="shared" si="67"/>
        <v>43678.208333333328</v>
      </c>
      <c r="O762" s="15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66"/>
        <v>655.4545454545455</v>
      </c>
      <c r="G763" t="s">
        <v>20</v>
      </c>
      <c r="H763" s="7">
        <f t="shared" si="70"/>
        <v>86.867469879518069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s="15">
        <f t="shared" si="67"/>
        <v>42938.208333333328</v>
      </c>
      <c r="O763" s="15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66"/>
        <v>177.25714285714284</v>
      </c>
      <c r="G764" t="s">
        <v>20</v>
      </c>
      <c r="H764" s="7">
        <f t="shared" si="70"/>
        <v>62.04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s="15">
        <f t="shared" si="67"/>
        <v>41241.25</v>
      </c>
      <c r="O764" s="15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66"/>
        <v>113.17857142857144</v>
      </c>
      <c r="G765" t="s">
        <v>20</v>
      </c>
      <c r="H765" s="7">
        <f t="shared" si="70"/>
        <v>26.970212765957445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s="15">
        <f t="shared" si="67"/>
        <v>41037.208333333336</v>
      </c>
      <c r="O765" s="15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66"/>
        <v>728.18181818181824</v>
      </c>
      <c r="G766" t="s">
        <v>20</v>
      </c>
      <c r="H766" s="7">
        <f t="shared" si="70"/>
        <v>54.121621621621621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s="15">
        <f t="shared" si="67"/>
        <v>40676.208333333336</v>
      </c>
      <c r="O766" s="15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66"/>
        <v>208.33333333333334</v>
      </c>
      <c r="G767" t="s">
        <v>20</v>
      </c>
      <c r="H767" s="7">
        <f t="shared" si="70"/>
        <v>41.035353535353536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s="15">
        <f t="shared" si="67"/>
        <v>42840.208333333328</v>
      </c>
      <c r="O767" s="15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66"/>
        <v>31.171232876712331</v>
      </c>
      <c r="G768" t="s">
        <v>14</v>
      </c>
      <c r="H768" s="7">
        <f t="shared" si="70"/>
        <v>55.052419354838712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s="15">
        <f t="shared" si="67"/>
        <v>43362.208333333328</v>
      </c>
      <c r="O768" s="15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66"/>
        <v>56.967078189300416</v>
      </c>
      <c r="G769" t="s">
        <v>14</v>
      </c>
      <c r="H769" s="7">
        <f t="shared" si="70"/>
        <v>107.93762183235867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s="15">
        <f t="shared" si="67"/>
        <v>42283.208333333328</v>
      </c>
      <c r="O769" s="15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 s="7">
        <f t="shared" si="70"/>
        <v>73.92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s="15">
        <f t="shared" si="67"/>
        <v>41619.25</v>
      </c>
      <c r="O770" s="15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72">100*(E771/D771)</f>
        <v>86.867834394904463</v>
      </c>
      <c r="G771" t="s">
        <v>14</v>
      </c>
      <c r="H771" s="7">
        <f t="shared" si="70"/>
        <v>31.995894428152493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s="15">
        <f t="shared" ref="N771:N834" si="73">(((L771/60)/60)/24) + DATE(1970,1,1)</f>
        <v>41501.208333333336</v>
      </c>
      <c r="O771" s="15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LEFT(R771,FIND("/",R771)-1)</f>
        <v>games</v>
      </c>
      <c r="T771" t="str">
        <f t="shared" si="71"/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72"/>
        <v>270.74418604651163</v>
      </c>
      <c r="G772" t="s">
        <v>20</v>
      </c>
      <c r="H772" s="7">
        <f t="shared" ref="H772:H835" si="76">IF(E772=0, "0",E772/I772)</f>
        <v>53.898148148148145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s="15">
        <f t="shared" si="73"/>
        <v>41743.208333333336</v>
      </c>
      <c r="O772" s="15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ref="T772:T835" si="77">RIGHT(R772,LEN(R772)-FIND("/", R772))</f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72"/>
        <v>49.446428571428569</v>
      </c>
      <c r="G773" t="s">
        <v>74</v>
      </c>
      <c r="H773" s="7">
        <f t="shared" si="76"/>
        <v>106.5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s="15">
        <f t="shared" si="73"/>
        <v>43491.25</v>
      </c>
      <c r="O773" s="15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72"/>
        <v>113.3596256684492</v>
      </c>
      <c r="G774" t="s">
        <v>20</v>
      </c>
      <c r="H774" s="7">
        <f t="shared" si="76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s="15">
        <f t="shared" si="73"/>
        <v>43505.25</v>
      </c>
      <c r="O774" s="15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72"/>
        <v>190.55555555555554</v>
      </c>
      <c r="G775" t="s">
        <v>20</v>
      </c>
      <c r="H775" s="7">
        <f t="shared" si="76"/>
        <v>43.00254993625159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s="15">
        <f t="shared" si="73"/>
        <v>42838.208333333328</v>
      </c>
      <c r="O775" s="15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72"/>
        <v>135.5</v>
      </c>
      <c r="G776" t="s">
        <v>20</v>
      </c>
      <c r="H776" s="7">
        <f t="shared" si="76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s="15">
        <f t="shared" si="73"/>
        <v>42513.208333333328</v>
      </c>
      <c r="O776" s="15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72"/>
        <v>10.297872340425531</v>
      </c>
      <c r="G777" t="s">
        <v>14</v>
      </c>
      <c r="H777" s="7">
        <f t="shared" si="76"/>
        <v>96.8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s="15">
        <f t="shared" si="73"/>
        <v>41949.25</v>
      </c>
      <c r="O777" s="15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72"/>
        <v>65.544223826714799</v>
      </c>
      <c r="G778" t="s">
        <v>14</v>
      </c>
      <c r="H778" s="7">
        <f t="shared" si="76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s="15">
        <f t="shared" si="73"/>
        <v>43650.208333333328</v>
      </c>
      <c r="O778" s="15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72"/>
        <v>49.026652452025587</v>
      </c>
      <c r="G779" t="s">
        <v>14</v>
      </c>
      <c r="H779" s="7">
        <f t="shared" si="76"/>
        <v>68.028106508875737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s="15">
        <f t="shared" si="73"/>
        <v>40809.208333333336</v>
      </c>
      <c r="O779" s="15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72"/>
        <v>787.92307692307691</v>
      </c>
      <c r="G780" t="s">
        <v>20</v>
      </c>
      <c r="H780" s="7">
        <f t="shared" si="76"/>
        <v>58.867816091954026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s="15">
        <f t="shared" si="73"/>
        <v>40768.208333333336</v>
      </c>
      <c r="O780" s="15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72"/>
        <v>80.306347746090154</v>
      </c>
      <c r="G781" t="s">
        <v>14</v>
      </c>
      <c r="H781" s="7">
        <f t="shared" si="76"/>
        <v>105.04572803850782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s="15">
        <f t="shared" si="73"/>
        <v>42230.208333333328</v>
      </c>
      <c r="O781" s="15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72"/>
        <v>106.29411764705883</v>
      </c>
      <c r="G782" t="s">
        <v>20</v>
      </c>
      <c r="H782" s="7">
        <f t="shared" si="76"/>
        <v>33.054878048780488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s="15">
        <f t="shared" si="73"/>
        <v>42573.208333333328</v>
      </c>
      <c r="O782" s="15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72"/>
        <v>50.735632183908038</v>
      </c>
      <c r="G783" t="s">
        <v>74</v>
      </c>
      <c r="H783" s="7">
        <f t="shared" si="76"/>
        <v>78.821428571428569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s="15">
        <f t="shared" si="73"/>
        <v>40482.208333333336</v>
      </c>
      <c r="O783" s="15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72"/>
        <v>215.31372549019611</v>
      </c>
      <c r="G784" t="s">
        <v>20</v>
      </c>
      <c r="H784" s="7">
        <f t="shared" si="76"/>
        <v>68.204968944099377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s="15">
        <f t="shared" si="73"/>
        <v>40603.25</v>
      </c>
      <c r="O784" s="15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72"/>
        <v>141.22972972972974</v>
      </c>
      <c r="G785" t="s">
        <v>20</v>
      </c>
      <c r="H785" s="7">
        <f t="shared" si="76"/>
        <v>75.731884057971016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s="15">
        <f t="shared" si="73"/>
        <v>41625.25</v>
      </c>
      <c r="O785" s="15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72"/>
        <v>115.33745781777279</v>
      </c>
      <c r="G786" t="s">
        <v>20</v>
      </c>
      <c r="H786" s="7">
        <f t="shared" si="76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s="15">
        <f t="shared" si="73"/>
        <v>42435.25</v>
      </c>
      <c r="O786" s="15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72"/>
        <v>193.11940298507463</v>
      </c>
      <c r="G787" t="s">
        <v>20</v>
      </c>
      <c r="H787" s="7">
        <f t="shared" si="76"/>
        <v>101.88188976377953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s="15">
        <f t="shared" si="73"/>
        <v>43582.208333333328</v>
      </c>
      <c r="O787" s="15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72"/>
        <v>729.73333333333335</v>
      </c>
      <c r="G788" t="s">
        <v>20</v>
      </c>
      <c r="H788" s="7">
        <f t="shared" si="76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s="15">
        <f t="shared" si="73"/>
        <v>43186.208333333328</v>
      </c>
      <c r="O788" s="15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72"/>
        <v>99.66339869281046</v>
      </c>
      <c r="G789" t="s">
        <v>14</v>
      </c>
      <c r="H789" s="7">
        <f t="shared" si="76"/>
        <v>71.005820721769496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15">
        <f t="shared" si="73"/>
        <v>40684.208333333336</v>
      </c>
      <c r="O789" s="15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72"/>
        <v>88.166666666666671</v>
      </c>
      <c r="G790" t="s">
        <v>47</v>
      </c>
      <c r="H790" s="7">
        <f t="shared" si="76"/>
        <v>102.38709677419355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s="15">
        <f t="shared" si="73"/>
        <v>41202.208333333336</v>
      </c>
      <c r="O790" s="15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72"/>
        <v>37.233333333333334</v>
      </c>
      <c r="G791" t="s">
        <v>14</v>
      </c>
      <c r="H791" s="7">
        <f t="shared" si="76"/>
        <v>74.466666666666669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s="15">
        <f t="shared" si="73"/>
        <v>41786.208333333336</v>
      </c>
      <c r="O791" s="15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72"/>
        <v>30.540075309306079</v>
      </c>
      <c r="G792" t="s">
        <v>74</v>
      </c>
      <c r="H792" s="7">
        <f t="shared" si="76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s="15">
        <f t="shared" si="73"/>
        <v>40223.25</v>
      </c>
      <c r="O792" s="15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72"/>
        <v>25.714285714285712</v>
      </c>
      <c r="G793" t="s">
        <v>14</v>
      </c>
      <c r="H793" s="7">
        <f t="shared" si="76"/>
        <v>90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s="15">
        <f t="shared" si="73"/>
        <v>42715.25</v>
      </c>
      <c r="O793" s="15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 s="7">
        <f t="shared" si="76"/>
        <v>97.142857142857139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s="15">
        <f t="shared" si="73"/>
        <v>41451.208333333336</v>
      </c>
      <c r="O794" s="15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72"/>
        <v>1185.909090909091</v>
      </c>
      <c r="G795" t="s">
        <v>20</v>
      </c>
      <c r="H795" s="7">
        <f t="shared" si="76"/>
        <v>72.071823204419886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s="15">
        <f t="shared" si="73"/>
        <v>41450.208333333336</v>
      </c>
      <c r="O795" s="15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72"/>
        <v>125.39393939393939</v>
      </c>
      <c r="G796" t="s">
        <v>20</v>
      </c>
      <c r="H796" s="7">
        <f t="shared" si="76"/>
        <v>75.236363636363635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s="15">
        <f t="shared" si="73"/>
        <v>43091.25</v>
      </c>
      <c r="O796" s="15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72"/>
        <v>14.394366197183098</v>
      </c>
      <c r="G797" t="s">
        <v>14</v>
      </c>
      <c r="H797" s="7">
        <f t="shared" si="76"/>
        <v>32.967741935483872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s="15">
        <f t="shared" si="73"/>
        <v>42675.208333333328</v>
      </c>
      <c r="O797" s="15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72"/>
        <v>54.807692307692314</v>
      </c>
      <c r="G798" t="s">
        <v>14</v>
      </c>
      <c r="H798" s="7">
        <f t="shared" si="76"/>
        <v>54.807692307692307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s="15">
        <f t="shared" si="73"/>
        <v>41859.208333333336</v>
      </c>
      <c r="O798" s="15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72"/>
        <v>109.63157894736841</v>
      </c>
      <c r="G799" t="s">
        <v>20</v>
      </c>
      <c r="H799" s="7">
        <f t="shared" si="76"/>
        <v>45.037837837837834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s="15">
        <f t="shared" si="73"/>
        <v>43464.25</v>
      </c>
      <c r="O799" s="15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72"/>
        <v>188.47058823529412</v>
      </c>
      <c r="G800" t="s">
        <v>20</v>
      </c>
      <c r="H800" s="7">
        <f t="shared" si="76"/>
        <v>52.958677685950413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s="15">
        <f t="shared" si="73"/>
        <v>41060.208333333336</v>
      </c>
      <c r="O800" s="15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72"/>
        <v>87.008284023668637</v>
      </c>
      <c r="G801" t="s">
        <v>14</v>
      </c>
      <c r="H801" s="7">
        <f t="shared" si="76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s="15">
        <f t="shared" si="73"/>
        <v>42399.25</v>
      </c>
      <c r="O801" s="15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 s="7">
        <f t="shared" si="76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s="15">
        <f t="shared" si="73"/>
        <v>42167.208333333328</v>
      </c>
      <c r="O802" s="15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72"/>
        <v>202.9130434782609</v>
      </c>
      <c r="G803" t="s">
        <v>20</v>
      </c>
      <c r="H803" s="7">
        <f t="shared" si="76"/>
        <v>44.028301886792455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s="15">
        <f t="shared" si="73"/>
        <v>43830.25</v>
      </c>
      <c r="O803" s="15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72"/>
        <v>197.03225806451613</v>
      </c>
      <c r="G804" t="s">
        <v>20</v>
      </c>
      <c r="H804" s="7">
        <f t="shared" si="76"/>
        <v>86.028169014084511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s="15">
        <f t="shared" si="73"/>
        <v>43650.208333333328</v>
      </c>
      <c r="O804" s="15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 s="7">
        <f t="shared" si="76"/>
        <v>28.012875536480685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s="15">
        <f t="shared" si="73"/>
        <v>43492.25</v>
      </c>
      <c r="O805" s="15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72"/>
        <v>268.73076923076923</v>
      </c>
      <c r="G806" t="s">
        <v>20</v>
      </c>
      <c r="H806" s="7">
        <f t="shared" si="76"/>
        <v>32.050458715596328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s="15">
        <f t="shared" si="73"/>
        <v>43102.25</v>
      </c>
      <c r="O806" s="15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72"/>
        <v>50.845360824742272</v>
      </c>
      <c r="G807" t="s">
        <v>14</v>
      </c>
      <c r="H807" s="7">
        <f t="shared" si="76"/>
        <v>73.611940298507463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s="15">
        <f t="shared" si="73"/>
        <v>41958.25</v>
      </c>
      <c r="O807" s="15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72"/>
        <v>1180.2857142857142</v>
      </c>
      <c r="G808" t="s">
        <v>20</v>
      </c>
      <c r="H808" s="7">
        <f t="shared" si="76"/>
        <v>108.71052631578948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s="15">
        <f t="shared" si="73"/>
        <v>40973.25</v>
      </c>
      <c r="O808" s="15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 s="7">
        <f t="shared" si="76"/>
        <v>42.97674418604651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s="15">
        <f t="shared" si="73"/>
        <v>43753.208333333328</v>
      </c>
      <c r="O809" s="15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72"/>
        <v>30.44230769230769</v>
      </c>
      <c r="G810" t="s">
        <v>14</v>
      </c>
      <c r="H810" s="7">
        <f t="shared" si="76"/>
        <v>83.315789473684205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s="15">
        <f t="shared" si="73"/>
        <v>42507.208333333328</v>
      </c>
      <c r="O810" s="15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72"/>
        <v>62.880681818181813</v>
      </c>
      <c r="G811" t="s">
        <v>14</v>
      </c>
      <c r="H811" s="7">
        <f t="shared" si="76"/>
        <v>42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s="15">
        <f t="shared" si="73"/>
        <v>41135.208333333336</v>
      </c>
      <c r="O811" s="15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72"/>
        <v>193.125</v>
      </c>
      <c r="G812" t="s">
        <v>20</v>
      </c>
      <c r="H812" s="7">
        <f t="shared" si="76"/>
        <v>55.927601809954751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s="15">
        <f t="shared" si="73"/>
        <v>43067.25</v>
      </c>
      <c r="O812" s="15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72"/>
        <v>77.102702702702715</v>
      </c>
      <c r="G813" t="s">
        <v>14</v>
      </c>
      <c r="H813" s="7">
        <f t="shared" si="76"/>
        <v>105.03681885125184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s="15">
        <f t="shared" si="73"/>
        <v>42378.25</v>
      </c>
      <c r="O813" s="15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72"/>
        <v>225.52763819095478</v>
      </c>
      <c r="G814" t="s">
        <v>20</v>
      </c>
      <c r="H814" s="7">
        <f t="shared" si="76"/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15">
        <f t="shared" si="73"/>
        <v>43206.208333333328</v>
      </c>
      <c r="O814" s="15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72"/>
        <v>239.40625</v>
      </c>
      <c r="G815" t="s">
        <v>20</v>
      </c>
      <c r="H815" s="7">
        <f t="shared" si="76"/>
        <v>112.66176470588235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s="15">
        <f t="shared" si="73"/>
        <v>41148.208333333336</v>
      </c>
      <c r="O815" s="15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72"/>
        <v>92.1875</v>
      </c>
      <c r="G816" t="s">
        <v>14</v>
      </c>
      <c r="H816" s="7">
        <f t="shared" si="76"/>
        <v>81.944444444444443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s="15">
        <f t="shared" si="73"/>
        <v>42517.208333333328</v>
      </c>
      <c r="O816" s="15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72"/>
        <v>130.23333333333335</v>
      </c>
      <c r="G817" t="s">
        <v>20</v>
      </c>
      <c r="H817" s="7">
        <f t="shared" si="76"/>
        <v>64.049180327868854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15">
        <f t="shared" si="73"/>
        <v>43068.25</v>
      </c>
      <c r="O817" s="15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72"/>
        <v>615.21739130434787</v>
      </c>
      <c r="G818" t="s">
        <v>20</v>
      </c>
      <c r="H818" s="7">
        <f t="shared" si="76"/>
        <v>106.39097744360902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s="15">
        <f t="shared" si="73"/>
        <v>41680.25</v>
      </c>
      <c r="O818" s="15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72"/>
        <v>368.79532163742692</v>
      </c>
      <c r="G819" t="s">
        <v>20</v>
      </c>
      <c r="H819" s="7">
        <f t="shared" si="76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s="15">
        <f t="shared" si="73"/>
        <v>43589.208333333328</v>
      </c>
      <c r="O819" s="15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72"/>
        <v>1094.8571428571429</v>
      </c>
      <c r="G820" t="s">
        <v>20</v>
      </c>
      <c r="H820" s="7">
        <f t="shared" si="76"/>
        <v>111.07246376811594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s="15">
        <f t="shared" si="73"/>
        <v>43486.25</v>
      </c>
      <c r="O820" s="15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72"/>
        <v>50.662921348314605</v>
      </c>
      <c r="G821" t="s">
        <v>14</v>
      </c>
      <c r="H821" s="7">
        <f t="shared" si="76"/>
        <v>95.936170212765958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s="15">
        <f t="shared" si="73"/>
        <v>41237.25</v>
      </c>
      <c r="O821" s="15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72"/>
        <v>800.6</v>
      </c>
      <c r="G822" t="s">
        <v>20</v>
      </c>
      <c r="H822" s="7">
        <f t="shared" si="76"/>
        <v>43.043010752688176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s="15">
        <f t="shared" si="73"/>
        <v>43310.208333333328</v>
      </c>
      <c r="O822" s="15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72"/>
        <v>291.28571428571428</v>
      </c>
      <c r="G823" t="s">
        <v>20</v>
      </c>
      <c r="H823" s="7">
        <f t="shared" si="76"/>
        <v>67.966666666666669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s="15">
        <f t="shared" si="73"/>
        <v>42794.25</v>
      </c>
      <c r="O823" s="15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72"/>
        <v>349.9666666666667</v>
      </c>
      <c r="G824" t="s">
        <v>20</v>
      </c>
      <c r="H824" s="7">
        <f t="shared" si="76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s="15">
        <f t="shared" si="73"/>
        <v>41698.25</v>
      </c>
      <c r="O824" s="15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72"/>
        <v>357.07317073170731</v>
      </c>
      <c r="G825" t="s">
        <v>20</v>
      </c>
      <c r="H825" s="7">
        <f t="shared" si="76"/>
        <v>58.095238095238095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s="15">
        <f t="shared" si="73"/>
        <v>41892.208333333336</v>
      </c>
      <c r="O825" s="15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72"/>
        <v>126.48941176470588</v>
      </c>
      <c r="G826" t="s">
        <v>20</v>
      </c>
      <c r="H826" s="7">
        <f t="shared" si="76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s="15">
        <f t="shared" si="73"/>
        <v>40348.208333333336</v>
      </c>
      <c r="O826" s="15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72"/>
        <v>387.5</v>
      </c>
      <c r="G827" t="s">
        <v>20</v>
      </c>
      <c r="H827" s="7">
        <f t="shared" si="76"/>
        <v>88.853503184713375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s="15">
        <f t="shared" si="73"/>
        <v>42941.208333333328</v>
      </c>
      <c r="O827" s="15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72"/>
        <v>457.03571428571428</v>
      </c>
      <c r="G828" t="s">
        <v>20</v>
      </c>
      <c r="H828" s="7">
        <f t="shared" si="76"/>
        <v>65.963917525773198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s="15">
        <f t="shared" si="73"/>
        <v>40525.25</v>
      </c>
      <c r="O828" s="15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72"/>
        <v>266.69565217391306</v>
      </c>
      <c r="G829" t="s">
        <v>20</v>
      </c>
      <c r="H829" s="7">
        <f t="shared" si="76"/>
        <v>74.804878048780495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s="15">
        <f t="shared" si="73"/>
        <v>40666.208333333336</v>
      </c>
      <c r="O829" s="15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 s="7">
        <f t="shared" si="76"/>
        <v>69.98571428571428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s="15">
        <f t="shared" si="73"/>
        <v>43340.208333333328</v>
      </c>
      <c r="O830" s="15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72"/>
        <v>51.34375</v>
      </c>
      <c r="G831" t="s">
        <v>14</v>
      </c>
      <c r="H831" s="7">
        <f t="shared" si="76"/>
        <v>32.006493506493506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s="15">
        <f t="shared" si="73"/>
        <v>42164.208333333328</v>
      </c>
      <c r="O831" s="15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</v>
      </c>
      <c r="G832" t="s">
        <v>14</v>
      </c>
      <c r="H832" s="7">
        <f t="shared" si="76"/>
        <v>64.727272727272734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s="15">
        <f t="shared" si="73"/>
        <v>43103.25</v>
      </c>
      <c r="O832" s="15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72"/>
        <v>108.97734294541709</v>
      </c>
      <c r="G833" t="s">
        <v>20</v>
      </c>
      <c r="H833" s="7">
        <f t="shared" si="76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s="15">
        <f t="shared" si="73"/>
        <v>40994.208333333336</v>
      </c>
      <c r="O833" s="15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72"/>
        <v>315.17592592592592</v>
      </c>
      <c r="G834" t="s">
        <v>20</v>
      </c>
      <c r="H834" s="7">
        <f t="shared" si="76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s="15">
        <f t="shared" si="73"/>
        <v>42299.208333333328</v>
      </c>
      <c r="O834" s="15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78">100*(E835/D835)</f>
        <v>157.69117647058823</v>
      </c>
      <c r="G835" t="s">
        <v>20</v>
      </c>
      <c r="H835" s="7">
        <f t="shared" si="76"/>
        <v>64.987878787878785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s="15">
        <f t="shared" ref="N835:N898" si="79">(((L835/60)/60)/24) + DATE(1970,1,1)</f>
        <v>40588.25</v>
      </c>
      <c r="O835" s="15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LEFT(R835,FIND("/",R835)-1)</f>
        <v>publishing</v>
      </c>
      <c r="T835" t="str">
        <f t="shared" si="77"/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78"/>
        <v>153.8082191780822</v>
      </c>
      <c r="G836" t="s">
        <v>20</v>
      </c>
      <c r="H836" s="7">
        <f t="shared" ref="H836:H899" si="82">IF(E836=0, "0",E836/I836)</f>
        <v>94.352941176470594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s="15">
        <f t="shared" si="79"/>
        <v>41448.208333333336</v>
      </c>
      <c r="O836" s="15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ref="T836:T899" si="83">RIGHT(R836,LEN(R836)-FIND("/", R836))</f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78"/>
        <v>89.738979118329468</v>
      </c>
      <c r="G837" t="s">
        <v>14</v>
      </c>
      <c r="H837" s="7">
        <f t="shared" si="82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s="15">
        <f t="shared" si="79"/>
        <v>42063.25</v>
      </c>
      <c r="O837" s="15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78"/>
        <v>75.135802469135797</v>
      </c>
      <c r="G838" t="s">
        <v>14</v>
      </c>
      <c r="H838" s="7">
        <f t="shared" si="82"/>
        <v>64.744680851063833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s="15">
        <f t="shared" si="79"/>
        <v>40214.25</v>
      </c>
      <c r="O838" s="15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78"/>
        <v>852.88135593220341</v>
      </c>
      <c r="G839" t="s">
        <v>20</v>
      </c>
      <c r="H839" s="7">
        <f t="shared" si="82"/>
        <v>84.00667779632721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s="15">
        <f t="shared" si="79"/>
        <v>40629.208333333336</v>
      </c>
      <c r="O839" s="15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78"/>
        <v>138.90625</v>
      </c>
      <c r="G840" t="s">
        <v>20</v>
      </c>
      <c r="H840" s="7">
        <f t="shared" si="82"/>
        <v>34.061302681992338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s="15">
        <f t="shared" si="79"/>
        <v>43370.208333333328</v>
      </c>
      <c r="O840" s="15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78"/>
        <v>190.18181818181819</v>
      </c>
      <c r="G841" t="s">
        <v>20</v>
      </c>
      <c r="H841" s="7">
        <f t="shared" si="82"/>
        <v>93.273885350318466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s="15">
        <f t="shared" si="79"/>
        <v>41715.208333333336</v>
      </c>
      <c r="O841" s="15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78"/>
        <v>100.24333619948409</v>
      </c>
      <c r="G842" t="s">
        <v>20</v>
      </c>
      <c r="H842" s="7">
        <f t="shared" si="82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s="15">
        <f t="shared" si="79"/>
        <v>41836.208333333336</v>
      </c>
      <c r="O842" s="15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78"/>
        <v>142.75824175824175</v>
      </c>
      <c r="G843" t="s">
        <v>20</v>
      </c>
      <c r="H843" s="7">
        <f t="shared" si="82"/>
        <v>83.812903225806451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s="15">
        <f t="shared" si="79"/>
        <v>42419.25</v>
      </c>
      <c r="O843" s="15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78"/>
        <v>563.13333333333333</v>
      </c>
      <c r="G844" t="s">
        <v>20</v>
      </c>
      <c r="H844" s="7">
        <f t="shared" si="82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s="15">
        <f t="shared" si="79"/>
        <v>43266.208333333328</v>
      </c>
      <c r="O844" s="15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78"/>
        <v>30.715909090909086</v>
      </c>
      <c r="G845" t="s">
        <v>14</v>
      </c>
      <c r="H845" s="7">
        <f t="shared" si="82"/>
        <v>81.909090909090907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s="15">
        <f t="shared" si="79"/>
        <v>43338.208333333328</v>
      </c>
      <c r="O845" s="15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78"/>
        <v>99.39772727272728</v>
      </c>
      <c r="G846" t="s">
        <v>74</v>
      </c>
      <c r="H846" s="7">
        <f t="shared" si="82"/>
        <v>93.053191489361708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s="15">
        <f t="shared" si="79"/>
        <v>40930.25</v>
      </c>
      <c r="O846" s="15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78"/>
        <v>197.54935622317598</v>
      </c>
      <c r="G847" t="s">
        <v>20</v>
      </c>
      <c r="H847" s="7">
        <f t="shared" si="82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s="15">
        <f t="shared" si="79"/>
        <v>43235.208333333328</v>
      </c>
      <c r="O847" s="15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78"/>
        <v>508.5</v>
      </c>
      <c r="G848" t="s">
        <v>20</v>
      </c>
      <c r="H848" s="7">
        <f t="shared" si="82"/>
        <v>105.9375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s="15">
        <f t="shared" si="79"/>
        <v>43302.208333333328</v>
      </c>
      <c r="O848" s="15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78"/>
        <v>237.74468085106383</v>
      </c>
      <c r="G849" t="s">
        <v>20</v>
      </c>
      <c r="H849" s="7">
        <f t="shared" si="82"/>
        <v>101.58181818181818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s="15">
        <f t="shared" si="79"/>
        <v>43107.25</v>
      </c>
      <c r="O849" s="15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78"/>
        <v>338.46875</v>
      </c>
      <c r="G850" t="s">
        <v>20</v>
      </c>
      <c r="H850" s="7">
        <f t="shared" si="82"/>
        <v>62.970930232558139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s="15">
        <f t="shared" si="79"/>
        <v>40341.208333333336</v>
      </c>
      <c r="O850" s="15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78"/>
        <v>133.08955223880596</v>
      </c>
      <c r="G851" t="s">
        <v>20</v>
      </c>
      <c r="H851" s="7">
        <f t="shared" si="82"/>
        <v>29.045602605863191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s="15">
        <f t="shared" si="79"/>
        <v>40948.25</v>
      </c>
      <c r="O851" s="15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 s="7">
        <f t="shared" si="82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s="15">
        <f t="shared" si="79"/>
        <v>40866.25</v>
      </c>
      <c r="O852" s="15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78"/>
        <v>207.79999999999998</v>
      </c>
      <c r="G853" t="s">
        <v>20</v>
      </c>
      <c r="H853" s="7">
        <f t="shared" si="82"/>
        <v>77.924999999999997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s="15">
        <f t="shared" si="79"/>
        <v>41031.208333333336</v>
      </c>
      <c r="O853" s="15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78"/>
        <v>51.122448979591837</v>
      </c>
      <c r="G854" t="s">
        <v>14</v>
      </c>
      <c r="H854" s="7">
        <f t="shared" si="82"/>
        <v>80.806451612903231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s="15">
        <f t="shared" si="79"/>
        <v>40740.208333333336</v>
      </c>
      <c r="O854" s="15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78"/>
        <v>652.05847953216369</v>
      </c>
      <c r="G855" t="s">
        <v>20</v>
      </c>
      <c r="H855" s="7">
        <f t="shared" si="82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15">
        <f t="shared" si="79"/>
        <v>40714.208333333336</v>
      </c>
      <c r="O855" s="15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78"/>
        <v>113.63099415204678</v>
      </c>
      <c r="G856" t="s">
        <v>20</v>
      </c>
      <c r="H856" s="7">
        <f t="shared" si="82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15">
        <f t="shared" si="79"/>
        <v>43787.25</v>
      </c>
      <c r="O856" s="15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78"/>
        <v>102.37606837606839</v>
      </c>
      <c r="G857" t="s">
        <v>20</v>
      </c>
      <c r="H857" s="7">
        <f t="shared" si="82"/>
        <v>53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s="15">
        <f t="shared" si="79"/>
        <v>40712.208333333336</v>
      </c>
      <c r="O857" s="15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78"/>
        <v>356.58333333333331</v>
      </c>
      <c r="G858" t="s">
        <v>20</v>
      </c>
      <c r="H858" s="7">
        <f t="shared" si="82"/>
        <v>54.164556962025316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s="15">
        <f t="shared" si="79"/>
        <v>41023.208333333336</v>
      </c>
      <c r="O858" s="15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78"/>
        <v>139.86792452830187</v>
      </c>
      <c r="G859" t="s">
        <v>20</v>
      </c>
      <c r="H859" s="7">
        <f t="shared" si="82"/>
        <v>32.946666666666665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s="15">
        <f t="shared" si="79"/>
        <v>40944.25</v>
      </c>
      <c r="O859" s="15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78"/>
        <v>69.45</v>
      </c>
      <c r="G860" t="s">
        <v>14</v>
      </c>
      <c r="H860" s="7">
        <f t="shared" si="82"/>
        <v>79.371428571428567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s="15">
        <f t="shared" si="79"/>
        <v>43211.208333333328</v>
      </c>
      <c r="O860" s="15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78"/>
        <v>35.534246575342465</v>
      </c>
      <c r="G861" t="s">
        <v>14</v>
      </c>
      <c r="H861" s="7">
        <f t="shared" si="82"/>
        <v>41.174603174603178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s="15">
        <f t="shared" si="79"/>
        <v>41334.25</v>
      </c>
      <c r="O861" s="15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78"/>
        <v>251.65</v>
      </c>
      <c r="G862" t="s">
        <v>20</v>
      </c>
      <c r="H862" s="7">
        <f t="shared" si="82"/>
        <v>77.430769230769229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s="15">
        <f t="shared" si="79"/>
        <v>43515.25</v>
      </c>
      <c r="O862" s="15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78"/>
        <v>105.87500000000001</v>
      </c>
      <c r="G863" t="s">
        <v>20</v>
      </c>
      <c r="H863" s="7">
        <f t="shared" si="82"/>
        <v>57.159509202453989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s="15">
        <f t="shared" si="79"/>
        <v>40258.208333333336</v>
      </c>
      <c r="O863" s="15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78"/>
        <v>187.42857142857144</v>
      </c>
      <c r="G864" t="s">
        <v>20</v>
      </c>
      <c r="H864" s="7">
        <f t="shared" si="82"/>
        <v>77.17647058823529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s="15">
        <f t="shared" si="79"/>
        <v>40756.208333333336</v>
      </c>
      <c r="O864" s="15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78"/>
        <v>386.78571428571428</v>
      </c>
      <c r="G865" t="s">
        <v>20</v>
      </c>
      <c r="H865" s="7">
        <f t="shared" si="82"/>
        <v>24.953917050691246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s="15">
        <f t="shared" si="79"/>
        <v>42172.208333333328</v>
      </c>
      <c r="O865" s="15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78"/>
        <v>347.07142857142856</v>
      </c>
      <c r="G866" t="s">
        <v>20</v>
      </c>
      <c r="H866" s="7">
        <f t="shared" si="82"/>
        <v>97.18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s="15">
        <f t="shared" si="79"/>
        <v>42601.208333333328</v>
      </c>
      <c r="O866" s="15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78"/>
        <v>185.82098765432099</v>
      </c>
      <c r="G867" t="s">
        <v>20</v>
      </c>
      <c r="H867" s="7">
        <f t="shared" si="82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s="15">
        <f t="shared" si="79"/>
        <v>41897.208333333336</v>
      </c>
      <c r="O867" s="15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78"/>
        <v>43.241247264770237</v>
      </c>
      <c r="G868" t="s">
        <v>74</v>
      </c>
      <c r="H868" s="7">
        <f t="shared" si="82"/>
        <v>88.023385300668153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s="15">
        <f t="shared" si="79"/>
        <v>40671.208333333336</v>
      </c>
      <c r="O868" s="15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78"/>
        <v>162.4375</v>
      </c>
      <c r="G869" t="s">
        <v>20</v>
      </c>
      <c r="H869" s="7">
        <f t="shared" si="82"/>
        <v>25.99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s="15">
        <f t="shared" si="79"/>
        <v>43382.208333333328</v>
      </c>
      <c r="O869" s="15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78"/>
        <v>184.84285714285716</v>
      </c>
      <c r="G870" t="s">
        <v>20</v>
      </c>
      <c r="H870" s="7">
        <f t="shared" si="82"/>
        <v>102.69047619047619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s="15">
        <f t="shared" si="79"/>
        <v>41559.208333333336</v>
      </c>
      <c r="O870" s="15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78"/>
        <v>23.703520691785052</v>
      </c>
      <c r="G871" t="s">
        <v>14</v>
      </c>
      <c r="H871" s="7">
        <f t="shared" si="82"/>
        <v>72.958174904942965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s="15">
        <f t="shared" si="79"/>
        <v>40350.208333333336</v>
      </c>
      <c r="O871" s="15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78"/>
        <v>89.870129870129873</v>
      </c>
      <c r="G872" t="s">
        <v>14</v>
      </c>
      <c r="H872" s="7">
        <f t="shared" si="82"/>
        <v>57.190082644628099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s="15">
        <f t="shared" si="79"/>
        <v>42240.208333333328</v>
      </c>
      <c r="O872" s="15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78"/>
        <v>272.6041958041958</v>
      </c>
      <c r="G873" t="s">
        <v>20</v>
      </c>
      <c r="H873" s="7">
        <f t="shared" si="82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s="15">
        <f t="shared" si="79"/>
        <v>43040.208333333328</v>
      </c>
      <c r="O873" s="15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78"/>
        <v>170.04255319148936</v>
      </c>
      <c r="G874" t="s">
        <v>20</v>
      </c>
      <c r="H874" s="7">
        <f t="shared" si="82"/>
        <v>98.666666666666671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s="15">
        <f t="shared" si="79"/>
        <v>43346.208333333328</v>
      </c>
      <c r="O874" s="15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78"/>
        <v>188.28503562945369</v>
      </c>
      <c r="G875" t="s">
        <v>20</v>
      </c>
      <c r="H875" s="7">
        <f t="shared" si="82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s="15">
        <f t="shared" si="79"/>
        <v>41647.25</v>
      </c>
      <c r="O875" s="15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78"/>
        <v>346.93532338308455</v>
      </c>
      <c r="G876" t="s">
        <v>20</v>
      </c>
      <c r="H876" s="7">
        <f t="shared" si="82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s="15">
        <f t="shared" si="79"/>
        <v>40291.208333333336</v>
      </c>
      <c r="O876" s="15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78"/>
        <v>69.177215189873422</v>
      </c>
      <c r="G877" t="s">
        <v>14</v>
      </c>
      <c r="H877" s="7">
        <f t="shared" si="82"/>
        <v>81.567164179104481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s="15">
        <f t="shared" si="79"/>
        <v>40556.25</v>
      </c>
      <c r="O877" s="15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78"/>
        <v>25.433734939759034</v>
      </c>
      <c r="G878" t="s">
        <v>14</v>
      </c>
      <c r="H878" s="7">
        <f t="shared" si="82"/>
        <v>37.035087719298247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15">
        <f t="shared" si="79"/>
        <v>43624.208333333328</v>
      </c>
      <c r="O878" s="15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78"/>
        <v>77.400977995110026</v>
      </c>
      <c r="G879" t="s">
        <v>14</v>
      </c>
      <c r="H879" s="7">
        <f t="shared" si="82"/>
        <v>103.033360455655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s="15">
        <f t="shared" si="79"/>
        <v>42577.208333333328</v>
      </c>
      <c r="O879" s="15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78"/>
        <v>37.481481481481481</v>
      </c>
      <c r="G880" t="s">
        <v>14</v>
      </c>
      <c r="H880" s="7">
        <f t="shared" si="82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s="15">
        <f t="shared" si="79"/>
        <v>43845.25</v>
      </c>
      <c r="O880" s="15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78"/>
        <v>543.79999999999995</v>
      </c>
      <c r="G881" t="s">
        <v>20</v>
      </c>
      <c r="H881" s="7">
        <f t="shared" si="82"/>
        <v>102.60377358490567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s="15">
        <f t="shared" si="79"/>
        <v>42788.25</v>
      </c>
      <c r="O881" s="15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78"/>
        <v>228.52189349112427</v>
      </c>
      <c r="G882" t="s">
        <v>20</v>
      </c>
      <c r="H882" s="7">
        <f t="shared" si="82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s="15">
        <f t="shared" si="79"/>
        <v>43667.208333333328</v>
      </c>
      <c r="O882" s="15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78"/>
        <v>38.948339483394832</v>
      </c>
      <c r="G883" t="s">
        <v>14</v>
      </c>
      <c r="H883" s="7">
        <f t="shared" si="82"/>
        <v>70.055309734513273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s="15">
        <f t="shared" si="79"/>
        <v>42194.208333333328</v>
      </c>
      <c r="O883" s="15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 s="7">
        <f t="shared" si="82"/>
        <v>37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s="15">
        <f t="shared" si="79"/>
        <v>42025.25</v>
      </c>
      <c r="O884" s="15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78"/>
        <v>237.91176470588232</v>
      </c>
      <c r="G885" t="s">
        <v>20</v>
      </c>
      <c r="H885" s="7">
        <f t="shared" si="82"/>
        <v>41.911917098445599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s="15">
        <f t="shared" si="79"/>
        <v>40323.208333333336</v>
      </c>
      <c r="O885" s="15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78"/>
        <v>64.036299765807954</v>
      </c>
      <c r="G886" t="s">
        <v>14</v>
      </c>
      <c r="H886" s="7">
        <f t="shared" si="82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s="15">
        <f t="shared" si="79"/>
        <v>41763.208333333336</v>
      </c>
      <c r="O886" s="15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78"/>
        <v>118.27777777777777</v>
      </c>
      <c r="G887" t="s">
        <v>20</v>
      </c>
      <c r="H887" s="7">
        <f t="shared" si="82"/>
        <v>40.942307692307693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s="15">
        <f t="shared" si="79"/>
        <v>40335.208333333336</v>
      </c>
      <c r="O887" s="15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78"/>
        <v>84.824037184594957</v>
      </c>
      <c r="G888" t="s">
        <v>14</v>
      </c>
      <c r="H888" s="7">
        <f t="shared" si="82"/>
        <v>69.9972602739726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s="15">
        <f t="shared" si="79"/>
        <v>40416.208333333336</v>
      </c>
      <c r="O888" s="15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78"/>
        <v>29.346153846153843</v>
      </c>
      <c r="G889" t="s">
        <v>14</v>
      </c>
      <c r="H889" s="7">
        <f t="shared" si="82"/>
        <v>73.838709677419359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s="15">
        <f t="shared" si="79"/>
        <v>42202.208333333328</v>
      </c>
      <c r="O889" s="15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78"/>
        <v>209.89655172413794</v>
      </c>
      <c r="G890" t="s">
        <v>20</v>
      </c>
      <c r="H890" s="7">
        <f t="shared" si="82"/>
        <v>41.979310344827589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s="15">
        <f t="shared" si="79"/>
        <v>42836.208333333328</v>
      </c>
      <c r="O890" s="15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78"/>
        <v>169.78571428571431</v>
      </c>
      <c r="G891" t="s">
        <v>20</v>
      </c>
      <c r="H891" s="7">
        <f t="shared" si="82"/>
        <v>77.93442622950819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s="15">
        <f t="shared" si="79"/>
        <v>41710.208333333336</v>
      </c>
      <c r="O891" s="15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78"/>
        <v>115.95907738095239</v>
      </c>
      <c r="G892" t="s">
        <v>20</v>
      </c>
      <c r="H892" s="7">
        <f t="shared" si="82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s="15">
        <f t="shared" si="79"/>
        <v>43640.208333333328</v>
      </c>
      <c r="O892" s="15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78"/>
        <v>258.59999999999997</v>
      </c>
      <c r="G893" t="s">
        <v>20</v>
      </c>
      <c r="H893" s="7">
        <f t="shared" si="82"/>
        <v>47.018181818181816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15">
        <f t="shared" si="79"/>
        <v>40880.25</v>
      </c>
      <c r="O893" s="15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78"/>
        <v>230.58333333333331</v>
      </c>
      <c r="G894" t="s">
        <v>20</v>
      </c>
      <c r="H894" s="7">
        <f t="shared" si="82"/>
        <v>76.016483516483518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s="15">
        <f t="shared" si="79"/>
        <v>40319.208333333336</v>
      </c>
      <c r="O894" s="15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78"/>
        <v>128.21428571428572</v>
      </c>
      <c r="G895" t="s">
        <v>20</v>
      </c>
      <c r="H895" s="7">
        <f t="shared" si="82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s="15">
        <f t="shared" si="79"/>
        <v>42170.208333333328</v>
      </c>
      <c r="O895" s="15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78"/>
        <v>188.70588235294116</v>
      </c>
      <c r="G896" t="s">
        <v>20</v>
      </c>
      <c r="H896" s="7">
        <f t="shared" si="82"/>
        <v>57.285714285714285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s="15">
        <f t="shared" si="79"/>
        <v>41466.208333333336</v>
      </c>
      <c r="O896" s="15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6.9511889862327907</v>
      </c>
      <c r="G897" t="s">
        <v>14</v>
      </c>
      <c r="H897" s="7">
        <f t="shared" si="82"/>
        <v>103.81308411214954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s="15">
        <f t="shared" si="79"/>
        <v>43134.25</v>
      </c>
      <c r="O897" s="15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78"/>
        <v>774.43434343434342</v>
      </c>
      <c r="G898" t="s">
        <v>20</v>
      </c>
      <c r="H898" s="7">
        <f t="shared" si="82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s="15">
        <f t="shared" si="79"/>
        <v>40738.208333333336</v>
      </c>
      <c r="O898" s="15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84">100*(E899/D899)</f>
        <v>27.693181818181817</v>
      </c>
      <c r="G899" t="s">
        <v>14</v>
      </c>
      <c r="H899" s="7">
        <f t="shared" si="82"/>
        <v>90.259259259259252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s="15">
        <f t="shared" ref="N899:N962" si="85">(((L899/60)/60)/24) + DATE(1970,1,1)</f>
        <v>43583.208333333328</v>
      </c>
      <c r="O899" s="15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LEFT(R899,FIND("/",R899)-1)</f>
        <v>theater</v>
      </c>
      <c r="T899" t="str">
        <f t="shared" si="83"/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84"/>
        <v>52.479620323841424</v>
      </c>
      <c r="G900" t="s">
        <v>14</v>
      </c>
      <c r="H900" s="7">
        <f t="shared" ref="H900:H963" si="88">IF(E900=0, "0",E900/I900)</f>
        <v>76.978705978705975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s="15">
        <f t="shared" si="85"/>
        <v>43815.25</v>
      </c>
      <c r="O900" s="15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ref="T900:T963" si="89">RIGHT(R900,LEN(R900)-FIND("/", R900))</f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84"/>
        <v>407.09677419354841</v>
      </c>
      <c r="G901" t="s">
        <v>20</v>
      </c>
      <c r="H901" s="7">
        <f t="shared" si="88"/>
        <v>102.60162601626017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s="15">
        <f t="shared" si="85"/>
        <v>41554.208333333336</v>
      </c>
      <c r="O901" s="15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 s="7">
        <f t="shared" si="88"/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s="15">
        <f t="shared" si="85"/>
        <v>41901.208333333336</v>
      </c>
      <c r="O902" s="15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84"/>
        <v>156.17857142857144</v>
      </c>
      <c r="G903" t="s">
        <v>20</v>
      </c>
      <c r="H903" s="7">
        <f t="shared" si="88"/>
        <v>55.0062893081761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s="15">
        <f t="shared" si="85"/>
        <v>43298.208333333328</v>
      </c>
      <c r="O903" s="15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84"/>
        <v>252.42857142857144</v>
      </c>
      <c r="G904" t="s">
        <v>20</v>
      </c>
      <c r="H904" s="7">
        <f t="shared" si="88"/>
        <v>32.127272727272725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s="15">
        <f t="shared" si="85"/>
        <v>42399.25</v>
      </c>
      <c r="O904" s="15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</v>
      </c>
      <c r="G905" t="s">
        <v>47</v>
      </c>
      <c r="H905" s="7">
        <f t="shared" si="88"/>
        <v>50.642857142857146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s="15">
        <f t="shared" si="85"/>
        <v>41034.208333333336</v>
      </c>
      <c r="O905" s="15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84"/>
        <v>12.230769230769232</v>
      </c>
      <c r="G906" t="s">
        <v>14</v>
      </c>
      <c r="H906" s="7">
        <f t="shared" si="88"/>
        <v>49.6875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s="15">
        <f t="shared" si="85"/>
        <v>41186.208333333336</v>
      </c>
      <c r="O906" s="15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84"/>
        <v>163.98734177215189</v>
      </c>
      <c r="G907" t="s">
        <v>20</v>
      </c>
      <c r="H907" s="7">
        <f t="shared" si="88"/>
        <v>54.894067796610166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s="15">
        <f t="shared" si="85"/>
        <v>41536.208333333336</v>
      </c>
      <c r="O907" s="15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84"/>
        <v>162.98181818181817</v>
      </c>
      <c r="G908" t="s">
        <v>20</v>
      </c>
      <c r="H908" s="7">
        <f t="shared" si="88"/>
        <v>46.931937172774866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s="15">
        <f t="shared" si="85"/>
        <v>42868.208333333328</v>
      </c>
      <c r="O908" s="15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84"/>
        <v>20.252747252747252</v>
      </c>
      <c r="G909" t="s">
        <v>14</v>
      </c>
      <c r="H909" s="7">
        <f t="shared" si="88"/>
        <v>44.951219512195124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s="15">
        <f t="shared" si="85"/>
        <v>40660.208333333336</v>
      </c>
      <c r="O909" s="15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84"/>
        <v>319.24083769633506</v>
      </c>
      <c r="G910" t="s">
        <v>20</v>
      </c>
      <c r="H910" s="7">
        <f t="shared" si="88"/>
        <v>30.99898322318251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s="15">
        <f t="shared" si="85"/>
        <v>41031.208333333336</v>
      </c>
      <c r="O910" s="15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84"/>
        <v>478.94444444444446</v>
      </c>
      <c r="G911" t="s">
        <v>20</v>
      </c>
      <c r="H911" s="7">
        <f t="shared" si="88"/>
        <v>107.7625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15">
        <f t="shared" si="85"/>
        <v>43255.208333333328</v>
      </c>
      <c r="O911" s="15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84"/>
        <v>19.556634304207122</v>
      </c>
      <c r="G912" t="s">
        <v>74</v>
      </c>
      <c r="H912" s="7">
        <f t="shared" si="88"/>
        <v>102.07770270270271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s="15">
        <f t="shared" si="85"/>
        <v>42026.25</v>
      </c>
      <c r="O912" s="15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84"/>
        <v>198.94827586206895</v>
      </c>
      <c r="G913" t="s">
        <v>20</v>
      </c>
      <c r="H913" s="7">
        <f t="shared" si="88"/>
        <v>24.976190476190474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s="15">
        <f t="shared" si="85"/>
        <v>43717.208333333328</v>
      </c>
      <c r="O913" s="15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 s="7">
        <f t="shared" si="88"/>
        <v>79.944134078212286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s="15">
        <f t="shared" si="85"/>
        <v>41157.208333333336</v>
      </c>
      <c r="O914" s="15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84"/>
        <v>50.621082621082621</v>
      </c>
      <c r="G915" t="s">
        <v>14</v>
      </c>
      <c r="H915" s="7">
        <f t="shared" si="88"/>
        <v>67.946462715105156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s="15">
        <f t="shared" si="85"/>
        <v>43597.208333333328</v>
      </c>
      <c r="O915" s="15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84"/>
        <v>57.4375</v>
      </c>
      <c r="G916" t="s">
        <v>14</v>
      </c>
      <c r="H916" s="7">
        <f t="shared" si="88"/>
        <v>26.070921985815602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s="15">
        <f t="shared" si="85"/>
        <v>41490.208333333336</v>
      </c>
      <c r="O916" s="15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84"/>
        <v>155.62827640984909</v>
      </c>
      <c r="G917" t="s">
        <v>20</v>
      </c>
      <c r="H917" s="7">
        <f t="shared" si="88"/>
        <v>105.0032154340836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s="15">
        <f t="shared" si="85"/>
        <v>42976.208333333328</v>
      </c>
      <c r="O917" s="15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84"/>
        <v>36.297297297297298</v>
      </c>
      <c r="G918" t="s">
        <v>14</v>
      </c>
      <c r="H918" s="7">
        <f t="shared" si="88"/>
        <v>25.826923076923077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s="15">
        <f t="shared" si="85"/>
        <v>41991.25</v>
      </c>
      <c r="O918" s="15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84"/>
        <v>58.25</v>
      </c>
      <c r="G919" t="s">
        <v>47</v>
      </c>
      <c r="H919" s="7">
        <f t="shared" si="88"/>
        <v>77.666666666666671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s="15">
        <f t="shared" si="85"/>
        <v>40722.208333333336</v>
      </c>
      <c r="O919" s="15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84"/>
        <v>237.39473684210526</v>
      </c>
      <c r="G920" t="s">
        <v>20</v>
      </c>
      <c r="H920" s="7">
        <f t="shared" si="88"/>
        <v>57.82692307692308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s="15">
        <f t="shared" si="85"/>
        <v>41117.208333333336</v>
      </c>
      <c r="O920" s="15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84"/>
        <v>58.75</v>
      </c>
      <c r="G921" t="s">
        <v>14</v>
      </c>
      <c r="H921" s="7">
        <f t="shared" si="88"/>
        <v>92.955555555555549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s="15">
        <f t="shared" si="85"/>
        <v>43022.208333333328</v>
      </c>
      <c r="O921" s="15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84"/>
        <v>182.56603773584905</v>
      </c>
      <c r="G922" t="s">
        <v>20</v>
      </c>
      <c r="H922" s="7">
        <f t="shared" si="88"/>
        <v>37.945098039215686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s="15">
        <f t="shared" si="85"/>
        <v>43503.25</v>
      </c>
      <c r="O922" s="15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84"/>
        <v>0.75436408977556113</v>
      </c>
      <c r="G923" t="s">
        <v>14</v>
      </c>
      <c r="H923" s="7">
        <f t="shared" si="88"/>
        <v>31.842105263157894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s="15">
        <f t="shared" si="85"/>
        <v>40951.25</v>
      </c>
      <c r="O923" s="15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84"/>
        <v>175.95330739299609</v>
      </c>
      <c r="G924" t="s">
        <v>20</v>
      </c>
      <c r="H924" s="7">
        <f t="shared" si="88"/>
        <v>40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s="15">
        <f t="shared" si="85"/>
        <v>43443.25</v>
      </c>
      <c r="O924" s="15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84"/>
        <v>237.88235294117646</v>
      </c>
      <c r="G925" t="s">
        <v>20</v>
      </c>
      <c r="H925" s="7">
        <f t="shared" si="88"/>
        <v>101.1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s="15">
        <f t="shared" si="85"/>
        <v>40373.208333333336</v>
      </c>
      <c r="O925" s="15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84"/>
        <v>488.05076142131981</v>
      </c>
      <c r="G926" t="s">
        <v>20</v>
      </c>
      <c r="H926" s="7">
        <f t="shared" si="88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s="15">
        <f t="shared" si="85"/>
        <v>43769.208333333328</v>
      </c>
      <c r="O926" s="15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84"/>
        <v>224.06666666666669</v>
      </c>
      <c r="G927" t="s">
        <v>20</v>
      </c>
      <c r="H927" s="7">
        <f t="shared" si="88"/>
        <v>103.41538461538461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s="15">
        <f t="shared" si="85"/>
        <v>43000.208333333328</v>
      </c>
      <c r="O927" s="15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84"/>
        <v>18.126436781609197</v>
      </c>
      <c r="G928" t="s">
        <v>14</v>
      </c>
      <c r="H928" s="7">
        <f t="shared" si="88"/>
        <v>105.13333333333334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s="15">
        <f t="shared" si="85"/>
        <v>42502.208333333328</v>
      </c>
      <c r="O928" s="15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84"/>
        <v>45.847222222222221</v>
      </c>
      <c r="G929" t="s">
        <v>14</v>
      </c>
      <c r="H929" s="7">
        <f t="shared" si="88"/>
        <v>89.21621621621621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s="15">
        <f t="shared" si="85"/>
        <v>41102.208333333336</v>
      </c>
      <c r="O929" s="15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84"/>
        <v>117.31541218637993</v>
      </c>
      <c r="G930" t="s">
        <v>20</v>
      </c>
      <c r="H930" s="7">
        <f t="shared" si="88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s="15">
        <f t="shared" si="85"/>
        <v>41637.25</v>
      </c>
      <c r="O930" s="15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84"/>
        <v>217.30909090909088</v>
      </c>
      <c r="G931" t="s">
        <v>20</v>
      </c>
      <c r="H931" s="7">
        <f t="shared" si="88"/>
        <v>64.956521739130437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s="15">
        <f t="shared" si="85"/>
        <v>42858.208333333328</v>
      </c>
      <c r="O931" s="15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84"/>
        <v>112.28571428571428</v>
      </c>
      <c r="G932" t="s">
        <v>20</v>
      </c>
      <c r="H932" s="7">
        <f t="shared" si="88"/>
        <v>46.235294117647058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s="15">
        <f t="shared" si="85"/>
        <v>42060.25</v>
      </c>
      <c r="O932" s="15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84"/>
        <v>72.51898734177216</v>
      </c>
      <c r="G933" t="s">
        <v>14</v>
      </c>
      <c r="H933" s="7">
        <f t="shared" si="88"/>
        <v>51.151785714285715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s="15">
        <f t="shared" si="85"/>
        <v>41818.208333333336</v>
      </c>
      <c r="O933" s="15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84"/>
        <v>212.30434782608697</v>
      </c>
      <c r="G934" t="s">
        <v>20</v>
      </c>
      <c r="H934" s="7">
        <f t="shared" si="88"/>
        <v>33.909722222222221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s="15">
        <f t="shared" si="85"/>
        <v>41709.208333333336</v>
      </c>
      <c r="O934" s="15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84"/>
        <v>239.74657534246577</v>
      </c>
      <c r="G935" t="s">
        <v>20</v>
      </c>
      <c r="H935" s="7">
        <f t="shared" si="88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s="15">
        <f t="shared" si="85"/>
        <v>41372.208333333336</v>
      </c>
      <c r="O935" s="15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84"/>
        <v>181.93548387096774</v>
      </c>
      <c r="G936" t="s">
        <v>20</v>
      </c>
      <c r="H936" s="7">
        <f t="shared" si="88"/>
        <v>107.42857142857143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s="15">
        <f t="shared" si="85"/>
        <v>42422.25</v>
      </c>
      <c r="O936" s="15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84"/>
        <v>164.13114754098362</v>
      </c>
      <c r="G937" t="s">
        <v>20</v>
      </c>
      <c r="H937" s="7">
        <f t="shared" si="88"/>
        <v>75.848484848484844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s="15">
        <f t="shared" si="85"/>
        <v>42209.208333333328</v>
      </c>
      <c r="O937" s="15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1.6375968992248062</v>
      </c>
      <c r="G938" t="s">
        <v>14</v>
      </c>
      <c r="H938" s="7">
        <f t="shared" si="88"/>
        <v>80.476190476190482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s="15">
        <f t="shared" si="85"/>
        <v>43668.208333333328</v>
      </c>
      <c r="O938" s="15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84"/>
        <v>49.64385964912281</v>
      </c>
      <c r="G939" t="s">
        <v>74</v>
      </c>
      <c r="H939" s="7">
        <f t="shared" si="88"/>
        <v>86.978483606557376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s="15">
        <f t="shared" si="85"/>
        <v>42334.25</v>
      </c>
      <c r="O939" s="15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84"/>
        <v>109.70652173913042</v>
      </c>
      <c r="G940" t="s">
        <v>20</v>
      </c>
      <c r="H940" s="7">
        <f t="shared" si="88"/>
        <v>105.13541666666667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s="15">
        <f t="shared" si="85"/>
        <v>43263.208333333328</v>
      </c>
      <c r="O940" s="15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84"/>
        <v>49.217948717948715</v>
      </c>
      <c r="G941" t="s">
        <v>14</v>
      </c>
      <c r="H941" s="7">
        <f t="shared" si="88"/>
        <v>57.298507462686565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s="15">
        <f t="shared" si="85"/>
        <v>40670.208333333336</v>
      </c>
      <c r="O941" s="15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84"/>
        <v>62.232323232323225</v>
      </c>
      <c r="G942" t="s">
        <v>47</v>
      </c>
      <c r="H942" s="7">
        <f t="shared" si="88"/>
        <v>93.348484848484844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15">
        <f t="shared" si="85"/>
        <v>41244.25</v>
      </c>
      <c r="O942" s="15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84"/>
        <v>13.05813953488372</v>
      </c>
      <c r="G943" t="s">
        <v>14</v>
      </c>
      <c r="H943" s="7">
        <f t="shared" si="88"/>
        <v>71.987179487179489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s="15">
        <f t="shared" si="85"/>
        <v>40552.25</v>
      </c>
      <c r="O943" s="15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84"/>
        <v>64.635416666666671</v>
      </c>
      <c r="G944" t="s">
        <v>14</v>
      </c>
      <c r="H944" s="7">
        <f t="shared" si="88"/>
        <v>92.611940298507463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s="15">
        <f t="shared" si="85"/>
        <v>40568.25</v>
      </c>
      <c r="O944" s="15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84"/>
        <v>159.58666666666667</v>
      </c>
      <c r="G945" t="s">
        <v>20</v>
      </c>
      <c r="H945" s="7">
        <f t="shared" si="88"/>
        <v>104.99122807017544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s="15">
        <f t="shared" si="85"/>
        <v>41906.208333333336</v>
      </c>
      <c r="O945" s="15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84"/>
        <v>81.42</v>
      </c>
      <c r="G946" t="s">
        <v>14</v>
      </c>
      <c r="H946" s="7">
        <f t="shared" si="88"/>
        <v>30.958174904942965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s="15">
        <f t="shared" si="85"/>
        <v>42776.25</v>
      </c>
      <c r="O946" s="15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84"/>
        <v>32.444767441860463</v>
      </c>
      <c r="G947" t="s">
        <v>14</v>
      </c>
      <c r="H947" s="7">
        <f t="shared" si="88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s="15">
        <f t="shared" si="85"/>
        <v>41004.208333333336</v>
      </c>
      <c r="O947" s="15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</v>
      </c>
      <c r="G948" t="s">
        <v>14</v>
      </c>
      <c r="H948" s="7">
        <f t="shared" si="88"/>
        <v>84.187845303867405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s="15">
        <f t="shared" si="85"/>
        <v>40710.208333333336</v>
      </c>
      <c r="O948" s="15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84"/>
        <v>26.694444444444443</v>
      </c>
      <c r="G949" t="s">
        <v>14</v>
      </c>
      <c r="H949" s="7">
        <f t="shared" si="88"/>
        <v>73.92307692307692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s="15">
        <f t="shared" si="85"/>
        <v>41908.208333333336</v>
      </c>
      <c r="O949" s="15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84"/>
        <v>62.957446808510639</v>
      </c>
      <c r="G950" t="s">
        <v>74</v>
      </c>
      <c r="H950" s="7">
        <f t="shared" si="88"/>
        <v>36.987499999999997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s="15">
        <f t="shared" si="85"/>
        <v>41985.25</v>
      </c>
      <c r="O950" s="15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84"/>
        <v>161.35593220338984</v>
      </c>
      <c r="G951" t="s">
        <v>20</v>
      </c>
      <c r="H951" s="7">
        <f t="shared" si="88"/>
        <v>46.896551724137929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s="15">
        <f t="shared" si="85"/>
        <v>42112.208333333328</v>
      </c>
      <c r="O951" s="15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 s="7">
        <f t="shared" si="88"/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s="15">
        <f t="shared" si="85"/>
        <v>43571.208333333328</v>
      </c>
      <c r="O952" s="15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84"/>
        <v>1096.9379310344827</v>
      </c>
      <c r="G953" t="s">
        <v>20</v>
      </c>
      <c r="H953" s="7">
        <f t="shared" si="88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s="15">
        <f t="shared" si="85"/>
        <v>42730.25</v>
      </c>
      <c r="O953" s="15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84"/>
        <v>70.094158075601371</v>
      </c>
      <c r="G954" t="s">
        <v>74</v>
      </c>
      <c r="H954" s="7">
        <f t="shared" si="88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s="15">
        <f t="shared" si="85"/>
        <v>42591.208333333328</v>
      </c>
      <c r="O954" s="15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 s="7">
        <f t="shared" si="88"/>
        <v>94.285714285714292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s="15">
        <f t="shared" si="85"/>
        <v>42358.25</v>
      </c>
      <c r="O955" s="15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84"/>
        <v>367.0985915492958</v>
      </c>
      <c r="G956" t="s">
        <v>20</v>
      </c>
      <c r="H956" s="7">
        <f t="shared" si="88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s="15">
        <f t="shared" si="85"/>
        <v>41174.208333333336</v>
      </c>
      <c r="O956" s="15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 s="7">
        <f t="shared" si="88"/>
        <v>97.037499999999994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s="15">
        <f t="shared" si="85"/>
        <v>41238.25</v>
      </c>
      <c r="O957" s="15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84"/>
        <v>19.028784648187631</v>
      </c>
      <c r="G958" t="s">
        <v>14</v>
      </c>
      <c r="H958" s="7">
        <f t="shared" si="88"/>
        <v>43.00963855421687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s="15">
        <f t="shared" si="85"/>
        <v>42360.25</v>
      </c>
      <c r="O958" s="15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84"/>
        <v>126.87755102040816</v>
      </c>
      <c r="G959" t="s">
        <v>20</v>
      </c>
      <c r="H959" s="7">
        <f t="shared" si="88"/>
        <v>94.916030534351151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s="15">
        <f t="shared" si="85"/>
        <v>40955.25</v>
      </c>
      <c r="O959" s="15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84"/>
        <v>734.63636363636363</v>
      </c>
      <c r="G960" t="s">
        <v>20</v>
      </c>
      <c r="H960" s="7">
        <f t="shared" si="88"/>
        <v>72.151785714285708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s="15">
        <f t="shared" si="85"/>
        <v>40350.208333333336</v>
      </c>
      <c r="O960" s="15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4.5731034482758623</v>
      </c>
      <c r="G961" t="s">
        <v>14</v>
      </c>
      <c r="H961" s="7">
        <f t="shared" si="88"/>
        <v>51.007692307692309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s="15">
        <f t="shared" si="85"/>
        <v>40357.208333333336</v>
      </c>
      <c r="O961" s="15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84"/>
        <v>85.054545454545448</v>
      </c>
      <c r="G962" t="s">
        <v>14</v>
      </c>
      <c r="H962" s="7">
        <f t="shared" si="88"/>
        <v>85.054545454545448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s="15">
        <f t="shared" si="85"/>
        <v>42408.25</v>
      </c>
      <c r="O962" s="15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90">100*(E963/D963)</f>
        <v>119.29824561403508</v>
      </c>
      <c r="G963" t="s">
        <v>20</v>
      </c>
      <c r="H963" s="7">
        <f t="shared" si="88"/>
        <v>43.87096774193548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s="15">
        <f t="shared" ref="N963:N1001" si="91">(((L963/60)/60)/24) + DATE(1970,1,1)</f>
        <v>40591.25</v>
      </c>
      <c r="O963" s="15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LEFT(R963,FIND("/",R963)-1)</f>
        <v>publishing</v>
      </c>
      <c r="T963" t="str">
        <f t="shared" si="89"/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90"/>
        <v>296.02777777777777</v>
      </c>
      <c r="G964" t="s">
        <v>20</v>
      </c>
      <c r="H964" s="7">
        <f t="shared" ref="H964:H1001" si="94">IF(E964=0, "0",E964/I964)</f>
        <v>40.063909774436091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s="15">
        <f t="shared" si="91"/>
        <v>41592.25</v>
      </c>
      <c r="O964" s="15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ref="T964:T1001" si="95">RIGHT(R964,LEN(R964)-FIND("/", R964))</f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90"/>
        <v>84.694915254237287</v>
      </c>
      <c r="G965" t="s">
        <v>14</v>
      </c>
      <c r="H965" s="7">
        <f t="shared" si="94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s="15">
        <f t="shared" si="91"/>
        <v>40607.25</v>
      </c>
      <c r="O965" s="15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90"/>
        <v>355.7837837837838</v>
      </c>
      <c r="G966" t="s">
        <v>20</v>
      </c>
      <c r="H966" s="7">
        <f t="shared" si="94"/>
        <v>84.92903225806451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s="15">
        <f t="shared" si="91"/>
        <v>42135.208333333328</v>
      </c>
      <c r="O966" s="15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90"/>
        <v>386.40909090909093</v>
      </c>
      <c r="G967" t="s">
        <v>20</v>
      </c>
      <c r="H967" s="7">
        <f t="shared" si="94"/>
        <v>41.067632850241544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s="15">
        <f t="shared" si="91"/>
        <v>40203.25</v>
      </c>
      <c r="O967" s="15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90"/>
        <v>792.23529411764707</v>
      </c>
      <c r="G968" t="s">
        <v>20</v>
      </c>
      <c r="H968" s="7">
        <f t="shared" si="94"/>
        <v>54.971428571428568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s="15">
        <f t="shared" si="91"/>
        <v>42901.208333333328</v>
      </c>
      <c r="O968" s="15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90"/>
        <v>137.03393665158373</v>
      </c>
      <c r="G969" t="s">
        <v>20</v>
      </c>
      <c r="H969" s="7">
        <f t="shared" si="94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s="15">
        <f t="shared" si="91"/>
        <v>41005.208333333336</v>
      </c>
      <c r="O969" s="15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90"/>
        <v>338.20833333333337</v>
      </c>
      <c r="G970" t="s">
        <v>20</v>
      </c>
      <c r="H970" s="7">
        <f t="shared" si="94"/>
        <v>71.201754385964918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s="15">
        <f t="shared" si="91"/>
        <v>40544.25</v>
      </c>
      <c r="O970" s="15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90"/>
        <v>108.22784810126582</v>
      </c>
      <c r="G971" t="s">
        <v>20</v>
      </c>
      <c r="H971" s="7">
        <f t="shared" si="94"/>
        <v>91.935483870967744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s="15">
        <f t="shared" si="91"/>
        <v>43821.25</v>
      </c>
      <c r="O971" s="15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90"/>
        <v>60.757639620653315</v>
      </c>
      <c r="G972" t="s">
        <v>14</v>
      </c>
      <c r="H972" s="7">
        <f t="shared" si="94"/>
        <v>97.069023569023571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s="15">
        <f t="shared" si="91"/>
        <v>40672.208333333336</v>
      </c>
      <c r="O972" s="15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90"/>
        <v>27.725490196078432</v>
      </c>
      <c r="G973" t="s">
        <v>14</v>
      </c>
      <c r="H973" s="7">
        <f t="shared" si="94"/>
        <v>58.916666666666664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s="15">
        <f t="shared" si="91"/>
        <v>41555.208333333336</v>
      </c>
      <c r="O973" s="15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90"/>
        <v>228.3934426229508</v>
      </c>
      <c r="G974" t="s">
        <v>20</v>
      </c>
      <c r="H974" s="7">
        <f t="shared" si="94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s="15">
        <f t="shared" si="91"/>
        <v>41792.208333333336</v>
      </c>
      <c r="O974" s="15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90"/>
        <v>21.615194054500414</v>
      </c>
      <c r="G975" t="s">
        <v>14</v>
      </c>
      <c r="H975" s="7">
        <f t="shared" si="94"/>
        <v>103.87301587301587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s="15">
        <f t="shared" si="91"/>
        <v>40522.25</v>
      </c>
      <c r="O975" s="15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90"/>
        <v>373.875</v>
      </c>
      <c r="G976" t="s">
        <v>20</v>
      </c>
      <c r="H976" s="7">
        <f t="shared" si="94"/>
        <v>93.46875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s="15">
        <f t="shared" si="91"/>
        <v>41412.208333333336</v>
      </c>
      <c r="O976" s="15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90"/>
        <v>154.92592592592592</v>
      </c>
      <c r="G977" t="s">
        <v>20</v>
      </c>
      <c r="H977" s="7">
        <f t="shared" si="94"/>
        <v>61.970370370370368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s="15">
        <f t="shared" si="91"/>
        <v>42337.25</v>
      </c>
      <c r="O977" s="15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90"/>
        <v>322.14999999999998</v>
      </c>
      <c r="G978" t="s">
        <v>20</v>
      </c>
      <c r="H978" s="7">
        <f t="shared" si="94"/>
        <v>92.042857142857144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s="15">
        <f t="shared" si="91"/>
        <v>40571.25</v>
      </c>
      <c r="O978" s="15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90"/>
        <v>73.957142857142856</v>
      </c>
      <c r="G979" t="s">
        <v>14</v>
      </c>
      <c r="H979" s="7">
        <f t="shared" si="94"/>
        <v>77.268656716417908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s="15">
        <f t="shared" si="91"/>
        <v>43138.25</v>
      </c>
      <c r="O979" s="15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90"/>
        <v>864.1</v>
      </c>
      <c r="G980" t="s">
        <v>20</v>
      </c>
      <c r="H980" s="7">
        <f t="shared" si="94"/>
        <v>93.923913043478265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s="15">
        <f t="shared" si="91"/>
        <v>42686.25</v>
      </c>
      <c r="O980" s="15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90"/>
        <v>143.26245847176079</v>
      </c>
      <c r="G981" t="s">
        <v>20</v>
      </c>
      <c r="H981" s="7">
        <f t="shared" si="94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s="15">
        <f t="shared" si="91"/>
        <v>42078.208333333328</v>
      </c>
      <c r="O981" s="15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90"/>
        <v>40.281762295081968</v>
      </c>
      <c r="G982" t="s">
        <v>14</v>
      </c>
      <c r="H982" s="7">
        <f t="shared" si="94"/>
        <v>105.97035040431267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s="15">
        <f t="shared" si="91"/>
        <v>42307.208333333328</v>
      </c>
      <c r="O982" s="15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90"/>
        <v>178.22388059701493</v>
      </c>
      <c r="G983" t="s">
        <v>20</v>
      </c>
      <c r="H983" s="7">
        <f t="shared" si="94"/>
        <v>36.969040247678016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s="15">
        <f t="shared" si="91"/>
        <v>43094.25</v>
      </c>
      <c r="O983" s="15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90"/>
        <v>84.930555555555557</v>
      </c>
      <c r="G984" t="s">
        <v>14</v>
      </c>
      <c r="H984" s="7">
        <f t="shared" si="94"/>
        <v>81.533333333333331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s="15">
        <f t="shared" si="91"/>
        <v>40743.208333333336</v>
      </c>
      <c r="O984" s="15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90"/>
        <v>145.93648334624322</v>
      </c>
      <c r="G985" t="s">
        <v>20</v>
      </c>
      <c r="H985" s="7">
        <f t="shared" si="94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s="15">
        <f t="shared" si="91"/>
        <v>43681.208333333328</v>
      </c>
      <c r="O985" s="15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90"/>
        <v>152.46153846153848</v>
      </c>
      <c r="G986" t="s">
        <v>20</v>
      </c>
      <c r="H986" s="7">
        <f t="shared" si="94"/>
        <v>26.010498687664043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s="15">
        <f t="shared" si="91"/>
        <v>43716.208333333328</v>
      </c>
      <c r="O986" s="15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90"/>
        <v>67.129542790152414</v>
      </c>
      <c r="G987" t="s">
        <v>14</v>
      </c>
      <c r="H987" s="7">
        <f t="shared" si="94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s="15">
        <f t="shared" si="91"/>
        <v>41614.25</v>
      </c>
      <c r="O987" s="15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90"/>
        <v>40.307692307692307</v>
      </c>
      <c r="G988" t="s">
        <v>14</v>
      </c>
      <c r="H988" s="7">
        <f t="shared" si="94"/>
        <v>34.173913043478258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s="15">
        <f t="shared" si="91"/>
        <v>40638.208333333336</v>
      </c>
      <c r="O988" s="15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90"/>
        <v>216.79032258064518</v>
      </c>
      <c r="G989" t="s">
        <v>20</v>
      </c>
      <c r="H989" s="7">
        <f t="shared" si="94"/>
        <v>28.002083333333335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s="15">
        <f t="shared" si="91"/>
        <v>42852.208333333328</v>
      </c>
      <c r="O989" s="15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90"/>
        <v>52.117021276595743</v>
      </c>
      <c r="G990" t="s">
        <v>14</v>
      </c>
      <c r="H990" s="7">
        <f t="shared" si="94"/>
        <v>76.546875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s="15">
        <f t="shared" si="91"/>
        <v>42686.25</v>
      </c>
      <c r="O990" s="15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90"/>
        <v>499.58333333333337</v>
      </c>
      <c r="G991" t="s">
        <v>20</v>
      </c>
      <c r="H991" s="7">
        <f t="shared" si="94"/>
        <v>53.053097345132741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s="15">
        <f t="shared" si="91"/>
        <v>43571.208333333328</v>
      </c>
      <c r="O991" s="15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90"/>
        <v>87.679487179487182</v>
      </c>
      <c r="G992" t="s">
        <v>14</v>
      </c>
      <c r="H992" s="7">
        <f t="shared" si="94"/>
        <v>106.859375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s="15">
        <f t="shared" si="91"/>
        <v>42432.25</v>
      </c>
      <c r="O992" s="15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90"/>
        <v>113.17346938775511</v>
      </c>
      <c r="G993" t="s">
        <v>20</v>
      </c>
      <c r="H993" s="7">
        <f t="shared" si="94"/>
        <v>46.020746887966808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s="15">
        <f t="shared" si="91"/>
        <v>41907.208333333336</v>
      </c>
      <c r="O993" s="15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90"/>
        <v>426.54838709677421</v>
      </c>
      <c r="G994" t="s">
        <v>20</v>
      </c>
      <c r="H994" s="7">
        <f t="shared" si="94"/>
        <v>100.17424242424242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s="15">
        <f t="shared" si="91"/>
        <v>43227.208333333328</v>
      </c>
      <c r="O994" s="15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90"/>
        <v>77.632653061224488</v>
      </c>
      <c r="G995" t="s">
        <v>74</v>
      </c>
      <c r="H995" s="7">
        <f t="shared" si="94"/>
        <v>101.44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s="15">
        <f t="shared" si="91"/>
        <v>42362.25</v>
      </c>
      <c r="O995" s="15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90"/>
        <v>52.496810772501767</v>
      </c>
      <c r="G996" t="s">
        <v>14</v>
      </c>
      <c r="H996" s="7">
        <f t="shared" si="94"/>
        <v>87.972684085510693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s="15">
        <f t="shared" si="91"/>
        <v>41929.208333333336</v>
      </c>
      <c r="O996" s="15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90"/>
        <v>157.46762589928059</v>
      </c>
      <c r="G997" t="s">
        <v>20</v>
      </c>
      <c r="H997" s="7">
        <f t="shared" si="94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s="15">
        <f t="shared" si="91"/>
        <v>43408.208333333328</v>
      </c>
      <c r="O997" s="15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90"/>
        <v>72.939393939393938</v>
      </c>
      <c r="G998" t="s">
        <v>14</v>
      </c>
      <c r="H998" s="7">
        <f t="shared" si="94"/>
        <v>42.982142857142854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s="15">
        <f t="shared" si="91"/>
        <v>41276.25</v>
      </c>
      <c r="O998" s="15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90"/>
        <v>60.565789473684205</v>
      </c>
      <c r="G999" t="s">
        <v>74</v>
      </c>
      <c r="H999" s="7">
        <f t="shared" si="94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s="15">
        <f t="shared" si="91"/>
        <v>41659.25</v>
      </c>
      <c r="O999" s="15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90"/>
        <v>56.791291291291287</v>
      </c>
      <c r="G1000" t="s">
        <v>14</v>
      </c>
      <c r="H1000" s="7">
        <f t="shared" si="94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s="15">
        <f t="shared" si="91"/>
        <v>40220.25</v>
      </c>
      <c r="O1000" s="15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90"/>
        <v>56.542754275427541</v>
      </c>
      <c r="G1001" t="s">
        <v>74</v>
      </c>
      <c r="H1001" s="7">
        <f t="shared" si="94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15">
        <f t="shared" si="91"/>
        <v>42550.208333333328</v>
      </c>
      <c r="O1001" s="15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5"/>
        <v>food trucks</v>
      </c>
    </row>
  </sheetData>
  <autoFilter ref="A1:R1001" xr:uid="{00000000-0001-0000-0000-000000000000}"/>
  <conditionalFormatting sqref="G1:G1048576">
    <cfRule type="colorScale" priority="4">
      <colorScale>
        <cfvo type="min"/>
        <cfvo type="percentile" val="50"/>
        <cfvo type="max"/>
        <color rgb="FFC00000"/>
        <color rgb="FF00B050"/>
        <color theme="8"/>
      </colorScale>
    </cfRule>
    <cfRule type="cellIs" dxfId="4" priority="5" operator="equal">
      <formula>"live"</formula>
    </cfRule>
    <cfRule type="cellIs" dxfId="3" priority="6" operator="equal">
      <formula>"live"</formula>
    </cfRule>
    <cfRule type="cellIs" dxfId="2" priority="7" operator="equal">
      <formula>"successful"</formula>
    </cfRule>
    <cfRule type="cellIs" dxfId="1" priority="8" operator="equal">
      <formula>"canceled"</formula>
    </cfRule>
    <cfRule type="containsText" dxfId="0" priority="9" operator="containsText" text="failed">
      <formula>NOT(ISERROR(SEARCH("failed",G1)))</formula>
    </cfRule>
  </conditionalFormatting>
  <conditionalFormatting sqref="F1:F1048576">
    <cfRule type="colorScale" priority="2">
      <colorScale>
        <cfvo type="num" val="0"/>
        <cfvo type="num" val="100"/>
        <cfvo type="num" val="200"/>
        <color rgb="FFC00000"/>
        <color theme="9"/>
        <color theme="8"/>
      </colorScale>
    </cfRule>
    <cfRule type="colorScale" priority="3">
      <colorScale>
        <cfvo type="min"/>
        <cfvo type="percentile" val="50"/>
        <cfvo type="max"/>
        <color rgb="FFC00000"/>
        <color rgb="FF00B050"/>
        <color theme="8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pivot</vt:lpstr>
      <vt:lpstr>Sub Category pivot</vt:lpstr>
      <vt:lpstr>Created Outcome Pivot</vt:lpstr>
      <vt:lpstr>Goal Analysis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2023-01-26T23:22:48Z</dcterms:modified>
</cp:coreProperties>
</file>