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/>
  <xr:revisionPtr revIDLastSave="0" documentId="13_ncr:1_{20A6AD73-002C-40BB-B5CD-DB2A4A37D8A7}" xr6:coauthVersionLast="47" xr6:coauthVersionMax="47" xr10:uidLastSave="{00000000-0000-0000-0000-000000000000}"/>
  <bookViews>
    <workbookView xWindow="-108" yWindow="-108" windowWidth="23256" windowHeight="12456" xr2:uid="{39B265DC-9E4F-4BA9-90C8-9FF23260C8D0}"/>
  </bookViews>
  <sheets>
    <sheet name="Car Comparison" sheetId="5" r:id="rId1"/>
  </sheets>
  <definedNames>
    <definedName name="valuevx">42.314159</definedName>
    <definedName name="vertex42_copyright" hidden="1">"© 2022 Vertex42 LLC"</definedName>
    <definedName name="vertex42_id" hidden="1">"car-comparison-calculator.xlsx"</definedName>
    <definedName name="vertex42_title" hidden="1">"Car Comparison Calculator"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" l="1"/>
  <c r="C34" i="5"/>
  <c r="D34" i="5"/>
  <c r="E34" i="5"/>
  <c r="F34" i="5"/>
  <c r="B34" i="5"/>
  <c r="B53" i="5"/>
  <c r="B55" i="5" s="1"/>
  <c r="C53" i="5"/>
  <c r="C55" i="5" s="1"/>
  <c r="D53" i="5"/>
  <c r="D55" i="5" s="1"/>
  <c r="F53" i="5"/>
  <c r="F55" i="5" s="1"/>
  <c r="E53" i="5"/>
  <c r="A53" i="5"/>
  <c r="B59" i="5"/>
  <c r="A49" i="5"/>
  <c r="A22" i="5"/>
  <c r="C40" i="5"/>
  <c r="D40" i="5"/>
  <c r="E40" i="5"/>
  <c r="F40" i="5"/>
  <c r="B40" i="5"/>
  <c r="A26" i="5"/>
  <c r="A25" i="5"/>
  <c r="A23" i="5"/>
  <c r="A21" i="5"/>
  <c r="F27" i="5"/>
  <c r="B25" i="5"/>
  <c r="B26" i="5"/>
  <c r="C25" i="5"/>
  <c r="D25" i="5"/>
  <c r="E25" i="5"/>
  <c r="E27" i="5" s="1"/>
  <c r="F25" i="5"/>
  <c r="F15" i="5"/>
  <c r="F18" i="5" s="1"/>
  <c r="F44" i="5" s="1"/>
  <c r="E15" i="5"/>
  <c r="E18" i="5" s="1"/>
  <c r="E44" i="5" s="1"/>
  <c r="D15" i="5"/>
  <c r="D18" i="5" s="1"/>
  <c r="D44" i="5" s="1"/>
  <c r="C15" i="5"/>
  <c r="C18" i="5" s="1"/>
  <c r="C44" i="5" s="1"/>
  <c r="B18" i="5"/>
  <c r="B44" i="5" s="1"/>
  <c r="C43" i="5"/>
  <c r="D43" i="5"/>
  <c r="E43" i="5"/>
  <c r="F43" i="5"/>
  <c r="B43" i="5"/>
  <c r="F45" i="5" l="1"/>
  <c r="E54" i="5"/>
  <c r="E55" i="5"/>
  <c r="B54" i="5"/>
  <c r="F54" i="5"/>
  <c r="D54" i="5"/>
  <c r="C54" i="5"/>
  <c r="E45" i="5"/>
  <c r="B27" i="5"/>
  <c r="B45" i="5" s="1"/>
  <c r="D26" i="5" l="1"/>
  <c r="C26" i="5"/>
  <c r="C27" i="5" s="1"/>
  <c r="D27" i="5" l="1"/>
  <c r="D45" i="5" s="1"/>
  <c r="C4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58C822CC-4BE4-4260-A63D-9ABC23ECEC4F}">
      <text>
        <r>
          <rPr>
            <b/>
            <sz val="9"/>
            <color indexed="81"/>
            <rFont val="Tahoma"/>
            <family val="2"/>
          </rPr>
          <t>Estimated distance driven per month:</t>
        </r>
        <r>
          <rPr>
            <sz val="9"/>
            <color indexed="81"/>
            <rFont val="Tahoma"/>
            <family val="2"/>
          </rPr>
          <t xml:space="preserve">
You can calculate this by going down to the Estimator below Results. Input your amount once you've calculated it.</t>
        </r>
      </text>
    </comment>
    <comment ref="A25" authorId="0" shapeId="0" xr:uid="{D85B2602-97BA-42DA-B09E-7DCDF8ECF3C4}">
      <text>
        <r>
          <rPr>
            <b/>
            <sz val="9"/>
            <color indexed="81"/>
            <rFont val="Tahoma"/>
            <family val="2"/>
          </rPr>
          <t xml:space="preserve">Price of Gas:
</t>
        </r>
        <r>
          <rPr>
            <sz val="9"/>
            <color indexed="81"/>
            <rFont val="Tahoma"/>
            <family val="2"/>
          </rPr>
          <t>Input the correct prices of gas in your area into the "Type of Gas" table down below.</t>
        </r>
      </text>
    </comment>
    <comment ref="A30" authorId="0" shapeId="0" xr:uid="{806294C3-6921-4CB1-AD6A-C8BD663C5E58}">
      <text>
        <r>
          <rPr>
            <b/>
            <sz val="9"/>
            <color indexed="81"/>
            <rFont val="Tahoma"/>
            <family val="2"/>
          </rPr>
          <t>Average Repair Cost per Year:</t>
        </r>
        <r>
          <rPr>
            <sz val="9"/>
            <color indexed="81"/>
            <rFont val="Tahoma"/>
            <family val="2"/>
          </rPr>
          <t xml:space="preserve">
Unless you know your car's history, you can estimate here. Repair frequency goes up as cars age. If you don't know, you can estimate that cars &lt;100,000 miles will have a base amount of about $400 in repairs, while cars &gt;100,000 miles will have a base cost of $1,000 a year.</t>
        </r>
      </text>
    </comment>
    <comment ref="A38" authorId="0" shapeId="0" xr:uid="{F4387509-DC21-4867-B10A-E09325EE41C8}">
      <text>
        <r>
          <rPr>
            <b/>
            <sz val="9"/>
            <color indexed="81"/>
            <rFont val="Tahoma"/>
            <family val="2"/>
          </rPr>
          <t>Months to Pay Off:</t>
        </r>
        <r>
          <rPr>
            <sz val="9"/>
            <color indexed="81"/>
            <rFont val="Tahoma"/>
            <family val="2"/>
          </rPr>
          <t xml:space="preserve">
Typical car loans have term lengths that are 3 or 5 years. Enter the number of months (3 years = 36 months, 5 years = 60 months).</t>
        </r>
      </text>
    </comment>
  </commentList>
</comments>
</file>

<file path=xl/sharedStrings.xml><?xml version="1.0" encoding="utf-8"?>
<sst xmlns="http://schemas.openxmlformats.org/spreadsheetml/2006/main" count="74" uniqueCount="61">
  <si>
    <t>How many times do you get gas a month?</t>
  </si>
  <si>
    <t>E</t>
  </si>
  <si>
    <t>Loan Amount</t>
  </si>
  <si>
    <t>Car Info</t>
  </si>
  <si>
    <t>Results</t>
  </si>
  <si>
    <t>Loan Info</t>
  </si>
  <si>
    <t>Car Comparison Calculator</t>
  </si>
  <si>
    <t>Nissan Maxima</t>
  </si>
  <si>
    <t>Hundai Sonata</t>
  </si>
  <si>
    <t>Hundai Elantra</t>
  </si>
  <si>
    <t>Year</t>
  </si>
  <si>
    <t>Odometer</t>
  </si>
  <si>
    <t>Gas Tank Capacity</t>
  </si>
  <si>
    <t>Do you fill when gas is Empty (E), Half (H), Quarter (Q), or Three-Quarters Empty(T)?</t>
  </si>
  <si>
    <t>Make and Model</t>
  </si>
  <si>
    <t>Is your car a hybrid?</t>
  </si>
  <si>
    <t>Yes</t>
  </si>
  <si>
    <t>No</t>
  </si>
  <si>
    <t>Annual Interest Rate (APR)</t>
  </si>
  <si>
    <t>Months to Pay Off</t>
  </si>
  <si>
    <t>Loan Payment per Month</t>
  </si>
  <si>
    <t>Sales Tax</t>
  </si>
  <si>
    <t>Sales Tax Rate</t>
  </si>
  <si>
    <t>Registration</t>
  </si>
  <si>
    <t>Total Purchase Cost</t>
  </si>
  <si>
    <t>Price of Car</t>
  </si>
  <si>
    <t>Purchase Costs</t>
  </si>
  <si>
    <t>Average Repair Cost per Year</t>
  </si>
  <si>
    <t>Initial Repair / Maintenance / Inspection</t>
  </si>
  <si>
    <t>Trim</t>
  </si>
  <si>
    <t>SL</t>
  </si>
  <si>
    <t>SE</t>
  </si>
  <si>
    <t>350MZX T</t>
  </si>
  <si>
    <t>Estimated Miles Driven per Month</t>
  </si>
  <si>
    <t>Midgraded</t>
  </si>
  <si>
    <t>Premium</t>
  </si>
  <si>
    <t>Diesel</t>
  </si>
  <si>
    <t>This should be updated based on your location and current prices</t>
  </si>
  <si>
    <t>Type of Gas</t>
  </si>
  <si>
    <t>CNG</t>
  </si>
  <si>
    <t>Regular</t>
  </si>
  <si>
    <t>Full Electric</t>
  </si>
  <si>
    <t>Awesome</t>
  </si>
  <si>
    <t>n/a</t>
  </si>
  <si>
    <t>Fuel Economy</t>
  </si>
  <si>
    <t>Units:</t>
  </si>
  <si>
    <t>Estimated Monthly Insurance Premium</t>
  </si>
  <si>
    <t>Monthly Repairs &amp; Insurance</t>
  </si>
  <si>
    <t>Gas Cost per Month</t>
  </si>
  <si>
    <t>Estimated Monthy Costs</t>
  </si>
  <si>
    <t>Car #1</t>
  </si>
  <si>
    <t>Car #2</t>
  </si>
  <si>
    <t>Car #3</t>
  </si>
  <si>
    <t>Car #4</t>
  </si>
  <si>
    <t>Car #5</t>
  </si>
  <si>
    <t>Average Price per Fill-Up</t>
  </si>
  <si>
    <t>Miles</t>
  </si>
  <si>
    <t>Other Monthly Expenses</t>
  </si>
  <si>
    <t>Vehicle Rental</t>
  </si>
  <si>
    <t>Other</t>
  </si>
  <si>
    <t>Life of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</si>
</sst>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00%"/>
  </numFmts>
  <fonts count="2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  <scheme val="minor"/>
    </font>
    <font>
      <u/>
      <sz val="10"/>
      <color rgb="FF0000FF"/>
      <name val="Arial"/>
      <family val="2"/>
    </font>
    <font>
      <sz val="11"/>
      <color rgb="FF3464AB"/>
      <name val="Arial"/>
      <family val="2"/>
      <scheme val="minor"/>
    </font>
    <font>
      <sz val="8"/>
      <color rgb="FF3464AB"/>
      <name val="Arial"/>
      <family val="2"/>
    </font>
    <font>
      <sz val="10"/>
      <color rgb="FF3464AB"/>
      <name val="Arial"/>
      <family val="2"/>
    </font>
    <font>
      <b/>
      <sz val="9"/>
      <color rgb="FF3464AB"/>
      <name val="Arial"/>
      <family val="2"/>
    </font>
    <font>
      <sz val="11"/>
      <color rgb="FF3464AB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</font>
    <font>
      <i/>
      <sz val="11"/>
      <color theme="1"/>
      <name val="Arial"/>
      <family val="2"/>
      <scheme val="minor"/>
    </font>
    <font>
      <b/>
      <sz val="20"/>
      <color theme="4"/>
      <name val="Arial"/>
      <family val="2"/>
      <scheme val="minor"/>
    </font>
    <font>
      <b/>
      <sz val="11"/>
      <color theme="4" tint="-0.249977111117893"/>
      <name val="Arial"/>
      <family val="2"/>
    </font>
    <font>
      <sz val="22"/>
      <color theme="2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4" applyAlignment="1">
      <alignment vertical="center"/>
    </xf>
    <xf numFmtId="0" fontId="13" fillId="0" borderId="0" xfId="0" applyFont="1" applyAlignment="1">
      <alignment vertical="center"/>
    </xf>
    <xf numFmtId="0" fontId="5" fillId="0" borderId="3" xfId="3" applyNumberFormat="1" applyFont="1" applyFill="1" applyBorder="1" applyAlignment="1" applyProtection="1">
      <alignment horizontal="right" vertical="center"/>
      <protection locked="0"/>
    </xf>
    <xf numFmtId="0" fontId="5" fillId="0" borderId="3" xfId="2" applyNumberFormat="1" applyFont="1" applyFill="1" applyBorder="1" applyAlignment="1" applyProtection="1">
      <alignment horizontal="right" vertical="center"/>
      <protection locked="0"/>
    </xf>
    <xf numFmtId="164" fontId="5" fillId="0" borderId="3" xfId="2" applyFont="1" applyFill="1" applyBorder="1" applyAlignment="1" applyProtection="1">
      <alignment horizontal="right" vertical="center"/>
      <protection locked="0"/>
    </xf>
    <xf numFmtId="0" fontId="17" fillId="2" borderId="5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/>
    </xf>
    <xf numFmtId="0" fontId="5" fillId="0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3" xfId="2" applyNumberFormat="1" applyFont="1" applyFill="1" applyBorder="1" applyAlignment="1" applyProtection="1">
      <alignment horizontal="center" vertical="center"/>
      <protection locked="0"/>
    </xf>
    <xf numFmtId="9" fontId="5" fillId="0" borderId="3" xfId="3" applyFont="1" applyFill="1" applyBorder="1" applyAlignment="1" applyProtection="1">
      <alignment horizontal="right" vertical="center"/>
      <protection locked="0"/>
    </xf>
    <xf numFmtId="167" fontId="5" fillId="0" borderId="3" xfId="3" applyNumberFormat="1" applyFont="1" applyFill="1" applyBorder="1" applyAlignment="1" applyProtection="1">
      <alignment horizontal="right" vertical="center"/>
      <protection locked="0"/>
    </xf>
    <xf numFmtId="164" fontId="5" fillId="5" borderId="6" xfId="2" applyFont="1" applyFill="1" applyBorder="1" applyAlignment="1" applyProtection="1">
      <alignment horizontal="right" vertical="center"/>
      <protection locked="0"/>
    </xf>
    <xf numFmtId="37" fontId="5" fillId="0" borderId="3" xfId="1" applyNumberFormat="1" applyFont="1" applyFill="1" applyBorder="1" applyAlignment="1" applyProtection="1">
      <alignment horizontal="center" vertical="center"/>
      <protection locked="0"/>
    </xf>
    <xf numFmtId="164" fontId="5" fillId="5" borderId="0" xfId="2" applyFont="1" applyFill="1" applyBorder="1" applyAlignment="1" applyProtection="1">
      <alignment horizontal="right" vertical="center"/>
      <protection locked="0"/>
    </xf>
    <xf numFmtId="164" fontId="5" fillId="5" borderId="7" xfId="2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11" fillId="0" borderId="0" xfId="1" applyNumberFormat="1" applyFont="1" applyAlignment="1">
      <alignment horizontal="left" vertical="center"/>
    </xf>
    <xf numFmtId="0" fontId="9" fillId="0" borderId="0" xfId="4" applyFill="1" applyAlignment="1" applyProtection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2" fillId="5" borderId="0" xfId="0" applyFont="1" applyFill="1" applyAlignment="1">
      <alignment vertical="center"/>
    </xf>
    <xf numFmtId="164" fontId="0" fillId="0" borderId="0" xfId="0" applyNumberFormat="1" applyAlignment="1">
      <alignment vertical="center"/>
    </xf>
    <xf numFmtId="0" fontId="6" fillId="5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164" fontId="0" fillId="0" borderId="0" xfId="2" applyFont="1" applyAlignment="1">
      <alignment vertical="center"/>
    </xf>
    <xf numFmtId="164" fontId="2" fillId="0" borderId="0" xfId="2" applyFont="1" applyAlignment="1">
      <alignment vertical="center"/>
    </xf>
    <xf numFmtId="164" fontId="0" fillId="5" borderId="0" xfId="0" applyNumberFormat="1" applyFill="1" applyAlignment="1">
      <alignment vertical="center"/>
    </xf>
    <xf numFmtId="2" fontId="0" fillId="0" borderId="0" xfId="0" applyNumberForma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2" fillId="6" borderId="0" xfId="0" applyFont="1" applyFill="1" applyAlignment="1">
      <alignment vertical="center"/>
    </xf>
    <xf numFmtId="164" fontId="2" fillId="6" borderId="0" xfId="0" applyNumberFormat="1" applyFont="1" applyFill="1" applyAlignment="1">
      <alignment vertical="center"/>
    </xf>
    <xf numFmtId="0" fontId="7" fillId="0" borderId="0" xfId="0" applyFont="1" applyAlignment="1">
      <alignment horizontal="left" vertical="center" wrapText="1" indent="1"/>
    </xf>
    <xf numFmtId="0" fontId="21" fillId="7" borderId="0" xfId="0" applyFont="1" applyFill="1" applyAlignment="1">
      <alignment vertical="center"/>
    </xf>
  </cellXfs>
  <cellStyles count="5">
    <cellStyle name="Comma" xfId="1" builtinId="3"/>
    <cellStyle name="Currency" xfId="2" builtinId="4"/>
    <cellStyle name="Hyperlink" xfId="4" builtinId="8" customBuiltin="1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ertex42 ContentCalendar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E68422"/>
      </a:accent2>
      <a:accent3>
        <a:srgbClr val="C04E4E"/>
      </a:accent3>
      <a:accent4>
        <a:srgbClr val="7860B4"/>
      </a:accent4>
      <a:accent5>
        <a:srgbClr val="26AA26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555D-2609-4CF5-B36D-D99D54FD9A3B}">
  <sheetPr codeName="Sheet1">
    <pageSetUpPr fitToPage="1"/>
  </sheetPr>
  <dimension ref="A1:L65"/>
  <sheetViews>
    <sheetView showGridLines="0" tabSelected="1" zoomScaleNormal="100" workbookViewId="0">
      <selection activeCell="C1" sqref="C1"/>
    </sheetView>
  </sheetViews>
  <sheetFormatPr defaultColWidth="9" defaultRowHeight="13.8" x14ac:dyDescent="0.25"/>
  <cols>
    <col min="1" max="1" width="46.59765625" style="18" bestFit="1" customWidth="1"/>
    <col min="2" max="6" width="15.8984375" style="18" customWidth="1"/>
    <col min="7" max="7" width="9" style="18"/>
    <col min="8" max="8" width="26.19921875" style="18" customWidth="1"/>
    <col min="9" max="16384" width="9" style="18"/>
  </cols>
  <sheetData>
    <row r="1" spans="1:9" ht="27.6" x14ac:dyDescent="0.25">
      <c r="A1" s="47" t="s">
        <v>6</v>
      </c>
      <c r="H1" s="19"/>
    </row>
    <row r="2" spans="1:9" ht="12.75" customHeight="1" x14ac:dyDescent="0.25">
      <c r="A2" s="40"/>
      <c r="D2" s="20"/>
      <c r="E2" s="20" t="s">
        <v>45</v>
      </c>
      <c r="F2" s="21" t="s">
        <v>56</v>
      </c>
      <c r="H2" s="22"/>
    </row>
    <row r="3" spans="1:9" x14ac:dyDescent="0.25">
      <c r="H3" s="23"/>
    </row>
    <row r="4" spans="1:9" x14ac:dyDescent="0.25">
      <c r="A4" s="8" t="s">
        <v>3</v>
      </c>
      <c r="B4" s="9" t="s">
        <v>50</v>
      </c>
      <c r="C4" s="9" t="s">
        <v>51</v>
      </c>
      <c r="D4" s="9" t="s">
        <v>52</v>
      </c>
      <c r="E4" s="9" t="s">
        <v>53</v>
      </c>
      <c r="F4" s="9" t="s">
        <v>54</v>
      </c>
      <c r="H4" s="24"/>
    </row>
    <row r="5" spans="1:9" x14ac:dyDescent="0.25">
      <c r="A5" s="42" t="s">
        <v>14</v>
      </c>
      <c r="B5" s="10" t="s">
        <v>7</v>
      </c>
      <c r="C5" s="10" t="s">
        <v>8</v>
      </c>
      <c r="D5" s="10" t="s">
        <v>9</v>
      </c>
      <c r="E5" s="10" t="s">
        <v>41</v>
      </c>
      <c r="F5" s="10"/>
    </row>
    <row r="6" spans="1:9" x14ac:dyDescent="0.25">
      <c r="A6" s="42" t="s">
        <v>10</v>
      </c>
      <c r="B6" s="10">
        <v>2008</v>
      </c>
      <c r="C6" s="10">
        <v>2013</v>
      </c>
      <c r="D6" s="10">
        <v>2007</v>
      </c>
      <c r="E6" s="10">
        <v>2022</v>
      </c>
      <c r="F6" s="10"/>
      <c r="H6" s="4"/>
    </row>
    <row r="7" spans="1:9" x14ac:dyDescent="0.25">
      <c r="A7" s="42" t="s">
        <v>29</v>
      </c>
      <c r="B7" s="10" t="s">
        <v>32</v>
      </c>
      <c r="C7" s="10" t="s">
        <v>30</v>
      </c>
      <c r="D7" s="10" t="s">
        <v>31</v>
      </c>
      <c r="E7" s="10" t="s">
        <v>42</v>
      </c>
      <c r="F7" s="10"/>
      <c r="H7" s="3"/>
    </row>
    <row r="8" spans="1:9" x14ac:dyDescent="0.25">
      <c r="A8" s="42" t="s">
        <v>11</v>
      </c>
      <c r="B8" s="15">
        <v>152000</v>
      </c>
      <c r="C8" s="15">
        <v>170000</v>
      </c>
      <c r="D8" s="15">
        <v>122000</v>
      </c>
      <c r="E8" s="15">
        <v>0</v>
      </c>
      <c r="F8" s="15"/>
      <c r="G8" s="1"/>
      <c r="H8" s="3"/>
    </row>
    <row r="9" spans="1:9" x14ac:dyDescent="0.25">
      <c r="A9" s="42" t="s">
        <v>15</v>
      </c>
      <c r="B9" s="11" t="s">
        <v>16</v>
      </c>
      <c r="C9" s="11" t="s">
        <v>17</v>
      </c>
      <c r="D9" s="11" t="s">
        <v>17</v>
      </c>
      <c r="E9" s="11" t="s">
        <v>17</v>
      </c>
      <c r="F9" s="11" t="s">
        <v>17</v>
      </c>
      <c r="H9" s="3"/>
    </row>
    <row r="10" spans="1:9" x14ac:dyDescent="0.25">
      <c r="A10" s="42" t="s">
        <v>60</v>
      </c>
      <c r="B10" s="15"/>
      <c r="C10" s="15"/>
      <c r="D10" s="15"/>
      <c r="E10" s="15"/>
      <c r="F10" s="15"/>
      <c r="H10" s="3"/>
    </row>
    <row r="11" spans="1:9" x14ac:dyDescent="0.25">
      <c r="A11" s="43"/>
      <c r="B11" s="20"/>
      <c r="C11" s="20"/>
      <c r="D11" s="20"/>
      <c r="E11" s="20"/>
      <c r="F11" s="20"/>
      <c r="H11" s="3"/>
    </row>
    <row r="12" spans="1:9" x14ac:dyDescent="0.25">
      <c r="A12" s="41" t="s">
        <v>26</v>
      </c>
      <c r="B12" s="20"/>
      <c r="C12" s="20"/>
      <c r="D12" s="20"/>
      <c r="E12" s="20"/>
      <c r="F12" s="20"/>
      <c r="H12" s="3"/>
      <c r="I12" s="26"/>
    </row>
    <row r="13" spans="1:9" x14ac:dyDescent="0.25">
      <c r="A13" s="42" t="s">
        <v>25</v>
      </c>
      <c r="B13" s="7">
        <v>4000</v>
      </c>
      <c r="C13" s="7">
        <v>5300</v>
      </c>
      <c r="D13" s="7">
        <v>3900</v>
      </c>
      <c r="E13" s="7">
        <v>100000</v>
      </c>
      <c r="F13" s="7"/>
    </row>
    <row r="14" spans="1:9" x14ac:dyDescent="0.25">
      <c r="A14" s="42" t="s">
        <v>22</v>
      </c>
      <c r="B14" s="13"/>
      <c r="C14" s="13">
        <v>8.7499999999999994E-2</v>
      </c>
      <c r="D14" s="13">
        <v>8.7499999999999994E-2</v>
      </c>
      <c r="E14" s="13">
        <v>8.7499999999999994E-2</v>
      </c>
      <c r="F14" s="13"/>
    </row>
    <row r="15" spans="1:9" x14ac:dyDescent="0.25">
      <c r="A15" s="42" t="s">
        <v>21</v>
      </c>
      <c r="B15" s="14">
        <f>B13*B14</f>
        <v>0</v>
      </c>
      <c r="C15" s="14">
        <f>C13*C14</f>
        <v>463.74999999999994</v>
      </c>
      <c r="D15" s="14">
        <f>D13*D14</f>
        <v>341.25</v>
      </c>
      <c r="E15" s="14">
        <f>E13*E14</f>
        <v>8750</v>
      </c>
      <c r="F15" s="14">
        <f>F13*F14</f>
        <v>0</v>
      </c>
      <c r="H15" s="4"/>
    </row>
    <row r="16" spans="1:9" x14ac:dyDescent="0.25">
      <c r="A16" s="42" t="s">
        <v>23</v>
      </c>
      <c r="B16" s="7"/>
      <c r="C16" s="7">
        <v>100</v>
      </c>
      <c r="D16" s="7">
        <v>150</v>
      </c>
      <c r="E16" s="5">
        <v>200</v>
      </c>
      <c r="F16" s="5"/>
      <c r="H16" s="3"/>
    </row>
    <row r="17" spans="1:12" x14ac:dyDescent="0.25">
      <c r="A17" s="42" t="s">
        <v>28</v>
      </c>
      <c r="B17" s="7"/>
      <c r="C17" s="7">
        <v>500</v>
      </c>
      <c r="D17" s="7">
        <v>500</v>
      </c>
      <c r="E17" s="7">
        <v>-5000</v>
      </c>
      <c r="F17" s="7"/>
      <c r="H17" s="30"/>
    </row>
    <row r="18" spans="1:12" x14ac:dyDescent="0.25">
      <c r="A18" s="44" t="s">
        <v>24</v>
      </c>
      <c r="B18" s="45">
        <f>B13+B15+B16+B17</f>
        <v>4000</v>
      </c>
      <c r="C18" s="45">
        <f t="shared" ref="C18:F18" si="0">C13+C15+C16+C17</f>
        <v>6363.75</v>
      </c>
      <c r="D18" s="45">
        <f t="shared" si="0"/>
        <v>4891.25</v>
      </c>
      <c r="E18" s="45">
        <f t="shared" si="0"/>
        <v>103950</v>
      </c>
      <c r="F18" s="45">
        <f t="shared" si="0"/>
        <v>0</v>
      </c>
      <c r="H18" s="24"/>
      <c r="I18" s="28"/>
      <c r="J18" s="28"/>
    </row>
    <row r="19" spans="1:12" x14ac:dyDescent="0.25">
      <c r="B19" s="20"/>
      <c r="C19" s="20"/>
      <c r="D19" s="20"/>
      <c r="E19" s="20"/>
      <c r="F19" s="20"/>
      <c r="H19" s="24"/>
    </row>
    <row r="20" spans="1:12" x14ac:dyDescent="0.25">
      <c r="A20" s="41" t="s">
        <v>44</v>
      </c>
      <c r="B20" s="20"/>
      <c r="C20" s="20"/>
      <c r="D20" s="20"/>
      <c r="E20" s="20"/>
      <c r="F20" s="20"/>
      <c r="I20" s="26"/>
    </row>
    <row r="21" spans="1:12" x14ac:dyDescent="0.25">
      <c r="A21" s="42" t="str">
        <f>"Estimated "&amp;$F$2&amp;" Driven per Month"</f>
        <v>Estimated Miles Driven per Month</v>
      </c>
      <c r="B21" s="5">
        <v>900</v>
      </c>
      <c r="C21" s="5">
        <v>900</v>
      </c>
      <c r="D21" s="5">
        <v>900</v>
      </c>
      <c r="E21" s="5">
        <v>900</v>
      </c>
      <c r="F21" s="5"/>
      <c r="H21" s="3"/>
    </row>
    <row r="22" spans="1:12" x14ac:dyDescent="0.25">
      <c r="A22" s="42" t="str">
        <f>IF($F$2="Miles","MPG","KPG")&amp;" - City"</f>
        <v>MPG - City</v>
      </c>
      <c r="B22" s="6">
        <v>19</v>
      </c>
      <c r="C22" s="6">
        <v>36</v>
      </c>
      <c r="D22" s="6">
        <v>28</v>
      </c>
      <c r="E22" s="6" t="s">
        <v>43</v>
      </c>
      <c r="F22" s="6"/>
    </row>
    <row r="23" spans="1:12" x14ac:dyDescent="0.25">
      <c r="A23" s="42" t="str">
        <f>IF($F$2="Miles","MPG","KPG")&amp;" - Highway"</f>
        <v>MPG - Highway</v>
      </c>
      <c r="B23" s="6">
        <v>25</v>
      </c>
      <c r="C23" s="6">
        <v>40</v>
      </c>
      <c r="D23" s="6">
        <v>36</v>
      </c>
      <c r="E23" s="6" t="s">
        <v>43</v>
      </c>
      <c r="F23" s="6"/>
    </row>
    <row r="24" spans="1:12" x14ac:dyDescent="0.25">
      <c r="A24" s="42" t="s">
        <v>38</v>
      </c>
      <c r="B24" s="6" t="s">
        <v>35</v>
      </c>
      <c r="C24" s="6" t="s">
        <v>40</v>
      </c>
      <c r="D24" s="6" t="s">
        <v>40</v>
      </c>
      <c r="E24" s="6" t="s">
        <v>41</v>
      </c>
      <c r="F24" s="6"/>
      <c r="H24" s="19"/>
    </row>
    <row r="25" spans="1:12" x14ac:dyDescent="0.25">
      <c r="A25" s="42" t="str">
        <f>"Price of Gas per "&amp;IF($F$2="Miles","Gallon","Liter")&amp;" (from ref table)"</f>
        <v>Price of Gas per Gallon (from ref table)</v>
      </c>
      <c r="B25" s="17">
        <f>IF(ISBLANK(B24)," - ",VLOOKUP(B24,$A$60:$B$65,2,0))</f>
        <v>3.5</v>
      </c>
      <c r="C25" s="17">
        <f>IF(ISBLANK(C24)," - ",VLOOKUP(C24,$A$60:$B$65,2,0))</f>
        <v>3.25</v>
      </c>
      <c r="D25" s="17">
        <f>IF(ISBLANK(D24)," - ",VLOOKUP(D24,$A$60:$B$65,2,0))</f>
        <v>3.25</v>
      </c>
      <c r="E25" s="17">
        <f>IF(ISBLANK(E24)," - ",VLOOKUP(E24,$A$60:$B$65,2,0))</f>
        <v>0.1</v>
      </c>
      <c r="F25" s="17" t="str">
        <f>IF(ISBLANK(F24)," - ",VLOOKUP(F24,$A$60:$B$65,2,0))</f>
        <v xml:space="preserve"> - </v>
      </c>
      <c r="J25" s="1"/>
    </row>
    <row r="26" spans="1:12" x14ac:dyDescent="0.25">
      <c r="A26" s="42" t="str">
        <f>"Average Fuel Economy ("&amp;IF($F$2="Miles","MPG","KPG")&amp;")"</f>
        <v>Average Fuel Economy (MPG)</v>
      </c>
      <c r="B26" s="29">
        <f>AVERAGE(B22,B23)</f>
        <v>22</v>
      </c>
      <c r="C26" s="29">
        <f>AVERAGE(C22,C23)</f>
        <v>38</v>
      </c>
      <c r="D26" s="29">
        <f>AVERAGE(D22,D23)</f>
        <v>32</v>
      </c>
      <c r="E26" s="29">
        <v>107</v>
      </c>
      <c r="F26" s="29"/>
      <c r="L26" s="2"/>
    </row>
    <row r="27" spans="1:12" x14ac:dyDescent="0.25">
      <c r="A27" s="44" t="s">
        <v>48</v>
      </c>
      <c r="B27" s="45">
        <f>IF(ISBLANK(B26),0,B21/B26*B25)</f>
        <v>143.18181818181819</v>
      </c>
      <c r="C27" s="45">
        <f>IF(ISBLANK(C26),0,C21/C26*C25)</f>
        <v>76.973684210526315</v>
      </c>
      <c r="D27" s="45">
        <f t="shared" ref="D27:F27" si="1">IF(ISBLANK(D26),0,D21/D26*D25)</f>
        <v>91.40625</v>
      </c>
      <c r="E27" s="45">
        <f t="shared" si="1"/>
        <v>0.84112149532710279</v>
      </c>
      <c r="F27" s="45">
        <f t="shared" si="1"/>
        <v>0</v>
      </c>
      <c r="I27" s="28"/>
      <c r="J27" s="28"/>
    </row>
    <row r="28" spans="1:12" x14ac:dyDescent="0.25">
      <c r="B28" s="20"/>
      <c r="C28" s="20"/>
      <c r="D28" s="20"/>
      <c r="E28" s="20"/>
      <c r="F28" s="20"/>
    </row>
    <row r="29" spans="1:12" x14ac:dyDescent="0.25">
      <c r="A29" s="41" t="s">
        <v>57</v>
      </c>
      <c r="B29" s="20"/>
      <c r="C29" s="20"/>
      <c r="D29" s="20"/>
      <c r="E29" s="20"/>
      <c r="F29" s="20"/>
      <c r="I29" s="26"/>
    </row>
    <row r="30" spans="1:12" x14ac:dyDescent="0.25">
      <c r="A30" s="42" t="s">
        <v>27</v>
      </c>
      <c r="B30" s="7">
        <v>2500</v>
      </c>
      <c r="C30" s="7">
        <v>500</v>
      </c>
      <c r="D30" s="7">
        <v>500</v>
      </c>
      <c r="E30" s="7">
        <v>500</v>
      </c>
      <c r="F30" s="7"/>
      <c r="I30" s="31"/>
      <c r="J30" s="32"/>
    </row>
    <row r="31" spans="1:12" x14ac:dyDescent="0.25">
      <c r="A31" s="42" t="s">
        <v>46</v>
      </c>
      <c r="B31" s="7">
        <v>115</v>
      </c>
      <c r="C31" s="7">
        <v>115</v>
      </c>
      <c r="D31" s="7">
        <v>115</v>
      </c>
      <c r="E31" s="7">
        <v>115</v>
      </c>
      <c r="F31" s="7"/>
      <c r="H31" s="30"/>
      <c r="I31" s="31"/>
      <c r="J31" s="32"/>
    </row>
    <row r="32" spans="1:12" x14ac:dyDescent="0.25">
      <c r="A32" s="42" t="s">
        <v>58</v>
      </c>
      <c r="B32" s="7"/>
      <c r="C32" s="7"/>
      <c r="D32" s="7"/>
      <c r="E32" s="7"/>
      <c r="F32" s="7"/>
      <c r="H32" s="30"/>
      <c r="I32" s="31"/>
      <c r="J32" s="32"/>
    </row>
    <row r="33" spans="1:12" x14ac:dyDescent="0.25">
      <c r="A33" s="42" t="s">
        <v>59</v>
      </c>
      <c r="B33" s="7"/>
      <c r="C33" s="7"/>
      <c r="D33" s="7"/>
      <c r="E33" s="7"/>
      <c r="F33" s="7"/>
    </row>
    <row r="34" spans="1:12" x14ac:dyDescent="0.25">
      <c r="A34" s="44" t="s">
        <v>47</v>
      </c>
      <c r="B34" s="45">
        <f>SUM(B30/12,B31:B33)</f>
        <v>323.33333333333337</v>
      </c>
      <c r="C34" s="45">
        <f t="shared" ref="C34:F34" si="2">SUM(C30/12,C31:C33)</f>
        <v>156.66666666666666</v>
      </c>
      <c r="D34" s="45">
        <f t="shared" si="2"/>
        <v>156.66666666666666</v>
      </c>
      <c r="E34" s="45">
        <f t="shared" si="2"/>
        <v>156.66666666666666</v>
      </c>
      <c r="F34" s="45">
        <f t="shared" si="2"/>
        <v>0</v>
      </c>
      <c r="I34" s="28"/>
      <c r="J34" s="28"/>
    </row>
    <row r="35" spans="1:12" x14ac:dyDescent="0.25">
      <c r="B35" s="20"/>
      <c r="C35" s="20"/>
      <c r="D35" s="20"/>
      <c r="E35" s="20"/>
      <c r="F35" s="20"/>
    </row>
    <row r="36" spans="1:12" x14ac:dyDescent="0.25">
      <c r="A36" s="41" t="s">
        <v>5</v>
      </c>
      <c r="B36" s="20"/>
      <c r="C36" s="20"/>
      <c r="D36" s="20"/>
      <c r="E36" s="20"/>
      <c r="F36" s="20"/>
      <c r="I36" s="26"/>
    </row>
    <row r="37" spans="1:12" x14ac:dyDescent="0.25">
      <c r="A37" s="42" t="s">
        <v>2</v>
      </c>
      <c r="B37" s="7"/>
      <c r="C37" s="7"/>
      <c r="D37" s="7">
        <v>3000</v>
      </c>
      <c r="E37" s="7">
        <v>3000</v>
      </c>
      <c r="F37" s="5"/>
      <c r="J37" s="1"/>
    </row>
    <row r="38" spans="1:12" x14ac:dyDescent="0.25">
      <c r="A38" s="42" t="s">
        <v>19</v>
      </c>
      <c r="B38" s="6"/>
      <c r="C38" s="6">
        <v>36</v>
      </c>
      <c r="D38" s="5">
        <v>36</v>
      </c>
      <c r="E38" s="5">
        <v>36</v>
      </c>
      <c r="F38" s="6"/>
      <c r="J38" s="1"/>
    </row>
    <row r="39" spans="1:12" x14ac:dyDescent="0.25">
      <c r="A39" s="42" t="s">
        <v>18</v>
      </c>
      <c r="B39" s="12"/>
      <c r="C39" s="12">
        <v>0.05</v>
      </c>
      <c r="D39" s="12">
        <v>0.05</v>
      </c>
      <c r="E39" s="12">
        <v>0.05</v>
      </c>
      <c r="F39" s="6"/>
      <c r="H39" s="25"/>
    </row>
    <row r="40" spans="1:12" x14ac:dyDescent="0.25">
      <c r="A40" s="44" t="s">
        <v>20</v>
      </c>
      <c r="B40" s="45">
        <f>IF(OR(ISBLANK(B37),ISBLANK(B38),ISBLANK(B39)),0,PMT(B39/12,B38,-B37))</f>
        <v>0</v>
      </c>
      <c r="C40" s="45">
        <f t="shared" ref="C40:F40" si="3">IF(OR(ISBLANK(C37),ISBLANK(C38),ISBLANK(C39)),0,PMT(C39/12,C38,-C37))</f>
        <v>0</v>
      </c>
      <c r="D40" s="45">
        <f t="shared" si="3"/>
        <v>89.912691313996433</v>
      </c>
      <c r="E40" s="45">
        <f t="shared" si="3"/>
        <v>89.912691313996433</v>
      </c>
      <c r="F40" s="45">
        <f t="shared" si="3"/>
        <v>0</v>
      </c>
    </row>
    <row r="41" spans="1:12" x14ac:dyDescent="0.25">
      <c r="I41" s="26"/>
    </row>
    <row r="42" spans="1:12" x14ac:dyDescent="0.25">
      <c r="I42" s="26"/>
    </row>
    <row r="43" spans="1:12" x14ac:dyDescent="0.25">
      <c r="A43" s="38" t="s">
        <v>4</v>
      </c>
      <c r="B43" s="39" t="str">
        <f>B4</f>
        <v>Car #1</v>
      </c>
      <c r="C43" s="39" t="str">
        <f>C4</f>
        <v>Car #2</v>
      </c>
      <c r="D43" s="39" t="str">
        <f>D4</f>
        <v>Car #3</v>
      </c>
      <c r="E43" s="39" t="str">
        <f>E4</f>
        <v>Car #4</v>
      </c>
      <c r="F43" s="39" t="str">
        <f>F4</f>
        <v>Car #5</v>
      </c>
      <c r="L43" s="2"/>
    </row>
    <row r="44" spans="1:12" ht="18.75" customHeight="1" x14ac:dyDescent="0.25">
      <c r="A44" s="27" t="s">
        <v>24</v>
      </c>
      <c r="B44" s="33">
        <f>B18</f>
        <v>4000</v>
      </c>
      <c r="C44" s="33">
        <f>C18</f>
        <v>6363.75</v>
      </c>
      <c r="D44" s="33">
        <f>D18</f>
        <v>4891.25</v>
      </c>
      <c r="E44" s="33">
        <f>E18</f>
        <v>103950</v>
      </c>
      <c r="F44" s="33">
        <f>F18</f>
        <v>0</v>
      </c>
    </row>
    <row r="45" spans="1:12" ht="18.75" customHeight="1" x14ac:dyDescent="0.25">
      <c r="A45" s="27" t="s">
        <v>49</v>
      </c>
      <c r="B45" s="33">
        <f>B27+B34+B40</f>
        <v>466.51515151515156</v>
      </c>
      <c r="C45" s="33">
        <f>C27+C34+C40</f>
        <v>233.64035087719299</v>
      </c>
      <c r="D45" s="33">
        <f>D27+D34+D40</f>
        <v>337.98560798066308</v>
      </c>
      <c r="E45" s="33">
        <f>E27+E34+E40</f>
        <v>247.42047947599019</v>
      </c>
      <c r="F45" s="33">
        <f>F27+F34+F40</f>
        <v>0</v>
      </c>
    </row>
    <row r="49" spans="1:12" x14ac:dyDescent="0.25">
      <c r="A49" s="41" t="str">
        <f>"Estimated "&amp;IF($F$2="Miles","Miles","Kilometers")&amp;" Driven Per Month"</f>
        <v>Estimated Miles Driven Per Month</v>
      </c>
      <c r="I49" s="34"/>
      <c r="J49" s="34"/>
      <c r="L49" s="2"/>
    </row>
    <row r="50" spans="1:12" ht="26.4" x14ac:dyDescent="0.25">
      <c r="A50" s="46" t="s">
        <v>13</v>
      </c>
      <c r="B50" s="5" t="s">
        <v>1</v>
      </c>
      <c r="C50" s="5" t="s">
        <v>1</v>
      </c>
      <c r="D50" s="5" t="s">
        <v>1</v>
      </c>
      <c r="E50" s="5"/>
      <c r="F50" s="5"/>
      <c r="H50" s="30"/>
      <c r="J50" s="1"/>
    </row>
    <row r="51" spans="1:12" ht="17.25" customHeight="1" x14ac:dyDescent="0.25">
      <c r="A51" s="42" t="s">
        <v>0</v>
      </c>
      <c r="B51" s="6">
        <v>2.75</v>
      </c>
      <c r="C51" s="5">
        <v>1</v>
      </c>
      <c r="D51" s="5">
        <v>2.75</v>
      </c>
      <c r="E51" s="6"/>
      <c r="F51" s="6"/>
      <c r="H51" s="19"/>
      <c r="J51" s="1"/>
    </row>
    <row r="52" spans="1:12" ht="17.25" customHeight="1" x14ac:dyDescent="0.25">
      <c r="A52" s="42" t="s">
        <v>12</v>
      </c>
      <c r="B52" s="5">
        <v>20</v>
      </c>
      <c r="C52" s="5">
        <v>17</v>
      </c>
      <c r="D52" s="5">
        <v>14</v>
      </c>
      <c r="E52" s="5"/>
      <c r="F52" s="5"/>
      <c r="H52" s="19"/>
    </row>
    <row r="53" spans="1:12" x14ac:dyDescent="0.25">
      <c r="A53" s="42" t="str">
        <f>"Average "&amp;IF($F$2="Miles","Gallons","Liters")&amp;" Per Fill-Up"</f>
        <v>Average Gallons Per Fill-Up</v>
      </c>
      <c r="B53" s="29">
        <f t="shared" ref="B53:D53" si="4">IF(ISBLANK(B52),"",IF($B50="E",B52-5,IF($B50="H",B52/2,IF($B50="Q",B52/4*3,IF(B50="T",B52/4,"UNKNOWN. PLEASE REDO CELL C10.")))))</f>
        <v>15</v>
      </c>
      <c r="C53" s="29">
        <f t="shared" si="4"/>
        <v>12</v>
      </c>
      <c r="D53" s="29">
        <f t="shared" si="4"/>
        <v>9</v>
      </c>
      <c r="E53" s="29" t="str">
        <f>IF(ISBLANK(E52),"",IF($B50="E",E52-5,IF($B50="H",E52/2,IF($B50="Q",E52/4*3,IF(E50="T",E52/4,"UNKNOWN. PLEASE REDO CELL C10.")))))</f>
        <v/>
      </c>
      <c r="F53" s="29" t="str">
        <f>IF(ISBLANK(F52),"",IF($B50="E",F52-5,IF($B50="H",F52/2,IF($B50="Q",F52/4*3,IF(F50="T",F52/4,"UNKNOWN. PLEASE REDO CELL C10.")))))</f>
        <v/>
      </c>
      <c r="L53" s="2"/>
    </row>
    <row r="54" spans="1:12" x14ac:dyDescent="0.25">
      <c r="A54" s="42" t="s">
        <v>55</v>
      </c>
      <c r="B54" s="16">
        <f>IFERROR(B53*B25,"")</f>
        <v>52.5</v>
      </c>
      <c r="C54" s="16">
        <f>IFERROR(C53*C25,"")</f>
        <v>39</v>
      </c>
      <c r="D54" s="16">
        <f>IFERROR(D53*D25,"")</f>
        <v>29.25</v>
      </c>
      <c r="E54" s="16" t="str">
        <f>IFERROR(E53*E25,"")</f>
        <v/>
      </c>
      <c r="F54" s="16" t="str">
        <f>IFERROR(F53*F25,"")</f>
        <v/>
      </c>
      <c r="L54" s="2"/>
    </row>
    <row r="55" spans="1:12" x14ac:dyDescent="0.25">
      <c r="A55" s="44" t="s">
        <v>33</v>
      </c>
      <c r="B55" s="44">
        <f>IFERROR(((B22+B23)/2)*B53*B51,"")</f>
        <v>907.5</v>
      </c>
      <c r="C55" s="44">
        <f>IFERROR(((C22+C23)/2)*C53*C51,"")</f>
        <v>456</v>
      </c>
      <c r="D55" s="44">
        <f>IFERROR(((D22+D23)/2)*D53*D51,"")</f>
        <v>792</v>
      </c>
      <c r="E55" s="44" t="str">
        <f>IFERROR(((E22+E23)/2)*E53*E51,"")</f>
        <v/>
      </c>
      <c r="F55" s="44" t="str">
        <f>IFERROR(((F22+F23)/2)*F53*F51,"")</f>
        <v/>
      </c>
      <c r="H55" s="19"/>
    </row>
    <row r="56" spans="1:12" x14ac:dyDescent="0.25">
      <c r="L56" s="2"/>
    </row>
    <row r="59" spans="1:12" ht="14.4" x14ac:dyDescent="0.25">
      <c r="A59" s="35" t="s">
        <v>38</v>
      </c>
      <c r="B59" s="36" t="str">
        <f>IF($F$2="Miles","Price / Gallon","Price / Liter")</f>
        <v>Price / Gallon</v>
      </c>
      <c r="C59" s="37" t="s">
        <v>37</v>
      </c>
    </row>
    <row r="60" spans="1:12" x14ac:dyDescent="0.25">
      <c r="A60" s="18" t="s">
        <v>40</v>
      </c>
      <c r="B60" s="31">
        <v>3.25</v>
      </c>
    </row>
    <row r="61" spans="1:12" x14ac:dyDescent="0.25">
      <c r="A61" s="18" t="s">
        <v>34</v>
      </c>
      <c r="B61" s="31">
        <v>3.35</v>
      </c>
    </row>
    <row r="62" spans="1:12" x14ac:dyDescent="0.25">
      <c r="A62" s="18" t="s">
        <v>35</v>
      </c>
      <c r="B62" s="31">
        <v>3.5</v>
      </c>
    </row>
    <row r="63" spans="1:12" x14ac:dyDescent="0.25">
      <c r="A63" s="18" t="s">
        <v>36</v>
      </c>
      <c r="B63" s="31">
        <v>3.5</v>
      </c>
    </row>
    <row r="64" spans="1:12" x14ac:dyDescent="0.25">
      <c r="A64" s="18" t="s">
        <v>39</v>
      </c>
      <c r="B64" s="31">
        <v>2.25</v>
      </c>
    </row>
    <row r="65" spans="1:2" x14ac:dyDescent="0.25">
      <c r="A65" s="18" t="s">
        <v>41</v>
      </c>
      <c r="B65" s="31">
        <v>0.1</v>
      </c>
    </row>
  </sheetData>
  <phoneticPr fontId="8" type="noConversion"/>
  <dataValidations count="4">
    <dataValidation type="list" allowBlank="1" showInputMessage="1" showErrorMessage="1" sqref="B9:F9" xr:uid="{4B491A83-0FB2-4977-B1F0-086A8B0A3B00}">
      <formula1>"Yes,No"</formula1>
    </dataValidation>
    <dataValidation type="list" allowBlank="1" showInputMessage="1" showErrorMessage="1" sqref="B24:F24" xr:uid="{51496403-4093-4C8A-8A4D-7A952D438AAA}">
      <formula1>$A$60:$A$65</formula1>
    </dataValidation>
    <dataValidation type="list" allowBlank="1" showInputMessage="1" showErrorMessage="1" sqref="F2" xr:uid="{536DA588-6C3D-46FF-B122-B60F0C083550}">
      <formula1>"Miles,km"</formula1>
    </dataValidation>
    <dataValidation type="list" showInputMessage="1" showErrorMessage="1" sqref="B50:F50" xr:uid="{10EDCD6B-2C28-454E-84BC-678BA4193FC1}">
      <formula1>#REF!</formula1>
    </dataValidation>
  </dataValidations>
  <pageMargins left="0.35" right="0.35" top="0.35" bottom="0.35" header="0.3" footer="0.3"/>
  <pageSetup scale="49" fitToHeight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Car Comparison Calculator</dc:title>
  <dc:creator/>
  <dc:description>(c) 2022 Vertex42 LLC. All rights reserved.</dc:description>
  <cp:lastModifiedBy/>
  <dcterms:created xsi:type="dcterms:W3CDTF">2022-01-27T20:06:34Z</dcterms:created>
  <dcterms:modified xsi:type="dcterms:W3CDTF">2024-05-29T15:00:10Z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2022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https://www.vertex42.com/Calculators/car-comparison-calculator.html</vt:lpwstr>
  </property>
</Properties>
</file>