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"/>
    </mc:Choice>
  </mc:AlternateContent>
  <xr:revisionPtr revIDLastSave="0" documentId="8_{B0C1175A-ECC5-4C15-98C9-D68454913D2E}" xr6:coauthVersionLast="47" xr6:coauthVersionMax="47" xr10:uidLastSave="{00000000-0000-0000-0000-000000000000}"/>
  <bookViews>
    <workbookView xWindow="-120" yWindow="-120" windowWidth="20730" windowHeight="11310" activeTab="1" xr2:uid="{8E9A9A98-EC84-418C-8698-4782CEA7718C}"/>
  </bookViews>
  <sheets>
    <sheet name="Data base" sheetId="1" r:id="rId1"/>
    <sheet name="Dash Board" sheetId="3" r:id="rId2"/>
    <sheet name="Project go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C3" i="1" l="1"/>
  <c r="AY2" i="1"/>
  <c r="AS2" i="1"/>
  <c r="J4" i="1"/>
  <c r="M4" i="1" s="1"/>
  <c r="N4" i="1" s="1"/>
  <c r="J5" i="1"/>
  <c r="M5" i="1" s="1"/>
  <c r="N5" i="1" s="1"/>
  <c r="J6" i="1"/>
  <c r="M6" i="1" s="1"/>
  <c r="N6" i="1" s="1"/>
  <c r="J7" i="1"/>
  <c r="M7" i="1" s="1"/>
  <c r="N7" i="1" s="1"/>
  <c r="J8" i="1"/>
  <c r="J9" i="1"/>
  <c r="M9" i="1" s="1"/>
  <c r="N9" i="1" s="1"/>
  <c r="J10" i="1"/>
  <c r="M10" i="1" s="1"/>
  <c r="N10" i="1" s="1"/>
  <c r="J11" i="1"/>
  <c r="J12" i="1"/>
  <c r="J13" i="1"/>
  <c r="M13" i="1" s="1"/>
  <c r="N13" i="1" s="1"/>
  <c r="J14" i="1"/>
  <c r="M14" i="1" s="1"/>
  <c r="N14" i="1" s="1"/>
  <c r="J15" i="1"/>
  <c r="M15" i="1" s="1"/>
  <c r="N15" i="1" s="1"/>
  <c r="J16" i="1"/>
  <c r="J17" i="1"/>
  <c r="J18" i="1"/>
  <c r="M18" i="1" s="1"/>
  <c r="N18" i="1" s="1"/>
  <c r="J19" i="1"/>
  <c r="J20" i="1"/>
  <c r="J21" i="1"/>
  <c r="M21" i="1" s="1"/>
  <c r="N21" i="1" s="1"/>
  <c r="J22" i="1"/>
  <c r="M22" i="1" s="1"/>
  <c r="N22" i="1" s="1"/>
  <c r="J23" i="1"/>
  <c r="J24" i="1"/>
  <c r="M24" i="1" s="1"/>
  <c r="N24" i="1" s="1"/>
  <c r="J25" i="1"/>
  <c r="J26" i="1"/>
  <c r="J27" i="1"/>
  <c r="J28" i="1"/>
  <c r="J29" i="1"/>
  <c r="J30" i="1"/>
  <c r="J31" i="1"/>
  <c r="J32" i="1"/>
  <c r="M32" i="1" s="1"/>
  <c r="N32" i="1" s="1"/>
  <c r="J33" i="1"/>
  <c r="M33" i="1" s="1"/>
  <c r="N33" i="1" s="1"/>
  <c r="J34" i="1"/>
  <c r="J35" i="1"/>
  <c r="J36" i="1"/>
  <c r="J37" i="1"/>
  <c r="J38" i="1"/>
  <c r="M38" i="1" s="1"/>
  <c r="N38" i="1" s="1"/>
  <c r="J39" i="1"/>
  <c r="M39" i="1" s="1"/>
  <c r="N39" i="1" s="1"/>
  <c r="J40" i="1"/>
  <c r="J41" i="1"/>
  <c r="M41" i="1" s="1"/>
  <c r="N41" i="1" s="1"/>
  <c r="J42" i="1"/>
  <c r="M42" i="1" s="1"/>
  <c r="N42" i="1" s="1"/>
  <c r="J43" i="1"/>
  <c r="J44" i="1"/>
  <c r="J45" i="1"/>
  <c r="M45" i="1" s="1"/>
  <c r="N45" i="1" s="1"/>
  <c r="J46" i="1"/>
  <c r="J47" i="1"/>
  <c r="M47" i="1" s="1"/>
  <c r="N47" i="1" s="1"/>
  <c r="J48" i="1"/>
  <c r="J49" i="1"/>
  <c r="M49" i="1" s="1"/>
  <c r="N49" i="1" s="1"/>
  <c r="J50" i="1"/>
  <c r="M50" i="1" s="1"/>
  <c r="N50" i="1" s="1"/>
  <c r="J51" i="1"/>
  <c r="J52" i="1"/>
  <c r="M52" i="1" s="1"/>
  <c r="N52" i="1" s="1"/>
  <c r="J53" i="1"/>
  <c r="M53" i="1" s="1"/>
  <c r="N53" i="1" s="1"/>
  <c r="J54" i="1"/>
  <c r="J55" i="1"/>
  <c r="M55" i="1" s="1"/>
  <c r="N55" i="1" s="1"/>
  <c r="J56" i="1"/>
  <c r="J57" i="1"/>
  <c r="J58" i="1"/>
  <c r="M58" i="1" s="1"/>
  <c r="N58" i="1" s="1"/>
  <c r="J59" i="1"/>
  <c r="J60" i="1"/>
  <c r="M60" i="1" s="1"/>
  <c r="N60" i="1" s="1"/>
  <c r="J61" i="1"/>
  <c r="J62" i="1"/>
  <c r="J63" i="1"/>
  <c r="M63" i="1" s="1"/>
  <c r="N63" i="1" s="1"/>
  <c r="J64" i="1"/>
  <c r="J65" i="1"/>
  <c r="J66" i="1"/>
  <c r="J67" i="1"/>
  <c r="J68" i="1"/>
  <c r="M68" i="1" s="1"/>
  <c r="N68" i="1" s="1"/>
  <c r="J69" i="1"/>
  <c r="M69" i="1" s="1"/>
  <c r="N69" i="1" s="1"/>
  <c r="J70" i="1"/>
  <c r="M70" i="1" s="1"/>
  <c r="N70" i="1" s="1"/>
  <c r="J71" i="1"/>
  <c r="M71" i="1" s="1"/>
  <c r="N71" i="1" s="1"/>
  <c r="J72" i="1"/>
  <c r="J73" i="1"/>
  <c r="M73" i="1" s="1"/>
  <c r="N73" i="1" s="1"/>
  <c r="J74" i="1"/>
  <c r="J75" i="1"/>
  <c r="J76" i="1"/>
  <c r="J77" i="1"/>
  <c r="J78" i="1"/>
  <c r="J79" i="1"/>
  <c r="M79" i="1" s="1"/>
  <c r="N79" i="1" s="1"/>
  <c r="J80" i="1"/>
  <c r="J81" i="1"/>
  <c r="J82" i="1"/>
  <c r="J83" i="1"/>
  <c r="J84" i="1"/>
  <c r="J85" i="1"/>
  <c r="J86" i="1"/>
  <c r="J87" i="1"/>
  <c r="J88" i="1"/>
  <c r="J89" i="1"/>
  <c r="M89" i="1" s="1"/>
  <c r="N89" i="1" s="1"/>
  <c r="J90" i="1"/>
  <c r="J91" i="1"/>
  <c r="J92" i="1"/>
  <c r="J93" i="1"/>
  <c r="J94" i="1"/>
  <c r="J95" i="1"/>
  <c r="J96" i="1"/>
  <c r="J97" i="1"/>
  <c r="M97" i="1" s="1"/>
  <c r="N97" i="1" s="1"/>
  <c r="J98" i="1"/>
  <c r="M98" i="1" s="1"/>
  <c r="N98" i="1" s="1"/>
  <c r="J99" i="1"/>
  <c r="J100" i="1"/>
  <c r="J101" i="1"/>
  <c r="M101" i="1" s="1"/>
  <c r="N101" i="1" s="1"/>
  <c r="J102" i="1"/>
  <c r="J103" i="1"/>
  <c r="M103" i="1" s="1"/>
  <c r="N103" i="1" s="1"/>
  <c r="J104" i="1"/>
  <c r="J105" i="1"/>
  <c r="J106" i="1"/>
  <c r="M106" i="1" s="1"/>
  <c r="N106" i="1" s="1"/>
  <c r="J107" i="1"/>
  <c r="J108" i="1"/>
  <c r="M108" i="1" s="1"/>
  <c r="N108" i="1" s="1"/>
  <c r="J109" i="1"/>
  <c r="M109" i="1" s="1"/>
  <c r="N109" i="1" s="1"/>
  <c r="J110" i="1"/>
  <c r="J111" i="1"/>
  <c r="J112" i="1"/>
  <c r="J113" i="1"/>
  <c r="M113" i="1" s="1"/>
  <c r="N113" i="1" s="1"/>
  <c r="J114" i="1"/>
  <c r="M114" i="1" s="1"/>
  <c r="N114" i="1" s="1"/>
  <c r="J115" i="1"/>
  <c r="J116" i="1"/>
  <c r="M116" i="1" s="1"/>
  <c r="N116" i="1" s="1"/>
  <c r="J117" i="1"/>
  <c r="J118" i="1"/>
  <c r="M118" i="1" s="1"/>
  <c r="N118" i="1" s="1"/>
  <c r="J119" i="1"/>
  <c r="M119" i="1" s="1"/>
  <c r="N119" i="1" s="1"/>
  <c r="J120" i="1"/>
  <c r="J121" i="1"/>
  <c r="J122" i="1"/>
  <c r="M122" i="1" s="1"/>
  <c r="N122" i="1" s="1"/>
  <c r="J123" i="1"/>
  <c r="J124" i="1"/>
  <c r="M124" i="1" s="1"/>
  <c r="N124" i="1" s="1"/>
  <c r="J125" i="1"/>
  <c r="J126" i="1"/>
  <c r="M126" i="1" s="1"/>
  <c r="N126" i="1" s="1"/>
  <c r="J127" i="1"/>
  <c r="M127" i="1" s="1"/>
  <c r="N127" i="1" s="1"/>
  <c r="J128" i="1"/>
  <c r="J129" i="1"/>
  <c r="M129" i="1" s="1"/>
  <c r="N129" i="1" s="1"/>
  <c r="J130" i="1"/>
  <c r="M130" i="1" s="1"/>
  <c r="N130" i="1" s="1"/>
  <c r="J131" i="1"/>
  <c r="J132" i="1"/>
  <c r="M132" i="1" s="1"/>
  <c r="N132" i="1" s="1"/>
  <c r="J133" i="1"/>
  <c r="J134" i="1"/>
  <c r="M134" i="1" s="1"/>
  <c r="N134" i="1" s="1"/>
  <c r="J135" i="1"/>
  <c r="J136" i="1"/>
  <c r="M136" i="1" s="1"/>
  <c r="N136" i="1" s="1"/>
  <c r="J137" i="1"/>
  <c r="M137" i="1" s="1"/>
  <c r="N137" i="1" s="1"/>
  <c r="J138" i="1"/>
  <c r="M138" i="1" s="1"/>
  <c r="N138" i="1" s="1"/>
  <c r="J139" i="1"/>
  <c r="J140" i="1"/>
  <c r="M140" i="1" s="1"/>
  <c r="N140" i="1" s="1"/>
  <c r="J141" i="1"/>
  <c r="J142" i="1"/>
  <c r="M142" i="1" s="1"/>
  <c r="N142" i="1" s="1"/>
  <c r="J143" i="1"/>
  <c r="M143" i="1" s="1"/>
  <c r="N143" i="1" s="1"/>
  <c r="J144" i="1"/>
  <c r="M144" i="1" s="1"/>
  <c r="N144" i="1" s="1"/>
  <c r="J145" i="1"/>
  <c r="J146" i="1"/>
  <c r="M146" i="1" s="1"/>
  <c r="N146" i="1" s="1"/>
  <c r="J147" i="1"/>
  <c r="J148" i="1"/>
  <c r="J149" i="1"/>
  <c r="J150" i="1"/>
  <c r="M150" i="1" s="1"/>
  <c r="N150" i="1" s="1"/>
  <c r="J151" i="1"/>
  <c r="J152" i="1"/>
  <c r="J153" i="1"/>
  <c r="J154" i="1"/>
  <c r="M154" i="1" s="1"/>
  <c r="N154" i="1" s="1"/>
  <c r="J155" i="1"/>
  <c r="M155" i="1" s="1"/>
  <c r="N155" i="1" s="1"/>
  <c r="J156" i="1"/>
  <c r="M156" i="1" s="1"/>
  <c r="N156" i="1" s="1"/>
  <c r="J157" i="1"/>
  <c r="M157" i="1" s="1"/>
  <c r="N157" i="1" s="1"/>
  <c r="J158" i="1"/>
  <c r="J159" i="1"/>
  <c r="J160" i="1"/>
  <c r="M160" i="1" s="1"/>
  <c r="N160" i="1" s="1"/>
  <c r="J161" i="1"/>
  <c r="M161" i="1" s="1"/>
  <c r="N161" i="1" s="1"/>
  <c r="J162" i="1"/>
  <c r="Q162" i="1" s="1"/>
  <c r="J163" i="1"/>
  <c r="J164" i="1"/>
  <c r="M164" i="1" s="1"/>
  <c r="N164" i="1" s="1"/>
  <c r="J165" i="1"/>
  <c r="J166" i="1"/>
  <c r="M166" i="1" s="1"/>
  <c r="N166" i="1" s="1"/>
  <c r="J167" i="1"/>
  <c r="J168" i="1"/>
  <c r="J169" i="1"/>
  <c r="J170" i="1"/>
  <c r="M170" i="1" s="1"/>
  <c r="N170" i="1" s="1"/>
  <c r="J171" i="1"/>
  <c r="J172" i="1"/>
  <c r="M172" i="1" s="1"/>
  <c r="N172" i="1" s="1"/>
  <c r="J173" i="1"/>
  <c r="M173" i="1" s="1"/>
  <c r="N173" i="1" s="1"/>
  <c r="J174" i="1"/>
  <c r="M174" i="1" s="1"/>
  <c r="N174" i="1" s="1"/>
  <c r="J175" i="1"/>
  <c r="J176" i="1"/>
  <c r="M176" i="1" s="1"/>
  <c r="N176" i="1" s="1"/>
  <c r="J177" i="1"/>
  <c r="M177" i="1" s="1"/>
  <c r="N177" i="1" s="1"/>
  <c r="J178" i="1"/>
  <c r="M178" i="1" s="1"/>
  <c r="N178" i="1" s="1"/>
  <c r="J179" i="1"/>
  <c r="J180" i="1"/>
  <c r="M180" i="1" s="1"/>
  <c r="N180" i="1" s="1"/>
  <c r="J181" i="1"/>
  <c r="M181" i="1" s="1"/>
  <c r="N181" i="1" s="1"/>
  <c r="J182" i="1"/>
  <c r="M182" i="1" s="1"/>
  <c r="N182" i="1" s="1"/>
  <c r="J183" i="1"/>
  <c r="M183" i="1" s="1"/>
  <c r="N183" i="1" s="1"/>
  <c r="J184" i="1"/>
  <c r="M184" i="1" s="1"/>
  <c r="N184" i="1" s="1"/>
  <c r="J185" i="1"/>
  <c r="J186" i="1"/>
  <c r="J187" i="1"/>
  <c r="J188" i="1"/>
  <c r="M188" i="1" s="1"/>
  <c r="N188" i="1" s="1"/>
  <c r="J189" i="1"/>
  <c r="M189" i="1" s="1"/>
  <c r="N189" i="1" s="1"/>
  <c r="J190" i="1"/>
  <c r="M190" i="1" s="1"/>
  <c r="N190" i="1" s="1"/>
  <c r="J191" i="1"/>
  <c r="J192" i="1"/>
  <c r="J193" i="1"/>
  <c r="J194" i="1"/>
  <c r="M194" i="1" s="1"/>
  <c r="N194" i="1" s="1"/>
  <c r="J195" i="1"/>
  <c r="J196" i="1"/>
  <c r="M196" i="1" s="1"/>
  <c r="N196" i="1" s="1"/>
  <c r="J197" i="1"/>
  <c r="M197" i="1" s="1"/>
  <c r="N197" i="1" s="1"/>
  <c r="J198" i="1"/>
  <c r="M198" i="1" s="1"/>
  <c r="N198" i="1" s="1"/>
  <c r="J199" i="1"/>
  <c r="J200" i="1"/>
  <c r="M200" i="1" s="1"/>
  <c r="N200" i="1" s="1"/>
  <c r="J201" i="1"/>
  <c r="M201" i="1" s="1"/>
  <c r="N201" i="1" s="1"/>
  <c r="J202" i="1"/>
  <c r="M202" i="1" s="1"/>
  <c r="N202" i="1" s="1"/>
  <c r="J203" i="1"/>
  <c r="J204" i="1"/>
  <c r="M204" i="1" s="1"/>
  <c r="N204" i="1" s="1"/>
  <c r="J205" i="1"/>
  <c r="M205" i="1" s="1"/>
  <c r="N205" i="1" s="1"/>
  <c r="J206" i="1"/>
  <c r="M206" i="1" s="1"/>
  <c r="N206" i="1" s="1"/>
  <c r="J207" i="1"/>
  <c r="J208" i="1"/>
  <c r="M208" i="1" s="1"/>
  <c r="N208" i="1" s="1"/>
  <c r="J209" i="1"/>
  <c r="M209" i="1" s="1"/>
  <c r="N209" i="1" s="1"/>
  <c r="J210" i="1"/>
  <c r="J211" i="1"/>
  <c r="J212" i="1"/>
  <c r="M212" i="1" s="1"/>
  <c r="N212" i="1" s="1"/>
  <c r="J213" i="1"/>
  <c r="M213" i="1" s="1"/>
  <c r="N213" i="1" s="1"/>
  <c r="J214" i="1"/>
  <c r="M214" i="1" s="1"/>
  <c r="N214" i="1" s="1"/>
  <c r="J215" i="1"/>
  <c r="J216" i="1"/>
  <c r="J217" i="1"/>
  <c r="M217" i="1" s="1"/>
  <c r="N217" i="1" s="1"/>
  <c r="J218" i="1"/>
  <c r="J219" i="1"/>
  <c r="J220" i="1"/>
  <c r="R220" i="1" s="1"/>
  <c r="J221" i="1"/>
  <c r="J222" i="1"/>
  <c r="J223" i="1"/>
  <c r="J224" i="1"/>
  <c r="J225" i="1"/>
  <c r="M225" i="1" s="1"/>
  <c r="N225" i="1" s="1"/>
  <c r="J226" i="1"/>
  <c r="M226" i="1" s="1"/>
  <c r="N226" i="1" s="1"/>
  <c r="J227" i="1"/>
  <c r="J228" i="1"/>
  <c r="M228" i="1" s="1"/>
  <c r="N228" i="1" s="1"/>
  <c r="J229" i="1"/>
  <c r="M229" i="1" s="1"/>
  <c r="N229" i="1" s="1"/>
  <c r="J230" i="1"/>
  <c r="J231" i="1"/>
  <c r="M231" i="1" s="1"/>
  <c r="N231" i="1" s="1"/>
  <c r="J232" i="1"/>
  <c r="J233" i="1"/>
  <c r="M233" i="1" s="1"/>
  <c r="N233" i="1" s="1"/>
  <c r="J234" i="1"/>
  <c r="M234" i="1" s="1"/>
  <c r="N234" i="1" s="1"/>
  <c r="J235" i="1"/>
  <c r="J236" i="1"/>
  <c r="M236" i="1" s="1"/>
  <c r="N236" i="1" s="1"/>
  <c r="J237" i="1"/>
  <c r="J238" i="1"/>
  <c r="M238" i="1" s="1"/>
  <c r="N238" i="1" s="1"/>
  <c r="J239" i="1"/>
  <c r="J240" i="1"/>
  <c r="J241" i="1"/>
  <c r="M241" i="1" s="1"/>
  <c r="N241" i="1" s="1"/>
  <c r="J242" i="1"/>
  <c r="M242" i="1" s="1"/>
  <c r="N242" i="1" s="1"/>
  <c r="J243" i="1"/>
  <c r="J244" i="1"/>
  <c r="J245" i="1"/>
  <c r="M245" i="1" s="1"/>
  <c r="N245" i="1" s="1"/>
  <c r="J246" i="1"/>
  <c r="M246" i="1" s="1"/>
  <c r="N246" i="1" s="1"/>
  <c r="J247" i="1"/>
  <c r="M247" i="1" s="1"/>
  <c r="N247" i="1" s="1"/>
  <c r="J248" i="1"/>
  <c r="J249" i="1"/>
  <c r="J250" i="1"/>
  <c r="M250" i="1" s="1"/>
  <c r="N250" i="1" s="1"/>
  <c r="J251" i="1"/>
  <c r="J252" i="1"/>
  <c r="M252" i="1" s="1"/>
  <c r="N252" i="1" s="1"/>
  <c r="J253" i="1"/>
  <c r="J254" i="1"/>
  <c r="M254" i="1" s="1"/>
  <c r="N254" i="1" s="1"/>
  <c r="J255" i="1"/>
  <c r="M255" i="1" s="1"/>
  <c r="N255" i="1" s="1"/>
  <c r="J256" i="1"/>
  <c r="J257" i="1"/>
  <c r="Q257" i="1" s="1"/>
  <c r="J258" i="1"/>
  <c r="M258" i="1" s="1"/>
  <c r="N258" i="1" s="1"/>
  <c r="J259" i="1"/>
  <c r="J260" i="1"/>
  <c r="M260" i="1" s="1"/>
  <c r="N260" i="1" s="1"/>
  <c r="J261" i="1"/>
  <c r="J262" i="1"/>
  <c r="M262" i="1" s="1"/>
  <c r="N262" i="1" s="1"/>
  <c r="J263" i="1"/>
  <c r="M263" i="1" s="1"/>
  <c r="N263" i="1" s="1"/>
  <c r="J264" i="1"/>
  <c r="J265" i="1"/>
  <c r="M265" i="1" s="1"/>
  <c r="N265" i="1" s="1"/>
  <c r="J266" i="1"/>
  <c r="M266" i="1" s="1"/>
  <c r="N266" i="1" s="1"/>
  <c r="J267" i="1"/>
  <c r="J268" i="1"/>
  <c r="J269" i="1"/>
  <c r="M269" i="1" s="1"/>
  <c r="N269" i="1" s="1"/>
  <c r="J270" i="1"/>
  <c r="M270" i="1" s="1"/>
  <c r="N270" i="1" s="1"/>
  <c r="J271" i="1"/>
  <c r="J272" i="1"/>
  <c r="J273" i="1"/>
  <c r="M273" i="1" s="1"/>
  <c r="N273" i="1" s="1"/>
  <c r="J274" i="1"/>
  <c r="J275" i="1"/>
  <c r="J276" i="1"/>
  <c r="J277" i="1"/>
  <c r="J278" i="1"/>
  <c r="M278" i="1" s="1"/>
  <c r="N278" i="1" s="1"/>
  <c r="J279" i="1"/>
  <c r="J280" i="1"/>
  <c r="J281" i="1"/>
  <c r="J282" i="1"/>
  <c r="M282" i="1" s="1"/>
  <c r="N282" i="1" s="1"/>
  <c r="J283" i="1"/>
  <c r="J284" i="1"/>
  <c r="J285" i="1"/>
  <c r="J286" i="1"/>
  <c r="M286" i="1" s="1"/>
  <c r="N286" i="1" s="1"/>
  <c r="J287" i="1"/>
  <c r="J288" i="1"/>
  <c r="J289" i="1"/>
  <c r="Q289" i="1" s="1"/>
  <c r="J290" i="1"/>
  <c r="M290" i="1" s="1"/>
  <c r="N290" i="1" s="1"/>
  <c r="J291" i="1"/>
  <c r="J292" i="1"/>
  <c r="M292" i="1" s="1"/>
  <c r="N292" i="1" s="1"/>
  <c r="J293" i="1"/>
  <c r="Q293" i="1" s="1"/>
  <c r="J294" i="1"/>
  <c r="M294" i="1" s="1"/>
  <c r="N294" i="1" s="1"/>
  <c r="J295" i="1"/>
  <c r="J296" i="1"/>
  <c r="M296" i="1" s="1"/>
  <c r="N296" i="1" s="1"/>
  <c r="J297" i="1"/>
  <c r="M297" i="1" s="1"/>
  <c r="N297" i="1" s="1"/>
  <c r="J298" i="1"/>
  <c r="J299" i="1"/>
  <c r="J300" i="1"/>
  <c r="M300" i="1" s="1"/>
  <c r="N300" i="1" s="1"/>
  <c r="J301" i="1"/>
  <c r="M301" i="1" s="1"/>
  <c r="N301" i="1" s="1"/>
  <c r="J302" i="1"/>
  <c r="J303" i="1"/>
  <c r="J304" i="1"/>
  <c r="M304" i="1" s="1"/>
  <c r="N304" i="1" s="1"/>
  <c r="J305" i="1"/>
  <c r="M305" i="1" s="1"/>
  <c r="N305" i="1" s="1"/>
  <c r="J306" i="1"/>
  <c r="J307" i="1"/>
  <c r="J308" i="1"/>
  <c r="M308" i="1" s="1"/>
  <c r="N308" i="1" s="1"/>
  <c r="J309" i="1"/>
  <c r="J310" i="1"/>
  <c r="M310" i="1" s="1"/>
  <c r="N310" i="1" s="1"/>
  <c r="J311" i="1"/>
  <c r="J312" i="1"/>
  <c r="J313" i="1"/>
  <c r="M313" i="1" s="1"/>
  <c r="N313" i="1" s="1"/>
  <c r="J314" i="1"/>
  <c r="J315" i="1"/>
  <c r="J316" i="1"/>
  <c r="M316" i="1" s="1"/>
  <c r="N316" i="1" s="1"/>
  <c r="J317" i="1"/>
  <c r="M317" i="1" s="1"/>
  <c r="N317" i="1" s="1"/>
  <c r="J318" i="1"/>
  <c r="J319" i="1"/>
  <c r="J320" i="1"/>
  <c r="M320" i="1" s="1"/>
  <c r="N320" i="1" s="1"/>
  <c r="J321" i="1"/>
  <c r="M321" i="1" s="1"/>
  <c r="N321" i="1" s="1"/>
  <c r="J322" i="1"/>
  <c r="M322" i="1" s="1"/>
  <c r="N322" i="1" s="1"/>
  <c r="J323" i="1"/>
  <c r="J324" i="1"/>
  <c r="M324" i="1" s="1"/>
  <c r="N324" i="1" s="1"/>
  <c r="J325" i="1"/>
  <c r="M325" i="1" s="1"/>
  <c r="N325" i="1" s="1"/>
  <c r="J326" i="1"/>
  <c r="J327" i="1"/>
  <c r="J328" i="1"/>
  <c r="J329" i="1"/>
  <c r="J330" i="1"/>
  <c r="J331" i="1"/>
  <c r="R331" i="1" s="1"/>
  <c r="J332" i="1"/>
  <c r="J333" i="1"/>
  <c r="J334" i="1"/>
  <c r="J335" i="1"/>
  <c r="R335" i="1" s="1"/>
  <c r="J336" i="1"/>
  <c r="M336" i="1" s="1"/>
  <c r="N336" i="1" s="1"/>
  <c r="J337" i="1"/>
  <c r="M337" i="1" s="1"/>
  <c r="N337" i="1" s="1"/>
  <c r="J338" i="1"/>
  <c r="J339" i="1"/>
  <c r="J340" i="1"/>
  <c r="J341" i="1"/>
  <c r="J342" i="1"/>
  <c r="J343" i="1"/>
  <c r="J344" i="1"/>
  <c r="J345" i="1"/>
  <c r="J346" i="1"/>
  <c r="M346" i="1" s="1"/>
  <c r="N346" i="1" s="1"/>
  <c r="J347" i="1"/>
  <c r="J348" i="1"/>
  <c r="Q348" i="1" s="1"/>
  <c r="J349" i="1"/>
  <c r="J350" i="1"/>
  <c r="M350" i="1" s="1"/>
  <c r="N350" i="1" s="1"/>
  <c r="J351" i="1"/>
  <c r="M351" i="1" s="1"/>
  <c r="N351" i="1" s="1"/>
  <c r="J352" i="1"/>
  <c r="J353" i="1"/>
  <c r="J354" i="1"/>
  <c r="J355" i="1"/>
  <c r="J356" i="1"/>
  <c r="Q356" i="1" s="1"/>
  <c r="J357" i="1"/>
  <c r="M357" i="1" s="1"/>
  <c r="N357" i="1" s="1"/>
  <c r="J358" i="1"/>
  <c r="J359" i="1"/>
  <c r="M359" i="1" s="1"/>
  <c r="N359" i="1" s="1"/>
  <c r="J360" i="1"/>
  <c r="J361" i="1"/>
  <c r="J362" i="1"/>
  <c r="M362" i="1" s="1"/>
  <c r="N362" i="1" s="1"/>
  <c r="J363" i="1"/>
  <c r="J364" i="1"/>
  <c r="Q364" i="1" s="1"/>
  <c r="J365" i="1"/>
  <c r="M365" i="1" s="1"/>
  <c r="N365" i="1" s="1"/>
  <c r="J366" i="1"/>
  <c r="M366" i="1" s="1"/>
  <c r="N366" i="1" s="1"/>
  <c r="J367" i="1"/>
  <c r="J368" i="1"/>
  <c r="J369" i="1"/>
  <c r="M369" i="1" s="1"/>
  <c r="N369" i="1" s="1"/>
  <c r="J370" i="1"/>
  <c r="J371" i="1"/>
  <c r="J372" i="1"/>
  <c r="J373" i="1"/>
  <c r="R373" i="1" s="1"/>
  <c r="J374" i="1"/>
  <c r="M374" i="1" s="1"/>
  <c r="N374" i="1" s="1"/>
  <c r="J375" i="1"/>
  <c r="R375" i="1" s="1"/>
  <c r="J376" i="1"/>
  <c r="J377" i="1"/>
  <c r="J378" i="1"/>
  <c r="M378" i="1" s="1"/>
  <c r="N378" i="1" s="1"/>
  <c r="J379" i="1"/>
  <c r="Q379" i="1" s="1"/>
  <c r="J380" i="1"/>
  <c r="J381" i="1"/>
  <c r="J382" i="1"/>
  <c r="J383" i="1"/>
  <c r="J384" i="1"/>
  <c r="J385" i="1"/>
  <c r="J386" i="1"/>
  <c r="J387" i="1"/>
  <c r="J388" i="1"/>
  <c r="R388" i="1" s="1"/>
  <c r="J389" i="1"/>
  <c r="J390" i="1"/>
  <c r="M390" i="1" s="1"/>
  <c r="N390" i="1" s="1"/>
  <c r="J391" i="1"/>
  <c r="M391" i="1" s="1"/>
  <c r="N391" i="1" s="1"/>
  <c r="J392" i="1"/>
  <c r="Q392" i="1" s="1"/>
  <c r="J393" i="1"/>
  <c r="J394" i="1"/>
  <c r="J395" i="1"/>
  <c r="J396" i="1"/>
  <c r="M396" i="1" s="1"/>
  <c r="N396" i="1" s="1"/>
  <c r="J397" i="1"/>
  <c r="J398" i="1"/>
  <c r="M398" i="1" s="1"/>
  <c r="N398" i="1" s="1"/>
  <c r="J399" i="1"/>
  <c r="M399" i="1" s="1"/>
  <c r="N399" i="1" s="1"/>
  <c r="J400" i="1"/>
  <c r="J401" i="1"/>
  <c r="J402" i="1"/>
  <c r="M402" i="1" s="1"/>
  <c r="N402" i="1" s="1"/>
  <c r="J403" i="1"/>
  <c r="J404" i="1"/>
  <c r="M404" i="1" s="1"/>
  <c r="N404" i="1" s="1"/>
  <c r="J405" i="1"/>
  <c r="M405" i="1" s="1"/>
  <c r="N405" i="1" s="1"/>
  <c r="J406" i="1"/>
  <c r="Q406" i="1" s="1"/>
  <c r="J407" i="1"/>
  <c r="M407" i="1" s="1"/>
  <c r="N407" i="1" s="1"/>
  <c r="J408" i="1"/>
  <c r="R408" i="1" s="1"/>
  <c r="J409" i="1"/>
  <c r="J410" i="1"/>
  <c r="M410" i="1" s="1"/>
  <c r="N410" i="1" s="1"/>
  <c r="J411" i="1"/>
  <c r="J412" i="1"/>
  <c r="J413" i="1"/>
  <c r="J414" i="1"/>
  <c r="J415" i="1"/>
  <c r="R415" i="1" s="1"/>
  <c r="J416" i="1"/>
  <c r="J417" i="1"/>
  <c r="J418" i="1"/>
  <c r="J419" i="1"/>
  <c r="J420" i="1"/>
  <c r="M420" i="1" s="1"/>
  <c r="N420" i="1" s="1"/>
  <c r="J421" i="1"/>
  <c r="J422" i="1"/>
  <c r="Q422" i="1" s="1"/>
  <c r="J423" i="1"/>
  <c r="J424" i="1"/>
  <c r="R424" i="1" s="1"/>
  <c r="J425" i="1"/>
  <c r="M425" i="1" s="1"/>
  <c r="N425" i="1" s="1"/>
  <c r="J426" i="1"/>
  <c r="J427" i="1"/>
  <c r="J428" i="1"/>
  <c r="J429" i="1"/>
  <c r="M429" i="1" s="1"/>
  <c r="N429" i="1" s="1"/>
  <c r="J430" i="1"/>
  <c r="J431" i="1"/>
  <c r="R431" i="1" s="1"/>
  <c r="J432" i="1"/>
  <c r="J433" i="1"/>
  <c r="M433" i="1" s="1"/>
  <c r="N433" i="1" s="1"/>
  <c r="J434" i="1"/>
  <c r="J435" i="1"/>
  <c r="R435" i="1" s="1"/>
  <c r="J436" i="1"/>
  <c r="M436" i="1" s="1"/>
  <c r="N436" i="1" s="1"/>
  <c r="J437" i="1"/>
  <c r="R437" i="1" s="1"/>
  <c r="J438" i="1"/>
  <c r="Q438" i="1" s="1"/>
  <c r="J439" i="1"/>
  <c r="J440" i="1"/>
  <c r="R440" i="1" s="1"/>
  <c r="J441" i="1"/>
  <c r="J442" i="1"/>
  <c r="Q442" i="1" s="1"/>
  <c r="J443" i="1"/>
  <c r="J444" i="1"/>
  <c r="Q444" i="1" s="1"/>
  <c r="J445" i="1"/>
  <c r="M445" i="1" s="1"/>
  <c r="N445" i="1" s="1"/>
  <c r="J446" i="1"/>
  <c r="M446" i="1" s="1"/>
  <c r="N446" i="1" s="1"/>
  <c r="J447" i="1"/>
  <c r="R447" i="1" s="1"/>
  <c r="J448" i="1"/>
  <c r="J449" i="1"/>
  <c r="R449" i="1" s="1"/>
  <c r="J450" i="1"/>
  <c r="Q450" i="1" s="1"/>
  <c r="J451" i="1"/>
  <c r="J452" i="1"/>
  <c r="Q452" i="1" s="1"/>
  <c r="J453" i="1"/>
  <c r="Q453" i="1" s="1"/>
  <c r="J454" i="1"/>
  <c r="M454" i="1" s="1"/>
  <c r="N454" i="1" s="1"/>
  <c r="J455" i="1"/>
  <c r="Q455" i="1" s="1"/>
  <c r="J456" i="1"/>
  <c r="Q456" i="1" s="1"/>
  <c r="J457" i="1"/>
  <c r="J458" i="1"/>
  <c r="Q458" i="1" s="1"/>
  <c r="J459" i="1"/>
  <c r="R459" i="1" s="1"/>
  <c r="J460" i="1"/>
  <c r="J461" i="1"/>
  <c r="Q461" i="1" s="1"/>
  <c r="J462" i="1"/>
  <c r="J463" i="1"/>
  <c r="M463" i="1" s="1"/>
  <c r="N463" i="1" s="1"/>
  <c r="J464" i="1"/>
  <c r="Q464" i="1" s="1"/>
  <c r="J465" i="1"/>
  <c r="J466" i="1"/>
  <c r="M466" i="1" s="1"/>
  <c r="N466" i="1" s="1"/>
  <c r="J467" i="1"/>
  <c r="Q467" i="1" s="1"/>
  <c r="J468" i="1"/>
  <c r="M468" i="1" s="1"/>
  <c r="N468" i="1" s="1"/>
  <c r="J469" i="1"/>
  <c r="R469" i="1" s="1"/>
  <c r="J470" i="1"/>
  <c r="J471" i="1"/>
  <c r="M471" i="1" s="1"/>
  <c r="N471" i="1" s="1"/>
  <c r="J472" i="1"/>
  <c r="R472" i="1" s="1"/>
  <c r="J473" i="1"/>
  <c r="R473" i="1" s="1"/>
  <c r="J474" i="1"/>
  <c r="M474" i="1" s="1"/>
  <c r="N474" i="1" s="1"/>
  <c r="J475" i="1"/>
  <c r="J476" i="1"/>
  <c r="Q476" i="1" s="1"/>
  <c r="J477" i="1"/>
  <c r="R477" i="1" s="1"/>
  <c r="J478" i="1"/>
  <c r="J479" i="1"/>
  <c r="M479" i="1" s="1"/>
  <c r="N479" i="1" s="1"/>
  <c r="J480" i="1"/>
  <c r="Q480" i="1" s="1"/>
  <c r="J481" i="1"/>
  <c r="Q481" i="1" s="1"/>
  <c r="J482" i="1"/>
  <c r="R482" i="1" s="1"/>
  <c r="J483" i="1"/>
  <c r="J484" i="1"/>
  <c r="R484" i="1" s="1"/>
  <c r="J485" i="1"/>
  <c r="R485" i="1" s="1"/>
  <c r="J486" i="1"/>
  <c r="R486" i="1" s="1"/>
  <c r="J487" i="1"/>
  <c r="M487" i="1" s="1"/>
  <c r="N487" i="1" s="1"/>
  <c r="J488" i="1"/>
  <c r="Q488" i="1" s="1"/>
  <c r="J489" i="1"/>
  <c r="Q489" i="1" s="1"/>
  <c r="J490" i="1"/>
  <c r="R490" i="1" s="1"/>
  <c r="J491" i="1"/>
  <c r="J492" i="1"/>
  <c r="R492" i="1" s="1"/>
  <c r="J493" i="1"/>
  <c r="Q493" i="1" s="1"/>
  <c r="J494" i="1"/>
  <c r="R494" i="1" s="1"/>
  <c r="J495" i="1"/>
  <c r="M495" i="1" s="1"/>
  <c r="N495" i="1" s="1"/>
  <c r="J496" i="1"/>
  <c r="Q496" i="1" s="1"/>
  <c r="J497" i="1"/>
  <c r="Q497" i="1" s="1"/>
  <c r="J498" i="1"/>
  <c r="R498" i="1" s="1"/>
  <c r="J499" i="1"/>
  <c r="M499" i="1" s="1"/>
  <c r="N499" i="1" s="1"/>
  <c r="J500" i="1"/>
  <c r="Q500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C3" i="1"/>
  <c r="A14" i="1"/>
  <c r="B14" i="1" s="1"/>
  <c r="C14" i="1"/>
  <c r="D14" i="1"/>
  <c r="E14" i="1" s="1"/>
  <c r="F14" i="1"/>
  <c r="G14" i="1" s="1"/>
  <c r="H14" i="1"/>
  <c r="K14" i="1"/>
  <c r="L14" i="1" s="1"/>
  <c r="A15" i="1"/>
  <c r="B15" i="1" s="1"/>
  <c r="W15" i="1" s="1"/>
  <c r="C15" i="1"/>
  <c r="D15" i="1"/>
  <c r="E15" i="1" s="1"/>
  <c r="F15" i="1"/>
  <c r="G15" i="1" s="1"/>
  <c r="H15" i="1"/>
  <c r="K15" i="1"/>
  <c r="L15" i="1" s="1"/>
  <c r="A16" i="1"/>
  <c r="B16" i="1" s="1"/>
  <c r="C16" i="1"/>
  <c r="D16" i="1"/>
  <c r="E16" i="1" s="1"/>
  <c r="F16" i="1"/>
  <c r="G16" i="1" s="1"/>
  <c r="H16" i="1"/>
  <c r="K16" i="1"/>
  <c r="L16" i="1" s="1"/>
  <c r="A17" i="1"/>
  <c r="B17" i="1" s="1"/>
  <c r="C17" i="1"/>
  <c r="D17" i="1"/>
  <c r="E17" i="1" s="1"/>
  <c r="F17" i="1"/>
  <c r="G17" i="1" s="1"/>
  <c r="H17" i="1"/>
  <c r="K17" i="1"/>
  <c r="L17" i="1" s="1"/>
  <c r="A18" i="1"/>
  <c r="B18" i="1" s="1"/>
  <c r="C18" i="1"/>
  <c r="D18" i="1"/>
  <c r="E18" i="1" s="1"/>
  <c r="F18" i="1"/>
  <c r="G18" i="1" s="1"/>
  <c r="H18" i="1"/>
  <c r="K18" i="1"/>
  <c r="L18" i="1" s="1"/>
  <c r="A19" i="1"/>
  <c r="B19" i="1" s="1"/>
  <c r="W19" i="1" s="1"/>
  <c r="C19" i="1"/>
  <c r="D19" i="1"/>
  <c r="E19" i="1" s="1"/>
  <c r="F19" i="1"/>
  <c r="G19" i="1" s="1"/>
  <c r="H19" i="1"/>
  <c r="K19" i="1"/>
  <c r="L19" i="1" s="1"/>
  <c r="A20" i="1"/>
  <c r="B20" i="1" s="1"/>
  <c r="C20" i="1"/>
  <c r="D20" i="1"/>
  <c r="E20" i="1" s="1"/>
  <c r="F20" i="1"/>
  <c r="G20" i="1" s="1"/>
  <c r="H20" i="1"/>
  <c r="K20" i="1"/>
  <c r="L20" i="1" s="1"/>
  <c r="A21" i="1"/>
  <c r="B21" i="1" s="1"/>
  <c r="C21" i="1"/>
  <c r="D21" i="1"/>
  <c r="E21" i="1" s="1"/>
  <c r="F21" i="1"/>
  <c r="G21" i="1" s="1"/>
  <c r="H21" i="1"/>
  <c r="K21" i="1"/>
  <c r="L21" i="1" s="1"/>
  <c r="A22" i="1"/>
  <c r="B22" i="1" s="1"/>
  <c r="C22" i="1"/>
  <c r="D22" i="1"/>
  <c r="E22" i="1" s="1"/>
  <c r="F22" i="1"/>
  <c r="G22" i="1" s="1"/>
  <c r="H22" i="1"/>
  <c r="K22" i="1"/>
  <c r="L22" i="1" s="1"/>
  <c r="A23" i="1"/>
  <c r="B23" i="1" s="1"/>
  <c r="W23" i="1" s="1"/>
  <c r="C23" i="1"/>
  <c r="D23" i="1"/>
  <c r="E23" i="1" s="1"/>
  <c r="F23" i="1"/>
  <c r="G23" i="1" s="1"/>
  <c r="H23" i="1"/>
  <c r="K23" i="1"/>
  <c r="L23" i="1" s="1"/>
  <c r="A24" i="1"/>
  <c r="B24" i="1" s="1"/>
  <c r="C24" i="1"/>
  <c r="D24" i="1"/>
  <c r="E24" i="1" s="1"/>
  <c r="F24" i="1"/>
  <c r="G24" i="1" s="1"/>
  <c r="H24" i="1"/>
  <c r="K24" i="1"/>
  <c r="L24" i="1" s="1"/>
  <c r="A25" i="1"/>
  <c r="B25" i="1" s="1"/>
  <c r="C25" i="1"/>
  <c r="D25" i="1"/>
  <c r="E25" i="1" s="1"/>
  <c r="F25" i="1"/>
  <c r="G25" i="1" s="1"/>
  <c r="H25" i="1"/>
  <c r="K25" i="1"/>
  <c r="L25" i="1" s="1"/>
  <c r="A26" i="1"/>
  <c r="B26" i="1" s="1"/>
  <c r="C26" i="1"/>
  <c r="D26" i="1"/>
  <c r="E26" i="1" s="1"/>
  <c r="F26" i="1"/>
  <c r="G26" i="1" s="1"/>
  <c r="H26" i="1"/>
  <c r="K26" i="1"/>
  <c r="L26" i="1" s="1"/>
  <c r="A27" i="1"/>
  <c r="B27" i="1" s="1"/>
  <c r="W27" i="1" s="1"/>
  <c r="C27" i="1"/>
  <c r="D27" i="1"/>
  <c r="E27" i="1" s="1"/>
  <c r="F27" i="1"/>
  <c r="G27" i="1" s="1"/>
  <c r="H27" i="1"/>
  <c r="K27" i="1"/>
  <c r="L27" i="1" s="1"/>
  <c r="A28" i="1"/>
  <c r="B28" i="1" s="1"/>
  <c r="C28" i="1"/>
  <c r="D28" i="1"/>
  <c r="E28" i="1" s="1"/>
  <c r="F28" i="1"/>
  <c r="G28" i="1" s="1"/>
  <c r="H28" i="1"/>
  <c r="K28" i="1"/>
  <c r="L28" i="1" s="1"/>
  <c r="A29" i="1"/>
  <c r="B29" i="1" s="1"/>
  <c r="C29" i="1"/>
  <c r="D29" i="1"/>
  <c r="E29" i="1" s="1"/>
  <c r="F29" i="1"/>
  <c r="G29" i="1" s="1"/>
  <c r="H29" i="1"/>
  <c r="K29" i="1"/>
  <c r="L29" i="1" s="1"/>
  <c r="A30" i="1"/>
  <c r="B30" i="1" s="1"/>
  <c r="C30" i="1"/>
  <c r="D30" i="1"/>
  <c r="E30" i="1" s="1"/>
  <c r="F30" i="1"/>
  <c r="G30" i="1" s="1"/>
  <c r="H30" i="1"/>
  <c r="K30" i="1"/>
  <c r="L30" i="1" s="1"/>
  <c r="A31" i="1"/>
  <c r="B31" i="1" s="1"/>
  <c r="W31" i="1" s="1"/>
  <c r="C31" i="1"/>
  <c r="D31" i="1"/>
  <c r="E31" i="1" s="1"/>
  <c r="F31" i="1"/>
  <c r="G31" i="1" s="1"/>
  <c r="H31" i="1"/>
  <c r="K31" i="1"/>
  <c r="L31" i="1" s="1"/>
  <c r="A32" i="1"/>
  <c r="B32" i="1" s="1"/>
  <c r="C32" i="1"/>
  <c r="D32" i="1"/>
  <c r="E32" i="1" s="1"/>
  <c r="F32" i="1"/>
  <c r="G32" i="1" s="1"/>
  <c r="H32" i="1"/>
  <c r="K32" i="1"/>
  <c r="L32" i="1" s="1"/>
  <c r="A33" i="1"/>
  <c r="B33" i="1" s="1"/>
  <c r="C33" i="1"/>
  <c r="D33" i="1"/>
  <c r="E33" i="1" s="1"/>
  <c r="F33" i="1"/>
  <c r="G33" i="1" s="1"/>
  <c r="H33" i="1"/>
  <c r="K33" i="1"/>
  <c r="L33" i="1" s="1"/>
  <c r="A34" i="1"/>
  <c r="B34" i="1" s="1"/>
  <c r="C34" i="1"/>
  <c r="D34" i="1"/>
  <c r="E34" i="1" s="1"/>
  <c r="F34" i="1"/>
  <c r="G34" i="1" s="1"/>
  <c r="H34" i="1"/>
  <c r="K34" i="1"/>
  <c r="L34" i="1" s="1"/>
  <c r="A35" i="1"/>
  <c r="B35" i="1" s="1"/>
  <c r="W35" i="1" s="1"/>
  <c r="C35" i="1"/>
  <c r="D35" i="1"/>
  <c r="E35" i="1" s="1"/>
  <c r="F35" i="1"/>
  <c r="G35" i="1" s="1"/>
  <c r="H35" i="1"/>
  <c r="K35" i="1"/>
  <c r="L35" i="1" s="1"/>
  <c r="A36" i="1"/>
  <c r="B36" i="1" s="1"/>
  <c r="C36" i="1"/>
  <c r="D36" i="1"/>
  <c r="E36" i="1" s="1"/>
  <c r="F36" i="1"/>
  <c r="G36" i="1" s="1"/>
  <c r="H36" i="1"/>
  <c r="K36" i="1"/>
  <c r="L36" i="1" s="1"/>
  <c r="A37" i="1"/>
  <c r="B37" i="1" s="1"/>
  <c r="C37" i="1"/>
  <c r="D37" i="1"/>
  <c r="E37" i="1" s="1"/>
  <c r="F37" i="1"/>
  <c r="G37" i="1" s="1"/>
  <c r="H37" i="1"/>
  <c r="K37" i="1"/>
  <c r="L37" i="1" s="1"/>
  <c r="A38" i="1"/>
  <c r="B38" i="1" s="1"/>
  <c r="C38" i="1"/>
  <c r="D38" i="1"/>
  <c r="E38" i="1" s="1"/>
  <c r="F38" i="1"/>
  <c r="G38" i="1" s="1"/>
  <c r="H38" i="1"/>
  <c r="K38" i="1"/>
  <c r="L38" i="1" s="1"/>
  <c r="A39" i="1"/>
  <c r="B39" i="1" s="1"/>
  <c r="W39" i="1" s="1"/>
  <c r="C39" i="1"/>
  <c r="D39" i="1"/>
  <c r="E39" i="1" s="1"/>
  <c r="F39" i="1"/>
  <c r="G39" i="1" s="1"/>
  <c r="H39" i="1"/>
  <c r="K39" i="1"/>
  <c r="L39" i="1" s="1"/>
  <c r="A40" i="1"/>
  <c r="B40" i="1" s="1"/>
  <c r="C40" i="1"/>
  <c r="D40" i="1"/>
  <c r="E40" i="1" s="1"/>
  <c r="F40" i="1"/>
  <c r="G40" i="1" s="1"/>
  <c r="H40" i="1"/>
  <c r="K40" i="1"/>
  <c r="L40" i="1" s="1"/>
  <c r="A41" i="1"/>
  <c r="B41" i="1" s="1"/>
  <c r="C41" i="1"/>
  <c r="D41" i="1"/>
  <c r="E41" i="1" s="1"/>
  <c r="F41" i="1"/>
  <c r="G41" i="1" s="1"/>
  <c r="H41" i="1"/>
  <c r="K41" i="1"/>
  <c r="L41" i="1" s="1"/>
  <c r="A42" i="1"/>
  <c r="B42" i="1" s="1"/>
  <c r="C42" i="1"/>
  <c r="D42" i="1"/>
  <c r="E42" i="1" s="1"/>
  <c r="F42" i="1"/>
  <c r="G42" i="1" s="1"/>
  <c r="H42" i="1"/>
  <c r="K42" i="1"/>
  <c r="L42" i="1" s="1"/>
  <c r="A43" i="1"/>
  <c r="B43" i="1" s="1"/>
  <c r="W43" i="1" s="1"/>
  <c r="C43" i="1"/>
  <c r="D43" i="1"/>
  <c r="E43" i="1" s="1"/>
  <c r="F43" i="1"/>
  <c r="G43" i="1" s="1"/>
  <c r="H43" i="1"/>
  <c r="K43" i="1"/>
  <c r="L43" i="1" s="1"/>
  <c r="A44" i="1"/>
  <c r="B44" i="1" s="1"/>
  <c r="C44" i="1"/>
  <c r="D44" i="1"/>
  <c r="E44" i="1" s="1"/>
  <c r="F44" i="1"/>
  <c r="G44" i="1" s="1"/>
  <c r="H44" i="1"/>
  <c r="K44" i="1"/>
  <c r="L44" i="1" s="1"/>
  <c r="A45" i="1"/>
  <c r="B45" i="1" s="1"/>
  <c r="C45" i="1"/>
  <c r="D45" i="1"/>
  <c r="E45" i="1" s="1"/>
  <c r="F45" i="1"/>
  <c r="G45" i="1" s="1"/>
  <c r="H45" i="1"/>
  <c r="K45" i="1"/>
  <c r="L45" i="1" s="1"/>
  <c r="A46" i="1"/>
  <c r="B46" i="1" s="1"/>
  <c r="C46" i="1"/>
  <c r="D46" i="1"/>
  <c r="E46" i="1" s="1"/>
  <c r="F46" i="1"/>
  <c r="G46" i="1" s="1"/>
  <c r="H46" i="1"/>
  <c r="K46" i="1"/>
  <c r="L46" i="1" s="1"/>
  <c r="A47" i="1"/>
  <c r="B47" i="1" s="1"/>
  <c r="W47" i="1" s="1"/>
  <c r="C47" i="1"/>
  <c r="D47" i="1"/>
  <c r="E47" i="1" s="1"/>
  <c r="F47" i="1"/>
  <c r="G47" i="1" s="1"/>
  <c r="H47" i="1"/>
  <c r="K47" i="1"/>
  <c r="L47" i="1" s="1"/>
  <c r="A48" i="1"/>
  <c r="B48" i="1" s="1"/>
  <c r="C48" i="1"/>
  <c r="D48" i="1"/>
  <c r="E48" i="1" s="1"/>
  <c r="F48" i="1"/>
  <c r="G48" i="1" s="1"/>
  <c r="H48" i="1"/>
  <c r="K48" i="1"/>
  <c r="L48" i="1" s="1"/>
  <c r="A49" i="1"/>
  <c r="B49" i="1" s="1"/>
  <c r="C49" i="1"/>
  <c r="D49" i="1"/>
  <c r="E49" i="1" s="1"/>
  <c r="F49" i="1"/>
  <c r="G49" i="1" s="1"/>
  <c r="H49" i="1"/>
  <c r="K49" i="1"/>
  <c r="L49" i="1" s="1"/>
  <c r="A50" i="1"/>
  <c r="B50" i="1" s="1"/>
  <c r="C50" i="1"/>
  <c r="D50" i="1"/>
  <c r="E50" i="1" s="1"/>
  <c r="F50" i="1"/>
  <c r="G50" i="1" s="1"/>
  <c r="H50" i="1"/>
  <c r="K50" i="1"/>
  <c r="L50" i="1" s="1"/>
  <c r="A51" i="1"/>
  <c r="B51" i="1" s="1"/>
  <c r="W51" i="1" s="1"/>
  <c r="C51" i="1"/>
  <c r="D51" i="1"/>
  <c r="E51" i="1" s="1"/>
  <c r="F51" i="1"/>
  <c r="G51" i="1" s="1"/>
  <c r="H51" i="1"/>
  <c r="K51" i="1"/>
  <c r="L51" i="1" s="1"/>
  <c r="A52" i="1"/>
  <c r="B52" i="1" s="1"/>
  <c r="C52" i="1"/>
  <c r="D52" i="1"/>
  <c r="E52" i="1" s="1"/>
  <c r="F52" i="1"/>
  <c r="G52" i="1" s="1"/>
  <c r="H52" i="1"/>
  <c r="K52" i="1"/>
  <c r="L52" i="1" s="1"/>
  <c r="A53" i="1"/>
  <c r="B53" i="1" s="1"/>
  <c r="C53" i="1"/>
  <c r="D53" i="1"/>
  <c r="E53" i="1" s="1"/>
  <c r="F53" i="1"/>
  <c r="G53" i="1" s="1"/>
  <c r="H53" i="1"/>
  <c r="K53" i="1"/>
  <c r="L53" i="1" s="1"/>
  <c r="A54" i="1"/>
  <c r="B54" i="1" s="1"/>
  <c r="C54" i="1"/>
  <c r="D54" i="1"/>
  <c r="E54" i="1" s="1"/>
  <c r="F54" i="1"/>
  <c r="G54" i="1" s="1"/>
  <c r="H54" i="1"/>
  <c r="K54" i="1"/>
  <c r="L54" i="1" s="1"/>
  <c r="A55" i="1"/>
  <c r="B55" i="1" s="1"/>
  <c r="W55" i="1" s="1"/>
  <c r="C55" i="1"/>
  <c r="D55" i="1"/>
  <c r="E55" i="1" s="1"/>
  <c r="F55" i="1"/>
  <c r="G55" i="1" s="1"/>
  <c r="H55" i="1"/>
  <c r="K55" i="1"/>
  <c r="L55" i="1" s="1"/>
  <c r="A56" i="1"/>
  <c r="B56" i="1" s="1"/>
  <c r="C56" i="1"/>
  <c r="D56" i="1"/>
  <c r="E56" i="1" s="1"/>
  <c r="F56" i="1"/>
  <c r="G56" i="1" s="1"/>
  <c r="H56" i="1"/>
  <c r="K56" i="1"/>
  <c r="L56" i="1" s="1"/>
  <c r="A57" i="1"/>
  <c r="B57" i="1" s="1"/>
  <c r="C57" i="1"/>
  <c r="D57" i="1"/>
  <c r="E57" i="1" s="1"/>
  <c r="F57" i="1"/>
  <c r="G57" i="1" s="1"/>
  <c r="H57" i="1"/>
  <c r="K57" i="1"/>
  <c r="L57" i="1" s="1"/>
  <c r="A58" i="1"/>
  <c r="B58" i="1" s="1"/>
  <c r="C58" i="1"/>
  <c r="D58" i="1"/>
  <c r="E58" i="1" s="1"/>
  <c r="F58" i="1"/>
  <c r="G58" i="1" s="1"/>
  <c r="H58" i="1"/>
  <c r="K58" i="1"/>
  <c r="L58" i="1" s="1"/>
  <c r="A59" i="1"/>
  <c r="B59" i="1" s="1"/>
  <c r="W59" i="1" s="1"/>
  <c r="C59" i="1"/>
  <c r="D59" i="1"/>
  <c r="E59" i="1" s="1"/>
  <c r="F59" i="1"/>
  <c r="G59" i="1" s="1"/>
  <c r="H59" i="1"/>
  <c r="K59" i="1"/>
  <c r="L59" i="1" s="1"/>
  <c r="A60" i="1"/>
  <c r="B60" i="1" s="1"/>
  <c r="C60" i="1"/>
  <c r="D60" i="1"/>
  <c r="E60" i="1" s="1"/>
  <c r="F60" i="1"/>
  <c r="G60" i="1" s="1"/>
  <c r="H60" i="1"/>
  <c r="K60" i="1"/>
  <c r="L60" i="1" s="1"/>
  <c r="A61" i="1"/>
  <c r="B61" i="1" s="1"/>
  <c r="C61" i="1"/>
  <c r="D61" i="1"/>
  <c r="E61" i="1" s="1"/>
  <c r="F61" i="1"/>
  <c r="G61" i="1" s="1"/>
  <c r="H61" i="1"/>
  <c r="K61" i="1"/>
  <c r="L61" i="1" s="1"/>
  <c r="A62" i="1"/>
  <c r="B62" i="1" s="1"/>
  <c r="C62" i="1"/>
  <c r="D62" i="1"/>
  <c r="E62" i="1" s="1"/>
  <c r="F62" i="1"/>
  <c r="G62" i="1" s="1"/>
  <c r="H62" i="1"/>
  <c r="K62" i="1"/>
  <c r="L62" i="1" s="1"/>
  <c r="A63" i="1"/>
  <c r="B63" i="1" s="1"/>
  <c r="W63" i="1" s="1"/>
  <c r="C63" i="1"/>
  <c r="D63" i="1"/>
  <c r="E63" i="1" s="1"/>
  <c r="F63" i="1"/>
  <c r="G63" i="1" s="1"/>
  <c r="H63" i="1"/>
  <c r="K63" i="1"/>
  <c r="L63" i="1" s="1"/>
  <c r="A64" i="1"/>
  <c r="B64" i="1" s="1"/>
  <c r="C64" i="1"/>
  <c r="D64" i="1"/>
  <c r="E64" i="1" s="1"/>
  <c r="F64" i="1"/>
  <c r="G64" i="1" s="1"/>
  <c r="H64" i="1"/>
  <c r="K64" i="1"/>
  <c r="L64" i="1" s="1"/>
  <c r="A65" i="1"/>
  <c r="B65" i="1" s="1"/>
  <c r="C65" i="1"/>
  <c r="D65" i="1"/>
  <c r="E65" i="1" s="1"/>
  <c r="F65" i="1"/>
  <c r="G65" i="1" s="1"/>
  <c r="H65" i="1"/>
  <c r="K65" i="1"/>
  <c r="L65" i="1" s="1"/>
  <c r="A66" i="1"/>
  <c r="B66" i="1" s="1"/>
  <c r="C66" i="1"/>
  <c r="D66" i="1"/>
  <c r="E66" i="1" s="1"/>
  <c r="F66" i="1"/>
  <c r="G66" i="1" s="1"/>
  <c r="H66" i="1"/>
  <c r="K66" i="1"/>
  <c r="L66" i="1" s="1"/>
  <c r="A67" i="1"/>
  <c r="B67" i="1" s="1"/>
  <c r="W67" i="1" s="1"/>
  <c r="C67" i="1"/>
  <c r="D67" i="1"/>
  <c r="E67" i="1" s="1"/>
  <c r="F67" i="1"/>
  <c r="G67" i="1" s="1"/>
  <c r="H67" i="1"/>
  <c r="K67" i="1"/>
  <c r="L67" i="1" s="1"/>
  <c r="A68" i="1"/>
  <c r="B68" i="1" s="1"/>
  <c r="C68" i="1"/>
  <c r="D68" i="1"/>
  <c r="E68" i="1" s="1"/>
  <c r="F68" i="1"/>
  <c r="G68" i="1" s="1"/>
  <c r="H68" i="1"/>
  <c r="K68" i="1"/>
  <c r="L68" i="1" s="1"/>
  <c r="A69" i="1"/>
  <c r="B69" i="1" s="1"/>
  <c r="C69" i="1"/>
  <c r="D69" i="1"/>
  <c r="E69" i="1" s="1"/>
  <c r="F69" i="1"/>
  <c r="G69" i="1" s="1"/>
  <c r="H69" i="1"/>
  <c r="K69" i="1"/>
  <c r="L69" i="1" s="1"/>
  <c r="A70" i="1"/>
  <c r="B70" i="1" s="1"/>
  <c r="C70" i="1"/>
  <c r="D70" i="1"/>
  <c r="E70" i="1" s="1"/>
  <c r="F70" i="1"/>
  <c r="G70" i="1" s="1"/>
  <c r="H70" i="1"/>
  <c r="K70" i="1"/>
  <c r="L70" i="1" s="1"/>
  <c r="A71" i="1"/>
  <c r="B71" i="1" s="1"/>
  <c r="W71" i="1" s="1"/>
  <c r="C71" i="1"/>
  <c r="D71" i="1"/>
  <c r="E71" i="1" s="1"/>
  <c r="F71" i="1"/>
  <c r="G71" i="1" s="1"/>
  <c r="H71" i="1"/>
  <c r="K71" i="1"/>
  <c r="L71" i="1" s="1"/>
  <c r="A72" i="1"/>
  <c r="B72" i="1" s="1"/>
  <c r="C72" i="1"/>
  <c r="D72" i="1"/>
  <c r="E72" i="1" s="1"/>
  <c r="F72" i="1"/>
  <c r="G72" i="1" s="1"/>
  <c r="H72" i="1"/>
  <c r="K72" i="1"/>
  <c r="L72" i="1" s="1"/>
  <c r="A73" i="1"/>
  <c r="B73" i="1" s="1"/>
  <c r="C73" i="1"/>
  <c r="D73" i="1"/>
  <c r="E73" i="1" s="1"/>
  <c r="F73" i="1"/>
  <c r="G73" i="1" s="1"/>
  <c r="H73" i="1"/>
  <c r="K73" i="1"/>
  <c r="L73" i="1" s="1"/>
  <c r="A74" i="1"/>
  <c r="B74" i="1" s="1"/>
  <c r="C74" i="1"/>
  <c r="D74" i="1"/>
  <c r="E74" i="1" s="1"/>
  <c r="F74" i="1"/>
  <c r="G74" i="1" s="1"/>
  <c r="H74" i="1"/>
  <c r="K74" i="1"/>
  <c r="L74" i="1" s="1"/>
  <c r="A75" i="1"/>
  <c r="B75" i="1" s="1"/>
  <c r="W75" i="1" s="1"/>
  <c r="C75" i="1"/>
  <c r="D75" i="1"/>
  <c r="E75" i="1" s="1"/>
  <c r="F75" i="1"/>
  <c r="G75" i="1" s="1"/>
  <c r="H75" i="1"/>
  <c r="K75" i="1"/>
  <c r="L75" i="1" s="1"/>
  <c r="A76" i="1"/>
  <c r="B76" i="1" s="1"/>
  <c r="C76" i="1"/>
  <c r="D76" i="1"/>
  <c r="E76" i="1" s="1"/>
  <c r="F76" i="1"/>
  <c r="G76" i="1" s="1"/>
  <c r="H76" i="1"/>
  <c r="K76" i="1"/>
  <c r="L76" i="1" s="1"/>
  <c r="A77" i="1"/>
  <c r="B77" i="1" s="1"/>
  <c r="C77" i="1"/>
  <c r="D77" i="1"/>
  <c r="E77" i="1" s="1"/>
  <c r="F77" i="1"/>
  <c r="G77" i="1" s="1"/>
  <c r="H77" i="1"/>
  <c r="K77" i="1"/>
  <c r="L77" i="1" s="1"/>
  <c r="A78" i="1"/>
  <c r="B78" i="1" s="1"/>
  <c r="C78" i="1"/>
  <c r="D78" i="1"/>
  <c r="E78" i="1" s="1"/>
  <c r="F78" i="1"/>
  <c r="G78" i="1" s="1"/>
  <c r="H78" i="1"/>
  <c r="K78" i="1"/>
  <c r="L78" i="1" s="1"/>
  <c r="A79" i="1"/>
  <c r="B79" i="1" s="1"/>
  <c r="W79" i="1" s="1"/>
  <c r="C79" i="1"/>
  <c r="D79" i="1"/>
  <c r="E79" i="1" s="1"/>
  <c r="F79" i="1"/>
  <c r="G79" i="1" s="1"/>
  <c r="H79" i="1"/>
  <c r="K79" i="1"/>
  <c r="L79" i="1" s="1"/>
  <c r="A80" i="1"/>
  <c r="B80" i="1" s="1"/>
  <c r="C80" i="1"/>
  <c r="D80" i="1"/>
  <c r="E80" i="1" s="1"/>
  <c r="F80" i="1"/>
  <c r="G80" i="1" s="1"/>
  <c r="H80" i="1"/>
  <c r="K80" i="1"/>
  <c r="L80" i="1" s="1"/>
  <c r="A81" i="1"/>
  <c r="B81" i="1" s="1"/>
  <c r="C81" i="1"/>
  <c r="D81" i="1"/>
  <c r="E81" i="1" s="1"/>
  <c r="F81" i="1"/>
  <c r="G81" i="1" s="1"/>
  <c r="H81" i="1"/>
  <c r="K81" i="1"/>
  <c r="L81" i="1" s="1"/>
  <c r="A82" i="1"/>
  <c r="B82" i="1" s="1"/>
  <c r="C82" i="1"/>
  <c r="D82" i="1"/>
  <c r="E82" i="1" s="1"/>
  <c r="F82" i="1"/>
  <c r="G82" i="1" s="1"/>
  <c r="H82" i="1"/>
  <c r="K82" i="1"/>
  <c r="L82" i="1" s="1"/>
  <c r="A83" i="1"/>
  <c r="B83" i="1" s="1"/>
  <c r="W83" i="1" s="1"/>
  <c r="C83" i="1"/>
  <c r="D83" i="1"/>
  <c r="E83" i="1" s="1"/>
  <c r="F83" i="1"/>
  <c r="G83" i="1" s="1"/>
  <c r="H83" i="1"/>
  <c r="K83" i="1"/>
  <c r="L83" i="1" s="1"/>
  <c r="A84" i="1"/>
  <c r="B84" i="1" s="1"/>
  <c r="C84" i="1"/>
  <c r="D84" i="1"/>
  <c r="E84" i="1" s="1"/>
  <c r="F84" i="1"/>
  <c r="G84" i="1" s="1"/>
  <c r="H84" i="1"/>
  <c r="K84" i="1"/>
  <c r="L84" i="1" s="1"/>
  <c r="A85" i="1"/>
  <c r="B85" i="1" s="1"/>
  <c r="C85" i="1"/>
  <c r="D85" i="1"/>
  <c r="E85" i="1" s="1"/>
  <c r="F85" i="1"/>
  <c r="G85" i="1" s="1"/>
  <c r="H85" i="1"/>
  <c r="K85" i="1"/>
  <c r="L85" i="1" s="1"/>
  <c r="A86" i="1"/>
  <c r="B86" i="1" s="1"/>
  <c r="C86" i="1"/>
  <c r="D86" i="1"/>
  <c r="E86" i="1" s="1"/>
  <c r="F86" i="1"/>
  <c r="G86" i="1" s="1"/>
  <c r="H86" i="1"/>
  <c r="K86" i="1"/>
  <c r="L86" i="1" s="1"/>
  <c r="A87" i="1"/>
  <c r="B87" i="1" s="1"/>
  <c r="W87" i="1" s="1"/>
  <c r="C87" i="1"/>
  <c r="D87" i="1"/>
  <c r="E87" i="1" s="1"/>
  <c r="F87" i="1"/>
  <c r="G87" i="1" s="1"/>
  <c r="H87" i="1"/>
  <c r="K87" i="1"/>
  <c r="L87" i="1" s="1"/>
  <c r="A88" i="1"/>
  <c r="B88" i="1" s="1"/>
  <c r="C88" i="1"/>
  <c r="D88" i="1"/>
  <c r="E88" i="1" s="1"/>
  <c r="F88" i="1"/>
  <c r="G88" i="1" s="1"/>
  <c r="H88" i="1"/>
  <c r="K88" i="1"/>
  <c r="L88" i="1" s="1"/>
  <c r="A89" i="1"/>
  <c r="B89" i="1" s="1"/>
  <c r="C89" i="1"/>
  <c r="D89" i="1"/>
  <c r="E89" i="1" s="1"/>
  <c r="F89" i="1"/>
  <c r="G89" i="1" s="1"/>
  <c r="H89" i="1"/>
  <c r="K89" i="1"/>
  <c r="L89" i="1" s="1"/>
  <c r="A90" i="1"/>
  <c r="B90" i="1" s="1"/>
  <c r="C90" i="1"/>
  <c r="D90" i="1"/>
  <c r="E90" i="1" s="1"/>
  <c r="F90" i="1"/>
  <c r="G90" i="1" s="1"/>
  <c r="H90" i="1"/>
  <c r="K90" i="1"/>
  <c r="L90" i="1" s="1"/>
  <c r="A91" i="1"/>
  <c r="B91" i="1" s="1"/>
  <c r="W91" i="1" s="1"/>
  <c r="C91" i="1"/>
  <c r="D91" i="1"/>
  <c r="E91" i="1" s="1"/>
  <c r="F91" i="1"/>
  <c r="G91" i="1" s="1"/>
  <c r="H91" i="1"/>
  <c r="K91" i="1"/>
  <c r="L91" i="1" s="1"/>
  <c r="A92" i="1"/>
  <c r="B92" i="1" s="1"/>
  <c r="C92" i="1"/>
  <c r="D92" i="1"/>
  <c r="E92" i="1" s="1"/>
  <c r="F92" i="1"/>
  <c r="G92" i="1" s="1"/>
  <c r="H92" i="1"/>
  <c r="K92" i="1"/>
  <c r="L92" i="1" s="1"/>
  <c r="A93" i="1"/>
  <c r="B93" i="1" s="1"/>
  <c r="C93" i="1"/>
  <c r="D93" i="1"/>
  <c r="E93" i="1" s="1"/>
  <c r="F93" i="1"/>
  <c r="G93" i="1" s="1"/>
  <c r="H93" i="1"/>
  <c r="K93" i="1"/>
  <c r="L93" i="1" s="1"/>
  <c r="A94" i="1"/>
  <c r="B94" i="1" s="1"/>
  <c r="C94" i="1"/>
  <c r="D94" i="1"/>
  <c r="E94" i="1" s="1"/>
  <c r="F94" i="1"/>
  <c r="G94" i="1" s="1"/>
  <c r="H94" i="1"/>
  <c r="K94" i="1"/>
  <c r="L94" i="1" s="1"/>
  <c r="A95" i="1"/>
  <c r="B95" i="1" s="1"/>
  <c r="W95" i="1" s="1"/>
  <c r="C95" i="1"/>
  <c r="D95" i="1"/>
  <c r="E95" i="1" s="1"/>
  <c r="F95" i="1"/>
  <c r="G95" i="1" s="1"/>
  <c r="H95" i="1"/>
  <c r="K95" i="1"/>
  <c r="L95" i="1" s="1"/>
  <c r="A96" i="1"/>
  <c r="B96" i="1" s="1"/>
  <c r="C96" i="1"/>
  <c r="D96" i="1"/>
  <c r="E96" i="1" s="1"/>
  <c r="F96" i="1"/>
  <c r="G96" i="1" s="1"/>
  <c r="H96" i="1"/>
  <c r="K96" i="1"/>
  <c r="L96" i="1" s="1"/>
  <c r="A97" i="1"/>
  <c r="B97" i="1" s="1"/>
  <c r="C97" i="1"/>
  <c r="D97" i="1"/>
  <c r="E97" i="1" s="1"/>
  <c r="F97" i="1"/>
  <c r="G97" i="1" s="1"/>
  <c r="H97" i="1"/>
  <c r="K97" i="1"/>
  <c r="L97" i="1" s="1"/>
  <c r="A98" i="1"/>
  <c r="B98" i="1" s="1"/>
  <c r="C98" i="1"/>
  <c r="D98" i="1"/>
  <c r="E98" i="1" s="1"/>
  <c r="F98" i="1"/>
  <c r="G98" i="1" s="1"/>
  <c r="H98" i="1"/>
  <c r="K98" i="1"/>
  <c r="L98" i="1" s="1"/>
  <c r="A99" i="1"/>
  <c r="B99" i="1" s="1"/>
  <c r="W99" i="1" s="1"/>
  <c r="C99" i="1"/>
  <c r="D99" i="1"/>
  <c r="E99" i="1" s="1"/>
  <c r="F99" i="1"/>
  <c r="G99" i="1" s="1"/>
  <c r="H99" i="1"/>
  <c r="K99" i="1"/>
  <c r="L99" i="1" s="1"/>
  <c r="A100" i="1"/>
  <c r="B100" i="1" s="1"/>
  <c r="C100" i="1"/>
  <c r="D100" i="1"/>
  <c r="E100" i="1" s="1"/>
  <c r="F100" i="1"/>
  <c r="G100" i="1" s="1"/>
  <c r="H100" i="1"/>
  <c r="K100" i="1"/>
  <c r="L100" i="1" s="1"/>
  <c r="A101" i="1"/>
  <c r="B101" i="1" s="1"/>
  <c r="C101" i="1"/>
  <c r="D101" i="1"/>
  <c r="E101" i="1" s="1"/>
  <c r="F101" i="1"/>
  <c r="G101" i="1" s="1"/>
  <c r="H101" i="1"/>
  <c r="K101" i="1"/>
  <c r="L101" i="1" s="1"/>
  <c r="A102" i="1"/>
  <c r="B102" i="1" s="1"/>
  <c r="C102" i="1"/>
  <c r="D102" i="1"/>
  <c r="E102" i="1" s="1"/>
  <c r="F102" i="1"/>
  <c r="G102" i="1" s="1"/>
  <c r="H102" i="1"/>
  <c r="K102" i="1"/>
  <c r="L102" i="1" s="1"/>
  <c r="A103" i="1"/>
  <c r="B103" i="1" s="1"/>
  <c r="W103" i="1" s="1"/>
  <c r="C103" i="1"/>
  <c r="D103" i="1"/>
  <c r="E103" i="1" s="1"/>
  <c r="F103" i="1"/>
  <c r="G103" i="1" s="1"/>
  <c r="H103" i="1"/>
  <c r="K103" i="1"/>
  <c r="L103" i="1" s="1"/>
  <c r="A104" i="1"/>
  <c r="B104" i="1" s="1"/>
  <c r="C104" i="1"/>
  <c r="D104" i="1"/>
  <c r="E104" i="1" s="1"/>
  <c r="F104" i="1"/>
  <c r="G104" i="1" s="1"/>
  <c r="H104" i="1"/>
  <c r="K104" i="1"/>
  <c r="L104" i="1" s="1"/>
  <c r="A105" i="1"/>
  <c r="B105" i="1" s="1"/>
  <c r="C105" i="1"/>
  <c r="D105" i="1"/>
  <c r="E105" i="1" s="1"/>
  <c r="F105" i="1"/>
  <c r="G105" i="1" s="1"/>
  <c r="H105" i="1"/>
  <c r="K105" i="1"/>
  <c r="L105" i="1" s="1"/>
  <c r="A106" i="1"/>
  <c r="B106" i="1" s="1"/>
  <c r="C106" i="1"/>
  <c r="D106" i="1"/>
  <c r="E106" i="1" s="1"/>
  <c r="F106" i="1"/>
  <c r="G106" i="1" s="1"/>
  <c r="H106" i="1"/>
  <c r="K106" i="1"/>
  <c r="L106" i="1" s="1"/>
  <c r="A107" i="1"/>
  <c r="B107" i="1" s="1"/>
  <c r="W107" i="1" s="1"/>
  <c r="C107" i="1"/>
  <c r="D107" i="1"/>
  <c r="E107" i="1" s="1"/>
  <c r="F107" i="1"/>
  <c r="G107" i="1" s="1"/>
  <c r="H107" i="1"/>
  <c r="K107" i="1"/>
  <c r="L107" i="1" s="1"/>
  <c r="A108" i="1"/>
  <c r="B108" i="1" s="1"/>
  <c r="C108" i="1"/>
  <c r="D108" i="1"/>
  <c r="E108" i="1" s="1"/>
  <c r="F108" i="1"/>
  <c r="G108" i="1" s="1"/>
  <c r="H108" i="1"/>
  <c r="K108" i="1"/>
  <c r="L108" i="1" s="1"/>
  <c r="A109" i="1"/>
  <c r="B109" i="1" s="1"/>
  <c r="C109" i="1"/>
  <c r="D109" i="1"/>
  <c r="E109" i="1" s="1"/>
  <c r="F109" i="1"/>
  <c r="G109" i="1" s="1"/>
  <c r="H109" i="1"/>
  <c r="K109" i="1"/>
  <c r="L109" i="1" s="1"/>
  <c r="A110" i="1"/>
  <c r="B110" i="1" s="1"/>
  <c r="C110" i="1"/>
  <c r="D110" i="1"/>
  <c r="E110" i="1" s="1"/>
  <c r="F110" i="1"/>
  <c r="G110" i="1" s="1"/>
  <c r="H110" i="1"/>
  <c r="K110" i="1"/>
  <c r="L110" i="1" s="1"/>
  <c r="A111" i="1"/>
  <c r="B111" i="1" s="1"/>
  <c r="W111" i="1" s="1"/>
  <c r="C111" i="1"/>
  <c r="D111" i="1"/>
  <c r="E111" i="1" s="1"/>
  <c r="F111" i="1"/>
  <c r="G111" i="1" s="1"/>
  <c r="H111" i="1"/>
  <c r="K111" i="1"/>
  <c r="L111" i="1" s="1"/>
  <c r="A112" i="1"/>
  <c r="B112" i="1" s="1"/>
  <c r="C112" i="1"/>
  <c r="D112" i="1"/>
  <c r="E112" i="1" s="1"/>
  <c r="F112" i="1"/>
  <c r="G112" i="1" s="1"/>
  <c r="H112" i="1"/>
  <c r="K112" i="1"/>
  <c r="L112" i="1" s="1"/>
  <c r="A113" i="1"/>
  <c r="B113" i="1" s="1"/>
  <c r="C113" i="1"/>
  <c r="D113" i="1"/>
  <c r="E113" i="1" s="1"/>
  <c r="F113" i="1"/>
  <c r="G113" i="1" s="1"/>
  <c r="H113" i="1"/>
  <c r="K113" i="1"/>
  <c r="L113" i="1" s="1"/>
  <c r="A114" i="1"/>
  <c r="B114" i="1" s="1"/>
  <c r="C114" i="1"/>
  <c r="D114" i="1"/>
  <c r="E114" i="1" s="1"/>
  <c r="F114" i="1"/>
  <c r="G114" i="1" s="1"/>
  <c r="H114" i="1"/>
  <c r="K114" i="1"/>
  <c r="L114" i="1" s="1"/>
  <c r="A115" i="1"/>
  <c r="B115" i="1" s="1"/>
  <c r="C115" i="1"/>
  <c r="D115" i="1"/>
  <c r="E115" i="1" s="1"/>
  <c r="F115" i="1"/>
  <c r="G115" i="1" s="1"/>
  <c r="H115" i="1"/>
  <c r="K115" i="1"/>
  <c r="L115" i="1" s="1"/>
  <c r="A116" i="1"/>
  <c r="B116" i="1" s="1"/>
  <c r="C116" i="1"/>
  <c r="D116" i="1"/>
  <c r="E116" i="1" s="1"/>
  <c r="F116" i="1"/>
  <c r="G116" i="1" s="1"/>
  <c r="H116" i="1"/>
  <c r="K116" i="1"/>
  <c r="L116" i="1" s="1"/>
  <c r="A117" i="1"/>
  <c r="B117" i="1" s="1"/>
  <c r="C117" i="1"/>
  <c r="D117" i="1"/>
  <c r="E117" i="1" s="1"/>
  <c r="F117" i="1"/>
  <c r="G117" i="1" s="1"/>
  <c r="H117" i="1"/>
  <c r="K117" i="1"/>
  <c r="L117" i="1" s="1"/>
  <c r="A118" i="1"/>
  <c r="B118" i="1" s="1"/>
  <c r="C118" i="1"/>
  <c r="D118" i="1"/>
  <c r="E118" i="1" s="1"/>
  <c r="F118" i="1"/>
  <c r="G118" i="1" s="1"/>
  <c r="H118" i="1"/>
  <c r="K118" i="1"/>
  <c r="L118" i="1" s="1"/>
  <c r="A119" i="1"/>
  <c r="B119" i="1" s="1"/>
  <c r="C119" i="1"/>
  <c r="D119" i="1"/>
  <c r="E119" i="1" s="1"/>
  <c r="F119" i="1"/>
  <c r="G119" i="1" s="1"/>
  <c r="H119" i="1"/>
  <c r="K119" i="1"/>
  <c r="L119" i="1" s="1"/>
  <c r="A120" i="1"/>
  <c r="B120" i="1" s="1"/>
  <c r="C120" i="1"/>
  <c r="D120" i="1"/>
  <c r="E120" i="1" s="1"/>
  <c r="F120" i="1"/>
  <c r="G120" i="1" s="1"/>
  <c r="H120" i="1"/>
  <c r="K120" i="1"/>
  <c r="L120" i="1" s="1"/>
  <c r="A121" i="1"/>
  <c r="B121" i="1" s="1"/>
  <c r="C121" i="1"/>
  <c r="D121" i="1"/>
  <c r="E121" i="1" s="1"/>
  <c r="F121" i="1"/>
  <c r="G121" i="1" s="1"/>
  <c r="H121" i="1"/>
  <c r="K121" i="1"/>
  <c r="L121" i="1" s="1"/>
  <c r="A122" i="1"/>
  <c r="B122" i="1" s="1"/>
  <c r="C122" i="1"/>
  <c r="D122" i="1"/>
  <c r="E122" i="1" s="1"/>
  <c r="F122" i="1"/>
  <c r="G122" i="1" s="1"/>
  <c r="H122" i="1"/>
  <c r="K122" i="1"/>
  <c r="L122" i="1" s="1"/>
  <c r="A123" i="1"/>
  <c r="B123" i="1" s="1"/>
  <c r="C123" i="1"/>
  <c r="D123" i="1"/>
  <c r="E123" i="1" s="1"/>
  <c r="F123" i="1"/>
  <c r="G123" i="1" s="1"/>
  <c r="H123" i="1"/>
  <c r="K123" i="1"/>
  <c r="L123" i="1" s="1"/>
  <c r="A124" i="1"/>
  <c r="B124" i="1" s="1"/>
  <c r="C124" i="1"/>
  <c r="D124" i="1"/>
  <c r="E124" i="1" s="1"/>
  <c r="F124" i="1"/>
  <c r="G124" i="1" s="1"/>
  <c r="H124" i="1"/>
  <c r="K124" i="1"/>
  <c r="L124" i="1" s="1"/>
  <c r="A125" i="1"/>
  <c r="B125" i="1" s="1"/>
  <c r="C125" i="1"/>
  <c r="D125" i="1"/>
  <c r="E125" i="1" s="1"/>
  <c r="F125" i="1"/>
  <c r="G125" i="1" s="1"/>
  <c r="H125" i="1"/>
  <c r="K125" i="1"/>
  <c r="L125" i="1" s="1"/>
  <c r="A126" i="1"/>
  <c r="B126" i="1" s="1"/>
  <c r="C126" i="1"/>
  <c r="D126" i="1"/>
  <c r="E126" i="1" s="1"/>
  <c r="F126" i="1"/>
  <c r="G126" i="1" s="1"/>
  <c r="H126" i="1"/>
  <c r="K126" i="1"/>
  <c r="L126" i="1" s="1"/>
  <c r="A127" i="1"/>
  <c r="B127" i="1" s="1"/>
  <c r="C127" i="1"/>
  <c r="D127" i="1"/>
  <c r="E127" i="1" s="1"/>
  <c r="F127" i="1"/>
  <c r="G127" i="1" s="1"/>
  <c r="H127" i="1"/>
  <c r="K127" i="1"/>
  <c r="L127" i="1" s="1"/>
  <c r="A128" i="1"/>
  <c r="B128" i="1" s="1"/>
  <c r="C128" i="1"/>
  <c r="D128" i="1"/>
  <c r="E128" i="1" s="1"/>
  <c r="F128" i="1"/>
  <c r="G128" i="1" s="1"/>
  <c r="H128" i="1"/>
  <c r="K128" i="1"/>
  <c r="L128" i="1" s="1"/>
  <c r="A129" i="1"/>
  <c r="B129" i="1" s="1"/>
  <c r="C129" i="1"/>
  <c r="D129" i="1"/>
  <c r="E129" i="1" s="1"/>
  <c r="F129" i="1"/>
  <c r="G129" i="1" s="1"/>
  <c r="H129" i="1"/>
  <c r="K129" i="1"/>
  <c r="L129" i="1" s="1"/>
  <c r="A130" i="1"/>
  <c r="B130" i="1" s="1"/>
  <c r="C130" i="1"/>
  <c r="D130" i="1"/>
  <c r="E130" i="1" s="1"/>
  <c r="F130" i="1"/>
  <c r="G130" i="1" s="1"/>
  <c r="H130" i="1"/>
  <c r="K130" i="1"/>
  <c r="L130" i="1" s="1"/>
  <c r="A131" i="1"/>
  <c r="B131" i="1" s="1"/>
  <c r="W131" i="1" s="1"/>
  <c r="C131" i="1"/>
  <c r="D131" i="1"/>
  <c r="E131" i="1" s="1"/>
  <c r="F131" i="1"/>
  <c r="G131" i="1" s="1"/>
  <c r="H131" i="1"/>
  <c r="K131" i="1"/>
  <c r="L131" i="1" s="1"/>
  <c r="A132" i="1"/>
  <c r="B132" i="1" s="1"/>
  <c r="C132" i="1"/>
  <c r="D132" i="1"/>
  <c r="E132" i="1" s="1"/>
  <c r="F132" i="1"/>
  <c r="G132" i="1" s="1"/>
  <c r="H132" i="1"/>
  <c r="K132" i="1"/>
  <c r="L132" i="1" s="1"/>
  <c r="A133" i="1"/>
  <c r="B133" i="1" s="1"/>
  <c r="C133" i="1"/>
  <c r="D133" i="1"/>
  <c r="E133" i="1" s="1"/>
  <c r="F133" i="1"/>
  <c r="G133" i="1" s="1"/>
  <c r="H133" i="1"/>
  <c r="K133" i="1"/>
  <c r="L133" i="1" s="1"/>
  <c r="A134" i="1"/>
  <c r="B134" i="1" s="1"/>
  <c r="C134" i="1"/>
  <c r="D134" i="1"/>
  <c r="E134" i="1" s="1"/>
  <c r="F134" i="1"/>
  <c r="G134" i="1" s="1"/>
  <c r="H134" i="1"/>
  <c r="K134" i="1"/>
  <c r="L134" i="1" s="1"/>
  <c r="A135" i="1"/>
  <c r="B135" i="1" s="1"/>
  <c r="C135" i="1"/>
  <c r="D135" i="1"/>
  <c r="E135" i="1" s="1"/>
  <c r="F135" i="1"/>
  <c r="G135" i="1" s="1"/>
  <c r="H135" i="1"/>
  <c r="K135" i="1"/>
  <c r="L135" i="1" s="1"/>
  <c r="A136" i="1"/>
  <c r="B136" i="1" s="1"/>
  <c r="C136" i="1"/>
  <c r="D136" i="1"/>
  <c r="E136" i="1" s="1"/>
  <c r="F136" i="1"/>
  <c r="G136" i="1" s="1"/>
  <c r="H136" i="1"/>
  <c r="K136" i="1"/>
  <c r="L136" i="1" s="1"/>
  <c r="A137" i="1"/>
  <c r="B137" i="1" s="1"/>
  <c r="C137" i="1"/>
  <c r="D137" i="1"/>
  <c r="E137" i="1" s="1"/>
  <c r="F137" i="1"/>
  <c r="G137" i="1" s="1"/>
  <c r="H137" i="1"/>
  <c r="K137" i="1"/>
  <c r="L137" i="1" s="1"/>
  <c r="A138" i="1"/>
  <c r="B138" i="1" s="1"/>
  <c r="C138" i="1"/>
  <c r="D138" i="1"/>
  <c r="E138" i="1" s="1"/>
  <c r="F138" i="1"/>
  <c r="G138" i="1" s="1"/>
  <c r="H138" i="1"/>
  <c r="K138" i="1"/>
  <c r="L138" i="1" s="1"/>
  <c r="A139" i="1"/>
  <c r="B139" i="1" s="1"/>
  <c r="C139" i="1"/>
  <c r="D139" i="1"/>
  <c r="E139" i="1" s="1"/>
  <c r="F139" i="1"/>
  <c r="G139" i="1" s="1"/>
  <c r="H139" i="1"/>
  <c r="K139" i="1"/>
  <c r="L139" i="1" s="1"/>
  <c r="A140" i="1"/>
  <c r="B140" i="1" s="1"/>
  <c r="C140" i="1"/>
  <c r="D140" i="1"/>
  <c r="E140" i="1" s="1"/>
  <c r="F140" i="1"/>
  <c r="G140" i="1" s="1"/>
  <c r="H140" i="1"/>
  <c r="K140" i="1"/>
  <c r="L140" i="1" s="1"/>
  <c r="A141" i="1"/>
  <c r="B141" i="1" s="1"/>
  <c r="C141" i="1"/>
  <c r="D141" i="1"/>
  <c r="E141" i="1" s="1"/>
  <c r="F141" i="1"/>
  <c r="G141" i="1" s="1"/>
  <c r="H141" i="1"/>
  <c r="K141" i="1"/>
  <c r="L141" i="1" s="1"/>
  <c r="A142" i="1"/>
  <c r="B142" i="1" s="1"/>
  <c r="C142" i="1"/>
  <c r="D142" i="1"/>
  <c r="E142" i="1" s="1"/>
  <c r="F142" i="1"/>
  <c r="G142" i="1" s="1"/>
  <c r="H142" i="1"/>
  <c r="K142" i="1"/>
  <c r="L142" i="1" s="1"/>
  <c r="A143" i="1"/>
  <c r="B143" i="1" s="1"/>
  <c r="C143" i="1"/>
  <c r="D143" i="1"/>
  <c r="E143" i="1" s="1"/>
  <c r="F143" i="1"/>
  <c r="G143" i="1" s="1"/>
  <c r="H143" i="1"/>
  <c r="K143" i="1"/>
  <c r="L143" i="1" s="1"/>
  <c r="A144" i="1"/>
  <c r="B144" i="1" s="1"/>
  <c r="C144" i="1"/>
  <c r="D144" i="1"/>
  <c r="E144" i="1" s="1"/>
  <c r="F144" i="1"/>
  <c r="G144" i="1" s="1"/>
  <c r="H144" i="1"/>
  <c r="K144" i="1"/>
  <c r="L144" i="1" s="1"/>
  <c r="A145" i="1"/>
  <c r="B145" i="1" s="1"/>
  <c r="C145" i="1"/>
  <c r="D145" i="1"/>
  <c r="E145" i="1" s="1"/>
  <c r="F145" i="1"/>
  <c r="G145" i="1" s="1"/>
  <c r="H145" i="1"/>
  <c r="K145" i="1"/>
  <c r="L145" i="1" s="1"/>
  <c r="A146" i="1"/>
  <c r="B146" i="1" s="1"/>
  <c r="C146" i="1"/>
  <c r="D146" i="1"/>
  <c r="E146" i="1" s="1"/>
  <c r="F146" i="1"/>
  <c r="G146" i="1" s="1"/>
  <c r="H146" i="1"/>
  <c r="K146" i="1"/>
  <c r="L146" i="1" s="1"/>
  <c r="A147" i="1"/>
  <c r="B147" i="1" s="1"/>
  <c r="C147" i="1"/>
  <c r="D147" i="1"/>
  <c r="E147" i="1" s="1"/>
  <c r="F147" i="1"/>
  <c r="G147" i="1" s="1"/>
  <c r="H147" i="1"/>
  <c r="K147" i="1"/>
  <c r="L147" i="1" s="1"/>
  <c r="A148" i="1"/>
  <c r="B148" i="1" s="1"/>
  <c r="C148" i="1"/>
  <c r="D148" i="1"/>
  <c r="E148" i="1" s="1"/>
  <c r="F148" i="1"/>
  <c r="G148" i="1" s="1"/>
  <c r="H148" i="1"/>
  <c r="K148" i="1"/>
  <c r="L148" i="1" s="1"/>
  <c r="A149" i="1"/>
  <c r="B149" i="1" s="1"/>
  <c r="C149" i="1"/>
  <c r="D149" i="1"/>
  <c r="E149" i="1" s="1"/>
  <c r="F149" i="1"/>
  <c r="G149" i="1" s="1"/>
  <c r="H149" i="1"/>
  <c r="K149" i="1"/>
  <c r="L149" i="1" s="1"/>
  <c r="A150" i="1"/>
  <c r="B150" i="1" s="1"/>
  <c r="C150" i="1"/>
  <c r="D150" i="1"/>
  <c r="E150" i="1" s="1"/>
  <c r="F150" i="1"/>
  <c r="G150" i="1" s="1"/>
  <c r="H150" i="1"/>
  <c r="K150" i="1"/>
  <c r="L150" i="1" s="1"/>
  <c r="A151" i="1"/>
  <c r="B151" i="1" s="1"/>
  <c r="C151" i="1"/>
  <c r="D151" i="1"/>
  <c r="E151" i="1" s="1"/>
  <c r="F151" i="1"/>
  <c r="G151" i="1" s="1"/>
  <c r="H151" i="1"/>
  <c r="K151" i="1"/>
  <c r="L151" i="1" s="1"/>
  <c r="A152" i="1"/>
  <c r="B152" i="1" s="1"/>
  <c r="C152" i="1"/>
  <c r="D152" i="1"/>
  <c r="E152" i="1" s="1"/>
  <c r="F152" i="1"/>
  <c r="G152" i="1" s="1"/>
  <c r="H152" i="1"/>
  <c r="K152" i="1"/>
  <c r="L152" i="1" s="1"/>
  <c r="A153" i="1"/>
  <c r="B153" i="1" s="1"/>
  <c r="C153" i="1"/>
  <c r="D153" i="1"/>
  <c r="E153" i="1" s="1"/>
  <c r="F153" i="1"/>
  <c r="G153" i="1" s="1"/>
  <c r="H153" i="1"/>
  <c r="K153" i="1"/>
  <c r="L153" i="1" s="1"/>
  <c r="A154" i="1"/>
  <c r="B154" i="1" s="1"/>
  <c r="C154" i="1"/>
  <c r="D154" i="1"/>
  <c r="E154" i="1" s="1"/>
  <c r="F154" i="1"/>
  <c r="G154" i="1" s="1"/>
  <c r="H154" i="1"/>
  <c r="K154" i="1"/>
  <c r="L154" i="1" s="1"/>
  <c r="A155" i="1"/>
  <c r="B155" i="1" s="1"/>
  <c r="C155" i="1"/>
  <c r="D155" i="1"/>
  <c r="E155" i="1" s="1"/>
  <c r="F155" i="1"/>
  <c r="G155" i="1" s="1"/>
  <c r="H155" i="1"/>
  <c r="K155" i="1"/>
  <c r="L155" i="1" s="1"/>
  <c r="A156" i="1"/>
  <c r="B156" i="1" s="1"/>
  <c r="C156" i="1"/>
  <c r="D156" i="1"/>
  <c r="E156" i="1" s="1"/>
  <c r="F156" i="1"/>
  <c r="G156" i="1" s="1"/>
  <c r="H156" i="1"/>
  <c r="K156" i="1"/>
  <c r="L156" i="1" s="1"/>
  <c r="A157" i="1"/>
  <c r="B157" i="1" s="1"/>
  <c r="C157" i="1"/>
  <c r="D157" i="1"/>
  <c r="E157" i="1" s="1"/>
  <c r="F157" i="1"/>
  <c r="G157" i="1" s="1"/>
  <c r="H157" i="1"/>
  <c r="K157" i="1"/>
  <c r="L157" i="1" s="1"/>
  <c r="A158" i="1"/>
  <c r="B158" i="1" s="1"/>
  <c r="C158" i="1"/>
  <c r="D158" i="1"/>
  <c r="E158" i="1" s="1"/>
  <c r="F158" i="1"/>
  <c r="G158" i="1" s="1"/>
  <c r="H158" i="1"/>
  <c r="K158" i="1"/>
  <c r="L158" i="1" s="1"/>
  <c r="A159" i="1"/>
  <c r="B159" i="1" s="1"/>
  <c r="C159" i="1"/>
  <c r="D159" i="1"/>
  <c r="E159" i="1" s="1"/>
  <c r="F159" i="1"/>
  <c r="G159" i="1" s="1"/>
  <c r="H159" i="1"/>
  <c r="K159" i="1"/>
  <c r="L159" i="1" s="1"/>
  <c r="A160" i="1"/>
  <c r="B160" i="1" s="1"/>
  <c r="C160" i="1"/>
  <c r="D160" i="1"/>
  <c r="E160" i="1" s="1"/>
  <c r="F160" i="1"/>
  <c r="G160" i="1" s="1"/>
  <c r="H160" i="1"/>
  <c r="K160" i="1"/>
  <c r="L160" i="1" s="1"/>
  <c r="A161" i="1"/>
  <c r="B161" i="1" s="1"/>
  <c r="C161" i="1"/>
  <c r="D161" i="1"/>
  <c r="E161" i="1" s="1"/>
  <c r="F161" i="1"/>
  <c r="G161" i="1" s="1"/>
  <c r="H161" i="1"/>
  <c r="K161" i="1"/>
  <c r="L161" i="1" s="1"/>
  <c r="A162" i="1"/>
  <c r="B162" i="1" s="1"/>
  <c r="C162" i="1"/>
  <c r="D162" i="1"/>
  <c r="E162" i="1" s="1"/>
  <c r="F162" i="1"/>
  <c r="G162" i="1" s="1"/>
  <c r="H162" i="1"/>
  <c r="K162" i="1"/>
  <c r="L162" i="1" s="1"/>
  <c r="A163" i="1"/>
  <c r="B163" i="1" s="1"/>
  <c r="W163" i="1" s="1"/>
  <c r="C163" i="1"/>
  <c r="D163" i="1"/>
  <c r="E163" i="1" s="1"/>
  <c r="F163" i="1"/>
  <c r="G163" i="1" s="1"/>
  <c r="H163" i="1"/>
  <c r="K163" i="1"/>
  <c r="L163" i="1" s="1"/>
  <c r="A164" i="1"/>
  <c r="B164" i="1" s="1"/>
  <c r="C164" i="1"/>
  <c r="D164" i="1"/>
  <c r="E164" i="1" s="1"/>
  <c r="F164" i="1"/>
  <c r="G164" i="1" s="1"/>
  <c r="H164" i="1"/>
  <c r="K164" i="1"/>
  <c r="L164" i="1" s="1"/>
  <c r="A165" i="1"/>
  <c r="B165" i="1" s="1"/>
  <c r="C165" i="1"/>
  <c r="D165" i="1"/>
  <c r="E165" i="1" s="1"/>
  <c r="F165" i="1"/>
  <c r="G165" i="1" s="1"/>
  <c r="H165" i="1"/>
  <c r="K165" i="1"/>
  <c r="L165" i="1" s="1"/>
  <c r="A166" i="1"/>
  <c r="B166" i="1" s="1"/>
  <c r="C166" i="1"/>
  <c r="D166" i="1"/>
  <c r="E166" i="1" s="1"/>
  <c r="F166" i="1"/>
  <c r="G166" i="1" s="1"/>
  <c r="H166" i="1"/>
  <c r="K166" i="1"/>
  <c r="L166" i="1" s="1"/>
  <c r="A167" i="1"/>
  <c r="B167" i="1" s="1"/>
  <c r="C167" i="1"/>
  <c r="D167" i="1"/>
  <c r="E167" i="1" s="1"/>
  <c r="F167" i="1"/>
  <c r="G167" i="1" s="1"/>
  <c r="H167" i="1"/>
  <c r="K167" i="1"/>
  <c r="L167" i="1" s="1"/>
  <c r="A168" i="1"/>
  <c r="B168" i="1" s="1"/>
  <c r="C168" i="1"/>
  <c r="D168" i="1"/>
  <c r="E168" i="1" s="1"/>
  <c r="F168" i="1"/>
  <c r="G168" i="1" s="1"/>
  <c r="H168" i="1"/>
  <c r="K168" i="1"/>
  <c r="L168" i="1" s="1"/>
  <c r="A169" i="1"/>
  <c r="B169" i="1" s="1"/>
  <c r="C169" i="1"/>
  <c r="D169" i="1"/>
  <c r="E169" i="1" s="1"/>
  <c r="F169" i="1"/>
  <c r="G169" i="1" s="1"/>
  <c r="H169" i="1"/>
  <c r="K169" i="1"/>
  <c r="L169" i="1" s="1"/>
  <c r="A170" i="1"/>
  <c r="B170" i="1" s="1"/>
  <c r="C170" i="1"/>
  <c r="D170" i="1"/>
  <c r="E170" i="1" s="1"/>
  <c r="F170" i="1"/>
  <c r="G170" i="1" s="1"/>
  <c r="H170" i="1"/>
  <c r="K170" i="1"/>
  <c r="L170" i="1" s="1"/>
  <c r="A171" i="1"/>
  <c r="B171" i="1" s="1"/>
  <c r="C171" i="1"/>
  <c r="D171" i="1"/>
  <c r="E171" i="1" s="1"/>
  <c r="F171" i="1"/>
  <c r="G171" i="1" s="1"/>
  <c r="H171" i="1"/>
  <c r="K171" i="1"/>
  <c r="L171" i="1" s="1"/>
  <c r="A172" i="1"/>
  <c r="B172" i="1" s="1"/>
  <c r="C172" i="1"/>
  <c r="D172" i="1"/>
  <c r="E172" i="1" s="1"/>
  <c r="F172" i="1"/>
  <c r="G172" i="1" s="1"/>
  <c r="H172" i="1"/>
  <c r="K172" i="1"/>
  <c r="L172" i="1" s="1"/>
  <c r="A173" i="1"/>
  <c r="B173" i="1" s="1"/>
  <c r="C173" i="1"/>
  <c r="D173" i="1"/>
  <c r="E173" i="1" s="1"/>
  <c r="F173" i="1"/>
  <c r="G173" i="1" s="1"/>
  <c r="H173" i="1"/>
  <c r="K173" i="1"/>
  <c r="L173" i="1" s="1"/>
  <c r="A174" i="1"/>
  <c r="B174" i="1" s="1"/>
  <c r="C174" i="1"/>
  <c r="D174" i="1"/>
  <c r="E174" i="1" s="1"/>
  <c r="F174" i="1"/>
  <c r="G174" i="1" s="1"/>
  <c r="H174" i="1"/>
  <c r="K174" i="1"/>
  <c r="L174" i="1" s="1"/>
  <c r="A175" i="1"/>
  <c r="B175" i="1" s="1"/>
  <c r="C175" i="1"/>
  <c r="D175" i="1"/>
  <c r="E175" i="1" s="1"/>
  <c r="F175" i="1"/>
  <c r="G175" i="1" s="1"/>
  <c r="H175" i="1"/>
  <c r="K175" i="1"/>
  <c r="L175" i="1" s="1"/>
  <c r="A176" i="1"/>
  <c r="B176" i="1" s="1"/>
  <c r="C176" i="1"/>
  <c r="D176" i="1"/>
  <c r="E176" i="1" s="1"/>
  <c r="F176" i="1"/>
  <c r="G176" i="1" s="1"/>
  <c r="H176" i="1"/>
  <c r="K176" i="1"/>
  <c r="L176" i="1" s="1"/>
  <c r="A177" i="1"/>
  <c r="B177" i="1" s="1"/>
  <c r="C177" i="1"/>
  <c r="D177" i="1"/>
  <c r="E177" i="1" s="1"/>
  <c r="F177" i="1"/>
  <c r="G177" i="1" s="1"/>
  <c r="H177" i="1"/>
  <c r="K177" i="1"/>
  <c r="L177" i="1" s="1"/>
  <c r="A178" i="1"/>
  <c r="B178" i="1" s="1"/>
  <c r="C178" i="1"/>
  <c r="D178" i="1"/>
  <c r="E178" i="1" s="1"/>
  <c r="F178" i="1"/>
  <c r="G178" i="1" s="1"/>
  <c r="H178" i="1"/>
  <c r="K178" i="1"/>
  <c r="L178" i="1" s="1"/>
  <c r="A179" i="1"/>
  <c r="B179" i="1" s="1"/>
  <c r="C179" i="1"/>
  <c r="D179" i="1"/>
  <c r="E179" i="1" s="1"/>
  <c r="F179" i="1"/>
  <c r="G179" i="1" s="1"/>
  <c r="H179" i="1"/>
  <c r="K179" i="1"/>
  <c r="L179" i="1" s="1"/>
  <c r="A180" i="1"/>
  <c r="B180" i="1" s="1"/>
  <c r="C180" i="1"/>
  <c r="D180" i="1"/>
  <c r="E180" i="1" s="1"/>
  <c r="F180" i="1"/>
  <c r="G180" i="1" s="1"/>
  <c r="H180" i="1"/>
  <c r="K180" i="1"/>
  <c r="L180" i="1" s="1"/>
  <c r="A181" i="1"/>
  <c r="B181" i="1" s="1"/>
  <c r="C181" i="1"/>
  <c r="D181" i="1"/>
  <c r="E181" i="1" s="1"/>
  <c r="F181" i="1"/>
  <c r="G181" i="1" s="1"/>
  <c r="H181" i="1"/>
  <c r="K181" i="1"/>
  <c r="L181" i="1" s="1"/>
  <c r="A182" i="1"/>
  <c r="B182" i="1" s="1"/>
  <c r="C182" i="1"/>
  <c r="D182" i="1"/>
  <c r="E182" i="1" s="1"/>
  <c r="F182" i="1"/>
  <c r="G182" i="1" s="1"/>
  <c r="H182" i="1"/>
  <c r="K182" i="1"/>
  <c r="L182" i="1" s="1"/>
  <c r="A183" i="1"/>
  <c r="B183" i="1" s="1"/>
  <c r="C183" i="1"/>
  <c r="D183" i="1"/>
  <c r="E183" i="1" s="1"/>
  <c r="F183" i="1"/>
  <c r="G183" i="1" s="1"/>
  <c r="H183" i="1"/>
  <c r="K183" i="1"/>
  <c r="L183" i="1" s="1"/>
  <c r="A184" i="1"/>
  <c r="B184" i="1" s="1"/>
  <c r="C184" i="1"/>
  <c r="D184" i="1"/>
  <c r="E184" i="1" s="1"/>
  <c r="F184" i="1"/>
  <c r="G184" i="1" s="1"/>
  <c r="H184" i="1"/>
  <c r="K184" i="1"/>
  <c r="L184" i="1" s="1"/>
  <c r="A185" i="1"/>
  <c r="B185" i="1" s="1"/>
  <c r="C185" i="1"/>
  <c r="D185" i="1"/>
  <c r="E185" i="1" s="1"/>
  <c r="F185" i="1"/>
  <c r="G185" i="1" s="1"/>
  <c r="H185" i="1"/>
  <c r="K185" i="1"/>
  <c r="L185" i="1" s="1"/>
  <c r="A186" i="1"/>
  <c r="B186" i="1" s="1"/>
  <c r="C186" i="1"/>
  <c r="D186" i="1"/>
  <c r="E186" i="1" s="1"/>
  <c r="F186" i="1"/>
  <c r="G186" i="1" s="1"/>
  <c r="H186" i="1"/>
  <c r="K186" i="1"/>
  <c r="L186" i="1" s="1"/>
  <c r="A187" i="1"/>
  <c r="B187" i="1" s="1"/>
  <c r="C187" i="1"/>
  <c r="D187" i="1"/>
  <c r="E187" i="1" s="1"/>
  <c r="F187" i="1"/>
  <c r="G187" i="1" s="1"/>
  <c r="H187" i="1"/>
  <c r="K187" i="1"/>
  <c r="L187" i="1" s="1"/>
  <c r="A188" i="1"/>
  <c r="B188" i="1" s="1"/>
  <c r="W188" i="1" s="1"/>
  <c r="C188" i="1"/>
  <c r="D188" i="1"/>
  <c r="E188" i="1" s="1"/>
  <c r="F188" i="1"/>
  <c r="G188" i="1" s="1"/>
  <c r="H188" i="1"/>
  <c r="K188" i="1"/>
  <c r="L188" i="1" s="1"/>
  <c r="A189" i="1"/>
  <c r="B189" i="1" s="1"/>
  <c r="C189" i="1"/>
  <c r="D189" i="1"/>
  <c r="E189" i="1" s="1"/>
  <c r="F189" i="1"/>
  <c r="G189" i="1" s="1"/>
  <c r="H189" i="1"/>
  <c r="K189" i="1"/>
  <c r="L189" i="1" s="1"/>
  <c r="A190" i="1"/>
  <c r="B190" i="1" s="1"/>
  <c r="C190" i="1"/>
  <c r="D190" i="1"/>
  <c r="E190" i="1" s="1"/>
  <c r="F190" i="1"/>
  <c r="G190" i="1" s="1"/>
  <c r="H190" i="1"/>
  <c r="K190" i="1"/>
  <c r="L190" i="1" s="1"/>
  <c r="A191" i="1"/>
  <c r="B191" i="1" s="1"/>
  <c r="C191" i="1"/>
  <c r="D191" i="1"/>
  <c r="E191" i="1" s="1"/>
  <c r="F191" i="1"/>
  <c r="G191" i="1" s="1"/>
  <c r="H191" i="1"/>
  <c r="K191" i="1"/>
  <c r="L191" i="1" s="1"/>
  <c r="A192" i="1"/>
  <c r="B192" i="1" s="1"/>
  <c r="C192" i="1"/>
  <c r="D192" i="1"/>
  <c r="E192" i="1" s="1"/>
  <c r="F192" i="1"/>
  <c r="G192" i="1" s="1"/>
  <c r="H192" i="1"/>
  <c r="K192" i="1"/>
  <c r="L192" i="1" s="1"/>
  <c r="A193" i="1"/>
  <c r="B193" i="1" s="1"/>
  <c r="C193" i="1"/>
  <c r="D193" i="1"/>
  <c r="E193" i="1" s="1"/>
  <c r="F193" i="1"/>
  <c r="G193" i="1" s="1"/>
  <c r="H193" i="1"/>
  <c r="K193" i="1"/>
  <c r="L193" i="1" s="1"/>
  <c r="A194" i="1"/>
  <c r="B194" i="1" s="1"/>
  <c r="C194" i="1"/>
  <c r="D194" i="1"/>
  <c r="E194" i="1" s="1"/>
  <c r="F194" i="1"/>
  <c r="G194" i="1" s="1"/>
  <c r="H194" i="1"/>
  <c r="K194" i="1"/>
  <c r="L194" i="1" s="1"/>
  <c r="A195" i="1"/>
  <c r="B195" i="1" s="1"/>
  <c r="C195" i="1"/>
  <c r="D195" i="1"/>
  <c r="E195" i="1" s="1"/>
  <c r="F195" i="1"/>
  <c r="G195" i="1" s="1"/>
  <c r="H195" i="1"/>
  <c r="K195" i="1"/>
  <c r="L195" i="1" s="1"/>
  <c r="A196" i="1"/>
  <c r="B196" i="1" s="1"/>
  <c r="C196" i="1"/>
  <c r="D196" i="1"/>
  <c r="E196" i="1" s="1"/>
  <c r="F196" i="1"/>
  <c r="G196" i="1" s="1"/>
  <c r="H196" i="1"/>
  <c r="K196" i="1"/>
  <c r="L196" i="1" s="1"/>
  <c r="A197" i="1"/>
  <c r="B197" i="1" s="1"/>
  <c r="C197" i="1"/>
  <c r="D197" i="1"/>
  <c r="E197" i="1" s="1"/>
  <c r="F197" i="1"/>
  <c r="G197" i="1" s="1"/>
  <c r="H197" i="1"/>
  <c r="K197" i="1"/>
  <c r="L197" i="1" s="1"/>
  <c r="A198" i="1"/>
  <c r="B198" i="1" s="1"/>
  <c r="C198" i="1"/>
  <c r="D198" i="1"/>
  <c r="E198" i="1" s="1"/>
  <c r="F198" i="1"/>
  <c r="G198" i="1" s="1"/>
  <c r="H198" i="1"/>
  <c r="K198" i="1"/>
  <c r="L198" i="1" s="1"/>
  <c r="A199" i="1"/>
  <c r="B199" i="1" s="1"/>
  <c r="W199" i="1" s="1"/>
  <c r="C199" i="1"/>
  <c r="D199" i="1"/>
  <c r="E199" i="1" s="1"/>
  <c r="F199" i="1"/>
  <c r="G199" i="1" s="1"/>
  <c r="H199" i="1"/>
  <c r="K199" i="1"/>
  <c r="L199" i="1" s="1"/>
  <c r="A200" i="1"/>
  <c r="B200" i="1" s="1"/>
  <c r="C200" i="1"/>
  <c r="D200" i="1"/>
  <c r="E200" i="1" s="1"/>
  <c r="F200" i="1"/>
  <c r="G200" i="1" s="1"/>
  <c r="H200" i="1"/>
  <c r="K200" i="1"/>
  <c r="L200" i="1" s="1"/>
  <c r="A201" i="1"/>
  <c r="B201" i="1" s="1"/>
  <c r="C201" i="1"/>
  <c r="D201" i="1"/>
  <c r="E201" i="1" s="1"/>
  <c r="F201" i="1"/>
  <c r="G201" i="1" s="1"/>
  <c r="H201" i="1"/>
  <c r="K201" i="1"/>
  <c r="L201" i="1" s="1"/>
  <c r="A202" i="1"/>
  <c r="B202" i="1" s="1"/>
  <c r="C202" i="1"/>
  <c r="D202" i="1"/>
  <c r="E202" i="1" s="1"/>
  <c r="F202" i="1"/>
  <c r="G202" i="1" s="1"/>
  <c r="H202" i="1"/>
  <c r="K202" i="1"/>
  <c r="L202" i="1" s="1"/>
  <c r="A203" i="1"/>
  <c r="B203" i="1" s="1"/>
  <c r="C203" i="1"/>
  <c r="D203" i="1"/>
  <c r="E203" i="1" s="1"/>
  <c r="F203" i="1"/>
  <c r="G203" i="1" s="1"/>
  <c r="H203" i="1"/>
  <c r="K203" i="1"/>
  <c r="L203" i="1" s="1"/>
  <c r="A204" i="1"/>
  <c r="B204" i="1" s="1"/>
  <c r="C204" i="1"/>
  <c r="D204" i="1"/>
  <c r="E204" i="1" s="1"/>
  <c r="F204" i="1"/>
  <c r="G204" i="1" s="1"/>
  <c r="H204" i="1"/>
  <c r="K204" i="1"/>
  <c r="L204" i="1" s="1"/>
  <c r="A205" i="1"/>
  <c r="B205" i="1" s="1"/>
  <c r="C205" i="1"/>
  <c r="D205" i="1"/>
  <c r="E205" i="1" s="1"/>
  <c r="F205" i="1"/>
  <c r="G205" i="1" s="1"/>
  <c r="H205" i="1"/>
  <c r="K205" i="1"/>
  <c r="L205" i="1" s="1"/>
  <c r="A206" i="1"/>
  <c r="B206" i="1" s="1"/>
  <c r="C206" i="1"/>
  <c r="D206" i="1"/>
  <c r="E206" i="1" s="1"/>
  <c r="F206" i="1"/>
  <c r="G206" i="1" s="1"/>
  <c r="H206" i="1"/>
  <c r="K206" i="1"/>
  <c r="L206" i="1" s="1"/>
  <c r="A207" i="1"/>
  <c r="B207" i="1" s="1"/>
  <c r="C207" i="1"/>
  <c r="D207" i="1"/>
  <c r="E207" i="1" s="1"/>
  <c r="F207" i="1"/>
  <c r="G207" i="1" s="1"/>
  <c r="H207" i="1"/>
  <c r="K207" i="1"/>
  <c r="L207" i="1" s="1"/>
  <c r="A208" i="1"/>
  <c r="B208" i="1" s="1"/>
  <c r="C208" i="1"/>
  <c r="D208" i="1"/>
  <c r="E208" i="1" s="1"/>
  <c r="F208" i="1"/>
  <c r="G208" i="1" s="1"/>
  <c r="H208" i="1"/>
  <c r="K208" i="1"/>
  <c r="L208" i="1" s="1"/>
  <c r="A209" i="1"/>
  <c r="B209" i="1" s="1"/>
  <c r="X209" i="1" s="1"/>
  <c r="C209" i="1"/>
  <c r="D209" i="1"/>
  <c r="E209" i="1" s="1"/>
  <c r="F209" i="1"/>
  <c r="G209" i="1" s="1"/>
  <c r="H209" i="1"/>
  <c r="K209" i="1"/>
  <c r="L209" i="1" s="1"/>
  <c r="A210" i="1"/>
  <c r="B210" i="1" s="1"/>
  <c r="C210" i="1"/>
  <c r="D210" i="1"/>
  <c r="E210" i="1" s="1"/>
  <c r="F210" i="1"/>
  <c r="G210" i="1" s="1"/>
  <c r="H210" i="1"/>
  <c r="K210" i="1"/>
  <c r="L210" i="1" s="1"/>
  <c r="A211" i="1"/>
  <c r="B211" i="1" s="1"/>
  <c r="C211" i="1"/>
  <c r="D211" i="1"/>
  <c r="E211" i="1" s="1"/>
  <c r="F211" i="1"/>
  <c r="G211" i="1" s="1"/>
  <c r="H211" i="1"/>
  <c r="K211" i="1"/>
  <c r="L211" i="1" s="1"/>
  <c r="A212" i="1"/>
  <c r="B212" i="1" s="1"/>
  <c r="C212" i="1"/>
  <c r="D212" i="1"/>
  <c r="E212" i="1" s="1"/>
  <c r="F212" i="1"/>
  <c r="G212" i="1" s="1"/>
  <c r="H212" i="1"/>
  <c r="K212" i="1"/>
  <c r="L212" i="1" s="1"/>
  <c r="A213" i="1"/>
  <c r="B213" i="1" s="1"/>
  <c r="C213" i="1"/>
  <c r="D213" i="1"/>
  <c r="E213" i="1" s="1"/>
  <c r="F213" i="1"/>
  <c r="G213" i="1" s="1"/>
  <c r="H213" i="1"/>
  <c r="K213" i="1"/>
  <c r="L213" i="1" s="1"/>
  <c r="A214" i="1"/>
  <c r="B214" i="1" s="1"/>
  <c r="C214" i="1"/>
  <c r="D214" i="1"/>
  <c r="E214" i="1" s="1"/>
  <c r="F214" i="1"/>
  <c r="G214" i="1" s="1"/>
  <c r="H214" i="1"/>
  <c r="K214" i="1"/>
  <c r="L214" i="1" s="1"/>
  <c r="A215" i="1"/>
  <c r="B215" i="1" s="1"/>
  <c r="C215" i="1"/>
  <c r="D215" i="1"/>
  <c r="E215" i="1" s="1"/>
  <c r="F215" i="1"/>
  <c r="G215" i="1" s="1"/>
  <c r="H215" i="1"/>
  <c r="K215" i="1"/>
  <c r="L215" i="1" s="1"/>
  <c r="A216" i="1"/>
  <c r="B216" i="1" s="1"/>
  <c r="C216" i="1"/>
  <c r="D216" i="1"/>
  <c r="E216" i="1" s="1"/>
  <c r="F216" i="1"/>
  <c r="G216" i="1" s="1"/>
  <c r="H216" i="1"/>
  <c r="K216" i="1"/>
  <c r="L216" i="1" s="1"/>
  <c r="A217" i="1"/>
  <c r="B217" i="1" s="1"/>
  <c r="C217" i="1"/>
  <c r="D217" i="1"/>
  <c r="E217" i="1" s="1"/>
  <c r="F217" i="1"/>
  <c r="G217" i="1" s="1"/>
  <c r="H217" i="1"/>
  <c r="K217" i="1"/>
  <c r="L217" i="1" s="1"/>
  <c r="A218" i="1"/>
  <c r="B218" i="1" s="1"/>
  <c r="C218" i="1"/>
  <c r="D218" i="1"/>
  <c r="E218" i="1" s="1"/>
  <c r="F218" i="1"/>
  <c r="G218" i="1" s="1"/>
  <c r="H218" i="1"/>
  <c r="K218" i="1"/>
  <c r="L218" i="1" s="1"/>
  <c r="A219" i="1"/>
  <c r="B219" i="1" s="1"/>
  <c r="C219" i="1"/>
  <c r="D219" i="1"/>
  <c r="E219" i="1" s="1"/>
  <c r="F219" i="1"/>
  <c r="G219" i="1" s="1"/>
  <c r="H219" i="1"/>
  <c r="K219" i="1"/>
  <c r="L219" i="1" s="1"/>
  <c r="A220" i="1"/>
  <c r="B220" i="1" s="1"/>
  <c r="W220" i="1" s="1"/>
  <c r="C220" i="1"/>
  <c r="D220" i="1"/>
  <c r="E220" i="1" s="1"/>
  <c r="F220" i="1"/>
  <c r="G220" i="1" s="1"/>
  <c r="H220" i="1"/>
  <c r="K220" i="1"/>
  <c r="L220" i="1" s="1"/>
  <c r="A221" i="1"/>
  <c r="B221" i="1" s="1"/>
  <c r="C221" i="1"/>
  <c r="D221" i="1"/>
  <c r="E221" i="1" s="1"/>
  <c r="F221" i="1"/>
  <c r="G221" i="1" s="1"/>
  <c r="H221" i="1"/>
  <c r="K221" i="1"/>
  <c r="L221" i="1" s="1"/>
  <c r="A222" i="1"/>
  <c r="B222" i="1" s="1"/>
  <c r="C222" i="1"/>
  <c r="D222" i="1"/>
  <c r="E222" i="1" s="1"/>
  <c r="F222" i="1"/>
  <c r="G222" i="1" s="1"/>
  <c r="H222" i="1"/>
  <c r="K222" i="1"/>
  <c r="L222" i="1" s="1"/>
  <c r="A223" i="1"/>
  <c r="B223" i="1" s="1"/>
  <c r="C223" i="1"/>
  <c r="D223" i="1"/>
  <c r="E223" i="1" s="1"/>
  <c r="F223" i="1"/>
  <c r="G223" i="1" s="1"/>
  <c r="H223" i="1"/>
  <c r="K223" i="1"/>
  <c r="L223" i="1" s="1"/>
  <c r="A224" i="1"/>
  <c r="B224" i="1" s="1"/>
  <c r="C224" i="1"/>
  <c r="D224" i="1"/>
  <c r="E224" i="1" s="1"/>
  <c r="F224" i="1"/>
  <c r="G224" i="1" s="1"/>
  <c r="H224" i="1"/>
  <c r="K224" i="1"/>
  <c r="L224" i="1" s="1"/>
  <c r="A225" i="1"/>
  <c r="B225" i="1" s="1"/>
  <c r="C225" i="1"/>
  <c r="D225" i="1"/>
  <c r="E225" i="1" s="1"/>
  <c r="F225" i="1"/>
  <c r="G225" i="1" s="1"/>
  <c r="H225" i="1"/>
  <c r="K225" i="1"/>
  <c r="L225" i="1" s="1"/>
  <c r="A226" i="1"/>
  <c r="B226" i="1" s="1"/>
  <c r="C226" i="1"/>
  <c r="D226" i="1"/>
  <c r="E226" i="1" s="1"/>
  <c r="F226" i="1"/>
  <c r="G226" i="1" s="1"/>
  <c r="H226" i="1"/>
  <c r="K226" i="1"/>
  <c r="L226" i="1" s="1"/>
  <c r="A227" i="1"/>
  <c r="B227" i="1" s="1"/>
  <c r="C227" i="1"/>
  <c r="D227" i="1"/>
  <c r="E227" i="1" s="1"/>
  <c r="F227" i="1"/>
  <c r="G227" i="1" s="1"/>
  <c r="H227" i="1"/>
  <c r="K227" i="1"/>
  <c r="L227" i="1" s="1"/>
  <c r="A228" i="1"/>
  <c r="B228" i="1" s="1"/>
  <c r="C228" i="1"/>
  <c r="D228" i="1"/>
  <c r="E228" i="1" s="1"/>
  <c r="F228" i="1"/>
  <c r="G228" i="1" s="1"/>
  <c r="H228" i="1"/>
  <c r="K228" i="1"/>
  <c r="L228" i="1" s="1"/>
  <c r="A229" i="1"/>
  <c r="B229" i="1" s="1"/>
  <c r="C229" i="1"/>
  <c r="D229" i="1"/>
  <c r="E229" i="1" s="1"/>
  <c r="F229" i="1"/>
  <c r="G229" i="1" s="1"/>
  <c r="H229" i="1"/>
  <c r="K229" i="1"/>
  <c r="L229" i="1" s="1"/>
  <c r="A230" i="1"/>
  <c r="B230" i="1" s="1"/>
  <c r="C230" i="1"/>
  <c r="D230" i="1"/>
  <c r="E230" i="1" s="1"/>
  <c r="F230" i="1"/>
  <c r="G230" i="1" s="1"/>
  <c r="H230" i="1"/>
  <c r="K230" i="1"/>
  <c r="L230" i="1" s="1"/>
  <c r="A231" i="1"/>
  <c r="B231" i="1" s="1"/>
  <c r="W231" i="1" s="1"/>
  <c r="C231" i="1"/>
  <c r="D231" i="1"/>
  <c r="E231" i="1" s="1"/>
  <c r="F231" i="1"/>
  <c r="G231" i="1" s="1"/>
  <c r="H231" i="1"/>
  <c r="K231" i="1"/>
  <c r="L231" i="1" s="1"/>
  <c r="A232" i="1"/>
  <c r="B232" i="1" s="1"/>
  <c r="C232" i="1"/>
  <c r="D232" i="1"/>
  <c r="E232" i="1" s="1"/>
  <c r="F232" i="1"/>
  <c r="G232" i="1" s="1"/>
  <c r="H232" i="1"/>
  <c r="K232" i="1"/>
  <c r="L232" i="1" s="1"/>
  <c r="A233" i="1"/>
  <c r="B233" i="1" s="1"/>
  <c r="C233" i="1"/>
  <c r="D233" i="1"/>
  <c r="E233" i="1" s="1"/>
  <c r="F233" i="1"/>
  <c r="G233" i="1" s="1"/>
  <c r="H233" i="1"/>
  <c r="K233" i="1"/>
  <c r="L233" i="1" s="1"/>
  <c r="A234" i="1"/>
  <c r="B234" i="1" s="1"/>
  <c r="C234" i="1"/>
  <c r="D234" i="1"/>
  <c r="E234" i="1" s="1"/>
  <c r="F234" i="1"/>
  <c r="G234" i="1" s="1"/>
  <c r="H234" i="1"/>
  <c r="K234" i="1"/>
  <c r="L234" i="1" s="1"/>
  <c r="A235" i="1"/>
  <c r="B235" i="1" s="1"/>
  <c r="C235" i="1"/>
  <c r="D235" i="1"/>
  <c r="E235" i="1" s="1"/>
  <c r="F235" i="1"/>
  <c r="G235" i="1" s="1"/>
  <c r="H235" i="1"/>
  <c r="K235" i="1"/>
  <c r="L235" i="1" s="1"/>
  <c r="A236" i="1"/>
  <c r="B236" i="1" s="1"/>
  <c r="C236" i="1"/>
  <c r="D236" i="1"/>
  <c r="E236" i="1" s="1"/>
  <c r="F236" i="1"/>
  <c r="G236" i="1" s="1"/>
  <c r="H236" i="1"/>
  <c r="K236" i="1"/>
  <c r="L236" i="1" s="1"/>
  <c r="A237" i="1"/>
  <c r="B237" i="1" s="1"/>
  <c r="C237" i="1"/>
  <c r="D237" i="1"/>
  <c r="E237" i="1" s="1"/>
  <c r="F237" i="1"/>
  <c r="G237" i="1" s="1"/>
  <c r="H237" i="1"/>
  <c r="K237" i="1"/>
  <c r="L237" i="1" s="1"/>
  <c r="A238" i="1"/>
  <c r="B238" i="1" s="1"/>
  <c r="C238" i="1"/>
  <c r="D238" i="1"/>
  <c r="E238" i="1" s="1"/>
  <c r="F238" i="1"/>
  <c r="G238" i="1" s="1"/>
  <c r="H238" i="1"/>
  <c r="K238" i="1"/>
  <c r="L238" i="1" s="1"/>
  <c r="A239" i="1"/>
  <c r="B239" i="1" s="1"/>
  <c r="C239" i="1"/>
  <c r="D239" i="1"/>
  <c r="E239" i="1" s="1"/>
  <c r="F239" i="1"/>
  <c r="G239" i="1" s="1"/>
  <c r="H239" i="1"/>
  <c r="K239" i="1"/>
  <c r="L239" i="1" s="1"/>
  <c r="A240" i="1"/>
  <c r="B240" i="1" s="1"/>
  <c r="C240" i="1"/>
  <c r="D240" i="1"/>
  <c r="E240" i="1" s="1"/>
  <c r="F240" i="1"/>
  <c r="G240" i="1" s="1"/>
  <c r="H240" i="1"/>
  <c r="K240" i="1"/>
  <c r="L240" i="1" s="1"/>
  <c r="A241" i="1"/>
  <c r="B241" i="1" s="1"/>
  <c r="X241" i="1" s="1"/>
  <c r="C241" i="1"/>
  <c r="D241" i="1"/>
  <c r="E241" i="1" s="1"/>
  <c r="F241" i="1"/>
  <c r="G241" i="1" s="1"/>
  <c r="H241" i="1"/>
  <c r="K241" i="1"/>
  <c r="L241" i="1" s="1"/>
  <c r="A242" i="1"/>
  <c r="B242" i="1" s="1"/>
  <c r="C242" i="1"/>
  <c r="D242" i="1"/>
  <c r="E242" i="1" s="1"/>
  <c r="F242" i="1"/>
  <c r="G242" i="1" s="1"/>
  <c r="H242" i="1"/>
  <c r="K242" i="1"/>
  <c r="L242" i="1" s="1"/>
  <c r="A243" i="1"/>
  <c r="B243" i="1" s="1"/>
  <c r="C243" i="1"/>
  <c r="D243" i="1"/>
  <c r="E243" i="1" s="1"/>
  <c r="F243" i="1"/>
  <c r="G243" i="1" s="1"/>
  <c r="H243" i="1"/>
  <c r="K243" i="1"/>
  <c r="L243" i="1" s="1"/>
  <c r="A244" i="1"/>
  <c r="B244" i="1" s="1"/>
  <c r="C244" i="1"/>
  <c r="D244" i="1"/>
  <c r="E244" i="1" s="1"/>
  <c r="F244" i="1"/>
  <c r="G244" i="1" s="1"/>
  <c r="H244" i="1"/>
  <c r="K244" i="1"/>
  <c r="L244" i="1" s="1"/>
  <c r="A245" i="1"/>
  <c r="B245" i="1" s="1"/>
  <c r="C245" i="1"/>
  <c r="D245" i="1"/>
  <c r="E245" i="1" s="1"/>
  <c r="F245" i="1"/>
  <c r="G245" i="1" s="1"/>
  <c r="H245" i="1"/>
  <c r="K245" i="1"/>
  <c r="L245" i="1" s="1"/>
  <c r="A246" i="1"/>
  <c r="B246" i="1" s="1"/>
  <c r="C246" i="1"/>
  <c r="D246" i="1"/>
  <c r="E246" i="1" s="1"/>
  <c r="F246" i="1"/>
  <c r="G246" i="1" s="1"/>
  <c r="H246" i="1"/>
  <c r="K246" i="1"/>
  <c r="L246" i="1" s="1"/>
  <c r="A247" i="1"/>
  <c r="B247" i="1" s="1"/>
  <c r="C247" i="1"/>
  <c r="D247" i="1"/>
  <c r="E247" i="1" s="1"/>
  <c r="F247" i="1"/>
  <c r="G247" i="1" s="1"/>
  <c r="H247" i="1"/>
  <c r="K247" i="1"/>
  <c r="L247" i="1" s="1"/>
  <c r="A248" i="1"/>
  <c r="B248" i="1" s="1"/>
  <c r="C248" i="1"/>
  <c r="D248" i="1"/>
  <c r="E248" i="1" s="1"/>
  <c r="F248" i="1"/>
  <c r="G248" i="1" s="1"/>
  <c r="H248" i="1"/>
  <c r="K248" i="1"/>
  <c r="L248" i="1" s="1"/>
  <c r="A249" i="1"/>
  <c r="B249" i="1" s="1"/>
  <c r="C249" i="1"/>
  <c r="D249" i="1"/>
  <c r="E249" i="1" s="1"/>
  <c r="F249" i="1"/>
  <c r="G249" i="1" s="1"/>
  <c r="H249" i="1"/>
  <c r="K249" i="1"/>
  <c r="L249" i="1" s="1"/>
  <c r="A250" i="1"/>
  <c r="B250" i="1" s="1"/>
  <c r="C250" i="1"/>
  <c r="D250" i="1"/>
  <c r="E250" i="1" s="1"/>
  <c r="F250" i="1"/>
  <c r="G250" i="1" s="1"/>
  <c r="H250" i="1"/>
  <c r="K250" i="1"/>
  <c r="L250" i="1" s="1"/>
  <c r="A251" i="1"/>
  <c r="B251" i="1" s="1"/>
  <c r="C251" i="1"/>
  <c r="D251" i="1"/>
  <c r="E251" i="1" s="1"/>
  <c r="F251" i="1"/>
  <c r="G251" i="1" s="1"/>
  <c r="H251" i="1"/>
  <c r="K251" i="1"/>
  <c r="L251" i="1" s="1"/>
  <c r="A252" i="1"/>
  <c r="B252" i="1" s="1"/>
  <c r="W252" i="1" s="1"/>
  <c r="C252" i="1"/>
  <c r="D252" i="1"/>
  <c r="E252" i="1" s="1"/>
  <c r="F252" i="1"/>
  <c r="G252" i="1" s="1"/>
  <c r="H252" i="1"/>
  <c r="K252" i="1"/>
  <c r="L252" i="1" s="1"/>
  <c r="A253" i="1"/>
  <c r="B253" i="1" s="1"/>
  <c r="C253" i="1"/>
  <c r="D253" i="1"/>
  <c r="E253" i="1" s="1"/>
  <c r="F253" i="1"/>
  <c r="G253" i="1" s="1"/>
  <c r="H253" i="1"/>
  <c r="K253" i="1"/>
  <c r="L253" i="1" s="1"/>
  <c r="A254" i="1"/>
  <c r="B254" i="1" s="1"/>
  <c r="C254" i="1"/>
  <c r="D254" i="1"/>
  <c r="E254" i="1" s="1"/>
  <c r="F254" i="1"/>
  <c r="G254" i="1" s="1"/>
  <c r="H254" i="1"/>
  <c r="K254" i="1"/>
  <c r="L254" i="1" s="1"/>
  <c r="A255" i="1"/>
  <c r="B255" i="1" s="1"/>
  <c r="C255" i="1"/>
  <c r="D255" i="1"/>
  <c r="E255" i="1" s="1"/>
  <c r="F255" i="1"/>
  <c r="G255" i="1" s="1"/>
  <c r="H255" i="1"/>
  <c r="K255" i="1"/>
  <c r="L255" i="1" s="1"/>
  <c r="A256" i="1"/>
  <c r="B256" i="1" s="1"/>
  <c r="C256" i="1"/>
  <c r="D256" i="1"/>
  <c r="E256" i="1" s="1"/>
  <c r="F256" i="1"/>
  <c r="G256" i="1" s="1"/>
  <c r="H256" i="1"/>
  <c r="K256" i="1"/>
  <c r="L256" i="1" s="1"/>
  <c r="A257" i="1"/>
  <c r="B257" i="1" s="1"/>
  <c r="C257" i="1"/>
  <c r="D257" i="1"/>
  <c r="E257" i="1" s="1"/>
  <c r="F257" i="1"/>
  <c r="G257" i="1" s="1"/>
  <c r="H257" i="1"/>
  <c r="K257" i="1"/>
  <c r="L257" i="1" s="1"/>
  <c r="A258" i="1"/>
  <c r="B258" i="1" s="1"/>
  <c r="C258" i="1"/>
  <c r="D258" i="1"/>
  <c r="E258" i="1" s="1"/>
  <c r="F258" i="1"/>
  <c r="G258" i="1" s="1"/>
  <c r="H258" i="1"/>
  <c r="K258" i="1"/>
  <c r="L258" i="1" s="1"/>
  <c r="A259" i="1"/>
  <c r="B259" i="1" s="1"/>
  <c r="C259" i="1"/>
  <c r="D259" i="1"/>
  <c r="E259" i="1" s="1"/>
  <c r="F259" i="1"/>
  <c r="G259" i="1" s="1"/>
  <c r="H259" i="1"/>
  <c r="K259" i="1"/>
  <c r="L259" i="1" s="1"/>
  <c r="A260" i="1"/>
  <c r="B260" i="1" s="1"/>
  <c r="C260" i="1"/>
  <c r="D260" i="1"/>
  <c r="E260" i="1" s="1"/>
  <c r="F260" i="1"/>
  <c r="G260" i="1" s="1"/>
  <c r="H260" i="1"/>
  <c r="K260" i="1"/>
  <c r="L260" i="1" s="1"/>
  <c r="A261" i="1"/>
  <c r="B261" i="1" s="1"/>
  <c r="C261" i="1"/>
  <c r="D261" i="1"/>
  <c r="E261" i="1" s="1"/>
  <c r="F261" i="1"/>
  <c r="G261" i="1" s="1"/>
  <c r="H261" i="1"/>
  <c r="K261" i="1"/>
  <c r="L261" i="1" s="1"/>
  <c r="A262" i="1"/>
  <c r="B262" i="1" s="1"/>
  <c r="C262" i="1"/>
  <c r="D262" i="1"/>
  <c r="E262" i="1" s="1"/>
  <c r="F262" i="1"/>
  <c r="G262" i="1" s="1"/>
  <c r="H262" i="1"/>
  <c r="K262" i="1"/>
  <c r="L262" i="1" s="1"/>
  <c r="A263" i="1"/>
  <c r="B263" i="1" s="1"/>
  <c r="W263" i="1" s="1"/>
  <c r="C263" i="1"/>
  <c r="D263" i="1"/>
  <c r="E263" i="1" s="1"/>
  <c r="F263" i="1"/>
  <c r="G263" i="1" s="1"/>
  <c r="H263" i="1"/>
  <c r="K263" i="1"/>
  <c r="L263" i="1" s="1"/>
  <c r="A264" i="1"/>
  <c r="B264" i="1" s="1"/>
  <c r="C264" i="1"/>
  <c r="D264" i="1"/>
  <c r="E264" i="1" s="1"/>
  <c r="F264" i="1"/>
  <c r="G264" i="1" s="1"/>
  <c r="H264" i="1"/>
  <c r="K264" i="1"/>
  <c r="L264" i="1" s="1"/>
  <c r="A265" i="1"/>
  <c r="B265" i="1" s="1"/>
  <c r="C265" i="1"/>
  <c r="D265" i="1"/>
  <c r="E265" i="1" s="1"/>
  <c r="F265" i="1"/>
  <c r="G265" i="1" s="1"/>
  <c r="H265" i="1"/>
  <c r="K265" i="1"/>
  <c r="L265" i="1" s="1"/>
  <c r="A266" i="1"/>
  <c r="B266" i="1" s="1"/>
  <c r="C266" i="1"/>
  <c r="D266" i="1"/>
  <c r="E266" i="1" s="1"/>
  <c r="F266" i="1"/>
  <c r="G266" i="1" s="1"/>
  <c r="H266" i="1"/>
  <c r="K266" i="1"/>
  <c r="L266" i="1" s="1"/>
  <c r="A267" i="1"/>
  <c r="B267" i="1" s="1"/>
  <c r="C267" i="1"/>
  <c r="D267" i="1"/>
  <c r="E267" i="1" s="1"/>
  <c r="F267" i="1"/>
  <c r="G267" i="1" s="1"/>
  <c r="H267" i="1"/>
  <c r="K267" i="1"/>
  <c r="L267" i="1" s="1"/>
  <c r="A268" i="1"/>
  <c r="B268" i="1" s="1"/>
  <c r="C268" i="1"/>
  <c r="D268" i="1"/>
  <c r="E268" i="1" s="1"/>
  <c r="F268" i="1"/>
  <c r="G268" i="1" s="1"/>
  <c r="H268" i="1"/>
  <c r="K268" i="1"/>
  <c r="L268" i="1" s="1"/>
  <c r="A269" i="1"/>
  <c r="B269" i="1" s="1"/>
  <c r="C269" i="1"/>
  <c r="D269" i="1"/>
  <c r="E269" i="1" s="1"/>
  <c r="F269" i="1"/>
  <c r="G269" i="1" s="1"/>
  <c r="H269" i="1"/>
  <c r="K269" i="1"/>
  <c r="L269" i="1" s="1"/>
  <c r="A270" i="1"/>
  <c r="B270" i="1" s="1"/>
  <c r="C270" i="1"/>
  <c r="D270" i="1"/>
  <c r="E270" i="1" s="1"/>
  <c r="F270" i="1"/>
  <c r="G270" i="1" s="1"/>
  <c r="H270" i="1"/>
  <c r="K270" i="1"/>
  <c r="L270" i="1" s="1"/>
  <c r="A271" i="1"/>
  <c r="B271" i="1" s="1"/>
  <c r="C271" i="1"/>
  <c r="D271" i="1"/>
  <c r="E271" i="1" s="1"/>
  <c r="F271" i="1"/>
  <c r="G271" i="1" s="1"/>
  <c r="H271" i="1"/>
  <c r="K271" i="1"/>
  <c r="L271" i="1" s="1"/>
  <c r="A272" i="1"/>
  <c r="B272" i="1" s="1"/>
  <c r="C272" i="1"/>
  <c r="D272" i="1"/>
  <c r="E272" i="1" s="1"/>
  <c r="F272" i="1"/>
  <c r="G272" i="1" s="1"/>
  <c r="H272" i="1"/>
  <c r="K272" i="1"/>
  <c r="L272" i="1" s="1"/>
  <c r="A273" i="1"/>
  <c r="B273" i="1" s="1"/>
  <c r="X273" i="1" s="1"/>
  <c r="C273" i="1"/>
  <c r="D273" i="1"/>
  <c r="E273" i="1" s="1"/>
  <c r="F273" i="1"/>
  <c r="G273" i="1" s="1"/>
  <c r="H273" i="1"/>
  <c r="K273" i="1"/>
  <c r="L273" i="1" s="1"/>
  <c r="A274" i="1"/>
  <c r="B274" i="1" s="1"/>
  <c r="C274" i="1"/>
  <c r="D274" i="1"/>
  <c r="E274" i="1" s="1"/>
  <c r="F274" i="1"/>
  <c r="G274" i="1" s="1"/>
  <c r="H274" i="1"/>
  <c r="K274" i="1"/>
  <c r="L274" i="1" s="1"/>
  <c r="A275" i="1"/>
  <c r="B275" i="1" s="1"/>
  <c r="C275" i="1"/>
  <c r="D275" i="1"/>
  <c r="E275" i="1" s="1"/>
  <c r="F275" i="1"/>
  <c r="G275" i="1" s="1"/>
  <c r="H275" i="1"/>
  <c r="K275" i="1"/>
  <c r="L275" i="1" s="1"/>
  <c r="A276" i="1"/>
  <c r="B276" i="1" s="1"/>
  <c r="C276" i="1"/>
  <c r="D276" i="1"/>
  <c r="E276" i="1" s="1"/>
  <c r="F276" i="1"/>
  <c r="G276" i="1" s="1"/>
  <c r="H276" i="1"/>
  <c r="K276" i="1"/>
  <c r="L276" i="1" s="1"/>
  <c r="A277" i="1"/>
  <c r="B277" i="1" s="1"/>
  <c r="C277" i="1"/>
  <c r="D277" i="1"/>
  <c r="E277" i="1" s="1"/>
  <c r="F277" i="1"/>
  <c r="G277" i="1" s="1"/>
  <c r="H277" i="1"/>
  <c r="K277" i="1"/>
  <c r="L277" i="1" s="1"/>
  <c r="A278" i="1"/>
  <c r="B278" i="1" s="1"/>
  <c r="C278" i="1"/>
  <c r="D278" i="1"/>
  <c r="E278" i="1" s="1"/>
  <c r="F278" i="1"/>
  <c r="G278" i="1" s="1"/>
  <c r="H278" i="1"/>
  <c r="K278" i="1"/>
  <c r="L278" i="1" s="1"/>
  <c r="A279" i="1"/>
  <c r="B279" i="1" s="1"/>
  <c r="C279" i="1"/>
  <c r="D279" i="1"/>
  <c r="E279" i="1" s="1"/>
  <c r="F279" i="1"/>
  <c r="G279" i="1" s="1"/>
  <c r="H279" i="1"/>
  <c r="K279" i="1"/>
  <c r="L279" i="1" s="1"/>
  <c r="A280" i="1"/>
  <c r="B280" i="1" s="1"/>
  <c r="C280" i="1"/>
  <c r="D280" i="1"/>
  <c r="E280" i="1" s="1"/>
  <c r="F280" i="1"/>
  <c r="G280" i="1" s="1"/>
  <c r="H280" i="1"/>
  <c r="K280" i="1"/>
  <c r="L280" i="1" s="1"/>
  <c r="A281" i="1"/>
  <c r="B281" i="1" s="1"/>
  <c r="C281" i="1"/>
  <c r="D281" i="1"/>
  <c r="E281" i="1" s="1"/>
  <c r="F281" i="1"/>
  <c r="G281" i="1" s="1"/>
  <c r="H281" i="1"/>
  <c r="K281" i="1"/>
  <c r="L281" i="1" s="1"/>
  <c r="A282" i="1"/>
  <c r="B282" i="1" s="1"/>
  <c r="C282" i="1"/>
  <c r="D282" i="1"/>
  <c r="E282" i="1" s="1"/>
  <c r="F282" i="1"/>
  <c r="G282" i="1" s="1"/>
  <c r="H282" i="1"/>
  <c r="K282" i="1"/>
  <c r="L282" i="1" s="1"/>
  <c r="A283" i="1"/>
  <c r="B283" i="1" s="1"/>
  <c r="C283" i="1"/>
  <c r="D283" i="1"/>
  <c r="E283" i="1" s="1"/>
  <c r="F283" i="1"/>
  <c r="G283" i="1" s="1"/>
  <c r="H283" i="1"/>
  <c r="K283" i="1"/>
  <c r="L283" i="1" s="1"/>
  <c r="A284" i="1"/>
  <c r="B284" i="1" s="1"/>
  <c r="W284" i="1" s="1"/>
  <c r="C284" i="1"/>
  <c r="D284" i="1"/>
  <c r="E284" i="1" s="1"/>
  <c r="F284" i="1"/>
  <c r="G284" i="1" s="1"/>
  <c r="H284" i="1"/>
  <c r="K284" i="1"/>
  <c r="L284" i="1" s="1"/>
  <c r="A285" i="1"/>
  <c r="B285" i="1" s="1"/>
  <c r="C285" i="1"/>
  <c r="D285" i="1"/>
  <c r="E285" i="1" s="1"/>
  <c r="F285" i="1"/>
  <c r="G285" i="1" s="1"/>
  <c r="H285" i="1"/>
  <c r="K285" i="1"/>
  <c r="L285" i="1" s="1"/>
  <c r="A286" i="1"/>
  <c r="B286" i="1" s="1"/>
  <c r="C286" i="1"/>
  <c r="D286" i="1"/>
  <c r="E286" i="1" s="1"/>
  <c r="F286" i="1"/>
  <c r="G286" i="1" s="1"/>
  <c r="H286" i="1"/>
  <c r="K286" i="1"/>
  <c r="L286" i="1" s="1"/>
  <c r="A287" i="1"/>
  <c r="B287" i="1" s="1"/>
  <c r="C287" i="1"/>
  <c r="D287" i="1"/>
  <c r="E287" i="1" s="1"/>
  <c r="F287" i="1"/>
  <c r="G287" i="1" s="1"/>
  <c r="H287" i="1"/>
  <c r="K287" i="1"/>
  <c r="L287" i="1" s="1"/>
  <c r="A288" i="1"/>
  <c r="B288" i="1" s="1"/>
  <c r="C288" i="1"/>
  <c r="D288" i="1"/>
  <c r="E288" i="1" s="1"/>
  <c r="F288" i="1"/>
  <c r="G288" i="1" s="1"/>
  <c r="H288" i="1"/>
  <c r="K288" i="1"/>
  <c r="L288" i="1" s="1"/>
  <c r="A289" i="1"/>
  <c r="B289" i="1" s="1"/>
  <c r="C289" i="1"/>
  <c r="D289" i="1"/>
  <c r="E289" i="1" s="1"/>
  <c r="F289" i="1"/>
  <c r="G289" i="1" s="1"/>
  <c r="H289" i="1"/>
  <c r="K289" i="1"/>
  <c r="L289" i="1" s="1"/>
  <c r="A290" i="1"/>
  <c r="B290" i="1" s="1"/>
  <c r="C290" i="1"/>
  <c r="D290" i="1"/>
  <c r="E290" i="1" s="1"/>
  <c r="F290" i="1"/>
  <c r="G290" i="1" s="1"/>
  <c r="H290" i="1"/>
  <c r="K290" i="1"/>
  <c r="L290" i="1" s="1"/>
  <c r="A291" i="1"/>
  <c r="B291" i="1" s="1"/>
  <c r="C291" i="1"/>
  <c r="D291" i="1"/>
  <c r="E291" i="1" s="1"/>
  <c r="F291" i="1"/>
  <c r="G291" i="1" s="1"/>
  <c r="H291" i="1"/>
  <c r="K291" i="1"/>
  <c r="L291" i="1" s="1"/>
  <c r="A292" i="1"/>
  <c r="B292" i="1" s="1"/>
  <c r="C292" i="1"/>
  <c r="D292" i="1"/>
  <c r="E292" i="1" s="1"/>
  <c r="F292" i="1"/>
  <c r="G292" i="1" s="1"/>
  <c r="H292" i="1"/>
  <c r="K292" i="1"/>
  <c r="L292" i="1" s="1"/>
  <c r="A293" i="1"/>
  <c r="B293" i="1" s="1"/>
  <c r="C293" i="1"/>
  <c r="D293" i="1"/>
  <c r="E293" i="1" s="1"/>
  <c r="F293" i="1"/>
  <c r="G293" i="1" s="1"/>
  <c r="H293" i="1"/>
  <c r="K293" i="1"/>
  <c r="L293" i="1" s="1"/>
  <c r="A294" i="1"/>
  <c r="B294" i="1" s="1"/>
  <c r="C294" i="1"/>
  <c r="D294" i="1"/>
  <c r="E294" i="1" s="1"/>
  <c r="F294" i="1"/>
  <c r="G294" i="1" s="1"/>
  <c r="H294" i="1"/>
  <c r="K294" i="1"/>
  <c r="L294" i="1" s="1"/>
  <c r="A295" i="1"/>
  <c r="B295" i="1" s="1"/>
  <c r="W295" i="1" s="1"/>
  <c r="C295" i="1"/>
  <c r="D295" i="1"/>
  <c r="E295" i="1" s="1"/>
  <c r="F295" i="1"/>
  <c r="G295" i="1" s="1"/>
  <c r="H295" i="1"/>
  <c r="K295" i="1"/>
  <c r="L295" i="1" s="1"/>
  <c r="A296" i="1"/>
  <c r="B296" i="1" s="1"/>
  <c r="C296" i="1"/>
  <c r="D296" i="1"/>
  <c r="E296" i="1" s="1"/>
  <c r="F296" i="1"/>
  <c r="G296" i="1" s="1"/>
  <c r="H296" i="1"/>
  <c r="K296" i="1"/>
  <c r="L296" i="1" s="1"/>
  <c r="A297" i="1"/>
  <c r="B297" i="1" s="1"/>
  <c r="C297" i="1"/>
  <c r="D297" i="1"/>
  <c r="E297" i="1" s="1"/>
  <c r="F297" i="1"/>
  <c r="G297" i="1" s="1"/>
  <c r="H297" i="1"/>
  <c r="K297" i="1"/>
  <c r="L297" i="1" s="1"/>
  <c r="A298" i="1"/>
  <c r="B298" i="1" s="1"/>
  <c r="C298" i="1"/>
  <c r="D298" i="1"/>
  <c r="E298" i="1" s="1"/>
  <c r="F298" i="1"/>
  <c r="G298" i="1" s="1"/>
  <c r="H298" i="1"/>
  <c r="K298" i="1"/>
  <c r="L298" i="1" s="1"/>
  <c r="A299" i="1"/>
  <c r="B299" i="1" s="1"/>
  <c r="C299" i="1"/>
  <c r="D299" i="1"/>
  <c r="E299" i="1" s="1"/>
  <c r="F299" i="1"/>
  <c r="G299" i="1" s="1"/>
  <c r="H299" i="1"/>
  <c r="K299" i="1"/>
  <c r="L299" i="1" s="1"/>
  <c r="A300" i="1"/>
  <c r="B300" i="1" s="1"/>
  <c r="C300" i="1"/>
  <c r="D300" i="1"/>
  <c r="E300" i="1" s="1"/>
  <c r="F300" i="1"/>
  <c r="G300" i="1" s="1"/>
  <c r="H300" i="1"/>
  <c r="K300" i="1"/>
  <c r="L300" i="1" s="1"/>
  <c r="A301" i="1"/>
  <c r="B301" i="1" s="1"/>
  <c r="C301" i="1"/>
  <c r="D301" i="1"/>
  <c r="E301" i="1" s="1"/>
  <c r="F301" i="1"/>
  <c r="G301" i="1" s="1"/>
  <c r="H301" i="1"/>
  <c r="K301" i="1"/>
  <c r="L301" i="1" s="1"/>
  <c r="A302" i="1"/>
  <c r="B302" i="1" s="1"/>
  <c r="C302" i="1"/>
  <c r="D302" i="1"/>
  <c r="E302" i="1" s="1"/>
  <c r="F302" i="1"/>
  <c r="G302" i="1" s="1"/>
  <c r="H302" i="1"/>
  <c r="K302" i="1"/>
  <c r="L302" i="1" s="1"/>
  <c r="A303" i="1"/>
  <c r="B303" i="1" s="1"/>
  <c r="C303" i="1"/>
  <c r="D303" i="1"/>
  <c r="E303" i="1" s="1"/>
  <c r="F303" i="1"/>
  <c r="G303" i="1" s="1"/>
  <c r="H303" i="1"/>
  <c r="K303" i="1"/>
  <c r="L303" i="1" s="1"/>
  <c r="A304" i="1"/>
  <c r="B304" i="1" s="1"/>
  <c r="C304" i="1"/>
  <c r="D304" i="1"/>
  <c r="E304" i="1" s="1"/>
  <c r="F304" i="1"/>
  <c r="G304" i="1" s="1"/>
  <c r="H304" i="1"/>
  <c r="K304" i="1"/>
  <c r="L304" i="1" s="1"/>
  <c r="A305" i="1"/>
  <c r="B305" i="1" s="1"/>
  <c r="X305" i="1" s="1"/>
  <c r="C305" i="1"/>
  <c r="D305" i="1"/>
  <c r="E305" i="1" s="1"/>
  <c r="F305" i="1"/>
  <c r="G305" i="1" s="1"/>
  <c r="H305" i="1"/>
  <c r="K305" i="1"/>
  <c r="L305" i="1" s="1"/>
  <c r="A306" i="1"/>
  <c r="B306" i="1" s="1"/>
  <c r="C306" i="1"/>
  <c r="D306" i="1"/>
  <c r="E306" i="1" s="1"/>
  <c r="F306" i="1"/>
  <c r="G306" i="1" s="1"/>
  <c r="H306" i="1"/>
  <c r="K306" i="1"/>
  <c r="L306" i="1" s="1"/>
  <c r="A307" i="1"/>
  <c r="B307" i="1" s="1"/>
  <c r="C307" i="1"/>
  <c r="D307" i="1"/>
  <c r="E307" i="1" s="1"/>
  <c r="F307" i="1"/>
  <c r="G307" i="1" s="1"/>
  <c r="H307" i="1"/>
  <c r="K307" i="1"/>
  <c r="L307" i="1" s="1"/>
  <c r="A308" i="1"/>
  <c r="B308" i="1" s="1"/>
  <c r="C308" i="1"/>
  <c r="D308" i="1"/>
  <c r="E308" i="1" s="1"/>
  <c r="F308" i="1"/>
  <c r="G308" i="1" s="1"/>
  <c r="H308" i="1"/>
  <c r="K308" i="1"/>
  <c r="L308" i="1" s="1"/>
  <c r="A309" i="1"/>
  <c r="B309" i="1" s="1"/>
  <c r="C309" i="1"/>
  <c r="D309" i="1"/>
  <c r="E309" i="1" s="1"/>
  <c r="F309" i="1"/>
  <c r="G309" i="1" s="1"/>
  <c r="H309" i="1"/>
  <c r="K309" i="1"/>
  <c r="L309" i="1" s="1"/>
  <c r="A310" i="1"/>
  <c r="B310" i="1" s="1"/>
  <c r="C310" i="1"/>
  <c r="D310" i="1"/>
  <c r="E310" i="1" s="1"/>
  <c r="F310" i="1"/>
  <c r="G310" i="1" s="1"/>
  <c r="H310" i="1"/>
  <c r="K310" i="1"/>
  <c r="L310" i="1" s="1"/>
  <c r="A311" i="1"/>
  <c r="B311" i="1" s="1"/>
  <c r="C311" i="1"/>
  <c r="D311" i="1"/>
  <c r="E311" i="1" s="1"/>
  <c r="F311" i="1"/>
  <c r="G311" i="1" s="1"/>
  <c r="H311" i="1"/>
  <c r="K311" i="1"/>
  <c r="L311" i="1" s="1"/>
  <c r="A312" i="1"/>
  <c r="B312" i="1" s="1"/>
  <c r="C312" i="1"/>
  <c r="D312" i="1"/>
  <c r="E312" i="1" s="1"/>
  <c r="F312" i="1"/>
  <c r="G312" i="1" s="1"/>
  <c r="H312" i="1"/>
  <c r="K312" i="1"/>
  <c r="L312" i="1" s="1"/>
  <c r="A313" i="1"/>
  <c r="B313" i="1" s="1"/>
  <c r="C313" i="1"/>
  <c r="D313" i="1"/>
  <c r="E313" i="1" s="1"/>
  <c r="F313" i="1"/>
  <c r="G313" i="1" s="1"/>
  <c r="H313" i="1"/>
  <c r="K313" i="1"/>
  <c r="L313" i="1" s="1"/>
  <c r="A314" i="1"/>
  <c r="B314" i="1" s="1"/>
  <c r="C314" i="1"/>
  <c r="D314" i="1"/>
  <c r="E314" i="1" s="1"/>
  <c r="F314" i="1"/>
  <c r="G314" i="1" s="1"/>
  <c r="H314" i="1"/>
  <c r="K314" i="1"/>
  <c r="L314" i="1" s="1"/>
  <c r="A315" i="1"/>
  <c r="B315" i="1" s="1"/>
  <c r="C315" i="1"/>
  <c r="D315" i="1"/>
  <c r="E315" i="1" s="1"/>
  <c r="F315" i="1"/>
  <c r="G315" i="1" s="1"/>
  <c r="H315" i="1"/>
  <c r="K315" i="1"/>
  <c r="L315" i="1" s="1"/>
  <c r="A316" i="1"/>
  <c r="B316" i="1" s="1"/>
  <c r="W316" i="1" s="1"/>
  <c r="C316" i="1"/>
  <c r="D316" i="1"/>
  <c r="E316" i="1" s="1"/>
  <c r="F316" i="1"/>
  <c r="G316" i="1" s="1"/>
  <c r="H316" i="1"/>
  <c r="K316" i="1"/>
  <c r="L316" i="1" s="1"/>
  <c r="A317" i="1"/>
  <c r="B317" i="1" s="1"/>
  <c r="C317" i="1"/>
  <c r="D317" i="1"/>
  <c r="E317" i="1" s="1"/>
  <c r="F317" i="1"/>
  <c r="G317" i="1" s="1"/>
  <c r="H317" i="1"/>
  <c r="K317" i="1"/>
  <c r="L317" i="1" s="1"/>
  <c r="A318" i="1"/>
  <c r="B318" i="1" s="1"/>
  <c r="C318" i="1"/>
  <c r="D318" i="1"/>
  <c r="E318" i="1" s="1"/>
  <c r="F318" i="1"/>
  <c r="G318" i="1" s="1"/>
  <c r="H318" i="1"/>
  <c r="K318" i="1"/>
  <c r="L318" i="1" s="1"/>
  <c r="A319" i="1"/>
  <c r="B319" i="1" s="1"/>
  <c r="C319" i="1"/>
  <c r="D319" i="1"/>
  <c r="E319" i="1" s="1"/>
  <c r="F319" i="1"/>
  <c r="G319" i="1" s="1"/>
  <c r="H319" i="1"/>
  <c r="K319" i="1"/>
  <c r="L319" i="1" s="1"/>
  <c r="A320" i="1"/>
  <c r="B320" i="1" s="1"/>
  <c r="C320" i="1"/>
  <c r="D320" i="1"/>
  <c r="E320" i="1" s="1"/>
  <c r="F320" i="1"/>
  <c r="G320" i="1" s="1"/>
  <c r="H320" i="1"/>
  <c r="K320" i="1"/>
  <c r="L320" i="1" s="1"/>
  <c r="A321" i="1"/>
  <c r="B321" i="1" s="1"/>
  <c r="C321" i="1"/>
  <c r="D321" i="1"/>
  <c r="E321" i="1" s="1"/>
  <c r="F321" i="1"/>
  <c r="G321" i="1" s="1"/>
  <c r="H321" i="1"/>
  <c r="K321" i="1"/>
  <c r="L321" i="1" s="1"/>
  <c r="A322" i="1"/>
  <c r="B322" i="1" s="1"/>
  <c r="C322" i="1"/>
  <c r="D322" i="1"/>
  <c r="E322" i="1" s="1"/>
  <c r="F322" i="1"/>
  <c r="G322" i="1" s="1"/>
  <c r="H322" i="1"/>
  <c r="K322" i="1"/>
  <c r="L322" i="1" s="1"/>
  <c r="A323" i="1"/>
  <c r="B323" i="1" s="1"/>
  <c r="C323" i="1"/>
  <c r="D323" i="1"/>
  <c r="E323" i="1" s="1"/>
  <c r="F323" i="1"/>
  <c r="G323" i="1" s="1"/>
  <c r="H323" i="1"/>
  <c r="K323" i="1"/>
  <c r="L323" i="1" s="1"/>
  <c r="A324" i="1"/>
  <c r="B324" i="1" s="1"/>
  <c r="C324" i="1"/>
  <c r="D324" i="1"/>
  <c r="E324" i="1" s="1"/>
  <c r="F324" i="1"/>
  <c r="G324" i="1" s="1"/>
  <c r="H324" i="1"/>
  <c r="K324" i="1"/>
  <c r="L324" i="1" s="1"/>
  <c r="A325" i="1"/>
  <c r="B325" i="1" s="1"/>
  <c r="C325" i="1"/>
  <c r="D325" i="1"/>
  <c r="E325" i="1" s="1"/>
  <c r="F325" i="1"/>
  <c r="G325" i="1" s="1"/>
  <c r="H325" i="1"/>
  <c r="K325" i="1"/>
  <c r="L325" i="1" s="1"/>
  <c r="A326" i="1"/>
  <c r="B326" i="1" s="1"/>
  <c r="C326" i="1"/>
  <c r="D326" i="1"/>
  <c r="E326" i="1" s="1"/>
  <c r="F326" i="1"/>
  <c r="G326" i="1" s="1"/>
  <c r="H326" i="1"/>
  <c r="K326" i="1"/>
  <c r="L326" i="1" s="1"/>
  <c r="A327" i="1"/>
  <c r="B327" i="1" s="1"/>
  <c r="W327" i="1" s="1"/>
  <c r="C327" i="1"/>
  <c r="D327" i="1"/>
  <c r="E327" i="1" s="1"/>
  <c r="F327" i="1"/>
  <c r="G327" i="1" s="1"/>
  <c r="H327" i="1"/>
  <c r="K327" i="1"/>
  <c r="L327" i="1" s="1"/>
  <c r="A328" i="1"/>
  <c r="B328" i="1" s="1"/>
  <c r="C328" i="1"/>
  <c r="D328" i="1"/>
  <c r="E328" i="1" s="1"/>
  <c r="F328" i="1"/>
  <c r="G328" i="1" s="1"/>
  <c r="H328" i="1"/>
  <c r="K328" i="1"/>
  <c r="L328" i="1" s="1"/>
  <c r="A329" i="1"/>
  <c r="B329" i="1" s="1"/>
  <c r="C329" i="1"/>
  <c r="D329" i="1"/>
  <c r="E329" i="1" s="1"/>
  <c r="F329" i="1"/>
  <c r="G329" i="1" s="1"/>
  <c r="H329" i="1"/>
  <c r="K329" i="1"/>
  <c r="L329" i="1" s="1"/>
  <c r="A330" i="1"/>
  <c r="B330" i="1" s="1"/>
  <c r="C330" i="1"/>
  <c r="D330" i="1"/>
  <c r="E330" i="1" s="1"/>
  <c r="F330" i="1"/>
  <c r="G330" i="1" s="1"/>
  <c r="H330" i="1"/>
  <c r="K330" i="1"/>
  <c r="L330" i="1" s="1"/>
  <c r="A331" i="1"/>
  <c r="B331" i="1" s="1"/>
  <c r="C331" i="1"/>
  <c r="D331" i="1"/>
  <c r="E331" i="1" s="1"/>
  <c r="F331" i="1"/>
  <c r="G331" i="1" s="1"/>
  <c r="H331" i="1"/>
  <c r="K331" i="1"/>
  <c r="L331" i="1" s="1"/>
  <c r="A332" i="1"/>
  <c r="B332" i="1" s="1"/>
  <c r="C332" i="1"/>
  <c r="D332" i="1"/>
  <c r="E332" i="1" s="1"/>
  <c r="F332" i="1"/>
  <c r="G332" i="1" s="1"/>
  <c r="H332" i="1"/>
  <c r="K332" i="1"/>
  <c r="L332" i="1" s="1"/>
  <c r="A333" i="1"/>
  <c r="B333" i="1" s="1"/>
  <c r="C333" i="1"/>
  <c r="D333" i="1"/>
  <c r="E333" i="1" s="1"/>
  <c r="F333" i="1"/>
  <c r="G333" i="1" s="1"/>
  <c r="H333" i="1"/>
  <c r="K333" i="1"/>
  <c r="L333" i="1" s="1"/>
  <c r="A334" i="1"/>
  <c r="B334" i="1" s="1"/>
  <c r="C334" i="1"/>
  <c r="D334" i="1"/>
  <c r="E334" i="1" s="1"/>
  <c r="F334" i="1"/>
  <c r="G334" i="1" s="1"/>
  <c r="H334" i="1"/>
  <c r="K334" i="1"/>
  <c r="L334" i="1" s="1"/>
  <c r="A335" i="1"/>
  <c r="B335" i="1" s="1"/>
  <c r="C335" i="1"/>
  <c r="D335" i="1"/>
  <c r="E335" i="1" s="1"/>
  <c r="F335" i="1"/>
  <c r="G335" i="1" s="1"/>
  <c r="H335" i="1"/>
  <c r="K335" i="1"/>
  <c r="L335" i="1" s="1"/>
  <c r="A336" i="1"/>
  <c r="B336" i="1" s="1"/>
  <c r="X336" i="1" s="1"/>
  <c r="C336" i="1"/>
  <c r="D336" i="1"/>
  <c r="E336" i="1" s="1"/>
  <c r="F336" i="1"/>
  <c r="G336" i="1" s="1"/>
  <c r="H336" i="1"/>
  <c r="K336" i="1"/>
  <c r="L336" i="1" s="1"/>
  <c r="A337" i="1"/>
  <c r="B337" i="1" s="1"/>
  <c r="C337" i="1"/>
  <c r="D337" i="1"/>
  <c r="E337" i="1" s="1"/>
  <c r="F337" i="1"/>
  <c r="G337" i="1" s="1"/>
  <c r="H337" i="1"/>
  <c r="K337" i="1"/>
  <c r="L337" i="1" s="1"/>
  <c r="A338" i="1"/>
  <c r="B338" i="1" s="1"/>
  <c r="C338" i="1"/>
  <c r="D338" i="1"/>
  <c r="E338" i="1" s="1"/>
  <c r="F338" i="1"/>
  <c r="G338" i="1" s="1"/>
  <c r="H338" i="1"/>
  <c r="K338" i="1"/>
  <c r="L338" i="1" s="1"/>
  <c r="A339" i="1"/>
  <c r="B339" i="1" s="1"/>
  <c r="C339" i="1"/>
  <c r="D339" i="1"/>
  <c r="E339" i="1" s="1"/>
  <c r="F339" i="1"/>
  <c r="G339" i="1" s="1"/>
  <c r="H339" i="1"/>
  <c r="K339" i="1"/>
  <c r="L339" i="1" s="1"/>
  <c r="A340" i="1"/>
  <c r="B340" i="1" s="1"/>
  <c r="C340" i="1"/>
  <c r="D340" i="1"/>
  <c r="E340" i="1" s="1"/>
  <c r="F340" i="1"/>
  <c r="G340" i="1" s="1"/>
  <c r="H340" i="1"/>
  <c r="K340" i="1"/>
  <c r="L340" i="1" s="1"/>
  <c r="A341" i="1"/>
  <c r="B341" i="1" s="1"/>
  <c r="X341" i="1" s="1"/>
  <c r="C341" i="1"/>
  <c r="D341" i="1"/>
  <c r="E341" i="1" s="1"/>
  <c r="F341" i="1"/>
  <c r="G341" i="1" s="1"/>
  <c r="H341" i="1"/>
  <c r="K341" i="1"/>
  <c r="L341" i="1" s="1"/>
  <c r="A342" i="1"/>
  <c r="B342" i="1" s="1"/>
  <c r="C342" i="1"/>
  <c r="D342" i="1"/>
  <c r="E342" i="1" s="1"/>
  <c r="F342" i="1"/>
  <c r="G342" i="1" s="1"/>
  <c r="H342" i="1"/>
  <c r="K342" i="1"/>
  <c r="L342" i="1" s="1"/>
  <c r="A343" i="1"/>
  <c r="B343" i="1" s="1"/>
  <c r="C343" i="1"/>
  <c r="D343" i="1"/>
  <c r="E343" i="1" s="1"/>
  <c r="F343" i="1"/>
  <c r="G343" i="1" s="1"/>
  <c r="H343" i="1"/>
  <c r="K343" i="1"/>
  <c r="L343" i="1" s="1"/>
  <c r="A344" i="1"/>
  <c r="B344" i="1" s="1"/>
  <c r="C344" i="1"/>
  <c r="D344" i="1"/>
  <c r="E344" i="1" s="1"/>
  <c r="F344" i="1"/>
  <c r="G344" i="1" s="1"/>
  <c r="H344" i="1"/>
  <c r="K344" i="1"/>
  <c r="L344" i="1" s="1"/>
  <c r="A345" i="1"/>
  <c r="B345" i="1" s="1"/>
  <c r="C345" i="1"/>
  <c r="D345" i="1"/>
  <c r="E345" i="1" s="1"/>
  <c r="F345" i="1"/>
  <c r="G345" i="1" s="1"/>
  <c r="H345" i="1"/>
  <c r="K345" i="1"/>
  <c r="L345" i="1" s="1"/>
  <c r="A346" i="1"/>
  <c r="B346" i="1" s="1"/>
  <c r="X346" i="1" s="1"/>
  <c r="C346" i="1"/>
  <c r="D346" i="1"/>
  <c r="E346" i="1" s="1"/>
  <c r="F346" i="1"/>
  <c r="G346" i="1" s="1"/>
  <c r="H346" i="1"/>
  <c r="K346" i="1"/>
  <c r="L346" i="1" s="1"/>
  <c r="A347" i="1"/>
  <c r="B347" i="1" s="1"/>
  <c r="C347" i="1"/>
  <c r="D347" i="1"/>
  <c r="E347" i="1" s="1"/>
  <c r="F347" i="1"/>
  <c r="G347" i="1" s="1"/>
  <c r="H347" i="1"/>
  <c r="K347" i="1"/>
  <c r="L347" i="1" s="1"/>
  <c r="A348" i="1"/>
  <c r="B348" i="1" s="1"/>
  <c r="C348" i="1"/>
  <c r="D348" i="1"/>
  <c r="E348" i="1" s="1"/>
  <c r="F348" i="1"/>
  <c r="G348" i="1" s="1"/>
  <c r="H348" i="1"/>
  <c r="K348" i="1"/>
  <c r="L348" i="1" s="1"/>
  <c r="A349" i="1"/>
  <c r="B349" i="1" s="1"/>
  <c r="C349" i="1"/>
  <c r="D349" i="1"/>
  <c r="E349" i="1" s="1"/>
  <c r="F349" i="1"/>
  <c r="G349" i="1" s="1"/>
  <c r="H349" i="1"/>
  <c r="K349" i="1"/>
  <c r="L349" i="1" s="1"/>
  <c r="A350" i="1"/>
  <c r="B350" i="1" s="1"/>
  <c r="X350" i="1" s="1"/>
  <c r="C350" i="1"/>
  <c r="D350" i="1"/>
  <c r="E350" i="1" s="1"/>
  <c r="F350" i="1"/>
  <c r="G350" i="1" s="1"/>
  <c r="H350" i="1"/>
  <c r="K350" i="1"/>
  <c r="L350" i="1" s="1"/>
  <c r="A351" i="1"/>
  <c r="B351" i="1" s="1"/>
  <c r="C351" i="1"/>
  <c r="D351" i="1"/>
  <c r="E351" i="1" s="1"/>
  <c r="F351" i="1"/>
  <c r="G351" i="1" s="1"/>
  <c r="H351" i="1"/>
  <c r="K351" i="1"/>
  <c r="L351" i="1" s="1"/>
  <c r="A352" i="1"/>
  <c r="B352" i="1" s="1"/>
  <c r="C352" i="1"/>
  <c r="D352" i="1"/>
  <c r="E352" i="1" s="1"/>
  <c r="F352" i="1"/>
  <c r="G352" i="1" s="1"/>
  <c r="H352" i="1"/>
  <c r="K352" i="1"/>
  <c r="L352" i="1" s="1"/>
  <c r="A353" i="1"/>
  <c r="B353" i="1" s="1"/>
  <c r="C353" i="1"/>
  <c r="D353" i="1"/>
  <c r="E353" i="1" s="1"/>
  <c r="F353" i="1"/>
  <c r="G353" i="1" s="1"/>
  <c r="H353" i="1"/>
  <c r="K353" i="1"/>
  <c r="L353" i="1" s="1"/>
  <c r="A354" i="1"/>
  <c r="B354" i="1" s="1"/>
  <c r="X354" i="1" s="1"/>
  <c r="C354" i="1"/>
  <c r="D354" i="1"/>
  <c r="E354" i="1" s="1"/>
  <c r="F354" i="1"/>
  <c r="G354" i="1" s="1"/>
  <c r="H354" i="1"/>
  <c r="K354" i="1"/>
  <c r="L354" i="1" s="1"/>
  <c r="A355" i="1"/>
  <c r="B355" i="1" s="1"/>
  <c r="C355" i="1"/>
  <c r="D355" i="1"/>
  <c r="E355" i="1" s="1"/>
  <c r="F355" i="1"/>
  <c r="G355" i="1" s="1"/>
  <c r="H355" i="1"/>
  <c r="K355" i="1"/>
  <c r="L355" i="1" s="1"/>
  <c r="A356" i="1"/>
  <c r="B356" i="1" s="1"/>
  <c r="C356" i="1"/>
  <c r="D356" i="1"/>
  <c r="E356" i="1" s="1"/>
  <c r="F356" i="1"/>
  <c r="G356" i="1" s="1"/>
  <c r="H356" i="1"/>
  <c r="K356" i="1"/>
  <c r="L356" i="1" s="1"/>
  <c r="A357" i="1"/>
  <c r="B357" i="1" s="1"/>
  <c r="C357" i="1"/>
  <c r="D357" i="1"/>
  <c r="E357" i="1" s="1"/>
  <c r="F357" i="1"/>
  <c r="G357" i="1" s="1"/>
  <c r="H357" i="1"/>
  <c r="K357" i="1"/>
  <c r="L357" i="1" s="1"/>
  <c r="A358" i="1"/>
  <c r="B358" i="1" s="1"/>
  <c r="X358" i="1" s="1"/>
  <c r="C358" i="1"/>
  <c r="D358" i="1"/>
  <c r="E358" i="1" s="1"/>
  <c r="F358" i="1"/>
  <c r="G358" i="1" s="1"/>
  <c r="H358" i="1"/>
  <c r="K358" i="1"/>
  <c r="L358" i="1" s="1"/>
  <c r="A359" i="1"/>
  <c r="B359" i="1" s="1"/>
  <c r="C359" i="1"/>
  <c r="D359" i="1"/>
  <c r="E359" i="1" s="1"/>
  <c r="F359" i="1"/>
  <c r="G359" i="1" s="1"/>
  <c r="H359" i="1"/>
  <c r="K359" i="1"/>
  <c r="L359" i="1" s="1"/>
  <c r="A360" i="1"/>
  <c r="B360" i="1" s="1"/>
  <c r="C360" i="1"/>
  <c r="D360" i="1"/>
  <c r="E360" i="1" s="1"/>
  <c r="F360" i="1"/>
  <c r="G360" i="1" s="1"/>
  <c r="H360" i="1"/>
  <c r="K360" i="1"/>
  <c r="L360" i="1" s="1"/>
  <c r="A361" i="1"/>
  <c r="B361" i="1" s="1"/>
  <c r="C361" i="1"/>
  <c r="D361" i="1"/>
  <c r="E361" i="1" s="1"/>
  <c r="F361" i="1"/>
  <c r="G361" i="1" s="1"/>
  <c r="H361" i="1"/>
  <c r="K361" i="1"/>
  <c r="L361" i="1" s="1"/>
  <c r="A362" i="1"/>
  <c r="B362" i="1" s="1"/>
  <c r="X362" i="1" s="1"/>
  <c r="C362" i="1"/>
  <c r="D362" i="1"/>
  <c r="E362" i="1" s="1"/>
  <c r="F362" i="1"/>
  <c r="G362" i="1" s="1"/>
  <c r="H362" i="1"/>
  <c r="K362" i="1"/>
  <c r="L362" i="1" s="1"/>
  <c r="A363" i="1"/>
  <c r="B363" i="1" s="1"/>
  <c r="C363" i="1"/>
  <c r="D363" i="1"/>
  <c r="E363" i="1" s="1"/>
  <c r="F363" i="1"/>
  <c r="G363" i="1" s="1"/>
  <c r="H363" i="1"/>
  <c r="K363" i="1"/>
  <c r="L363" i="1" s="1"/>
  <c r="A364" i="1"/>
  <c r="B364" i="1" s="1"/>
  <c r="C364" i="1"/>
  <c r="D364" i="1"/>
  <c r="E364" i="1" s="1"/>
  <c r="F364" i="1"/>
  <c r="G364" i="1" s="1"/>
  <c r="H364" i="1"/>
  <c r="K364" i="1"/>
  <c r="L364" i="1" s="1"/>
  <c r="A365" i="1"/>
  <c r="B365" i="1" s="1"/>
  <c r="C365" i="1"/>
  <c r="D365" i="1"/>
  <c r="E365" i="1" s="1"/>
  <c r="F365" i="1"/>
  <c r="G365" i="1" s="1"/>
  <c r="H365" i="1"/>
  <c r="K365" i="1"/>
  <c r="L365" i="1" s="1"/>
  <c r="A366" i="1"/>
  <c r="B366" i="1" s="1"/>
  <c r="X366" i="1" s="1"/>
  <c r="C366" i="1"/>
  <c r="D366" i="1"/>
  <c r="E366" i="1" s="1"/>
  <c r="F366" i="1"/>
  <c r="G366" i="1" s="1"/>
  <c r="H366" i="1"/>
  <c r="K366" i="1"/>
  <c r="L366" i="1" s="1"/>
  <c r="A367" i="1"/>
  <c r="B367" i="1" s="1"/>
  <c r="C367" i="1"/>
  <c r="D367" i="1"/>
  <c r="E367" i="1" s="1"/>
  <c r="F367" i="1"/>
  <c r="G367" i="1" s="1"/>
  <c r="H367" i="1"/>
  <c r="K367" i="1"/>
  <c r="L367" i="1" s="1"/>
  <c r="A368" i="1"/>
  <c r="B368" i="1" s="1"/>
  <c r="C368" i="1"/>
  <c r="D368" i="1"/>
  <c r="E368" i="1" s="1"/>
  <c r="F368" i="1"/>
  <c r="G368" i="1" s="1"/>
  <c r="H368" i="1"/>
  <c r="K368" i="1"/>
  <c r="L368" i="1" s="1"/>
  <c r="A369" i="1"/>
  <c r="B369" i="1" s="1"/>
  <c r="C369" i="1"/>
  <c r="D369" i="1"/>
  <c r="E369" i="1" s="1"/>
  <c r="F369" i="1"/>
  <c r="G369" i="1" s="1"/>
  <c r="H369" i="1"/>
  <c r="K369" i="1"/>
  <c r="L369" i="1" s="1"/>
  <c r="A370" i="1"/>
  <c r="B370" i="1" s="1"/>
  <c r="C370" i="1"/>
  <c r="D370" i="1"/>
  <c r="E370" i="1" s="1"/>
  <c r="F370" i="1"/>
  <c r="G370" i="1" s="1"/>
  <c r="H370" i="1"/>
  <c r="K370" i="1"/>
  <c r="L370" i="1" s="1"/>
  <c r="A371" i="1"/>
  <c r="B371" i="1" s="1"/>
  <c r="C371" i="1"/>
  <c r="D371" i="1"/>
  <c r="E371" i="1" s="1"/>
  <c r="F371" i="1"/>
  <c r="G371" i="1" s="1"/>
  <c r="H371" i="1"/>
  <c r="K371" i="1"/>
  <c r="L371" i="1" s="1"/>
  <c r="A372" i="1"/>
  <c r="B372" i="1" s="1"/>
  <c r="C372" i="1"/>
  <c r="D372" i="1"/>
  <c r="E372" i="1" s="1"/>
  <c r="F372" i="1"/>
  <c r="G372" i="1" s="1"/>
  <c r="H372" i="1"/>
  <c r="K372" i="1"/>
  <c r="L372" i="1" s="1"/>
  <c r="A373" i="1"/>
  <c r="B373" i="1" s="1"/>
  <c r="C373" i="1"/>
  <c r="D373" i="1"/>
  <c r="E373" i="1" s="1"/>
  <c r="F373" i="1"/>
  <c r="G373" i="1" s="1"/>
  <c r="H373" i="1"/>
  <c r="K373" i="1"/>
  <c r="L373" i="1" s="1"/>
  <c r="A374" i="1"/>
  <c r="B374" i="1" s="1"/>
  <c r="C374" i="1"/>
  <c r="D374" i="1"/>
  <c r="E374" i="1" s="1"/>
  <c r="F374" i="1"/>
  <c r="G374" i="1" s="1"/>
  <c r="H374" i="1"/>
  <c r="K374" i="1"/>
  <c r="L374" i="1" s="1"/>
  <c r="A375" i="1"/>
  <c r="B375" i="1" s="1"/>
  <c r="C375" i="1"/>
  <c r="D375" i="1"/>
  <c r="E375" i="1" s="1"/>
  <c r="F375" i="1"/>
  <c r="G375" i="1" s="1"/>
  <c r="H375" i="1"/>
  <c r="K375" i="1"/>
  <c r="L375" i="1" s="1"/>
  <c r="A376" i="1"/>
  <c r="B376" i="1" s="1"/>
  <c r="C376" i="1"/>
  <c r="D376" i="1"/>
  <c r="E376" i="1" s="1"/>
  <c r="F376" i="1"/>
  <c r="G376" i="1" s="1"/>
  <c r="H376" i="1"/>
  <c r="K376" i="1"/>
  <c r="L376" i="1" s="1"/>
  <c r="A377" i="1"/>
  <c r="B377" i="1" s="1"/>
  <c r="C377" i="1"/>
  <c r="D377" i="1"/>
  <c r="E377" i="1" s="1"/>
  <c r="F377" i="1"/>
  <c r="G377" i="1" s="1"/>
  <c r="H377" i="1"/>
  <c r="K377" i="1"/>
  <c r="L377" i="1" s="1"/>
  <c r="A378" i="1"/>
  <c r="B378" i="1" s="1"/>
  <c r="C378" i="1"/>
  <c r="D378" i="1"/>
  <c r="E378" i="1" s="1"/>
  <c r="F378" i="1"/>
  <c r="G378" i="1" s="1"/>
  <c r="H378" i="1"/>
  <c r="K378" i="1"/>
  <c r="L378" i="1" s="1"/>
  <c r="A379" i="1"/>
  <c r="B379" i="1" s="1"/>
  <c r="C379" i="1"/>
  <c r="D379" i="1"/>
  <c r="E379" i="1" s="1"/>
  <c r="F379" i="1"/>
  <c r="G379" i="1" s="1"/>
  <c r="H379" i="1"/>
  <c r="K379" i="1"/>
  <c r="L379" i="1" s="1"/>
  <c r="A380" i="1"/>
  <c r="B380" i="1" s="1"/>
  <c r="C380" i="1"/>
  <c r="D380" i="1"/>
  <c r="E380" i="1" s="1"/>
  <c r="F380" i="1"/>
  <c r="G380" i="1" s="1"/>
  <c r="H380" i="1"/>
  <c r="K380" i="1"/>
  <c r="L380" i="1" s="1"/>
  <c r="A381" i="1"/>
  <c r="B381" i="1" s="1"/>
  <c r="C381" i="1"/>
  <c r="D381" i="1"/>
  <c r="E381" i="1" s="1"/>
  <c r="F381" i="1"/>
  <c r="G381" i="1" s="1"/>
  <c r="H381" i="1"/>
  <c r="K381" i="1"/>
  <c r="L381" i="1" s="1"/>
  <c r="A382" i="1"/>
  <c r="B382" i="1" s="1"/>
  <c r="C382" i="1"/>
  <c r="D382" i="1"/>
  <c r="E382" i="1" s="1"/>
  <c r="F382" i="1"/>
  <c r="G382" i="1" s="1"/>
  <c r="H382" i="1"/>
  <c r="K382" i="1"/>
  <c r="L382" i="1" s="1"/>
  <c r="A383" i="1"/>
  <c r="B383" i="1" s="1"/>
  <c r="C383" i="1"/>
  <c r="D383" i="1"/>
  <c r="E383" i="1" s="1"/>
  <c r="F383" i="1"/>
  <c r="G383" i="1" s="1"/>
  <c r="H383" i="1"/>
  <c r="K383" i="1"/>
  <c r="L383" i="1" s="1"/>
  <c r="A384" i="1"/>
  <c r="B384" i="1" s="1"/>
  <c r="C384" i="1"/>
  <c r="D384" i="1"/>
  <c r="E384" i="1" s="1"/>
  <c r="F384" i="1"/>
  <c r="G384" i="1" s="1"/>
  <c r="H384" i="1"/>
  <c r="K384" i="1"/>
  <c r="L384" i="1" s="1"/>
  <c r="A385" i="1"/>
  <c r="B385" i="1" s="1"/>
  <c r="C385" i="1"/>
  <c r="D385" i="1"/>
  <c r="E385" i="1" s="1"/>
  <c r="F385" i="1"/>
  <c r="G385" i="1" s="1"/>
  <c r="H385" i="1"/>
  <c r="K385" i="1"/>
  <c r="L385" i="1" s="1"/>
  <c r="A386" i="1"/>
  <c r="B386" i="1" s="1"/>
  <c r="X386" i="1" s="1"/>
  <c r="C386" i="1"/>
  <c r="D386" i="1"/>
  <c r="E386" i="1" s="1"/>
  <c r="F386" i="1"/>
  <c r="G386" i="1" s="1"/>
  <c r="H386" i="1"/>
  <c r="K386" i="1"/>
  <c r="L386" i="1" s="1"/>
  <c r="A387" i="1"/>
  <c r="B387" i="1" s="1"/>
  <c r="C387" i="1"/>
  <c r="D387" i="1"/>
  <c r="E387" i="1" s="1"/>
  <c r="F387" i="1"/>
  <c r="G387" i="1" s="1"/>
  <c r="H387" i="1"/>
  <c r="K387" i="1"/>
  <c r="L387" i="1" s="1"/>
  <c r="A388" i="1"/>
  <c r="B388" i="1" s="1"/>
  <c r="C388" i="1"/>
  <c r="D388" i="1"/>
  <c r="E388" i="1" s="1"/>
  <c r="F388" i="1"/>
  <c r="G388" i="1" s="1"/>
  <c r="H388" i="1"/>
  <c r="K388" i="1"/>
  <c r="L388" i="1" s="1"/>
  <c r="A389" i="1"/>
  <c r="B389" i="1" s="1"/>
  <c r="C389" i="1"/>
  <c r="D389" i="1"/>
  <c r="E389" i="1" s="1"/>
  <c r="F389" i="1"/>
  <c r="G389" i="1" s="1"/>
  <c r="H389" i="1"/>
  <c r="K389" i="1"/>
  <c r="L389" i="1" s="1"/>
  <c r="A390" i="1"/>
  <c r="B390" i="1" s="1"/>
  <c r="C390" i="1"/>
  <c r="D390" i="1"/>
  <c r="E390" i="1" s="1"/>
  <c r="F390" i="1"/>
  <c r="G390" i="1" s="1"/>
  <c r="H390" i="1"/>
  <c r="K390" i="1"/>
  <c r="L390" i="1" s="1"/>
  <c r="A391" i="1"/>
  <c r="B391" i="1" s="1"/>
  <c r="C391" i="1"/>
  <c r="D391" i="1"/>
  <c r="E391" i="1" s="1"/>
  <c r="F391" i="1"/>
  <c r="G391" i="1" s="1"/>
  <c r="H391" i="1"/>
  <c r="K391" i="1"/>
  <c r="L391" i="1" s="1"/>
  <c r="A392" i="1"/>
  <c r="B392" i="1" s="1"/>
  <c r="C392" i="1"/>
  <c r="D392" i="1"/>
  <c r="E392" i="1" s="1"/>
  <c r="F392" i="1"/>
  <c r="G392" i="1" s="1"/>
  <c r="H392" i="1"/>
  <c r="K392" i="1"/>
  <c r="L392" i="1" s="1"/>
  <c r="A393" i="1"/>
  <c r="B393" i="1" s="1"/>
  <c r="C393" i="1"/>
  <c r="D393" i="1"/>
  <c r="E393" i="1" s="1"/>
  <c r="F393" i="1"/>
  <c r="G393" i="1" s="1"/>
  <c r="H393" i="1"/>
  <c r="K393" i="1"/>
  <c r="L393" i="1" s="1"/>
  <c r="A394" i="1"/>
  <c r="B394" i="1" s="1"/>
  <c r="C394" i="1"/>
  <c r="D394" i="1"/>
  <c r="E394" i="1" s="1"/>
  <c r="F394" i="1"/>
  <c r="G394" i="1" s="1"/>
  <c r="H394" i="1"/>
  <c r="K394" i="1"/>
  <c r="L394" i="1" s="1"/>
  <c r="A395" i="1"/>
  <c r="B395" i="1" s="1"/>
  <c r="C395" i="1"/>
  <c r="D395" i="1"/>
  <c r="E395" i="1" s="1"/>
  <c r="F395" i="1"/>
  <c r="G395" i="1" s="1"/>
  <c r="H395" i="1"/>
  <c r="K395" i="1"/>
  <c r="L395" i="1" s="1"/>
  <c r="A396" i="1"/>
  <c r="B396" i="1" s="1"/>
  <c r="C396" i="1"/>
  <c r="D396" i="1"/>
  <c r="E396" i="1" s="1"/>
  <c r="F396" i="1"/>
  <c r="G396" i="1" s="1"/>
  <c r="H396" i="1"/>
  <c r="K396" i="1"/>
  <c r="L396" i="1" s="1"/>
  <c r="A397" i="1"/>
  <c r="B397" i="1" s="1"/>
  <c r="C397" i="1"/>
  <c r="D397" i="1"/>
  <c r="E397" i="1" s="1"/>
  <c r="F397" i="1"/>
  <c r="G397" i="1" s="1"/>
  <c r="H397" i="1"/>
  <c r="K397" i="1"/>
  <c r="L397" i="1" s="1"/>
  <c r="A398" i="1"/>
  <c r="B398" i="1" s="1"/>
  <c r="C398" i="1"/>
  <c r="D398" i="1"/>
  <c r="E398" i="1" s="1"/>
  <c r="F398" i="1"/>
  <c r="G398" i="1" s="1"/>
  <c r="H398" i="1"/>
  <c r="K398" i="1"/>
  <c r="L398" i="1" s="1"/>
  <c r="A399" i="1"/>
  <c r="B399" i="1" s="1"/>
  <c r="C399" i="1"/>
  <c r="D399" i="1"/>
  <c r="E399" i="1" s="1"/>
  <c r="F399" i="1"/>
  <c r="G399" i="1" s="1"/>
  <c r="H399" i="1"/>
  <c r="K399" i="1"/>
  <c r="L399" i="1" s="1"/>
  <c r="A400" i="1"/>
  <c r="B400" i="1" s="1"/>
  <c r="C400" i="1"/>
  <c r="D400" i="1"/>
  <c r="E400" i="1" s="1"/>
  <c r="F400" i="1"/>
  <c r="G400" i="1" s="1"/>
  <c r="H400" i="1"/>
  <c r="K400" i="1"/>
  <c r="L400" i="1" s="1"/>
  <c r="A401" i="1"/>
  <c r="B401" i="1" s="1"/>
  <c r="C401" i="1"/>
  <c r="D401" i="1"/>
  <c r="E401" i="1" s="1"/>
  <c r="F401" i="1"/>
  <c r="G401" i="1" s="1"/>
  <c r="H401" i="1"/>
  <c r="K401" i="1"/>
  <c r="L401" i="1" s="1"/>
  <c r="A402" i="1"/>
  <c r="B402" i="1" s="1"/>
  <c r="C402" i="1"/>
  <c r="D402" i="1"/>
  <c r="E402" i="1" s="1"/>
  <c r="F402" i="1"/>
  <c r="G402" i="1" s="1"/>
  <c r="H402" i="1"/>
  <c r="K402" i="1"/>
  <c r="L402" i="1" s="1"/>
  <c r="A403" i="1"/>
  <c r="B403" i="1" s="1"/>
  <c r="C403" i="1"/>
  <c r="D403" i="1"/>
  <c r="E403" i="1" s="1"/>
  <c r="F403" i="1"/>
  <c r="G403" i="1" s="1"/>
  <c r="H403" i="1"/>
  <c r="K403" i="1"/>
  <c r="L403" i="1" s="1"/>
  <c r="A404" i="1"/>
  <c r="B404" i="1" s="1"/>
  <c r="C404" i="1"/>
  <c r="D404" i="1"/>
  <c r="E404" i="1" s="1"/>
  <c r="F404" i="1"/>
  <c r="G404" i="1" s="1"/>
  <c r="H404" i="1"/>
  <c r="K404" i="1"/>
  <c r="L404" i="1" s="1"/>
  <c r="A405" i="1"/>
  <c r="B405" i="1" s="1"/>
  <c r="C405" i="1"/>
  <c r="D405" i="1"/>
  <c r="E405" i="1" s="1"/>
  <c r="F405" i="1"/>
  <c r="G405" i="1" s="1"/>
  <c r="H405" i="1"/>
  <c r="K405" i="1"/>
  <c r="L405" i="1" s="1"/>
  <c r="A406" i="1"/>
  <c r="B406" i="1" s="1"/>
  <c r="C406" i="1"/>
  <c r="D406" i="1"/>
  <c r="E406" i="1" s="1"/>
  <c r="F406" i="1"/>
  <c r="G406" i="1" s="1"/>
  <c r="H406" i="1"/>
  <c r="K406" i="1"/>
  <c r="L406" i="1" s="1"/>
  <c r="A407" i="1"/>
  <c r="B407" i="1" s="1"/>
  <c r="C407" i="1"/>
  <c r="D407" i="1"/>
  <c r="E407" i="1" s="1"/>
  <c r="F407" i="1"/>
  <c r="G407" i="1" s="1"/>
  <c r="H407" i="1"/>
  <c r="K407" i="1"/>
  <c r="L407" i="1" s="1"/>
  <c r="A408" i="1"/>
  <c r="B408" i="1" s="1"/>
  <c r="C408" i="1"/>
  <c r="D408" i="1"/>
  <c r="E408" i="1" s="1"/>
  <c r="F408" i="1"/>
  <c r="G408" i="1" s="1"/>
  <c r="H408" i="1"/>
  <c r="K408" i="1"/>
  <c r="L408" i="1" s="1"/>
  <c r="A409" i="1"/>
  <c r="B409" i="1" s="1"/>
  <c r="C409" i="1"/>
  <c r="D409" i="1"/>
  <c r="E409" i="1" s="1"/>
  <c r="F409" i="1"/>
  <c r="G409" i="1" s="1"/>
  <c r="H409" i="1"/>
  <c r="K409" i="1"/>
  <c r="L409" i="1" s="1"/>
  <c r="A410" i="1"/>
  <c r="B410" i="1" s="1"/>
  <c r="C410" i="1"/>
  <c r="D410" i="1"/>
  <c r="E410" i="1" s="1"/>
  <c r="F410" i="1"/>
  <c r="G410" i="1" s="1"/>
  <c r="H410" i="1"/>
  <c r="K410" i="1"/>
  <c r="L410" i="1" s="1"/>
  <c r="A411" i="1"/>
  <c r="B411" i="1" s="1"/>
  <c r="C411" i="1"/>
  <c r="D411" i="1"/>
  <c r="E411" i="1" s="1"/>
  <c r="F411" i="1"/>
  <c r="G411" i="1" s="1"/>
  <c r="H411" i="1"/>
  <c r="K411" i="1"/>
  <c r="L411" i="1" s="1"/>
  <c r="A412" i="1"/>
  <c r="B412" i="1" s="1"/>
  <c r="C412" i="1"/>
  <c r="D412" i="1"/>
  <c r="E412" i="1" s="1"/>
  <c r="F412" i="1"/>
  <c r="G412" i="1" s="1"/>
  <c r="H412" i="1"/>
  <c r="K412" i="1"/>
  <c r="L412" i="1" s="1"/>
  <c r="A413" i="1"/>
  <c r="B413" i="1" s="1"/>
  <c r="C413" i="1"/>
  <c r="D413" i="1"/>
  <c r="E413" i="1" s="1"/>
  <c r="F413" i="1"/>
  <c r="G413" i="1" s="1"/>
  <c r="H413" i="1"/>
  <c r="K413" i="1"/>
  <c r="L413" i="1" s="1"/>
  <c r="A414" i="1"/>
  <c r="B414" i="1" s="1"/>
  <c r="C414" i="1"/>
  <c r="D414" i="1"/>
  <c r="E414" i="1" s="1"/>
  <c r="F414" i="1"/>
  <c r="G414" i="1" s="1"/>
  <c r="H414" i="1"/>
  <c r="K414" i="1"/>
  <c r="L414" i="1" s="1"/>
  <c r="A415" i="1"/>
  <c r="B415" i="1" s="1"/>
  <c r="C415" i="1"/>
  <c r="D415" i="1"/>
  <c r="E415" i="1" s="1"/>
  <c r="F415" i="1"/>
  <c r="G415" i="1" s="1"/>
  <c r="H415" i="1"/>
  <c r="K415" i="1"/>
  <c r="L415" i="1" s="1"/>
  <c r="A416" i="1"/>
  <c r="B416" i="1" s="1"/>
  <c r="C416" i="1"/>
  <c r="D416" i="1"/>
  <c r="E416" i="1" s="1"/>
  <c r="F416" i="1"/>
  <c r="G416" i="1" s="1"/>
  <c r="H416" i="1"/>
  <c r="K416" i="1"/>
  <c r="L416" i="1" s="1"/>
  <c r="A417" i="1"/>
  <c r="B417" i="1" s="1"/>
  <c r="C417" i="1"/>
  <c r="D417" i="1"/>
  <c r="E417" i="1" s="1"/>
  <c r="F417" i="1"/>
  <c r="G417" i="1" s="1"/>
  <c r="H417" i="1"/>
  <c r="K417" i="1"/>
  <c r="L417" i="1" s="1"/>
  <c r="A418" i="1"/>
  <c r="B418" i="1" s="1"/>
  <c r="X418" i="1" s="1"/>
  <c r="C418" i="1"/>
  <c r="D418" i="1"/>
  <c r="E418" i="1" s="1"/>
  <c r="F418" i="1"/>
  <c r="G418" i="1" s="1"/>
  <c r="H418" i="1"/>
  <c r="K418" i="1"/>
  <c r="L418" i="1" s="1"/>
  <c r="A419" i="1"/>
  <c r="B419" i="1" s="1"/>
  <c r="C419" i="1"/>
  <c r="D419" i="1"/>
  <c r="E419" i="1" s="1"/>
  <c r="F419" i="1"/>
  <c r="G419" i="1" s="1"/>
  <c r="H419" i="1"/>
  <c r="K419" i="1"/>
  <c r="L419" i="1" s="1"/>
  <c r="A420" i="1"/>
  <c r="B420" i="1" s="1"/>
  <c r="C420" i="1"/>
  <c r="D420" i="1"/>
  <c r="E420" i="1" s="1"/>
  <c r="F420" i="1"/>
  <c r="G420" i="1" s="1"/>
  <c r="H420" i="1"/>
  <c r="K420" i="1"/>
  <c r="L420" i="1" s="1"/>
  <c r="A421" i="1"/>
  <c r="B421" i="1" s="1"/>
  <c r="C421" i="1"/>
  <c r="D421" i="1"/>
  <c r="E421" i="1" s="1"/>
  <c r="F421" i="1"/>
  <c r="G421" i="1" s="1"/>
  <c r="H421" i="1"/>
  <c r="K421" i="1"/>
  <c r="L421" i="1" s="1"/>
  <c r="A422" i="1"/>
  <c r="B422" i="1" s="1"/>
  <c r="C422" i="1"/>
  <c r="D422" i="1"/>
  <c r="E422" i="1" s="1"/>
  <c r="F422" i="1"/>
  <c r="G422" i="1" s="1"/>
  <c r="H422" i="1"/>
  <c r="K422" i="1"/>
  <c r="L422" i="1" s="1"/>
  <c r="A423" i="1"/>
  <c r="B423" i="1" s="1"/>
  <c r="C423" i="1"/>
  <c r="D423" i="1"/>
  <c r="E423" i="1" s="1"/>
  <c r="F423" i="1"/>
  <c r="G423" i="1" s="1"/>
  <c r="H423" i="1"/>
  <c r="K423" i="1"/>
  <c r="L423" i="1" s="1"/>
  <c r="A424" i="1"/>
  <c r="B424" i="1" s="1"/>
  <c r="C424" i="1"/>
  <c r="D424" i="1"/>
  <c r="E424" i="1" s="1"/>
  <c r="F424" i="1"/>
  <c r="G424" i="1" s="1"/>
  <c r="H424" i="1"/>
  <c r="K424" i="1"/>
  <c r="L424" i="1" s="1"/>
  <c r="A425" i="1"/>
  <c r="B425" i="1" s="1"/>
  <c r="C425" i="1"/>
  <c r="D425" i="1"/>
  <c r="E425" i="1" s="1"/>
  <c r="F425" i="1"/>
  <c r="G425" i="1" s="1"/>
  <c r="H425" i="1"/>
  <c r="K425" i="1"/>
  <c r="L425" i="1" s="1"/>
  <c r="A426" i="1"/>
  <c r="B426" i="1" s="1"/>
  <c r="C426" i="1"/>
  <c r="D426" i="1"/>
  <c r="E426" i="1" s="1"/>
  <c r="F426" i="1"/>
  <c r="G426" i="1" s="1"/>
  <c r="H426" i="1"/>
  <c r="K426" i="1"/>
  <c r="L426" i="1" s="1"/>
  <c r="A427" i="1"/>
  <c r="B427" i="1" s="1"/>
  <c r="C427" i="1"/>
  <c r="D427" i="1"/>
  <c r="E427" i="1" s="1"/>
  <c r="F427" i="1"/>
  <c r="G427" i="1" s="1"/>
  <c r="H427" i="1"/>
  <c r="K427" i="1"/>
  <c r="L427" i="1" s="1"/>
  <c r="A428" i="1"/>
  <c r="B428" i="1" s="1"/>
  <c r="C428" i="1"/>
  <c r="D428" i="1"/>
  <c r="E428" i="1" s="1"/>
  <c r="F428" i="1"/>
  <c r="G428" i="1" s="1"/>
  <c r="H428" i="1"/>
  <c r="K428" i="1"/>
  <c r="L428" i="1" s="1"/>
  <c r="A429" i="1"/>
  <c r="B429" i="1" s="1"/>
  <c r="C429" i="1"/>
  <c r="D429" i="1"/>
  <c r="E429" i="1" s="1"/>
  <c r="F429" i="1"/>
  <c r="G429" i="1" s="1"/>
  <c r="H429" i="1"/>
  <c r="K429" i="1"/>
  <c r="L429" i="1" s="1"/>
  <c r="A430" i="1"/>
  <c r="B430" i="1" s="1"/>
  <c r="C430" i="1"/>
  <c r="D430" i="1"/>
  <c r="E430" i="1" s="1"/>
  <c r="F430" i="1"/>
  <c r="G430" i="1" s="1"/>
  <c r="H430" i="1"/>
  <c r="K430" i="1"/>
  <c r="L430" i="1" s="1"/>
  <c r="A431" i="1"/>
  <c r="B431" i="1" s="1"/>
  <c r="C431" i="1"/>
  <c r="D431" i="1"/>
  <c r="E431" i="1" s="1"/>
  <c r="F431" i="1"/>
  <c r="G431" i="1" s="1"/>
  <c r="H431" i="1"/>
  <c r="K431" i="1"/>
  <c r="L431" i="1" s="1"/>
  <c r="A432" i="1"/>
  <c r="B432" i="1" s="1"/>
  <c r="C432" i="1"/>
  <c r="D432" i="1"/>
  <c r="E432" i="1" s="1"/>
  <c r="F432" i="1"/>
  <c r="G432" i="1" s="1"/>
  <c r="H432" i="1"/>
  <c r="K432" i="1"/>
  <c r="L432" i="1" s="1"/>
  <c r="A433" i="1"/>
  <c r="B433" i="1" s="1"/>
  <c r="C433" i="1"/>
  <c r="D433" i="1"/>
  <c r="E433" i="1" s="1"/>
  <c r="F433" i="1"/>
  <c r="G433" i="1" s="1"/>
  <c r="H433" i="1"/>
  <c r="K433" i="1"/>
  <c r="L433" i="1" s="1"/>
  <c r="A434" i="1"/>
  <c r="B434" i="1" s="1"/>
  <c r="C434" i="1"/>
  <c r="D434" i="1"/>
  <c r="E434" i="1" s="1"/>
  <c r="F434" i="1"/>
  <c r="G434" i="1" s="1"/>
  <c r="H434" i="1"/>
  <c r="K434" i="1"/>
  <c r="L434" i="1" s="1"/>
  <c r="A435" i="1"/>
  <c r="B435" i="1" s="1"/>
  <c r="C435" i="1"/>
  <c r="D435" i="1"/>
  <c r="E435" i="1" s="1"/>
  <c r="F435" i="1"/>
  <c r="G435" i="1" s="1"/>
  <c r="H435" i="1"/>
  <c r="K435" i="1"/>
  <c r="L435" i="1" s="1"/>
  <c r="A436" i="1"/>
  <c r="B436" i="1" s="1"/>
  <c r="C436" i="1"/>
  <c r="D436" i="1"/>
  <c r="E436" i="1" s="1"/>
  <c r="F436" i="1"/>
  <c r="G436" i="1" s="1"/>
  <c r="H436" i="1"/>
  <c r="K436" i="1"/>
  <c r="L436" i="1" s="1"/>
  <c r="A437" i="1"/>
  <c r="B437" i="1" s="1"/>
  <c r="C437" i="1"/>
  <c r="D437" i="1"/>
  <c r="E437" i="1" s="1"/>
  <c r="F437" i="1"/>
  <c r="G437" i="1" s="1"/>
  <c r="H437" i="1"/>
  <c r="K437" i="1"/>
  <c r="L437" i="1" s="1"/>
  <c r="A438" i="1"/>
  <c r="B438" i="1" s="1"/>
  <c r="C438" i="1"/>
  <c r="D438" i="1"/>
  <c r="E438" i="1" s="1"/>
  <c r="F438" i="1"/>
  <c r="G438" i="1" s="1"/>
  <c r="H438" i="1"/>
  <c r="K438" i="1"/>
  <c r="L438" i="1" s="1"/>
  <c r="A439" i="1"/>
  <c r="B439" i="1" s="1"/>
  <c r="C439" i="1"/>
  <c r="D439" i="1"/>
  <c r="E439" i="1" s="1"/>
  <c r="F439" i="1"/>
  <c r="G439" i="1" s="1"/>
  <c r="H439" i="1"/>
  <c r="K439" i="1"/>
  <c r="L439" i="1" s="1"/>
  <c r="A440" i="1"/>
  <c r="B440" i="1" s="1"/>
  <c r="C440" i="1"/>
  <c r="D440" i="1"/>
  <c r="E440" i="1" s="1"/>
  <c r="F440" i="1"/>
  <c r="G440" i="1" s="1"/>
  <c r="H440" i="1"/>
  <c r="K440" i="1"/>
  <c r="L440" i="1" s="1"/>
  <c r="A441" i="1"/>
  <c r="B441" i="1" s="1"/>
  <c r="C441" i="1"/>
  <c r="D441" i="1"/>
  <c r="E441" i="1" s="1"/>
  <c r="F441" i="1"/>
  <c r="G441" i="1" s="1"/>
  <c r="H441" i="1"/>
  <c r="K441" i="1"/>
  <c r="L441" i="1" s="1"/>
  <c r="A442" i="1"/>
  <c r="B442" i="1" s="1"/>
  <c r="C442" i="1"/>
  <c r="D442" i="1"/>
  <c r="E442" i="1" s="1"/>
  <c r="F442" i="1"/>
  <c r="G442" i="1" s="1"/>
  <c r="H442" i="1"/>
  <c r="K442" i="1"/>
  <c r="L442" i="1" s="1"/>
  <c r="A443" i="1"/>
  <c r="B443" i="1" s="1"/>
  <c r="C443" i="1"/>
  <c r="D443" i="1"/>
  <c r="E443" i="1" s="1"/>
  <c r="F443" i="1"/>
  <c r="G443" i="1" s="1"/>
  <c r="H443" i="1"/>
  <c r="K443" i="1"/>
  <c r="L443" i="1" s="1"/>
  <c r="A444" i="1"/>
  <c r="B444" i="1" s="1"/>
  <c r="C444" i="1"/>
  <c r="D444" i="1"/>
  <c r="E444" i="1" s="1"/>
  <c r="F444" i="1"/>
  <c r="G444" i="1" s="1"/>
  <c r="H444" i="1"/>
  <c r="K444" i="1"/>
  <c r="L444" i="1" s="1"/>
  <c r="A445" i="1"/>
  <c r="B445" i="1" s="1"/>
  <c r="C445" i="1"/>
  <c r="D445" i="1"/>
  <c r="E445" i="1" s="1"/>
  <c r="F445" i="1"/>
  <c r="G445" i="1" s="1"/>
  <c r="H445" i="1"/>
  <c r="K445" i="1"/>
  <c r="L445" i="1" s="1"/>
  <c r="A446" i="1"/>
  <c r="B446" i="1" s="1"/>
  <c r="C446" i="1"/>
  <c r="D446" i="1"/>
  <c r="E446" i="1" s="1"/>
  <c r="F446" i="1"/>
  <c r="G446" i="1" s="1"/>
  <c r="H446" i="1"/>
  <c r="K446" i="1"/>
  <c r="L446" i="1" s="1"/>
  <c r="A447" i="1"/>
  <c r="B447" i="1" s="1"/>
  <c r="C447" i="1"/>
  <c r="D447" i="1"/>
  <c r="E447" i="1" s="1"/>
  <c r="F447" i="1"/>
  <c r="G447" i="1" s="1"/>
  <c r="H447" i="1"/>
  <c r="K447" i="1"/>
  <c r="L447" i="1" s="1"/>
  <c r="A448" i="1"/>
  <c r="B448" i="1" s="1"/>
  <c r="C448" i="1"/>
  <c r="D448" i="1"/>
  <c r="E448" i="1" s="1"/>
  <c r="F448" i="1"/>
  <c r="G448" i="1" s="1"/>
  <c r="H448" i="1"/>
  <c r="K448" i="1"/>
  <c r="L448" i="1" s="1"/>
  <c r="A449" i="1"/>
  <c r="B449" i="1" s="1"/>
  <c r="C449" i="1"/>
  <c r="D449" i="1"/>
  <c r="E449" i="1" s="1"/>
  <c r="F449" i="1"/>
  <c r="G449" i="1" s="1"/>
  <c r="H449" i="1"/>
  <c r="K449" i="1"/>
  <c r="L449" i="1" s="1"/>
  <c r="A450" i="1"/>
  <c r="B450" i="1" s="1"/>
  <c r="X450" i="1" s="1"/>
  <c r="C450" i="1"/>
  <c r="D450" i="1"/>
  <c r="E450" i="1" s="1"/>
  <c r="F450" i="1"/>
  <c r="G450" i="1" s="1"/>
  <c r="H450" i="1"/>
  <c r="K450" i="1"/>
  <c r="L450" i="1" s="1"/>
  <c r="A451" i="1"/>
  <c r="B451" i="1" s="1"/>
  <c r="C451" i="1"/>
  <c r="D451" i="1"/>
  <c r="E451" i="1" s="1"/>
  <c r="F451" i="1"/>
  <c r="G451" i="1" s="1"/>
  <c r="H451" i="1"/>
  <c r="K451" i="1"/>
  <c r="L451" i="1" s="1"/>
  <c r="A452" i="1"/>
  <c r="B452" i="1" s="1"/>
  <c r="C452" i="1"/>
  <c r="D452" i="1"/>
  <c r="E452" i="1" s="1"/>
  <c r="F452" i="1"/>
  <c r="G452" i="1" s="1"/>
  <c r="H452" i="1"/>
  <c r="K452" i="1"/>
  <c r="L452" i="1" s="1"/>
  <c r="A453" i="1"/>
  <c r="B453" i="1" s="1"/>
  <c r="C453" i="1"/>
  <c r="D453" i="1"/>
  <c r="E453" i="1" s="1"/>
  <c r="F453" i="1"/>
  <c r="G453" i="1" s="1"/>
  <c r="H453" i="1"/>
  <c r="K453" i="1"/>
  <c r="L453" i="1" s="1"/>
  <c r="A454" i="1"/>
  <c r="B454" i="1" s="1"/>
  <c r="C454" i="1"/>
  <c r="D454" i="1"/>
  <c r="E454" i="1" s="1"/>
  <c r="F454" i="1"/>
  <c r="G454" i="1" s="1"/>
  <c r="H454" i="1"/>
  <c r="K454" i="1"/>
  <c r="L454" i="1" s="1"/>
  <c r="A455" i="1"/>
  <c r="B455" i="1" s="1"/>
  <c r="C455" i="1"/>
  <c r="D455" i="1"/>
  <c r="E455" i="1" s="1"/>
  <c r="F455" i="1"/>
  <c r="G455" i="1" s="1"/>
  <c r="H455" i="1"/>
  <c r="K455" i="1"/>
  <c r="L455" i="1" s="1"/>
  <c r="A456" i="1"/>
  <c r="B456" i="1" s="1"/>
  <c r="C456" i="1"/>
  <c r="D456" i="1"/>
  <c r="E456" i="1" s="1"/>
  <c r="F456" i="1"/>
  <c r="G456" i="1" s="1"/>
  <c r="H456" i="1"/>
  <c r="K456" i="1"/>
  <c r="L456" i="1" s="1"/>
  <c r="A457" i="1"/>
  <c r="B457" i="1" s="1"/>
  <c r="C457" i="1"/>
  <c r="D457" i="1"/>
  <c r="E457" i="1" s="1"/>
  <c r="F457" i="1"/>
  <c r="G457" i="1" s="1"/>
  <c r="H457" i="1"/>
  <c r="K457" i="1"/>
  <c r="L457" i="1" s="1"/>
  <c r="A458" i="1"/>
  <c r="B458" i="1" s="1"/>
  <c r="C458" i="1"/>
  <c r="D458" i="1"/>
  <c r="E458" i="1" s="1"/>
  <c r="F458" i="1"/>
  <c r="G458" i="1" s="1"/>
  <c r="H458" i="1"/>
  <c r="K458" i="1"/>
  <c r="L458" i="1" s="1"/>
  <c r="A459" i="1"/>
  <c r="B459" i="1" s="1"/>
  <c r="C459" i="1"/>
  <c r="D459" i="1"/>
  <c r="E459" i="1" s="1"/>
  <c r="F459" i="1"/>
  <c r="G459" i="1" s="1"/>
  <c r="H459" i="1"/>
  <c r="K459" i="1"/>
  <c r="L459" i="1" s="1"/>
  <c r="A460" i="1"/>
  <c r="B460" i="1" s="1"/>
  <c r="C460" i="1"/>
  <c r="D460" i="1"/>
  <c r="E460" i="1" s="1"/>
  <c r="F460" i="1"/>
  <c r="G460" i="1" s="1"/>
  <c r="H460" i="1"/>
  <c r="K460" i="1"/>
  <c r="L460" i="1" s="1"/>
  <c r="A461" i="1"/>
  <c r="B461" i="1" s="1"/>
  <c r="C461" i="1"/>
  <c r="D461" i="1"/>
  <c r="E461" i="1" s="1"/>
  <c r="F461" i="1"/>
  <c r="G461" i="1" s="1"/>
  <c r="H461" i="1"/>
  <c r="K461" i="1"/>
  <c r="L461" i="1" s="1"/>
  <c r="A462" i="1"/>
  <c r="B462" i="1" s="1"/>
  <c r="C462" i="1"/>
  <c r="D462" i="1"/>
  <c r="E462" i="1" s="1"/>
  <c r="F462" i="1"/>
  <c r="G462" i="1" s="1"/>
  <c r="H462" i="1"/>
  <c r="K462" i="1"/>
  <c r="L462" i="1" s="1"/>
  <c r="A463" i="1"/>
  <c r="B463" i="1" s="1"/>
  <c r="C463" i="1"/>
  <c r="D463" i="1"/>
  <c r="E463" i="1" s="1"/>
  <c r="F463" i="1"/>
  <c r="G463" i="1" s="1"/>
  <c r="H463" i="1"/>
  <c r="K463" i="1"/>
  <c r="L463" i="1" s="1"/>
  <c r="A464" i="1"/>
  <c r="B464" i="1" s="1"/>
  <c r="C464" i="1"/>
  <c r="D464" i="1"/>
  <c r="E464" i="1" s="1"/>
  <c r="F464" i="1"/>
  <c r="G464" i="1" s="1"/>
  <c r="H464" i="1"/>
  <c r="K464" i="1"/>
  <c r="L464" i="1" s="1"/>
  <c r="A465" i="1"/>
  <c r="B465" i="1" s="1"/>
  <c r="C465" i="1"/>
  <c r="D465" i="1"/>
  <c r="E465" i="1" s="1"/>
  <c r="F465" i="1"/>
  <c r="G465" i="1" s="1"/>
  <c r="H465" i="1"/>
  <c r="K465" i="1"/>
  <c r="L465" i="1" s="1"/>
  <c r="A466" i="1"/>
  <c r="B466" i="1" s="1"/>
  <c r="C466" i="1"/>
  <c r="D466" i="1"/>
  <c r="E466" i="1" s="1"/>
  <c r="F466" i="1"/>
  <c r="G466" i="1" s="1"/>
  <c r="H466" i="1"/>
  <c r="K466" i="1"/>
  <c r="L466" i="1" s="1"/>
  <c r="A467" i="1"/>
  <c r="B467" i="1" s="1"/>
  <c r="C467" i="1"/>
  <c r="D467" i="1"/>
  <c r="E467" i="1" s="1"/>
  <c r="F467" i="1"/>
  <c r="G467" i="1" s="1"/>
  <c r="H467" i="1"/>
  <c r="K467" i="1"/>
  <c r="L467" i="1" s="1"/>
  <c r="A468" i="1"/>
  <c r="B468" i="1" s="1"/>
  <c r="C468" i="1"/>
  <c r="D468" i="1"/>
  <c r="E468" i="1" s="1"/>
  <c r="F468" i="1"/>
  <c r="G468" i="1" s="1"/>
  <c r="H468" i="1"/>
  <c r="K468" i="1"/>
  <c r="L468" i="1" s="1"/>
  <c r="A469" i="1"/>
  <c r="B469" i="1" s="1"/>
  <c r="C469" i="1"/>
  <c r="D469" i="1"/>
  <c r="E469" i="1" s="1"/>
  <c r="F469" i="1"/>
  <c r="G469" i="1" s="1"/>
  <c r="H469" i="1"/>
  <c r="K469" i="1"/>
  <c r="L469" i="1" s="1"/>
  <c r="A470" i="1"/>
  <c r="B470" i="1" s="1"/>
  <c r="C470" i="1"/>
  <c r="D470" i="1"/>
  <c r="E470" i="1" s="1"/>
  <c r="F470" i="1"/>
  <c r="G470" i="1" s="1"/>
  <c r="H470" i="1"/>
  <c r="K470" i="1"/>
  <c r="L470" i="1" s="1"/>
  <c r="A471" i="1"/>
  <c r="B471" i="1" s="1"/>
  <c r="C471" i="1"/>
  <c r="D471" i="1"/>
  <c r="E471" i="1" s="1"/>
  <c r="F471" i="1"/>
  <c r="G471" i="1" s="1"/>
  <c r="H471" i="1"/>
  <c r="K471" i="1"/>
  <c r="L471" i="1" s="1"/>
  <c r="A472" i="1"/>
  <c r="B472" i="1" s="1"/>
  <c r="C472" i="1"/>
  <c r="D472" i="1"/>
  <c r="E472" i="1" s="1"/>
  <c r="F472" i="1"/>
  <c r="G472" i="1" s="1"/>
  <c r="H472" i="1"/>
  <c r="K472" i="1"/>
  <c r="L472" i="1" s="1"/>
  <c r="A473" i="1"/>
  <c r="B473" i="1" s="1"/>
  <c r="C473" i="1"/>
  <c r="D473" i="1"/>
  <c r="E473" i="1" s="1"/>
  <c r="F473" i="1"/>
  <c r="G473" i="1" s="1"/>
  <c r="H473" i="1"/>
  <c r="K473" i="1"/>
  <c r="L473" i="1" s="1"/>
  <c r="A474" i="1"/>
  <c r="B474" i="1" s="1"/>
  <c r="C474" i="1"/>
  <c r="D474" i="1"/>
  <c r="E474" i="1" s="1"/>
  <c r="F474" i="1"/>
  <c r="G474" i="1" s="1"/>
  <c r="H474" i="1"/>
  <c r="K474" i="1"/>
  <c r="L474" i="1" s="1"/>
  <c r="A475" i="1"/>
  <c r="B475" i="1" s="1"/>
  <c r="C475" i="1"/>
  <c r="D475" i="1"/>
  <c r="E475" i="1" s="1"/>
  <c r="F475" i="1"/>
  <c r="G475" i="1" s="1"/>
  <c r="H475" i="1"/>
  <c r="K475" i="1"/>
  <c r="L475" i="1" s="1"/>
  <c r="A476" i="1"/>
  <c r="B476" i="1" s="1"/>
  <c r="C476" i="1"/>
  <c r="D476" i="1"/>
  <c r="E476" i="1" s="1"/>
  <c r="F476" i="1"/>
  <c r="G476" i="1" s="1"/>
  <c r="H476" i="1"/>
  <c r="K476" i="1"/>
  <c r="L476" i="1" s="1"/>
  <c r="A477" i="1"/>
  <c r="B477" i="1" s="1"/>
  <c r="C477" i="1"/>
  <c r="D477" i="1"/>
  <c r="E477" i="1" s="1"/>
  <c r="F477" i="1"/>
  <c r="G477" i="1" s="1"/>
  <c r="H477" i="1"/>
  <c r="K477" i="1"/>
  <c r="L477" i="1" s="1"/>
  <c r="A478" i="1"/>
  <c r="B478" i="1" s="1"/>
  <c r="C478" i="1"/>
  <c r="D478" i="1"/>
  <c r="E478" i="1" s="1"/>
  <c r="F478" i="1"/>
  <c r="G478" i="1" s="1"/>
  <c r="H478" i="1"/>
  <c r="K478" i="1"/>
  <c r="L478" i="1" s="1"/>
  <c r="A479" i="1"/>
  <c r="B479" i="1" s="1"/>
  <c r="C479" i="1"/>
  <c r="D479" i="1"/>
  <c r="E479" i="1" s="1"/>
  <c r="F479" i="1"/>
  <c r="G479" i="1" s="1"/>
  <c r="H479" i="1"/>
  <c r="K479" i="1"/>
  <c r="L479" i="1" s="1"/>
  <c r="A480" i="1"/>
  <c r="B480" i="1" s="1"/>
  <c r="C480" i="1"/>
  <c r="D480" i="1"/>
  <c r="E480" i="1" s="1"/>
  <c r="F480" i="1"/>
  <c r="G480" i="1" s="1"/>
  <c r="H480" i="1"/>
  <c r="K480" i="1"/>
  <c r="L480" i="1" s="1"/>
  <c r="A481" i="1"/>
  <c r="B481" i="1" s="1"/>
  <c r="C481" i="1"/>
  <c r="D481" i="1"/>
  <c r="E481" i="1" s="1"/>
  <c r="F481" i="1"/>
  <c r="G481" i="1" s="1"/>
  <c r="H481" i="1"/>
  <c r="K481" i="1"/>
  <c r="L481" i="1" s="1"/>
  <c r="A482" i="1"/>
  <c r="B482" i="1" s="1"/>
  <c r="X482" i="1" s="1"/>
  <c r="C482" i="1"/>
  <c r="D482" i="1"/>
  <c r="E482" i="1" s="1"/>
  <c r="F482" i="1"/>
  <c r="G482" i="1" s="1"/>
  <c r="H482" i="1"/>
  <c r="K482" i="1"/>
  <c r="L482" i="1" s="1"/>
  <c r="A483" i="1"/>
  <c r="B483" i="1" s="1"/>
  <c r="C483" i="1"/>
  <c r="D483" i="1"/>
  <c r="E483" i="1" s="1"/>
  <c r="F483" i="1"/>
  <c r="G483" i="1" s="1"/>
  <c r="H483" i="1"/>
  <c r="K483" i="1"/>
  <c r="L483" i="1" s="1"/>
  <c r="A484" i="1"/>
  <c r="B484" i="1" s="1"/>
  <c r="C484" i="1"/>
  <c r="D484" i="1"/>
  <c r="E484" i="1" s="1"/>
  <c r="F484" i="1"/>
  <c r="G484" i="1" s="1"/>
  <c r="H484" i="1"/>
  <c r="K484" i="1"/>
  <c r="L484" i="1" s="1"/>
  <c r="A485" i="1"/>
  <c r="B485" i="1" s="1"/>
  <c r="C485" i="1"/>
  <c r="D485" i="1"/>
  <c r="E485" i="1" s="1"/>
  <c r="F485" i="1"/>
  <c r="G485" i="1" s="1"/>
  <c r="H485" i="1"/>
  <c r="K485" i="1"/>
  <c r="L485" i="1" s="1"/>
  <c r="A486" i="1"/>
  <c r="B486" i="1" s="1"/>
  <c r="C486" i="1"/>
  <c r="D486" i="1"/>
  <c r="E486" i="1" s="1"/>
  <c r="F486" i="1"/>
  <c r="G486" i="1" s="1"/>
  <c r="H486" i="1"/>
  <c r="K486" i="1"/>
  <c r="L486" i="1" s="1"/>
  <c r="A487" i="1"/>
  <c r="B487" i="1" s="1"/>
  <c r="C487" i="1"/>
  <c r="D487" i="1"/>
  <c r="E487" i="1" s="1"/>
  <c r="F487" i="1"/>
  <c r="G487" i="1" s="1"/>
  <c r="H487" i="1"/>
  <c r="K487" i="1"/>
  <c r="L487" i="1" s="1"/>
  <c r="A488" i="1"/>
  <c r="B488" i="1" s="1"/>
  <c r="C488" i="1"/>
  <c r="D488" i="1"/>
  <c r="E488" i="1" s="1"/>
  <c r="F488" i="1"/>
  <c r="G488" i="1" s="1"/>
  <c r="H488" i="1"/>
  <c r="K488" i="1"/>
  <c r="L488" i="1" s="1"/>
  <c r="A489" i="1"/>
  <c r="B489" i="1" s="1"/>
  <c r="C489" i="1"/>
  <c r="D489" i="1"/>
  <c r="E489" i="1" s="1"/>
  <c r="F489" i="1"/>
  <c r="G489" i="1" s="1"/>
  <c r="H489" i="1"/>
  <c r="K489" i="1"/>
  <c r="L489" i="1" s="1"/>
  <c r="A490" i="1"/>
  <c r="B490" i="1" s="1"/>
  <c r="C490" i="1"/>
  <c r="D490" i="1"/>
  <c r="E490" i="1" s="1"/>
  <c r="F490" i="1"/>
  <c r="G490" i="1" s="1"/>
  <c r="H490" i="1"/>
  <c r="K490" i="1"/>
  <c r="L490" i="1" s="1"/>
  <c r="A491" i="1"/>
  <c r="B491" i="1" s="1"/>
  <c r="C491" i="1"/>
  <c r="D491" i="1"/>
  <c r="E491" i="1" s="1"/>
  <c r="F491" i="1"/>
  <c r="G491" i="1" s="1"/>
  <c r="H491" i="1"/>
  <c r="K491" i="1"/>
  <c r="L491" i="1" s="1"/>
  <c r="A492" i="1"/>
  <c r="B492" i="1" s="1"/>
  <c r="C492" i="1"/>
  <c r="D492" i="1"/>
  <c r="E492" i="1" s="1"/>
  <c r="F492" i="1"/>
  <c r="G492" i="1" s="1"/>
  <c r="H492" i="1"/>
  <c r="K492" i="1"/>
  <c r="L492" i="1" s="1"/>
  <c r="A493" i="1"/>
  <c r="B493" i="1" s="1"/>
  <c r="C493" i="1"/>
  <c r="D493" i="1"/>
  <c r="E493" i="1" s="1"/>
  <c r="F493" i="1"/>
  <c r="G493" i="1" s="1"/>
  <c r="H493" i="1"/>
  <c r="K493" i="1"/>
  <c r="L493" i="1" s="1"/>
  <c r="A494" i="1"/>
  <c r="B494" i="1" s="1"/>
  <c r="C494" i="1"/>
  <c r="D494" i="1"/>
  <c r="E494" i="1" s="1"/>
  <c r="F494" i="1"/>
  <c r="G494" i="1" s="1"/>
  <c r="H494" i="1"/>
  <c r="K494" i="1"/>
  <c r="L494" i="1" s="1"/>
  <c r="A495" i="1"/>
  <c r="B495" i="1" s="1"/>
  <c r="C495" i="1"/>
  <c r="D495" i="1"/>
  <c r="E495" i="1" s="1"/>
  <c r="F495" i="1"/>
  <c r="G495" i="1" s="1"/>
  <c r="H495" i="1"/>
  <c r="K495" i="1"/>
  <c r="L495" i="1" s="1"/>
  <c r="A496" i="1"/>
  <c r="B496" i="1" s="1"/>
  <c r="C496" i="1"/>
  <c r="D496" i="1"/>
  <c r="E496" i="1" s="1"/>
  <c r="F496" i="1"/>
  <c r="G496" i="1" s="1"/>
  <c r="H496" i="1"/>
  <c r="K496" i="1"/>
  <c r="L496" i="1" s="1"/>
  <c r="A497" i="1"/>
  <c r="B497" i="1" s="1"/>
  <c r="C497" i="1"/>
  <c r="D497" i="1"/>
  <c r="E497" i="1" s="1"/>
  <c r="F497" i="1"/>
  <c r="G497" i="1" s="1"/>
  <c r="H497" i="1"/>
  <c r="K497" i="1"/>
  <c r="L497" i="1" s="1"/>
  <c r="A498" i="1"/>
  <c r="B498" i="1" s="1"/>
  <c r="C498" i="1"/>
  <c r="D498" i="1"/>
  <c r="E498" i="1" s="1"/>
  <c r="F498" i="1"/>
  <c r="G498" i="1" s="1"/>
  <c r="H498" i="1"/>
  <c r="K498" i="1"/>
  <c r="L498" i="1" s="1"/>
  <c r="A499" i="1"/>
  <c r="B499" i="1" s="1"/>
  <c r="C499" i="1"/>
  <c r="D499" i="1"/>
  <c r="E499" i="1" s="1"/>
  <c r="F499" i="1"/>
  <c r="G499" i="1" s="1"/>
  <c r="H499" i="1"/>
  <c r="K499" i="1"/>
  <c r="L499" i="1" s="1"/>
  <c r="A500" i="1"/>
  <c r="B500" i="1" s="1"/>
  <c r="C500" i="1"/>
  <c r="D500" i="1"/>
  <c r="E500" i="1" s="1"/>
  <c r="F500" i="1"/>
  <c r="G500" i="1" s="1"/>
  <c r="H500" i="1"/>
  <c r="K500" i="1"/>
  <c r="L500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H4" i="1"/>
  <c r="H5" i="1"/>
  <c r="H6" i="1"/>
  <c r="H7" i="1"/>
  <c r="H8" i="1"/>
  <c r="H9" i="1"/>
  <c r="H10" i="1"/>
  <c r="H11" i="1"/>
  <c r="H12" i="1"/>
  <c r="H13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C4" i="1"/>
  <c r="C5" i="1"/>
  <c r="C6" i="1"/>
  <c r="C7" i="1"/>
  <c r="C8" i="1"/>
  <c r="C9" i="1"/>
  <c r="C10" i="1"/>
  <c r="C11" i="1"/>
  <c r="C12" i="1"/>
  <c r="C13" i="1"/>
  <c r="A4" i="1"/>
  <c r="B4" i="1" s="1"/>
  <c r="A5" i="1"/>
  <c r="B5" i="1" s="1"/>
  <c r="A6" i="1"/>
  <c r="B6" i="1" s="1"/>
  <c r="A7" i="1"/>
  <c r="B7" i="1" s="1"/>
  <c r="A8" i="1"/>
  <c r="B8" i="1" s="1"/>
  <c r="A9" i="1"/>
  <c r="B9" i="1" s="1"/>
  <c r="A10" i="1"/>
  <c r="B10" i="1" s="1"/>
  <c r="A11" i="1"/>
  <c r="B11" i="1" s="1"/>
  <c r="A12" i="1"/>
  <c r="B12" i="1" s="1"/>
  <c r="A13" i="1"/>
  <c r="B13" i="1" s="1"/>
  <c r="K3" i="1"/>
  <c r="L3" i="1" s="1"/>
  <c r="J3" i="1"/>
  <c r="M3" i="1" s="1"/>
  <c r="N3" i="1" s="1"/>
  <c r="AW3" i="1" s="1"/>
  <c r="AX3" i="1" s="1"/>
  <c r="H3" i="1"/>
  <c r="F3" i="1"/>
  <c r="G3" i="1" s="1"/>
  <c r="D3" i="1"/>
  <c r="E3" i="1" s="1"/>
  <c r="A3" i="1"/>
  <c r="B3" i="1" s="1"/>
  <c r="W3" i="1" s="1"/>
  <c r="M438" i="1" l="1"/>
  <c r="N438" i="1" s="1"/>
  <c r="AW438" i="1" s="1"/>
  <c r="AX438" i="1" s="1"/>
  <c r="M406" i="1"/>
  <c r="N406" i="1" s="1"/>
  <c r="M373" i="1"/>
  <c r="N373" i="1" s="1"/>
  <c r="AW373" i="1" s="1"/>
  <c r="AX373" i="1" s="1"/>
  <c r="M477" i="1"/>
  <c r="N477" i="1" s="1"/>
  <c r="AW477" i="1" s="1"/>
  <c r="AX477" i="1" s="1"/>
  <c r="M493" i="1"/>
  <c r="N493" i="1" s="1"/>
  <c r="AW493" i="1" s="1"/>
  <c r="AX493" i="1" s="1"/>
  <c r="M492" i="1"/>
  <c r="N492" i="1" s="1"/>
  <c r="AW492" i="1" s="1"/>
  <c r="AX492" i="1" s="1"/>
  <c r="M484" i="1"/>
  <c r="N484" i="1" s="1"/>
  <c r="AW484" i="1" s="1"/>
  <c r="AX484" i="1" s="1"/>
  <c r="M437" i="1"/>
  <c r="N437" i="1" s="1"/>
  <c r="AW437" i="1" s="1"/>
  <c r="AX437" i="1" s="1"/>
  <c r="M220" i="1"/>
  <c r="N220" i="1" s="1"/>
  <c r="AW220" i="1" s="1"/>
  <c r="AX220" i="1" s="1"/>
  <c r="M461" i="1"/>
  <c r="N461" i="1" s="1"/>
  <c r="AW461" i="1" s="1"/>
  <c r="AX461" i="1" s="1"/>
  <c r="M500" i="1"/>
  <c r="N500" i="1" s="1"/>
  <c r="AW500" i="1" s="1"/>
  <c r="AX500" i="1" s="1"/>
  <c r="M476" i="1"/>
  <c r="N476" i="1" s="1"/>
  <c r="AW476" i="1" s="1"/>
  <c r="AX476" i="1" s="1"/>
  <c r="M453" i="1"/>
  <c r="N453" i="1" s="1"/>
  <c r="AW453" i="1" s="1"/>
  <c r="AX453" i="1" s="1"/>
  <c r="M348" i="1"/>
  <c r="N348" i="1" s="1"/>
  <c r="AW348" i="1" s="1"/>
  <c r="AX348" i="1" s="1"/>
  <c r="M444" i="1"/>
  <c r="N444" i="1" s="1"/>
  <c r="AW444" i="1" s="1"/>
  <c r="AX444" i="1" s="1"/>
  <c r="O493" i="1"/>
  <c r="P493" i="1" s="1"/>
  <c r="O485" i="1"/>
  <c r="P485" i="1" s="1"/>
  <c r="O477" i="1"/>
  <c r="P477" i="1" s="1"/>
  <c r="O469" i="1"/>
  <c r="P469" i="1" s="1"/>
  <c r="O461" i="1"/>
  <c r="P461" i="1" s="1"/>
  <c r="O453" i="1"/>
  <c r="P453" i="1" s="1"/>
  <c r="T453" i="1" s="1"/>
  <c r="O445" i="1"/>
  <c r="P445" i="1" s="1"/>
  <c r="O437" i="1"/>
  <c r="O341" i="1"/>
  <c r="P341" i="1" s="1"/>
  <c r="O325" i="1"/>
  <c r="P325" i="1" s="1"/>
  <c r="O293" i="1"/>
  <c r="P293" i="1" s="1"/>
  <c r="O348" i="1"/>
  <c r="P348" i="1" s="1"/>
  <c r="O308" i="1"/>
  <c r="P308" i="1" s="1"/>
  <c r="O244" i="1"/>
  <c r="P244" i="1" s="1"/>
  <c r="O228" i="1"/>
  <c r="P228" i="1" s="1"/>
  <c r="AE354" i="1"/>
  <c r="AG464" i="1"/>
  <c r="AG488" i="1"/>
  <c r="AF469" i="1"/>
  <c r="AR464" i="1"/>
  <c r="AE482" i="1"/>
  <c r="AD455" i="1"/>
  <c r="AG410" i="1"/>
  <c r="AH451" i="1"/>
  <c r="AD415" i="1"/>
  <c r="AE406" i="1"/>
  <c r="AD463" i="1"/>
  <c r="AE436" i="1"/>
  <c r="AD442" i="1"/>
  <c r="AC219" i="1"/>
  <c r="AH491" i="1"/>
  <c r="AF477" i="1"/>
  <c r="AD440" i="1"/>
  <c r="AH431" i="1"/>
  <c r="AF493" i="1"/>
  <c r="AD479" i="1"/>
  <c r="AG456" i="1"/>
  <c r="AG480" i="1"/>
  <c r="AH475" i="1"/>
  <c r="AE466" i="1"/>
  <c r="AE402" i="1"/>
  <c r="AC155" i="1"/>
  <c r="AE372" i="1"/>
  <c r="AD495" i="1"/>
  <c r="AE490" i="1"/>
  <c r="AH443" i="1"/>
  <c r="AG380" i="1"/>
  <c r="AG376" i="1"/>
  <c r="AD367" i="1"/>
  <c r="AC27" i="1"/>
  <c r="AH467" i="1"/>
  <c r="AF453" i="1"/>
  <c r="AC91" i="1"/>
  <c r="AC19" i="1"/>
  <c r="O351" i="1"/>
  <c r="P351" i="1" s="1"/>
  <c r="O279" i="1"/>
  <c r="P279" i="1" s="1"/>
  <c r="M482" i="1"/>
  <c r="N482" i="1" s="1"/>
  <c r="AW482" i="1" s="1"/>
  <c r="AX482" i="1" s="1"/>
  <c r="M162" i="1"/>
  <c r="N162" i="1" s="1"/>
  <c r="AW162" i="1" s="1"/>
  <c r="AX162" i="1" s="1"/>
  <c r="M489" i="1"/>
  <c r="N489" i="1" s="1"/>
  <c r="AW489" i="1" s="1"/>
  <c r="AX489" i="1" s="1"/>
  <c r="M473" i="1"/>
  <c r="N473" i="1" s="1"/>
  <c r="AW473" i="1" s="1"/>
  <c r="AX473" i="1" s="1"/>
  <c r="M442" i="1"/>
  <c r="N442" i="1" s="1"/>
  <c r="AW442" i="1" s="1"/>
  <c r="AX442" i="1" s="1"/>
  <c r="M490" i="1"/>
  <c r="N490" i="1" s="1"/>
  <c r="M257" i="1"/>
  <c r="N257" i="1" s="1"/>
  <c r="AW257" i="1" s="1"/>
  <c r="AX257" i="1" s="1"/>
  <c r="M497" i="1"/>
  <c r="N497" i="1" s="1"/>
  <c r="AW497" i="1" s="1"/>
  <c r="AX497" i="1" s="1"/>
  <c r="M450" i="1"/>
  <c r="N450" i="1" s="1"/>
  <c r="M498" i="1"/>
  <c r="N498" i="1" s="1"/>
  <c r="AW498" i="1" s="1"/>
  <c r="AX498" i="1" s="1"/>
  <c r="O497" i="1"/>
  <c r="P497" i="1" s="1"/>
  <c r="O489" i="1"/>
  <c r="P489" i="1" s="1"/>
  <c r="O481" i="1"/>
  <c r="P481" i="1" s="1"/>
  <c r="O473" i="1"/>
  <c r="P473" i="1" s="1"/>
  <c r="O465" i="1"/>
  <c r="P465" i="1" s="1"/>
  <c r="O457" i="1"/>
  <c r="P457" i="1" s="1"/>
  <c r="O449" i="1"/>
  <c r="AP449" i="1" s="1"/>
  <c r="O441" i="1"/>
  <c r="AP441" i="1" s="1"/>
  <c r="O433" i="1"/>
  <c r="P433" i="1" s="1"/>
  <c r="O425" i="1"/>
  <c r="P425" i="1" s="1"/>
  <c r="O417" i="1"/>
  <c r="P417" i="1" s="1"/>
  <c r="O409" i="1"/>
  <c r="P409" i="1" s="1"/>
  <c r="O401" i="1"/>
  <c r="P401" i="1" s="1"/>
  <c r="O393" i="1"/>
  <c r="P393" i="1" s="1"/>
  <c r="O385" i="1"/>
  <c r="P385" i="1" s="1"/>
  <c r="O377" i="1"/>
  <c r="P377" i="1" s="1"/>
  <c r="O369" i="1"/>
  <c r="P369" i="1" s="1"/>
  <c r="O361" i="1"/>
  <c r="P361" i="1" s="1"/>
  <c r="O353" i="1"/>
  <c r="P353" i="1" s="1"/>
  <c r="O345" i="1"/>
  <c r="P345" i="1" s="1"/>
  <c r="O337" i="1"/>
  <c r="P337" i="1" s="1"/>
  <c r="O329" i="1"/>
  <c r="P329" i="1" s="1"/>
  <c r="O321" i="1"/>
  <c r="P321" i="1" s="1"/>
  <c r="O313" i="1"/>
  <c r="P313" i="1" s="1"/>
  <c r="O305" i="1"/>
  <c r="P305" i="1" s="1"/>
  <c r="O297" i="1"/>
  <c r="P297" i="1" s="1"/>
  <c r="O289" i="1"/>
  <c r="P289" i="1" s="1"/>
  <c r="O281" i="1"/>
  <c r="P281" i="1" s="1"/>
  <c r="O273" i="1"/>
  <c r="P273" i="1" s="1"/>
  <c r="O265" i="1"/>
  <c r="P265" i="1" s="1"/>
  <c r="O257" i="1"/>
  <c r="P257" i="1" s="1"/>
  <c r="O249" i="1"/>
  <c r="P249" i="1" s="1"/>
  <c r="O241" i="1"/>
  <c r="P241" i="1" s="1"/>
  <c r="O233" i="1"/>
  <c r="P233" i="1" s="1"/>
  <c r="O225" i="1"/>
  <c r="P225" i="1" s="1"/>
  <c r="O217" i="1"/>
  <c r="P217" i="1" s="1"/>
  <c r="O209" i="1"/>
  <c r="P209" i="1" s="1"/>
  <c r="O201" i="1"/>
  <c r="P201" i="1" s="1"/>
  <c r="O193" i="1"/>
  <c r="P193" i="1" s="1"/>
  <c r="O185" i="1"/>
  <c r="P185" i="1" s="1"/>
  <c r="O177" i="1"/>
  <c r="P177" i="1" s="1"/>
  <c r="O169" i="1"/>
  <c r="P169" i="1" s="1"/>
  <c r="O161" i="1"/>
  <c r="P161" i="1" s="1"/>
  <c r="O153" i="1"/>
  <c r="P153" i="1" s="1"/>
  <c r="O145" i="1"/>
  <c r="P145" i="1" s="1"/>
  <c r="O137" i="1"/>
  <c r="P137" i="1" s="1"/>
  <c r="O129" i="1"/>
  <c r="P129" i="1" s="1"/>
  <c r="O121" i="1"/>
  <c r="P121" i="1" s="1"/>
  <c r="O113" i="1"/>
  <c r="P113" i="1" s="1"/>
  <c r="O105" i="1"/>
  <c r="P105" i="1" s="1"/>
  <c r="O97" i="1"/>
  <c r="P97" i="1" s="1"/>
  <c r="O89" i="1"/>
  <c r="P89" i="1" s="1"/>
  <c r="O81" i="1"/>
  <c r="P81" i="1" s="1"/>
  <c r="O73" i="1"/>
  <c r="P73" i="1" s="1"/>
  <c r="O65" i="1"/>
  <c r="P65" i="1" s="1"/>
  <c r="O57" i="1"/>
  <c r="P57" i="1" s="1"/>
  <c r="O49" i="1"/>
  <c r="P49" i="1" s="1"/>
  <c r="O41" i="1"/>
  <c r="P41" i="1" s="1"/>
  <c r="O33" i="1"/>
  <c r="P33" i="1" s="1"/>
  <c r="O25" i="1"/>
  <c r="P25" i="1" s="1"/>
  <c r="Q469" i="1"/>
  <c r="O498" i="1"/>
  <c r="P498" i="1" s="1"/>
  <c r="O490" i="1"/>
  <c r="P490" i="1" s="1"/>
  <c r="O482" i="1"/>
  <c r="P482" i="1" s="1"/>
  <c r="O474" i="1"/>
  <c r="P474" i="1" s="1"/>
  <c r="O466" i="1"/>
  <c r="AP466" i="1" s="1"/>
  <c r="O458" i="1"/>
  <c r="P458" i="1" s="1"/>
  <c r="O450" i="1"/>
  <c r="AP450" i="1" s="1"/>
  <c r="O442" i="1"/>
  <c r="P442" i="1" s="1"/>
  <c r="O434" i="1"/>
  <c r="P434" i="1" s="1"/>
  <c r="O426" i="1"/>
  <c r="P426" i="1" s="1"/>
  <c r="O418" i="1"/>
  <c r="P418" i="1" s="1"/>
  <c r="O410" i="1"/>
  <c r="P410" i="1" s="1"/>
  <c r="O402" i="1"/>
  <c r="P402" i="1" s="1"/>
  <c r="O394" i="1"/>
  <c r="P394" i="1" s="1"/>
  <c r="O386" i="1"/>
  <c r="P386" i="1" s="1"/>
  <c r="O378" i="1"/>
  <c r="P378" i="1" s="1"/>
  <c r="O370" i="1"/>
  <c r="P370" i="1" s="1"/>
  <c r="O362" i="1"/>
  <c r="P362" i="1" s="1"/>
  <c r="O354" i="1"/>
  <c r="P354" i="1" s="1"/>
  <c r="Q485" i="1"/>
  <c r="AR485" i="1" s="1"/>
  <c r="Q477" i="1"/>
  <c r="Q435" i="1"/>
  <c r="R422" i="1"/>
  <c r="R500" i="1"/>
  <c r="Q375" i="1"/>
  <c r="R461" i="1"/>
  <c r="R364" i="1"/>
  <c r="Q492" i="1"/>
  <c r="R356" i="1"/>
  <c r="R489" i="1"/>
  <c r="R453" i="1"/>
  <c r="R348" i="1"/>
  <c r="Q449" i="1"/>
  <c r="AR449" i="1" s="1"/>
  <c r="Q484" i="1"/>
  <c r="R444" i="1"/>
  <c r="Q400" i="1"/>
  <c r="R400" i="1"/>
  <c r="R344" i="1"/>
  <c r="Q344" i="1"/>
  <c r="Q288" i="1"/>
  <c r="R288" i="1"/>
  <c r="Q240" i="1"/>
  <c r="R240" i="1"/>
  <c r="Q192" i="1"/>
  <c r="R192" i="1"/>
  <c r="R152" i="1"/>
  <c r="Q152" i="1"/>
  <c r="AR152" i="1" s="1"/>
  <c r="Q104" i="1"/>
  <c r="R104" i="1"/>
  <c r="Q56" i="1"/>
  <c r="R56" i="1"/>
  <c r="Q8" i="1"/>
  <c r="R8" i="1"/>
  <c r="R480" i="1"/>
  <c r="M344" i="1"/>
  <c r="N344" i="1" s="1"/>
  <c r="AW344" i="1" s="1"/>
  <c r="AX344" i="1" s="1"/>
  <c r="M104" i="1"/>
  <c r="N104" i="1" s="1"/>
  <c r="AW104" i="1" s="1"/>
  <c r="AX104" i="1" s="1"/>
  <c r="Q495" i="1"/>
  <c r="R495" i="1"/>
  <c r="Q487" i="1"/>
  <c r="R487" i="1"/>
  <c r="Q479" i="1"/>
  <c r="R479" i="1"/>
  <c r="Q471" i="1"/>
  <c r="R471" i="1"/>
  <c r="Q463" i="1"/>
  <c r="R463" i="1"/>
  <c r="Q439" i="1"/>
  <c r="R439" i="1"/>
  <c r="Q423" i="1"/>
  <c r="R423" i="1"/>
  <c r="Q407" i="1"/>
  <c r="R407" i="1"/>
  <c r="Q399" i="1"/>
  <c r="R399" i="1"/>
  <c r="Q391" i="1"/>
  <c r="R391" i="1"/>
  <c r="Q383" i="1"/>
  <c r="AR383" i="1" s="1"/>
  <c r="R383" i="1"/>
  <c r="Q367" i="1"/>
  <c r="R367" i="1"/>
  <c r="Q359" i="1"/>
  <c r="R359" i="1"/>
  <c r="Q351" i="1"/>
  <c r="R351" i="1"/>
  <c r="Q343" i="1"/>
  <c r="R343" i="1"/>
  <c r="Q327" i="1"/>
  <c r="R327" i="1"/>
  <c r="Q319" i="1"/>
  <c r="R319" i="1"/>
  <c r="Q311" i="1"/>
  <c r="AR311" i="1" s="1"/>
  <c r="R311" i="1"/>
  <c r="Q303" i="1"/>
  <c r="BY303" i="1" s="1"/>
  <c r="R303" i="1"/>
  <c r="Q295" i="1"/>
  <c r="R295" i="1"/>
  <c r="Q287" i="1"/>
  <c r="R287" i="1"/>
  <c r="Q279" i="1"/>
  <c r="BY279" i="1" s="1"/>
  <c r="R279" i="1"/>
  <c r="Q271" i="1"/>
  <c r="R271" i="1"/>
  <c r="Q263" i="1"/>
  <c r="R263" i="1"/>
  <c r="Q255" i="1"/>
  <c r="R255" i="1"/>
  <c r="Q247" i="1"/>
  <c r="R247" i="1"/>
  <c r="Q239" i="1"/>
  <c r="R239" i="1"/>
  <c r="Q231" i="1"/>
  <c r="R231" i="1"/>
  <c r="Q223" i="1"/>
  <c r="R223" i="1"/>
  <c r="R215" i="1"/>
  <c r="Q215" i="1"/>
  <c r="BY215" i="1" s="1"/>
  <c r="Q207" i="1"/>
  <c r="BY207" i="1" s="1"/>
  <c r="R207" i="1"/>
  <c r="Q199" i="1"/>
  <c r="R199" i="1"/>
  <c r="Q191" i="1"/>
  <c r="R191" i="1"/>
  <c r="Q183" i="1"/>
  <c r="R183" i="1"/>
  <c r="Q175" i="1"/>
  <c r="BY175" i="1" s="1"/>
  <c r="R175" i="1"/>
  <c r="Q167" i="1"/>
  <c r="R167" i="1"/>
  <c r="Q159" i="1"/>
  <c r="R159" i="1"/>
  <c r="Q151" i="1"/>
  <c r="R151" i="1"/>
  <c r="Q143" i="1"/>
  <c r="R143" i="1"/>
  <c r="Q135" i="1"/>
  <c r="R135" i="1"/>
  <c r="Q127" i="1"/>
  <c r="R127" i="1"/>
  <c r="Q119" i="1"/>
  <c r="R119" i="1"/>
  <c r="Q111" i="1"/>
  <c r="R111" i="1"/>
  <c r="Q103" i="1"/>
  <c r="R103" i="1"/>
  <c r="Q95" i="1"/>
  <c r="R95" i="1"/>
  <c r="Q87" i="1"/>
  <c r="R87" i="1"/>
  <c r="Q79" i="1"/>
  <c r="R79" i="1"/>
  <c r="Q71" i="1"/>
  <c r="R71" i="1"/>
  <c r="Q63" i="1"/>
  <c r="R63" i="1"/>
  <c r="Q55" i="1"/>
  <c r="R55" i="1"/>
  <c r="Q47" i="1"/>
  <c r="R47" i="1"/>
  <c r="Q39" i="1"/>
  <c r="R39" i="1"/>
  <c r="Q31" i="1"/>
  <c r="R31" i="1"/>
  <c r="Q23" i="1"/>
  <c r="R23" i="1"/>
  <c r="Q15" i="1"/>
  <c r="R15" i="1"/>
  <c r="Q7" i="1"/>
  <c r="R7" i="1"/>
  <c r="R493" i="1"/>
  <c r="R476" i="1"/>
  <c r="Q473" i="1"/>
  <c r="R452" i="1"/>
  <c r="R406" i="1"/>
  <c r="Q373" i="1"/>
  <c r="Q432" i="1"/>
  <c r="BY432" i="1" s="1"/>
  <c r="R432" i="1"/>
  <c r="Q384" i="1"/>
  <c r="BY384" i="1" s="1"/>
  <c r="R384" i="1"/>
  <c r="R328" i="1"/>
  <c r="Q328" i="1"/>
  <c r="Q280" i="1"/>
  <c r="R280" i="1"/>
  <c r="R232" i="1"/>
  <c r="Q232" i="1"/>
  <c r="R176" i="1"/>
  <c r="Q176" i="1"/>
  <c r="R112" i="1"/>
  <c r="Q112" i="1"/>
  <c r="Q40" i="1"/>
  <c r="R40" i="1"/>
  <c r="M240" i="1"/>
  <c r="N240" i="1" s="1"/>
  <c r="AW240" i="1" s="1"/>
  <c r="AX240" i="1" s="1"/>
  <c r="M56" i="1"/>
  <c r="N56" i="1" s="1"/>
  <c r="Q478" i="1"/>
  <c r="BY478" i="1" s="1"/>
  <c r="R478" i="1"/>
  <c r="M470" i="1"/>
  <c r="N470" i="1" s="1"/>
  <c r="Q470" i="1"/>
  <c r="R470" i="1"/>
  <c r="Q462" i="1"/>
  <c r="R462" i="1"/>
  <c r="Q454" i="1"/>
  <c r="R454" i="1"/>
  <c r="Q446" i="1"/>
  <c r="R446" i="1"/>
  <c r="Q430" i="1"/>
  <c r="R430" i="1"/>
  <c r="Q414" i="1"/>
  <c r="R414" i="1"/>
  <c r="Q398" i="1"/>
  <c r="R398" i="1"/>
  <c r="Q390" i="1"/>
  <c r="R390" i="1"/>
  <c r="Q382" i="1"/>
  <c r="R382" i="1"/>
  <c r="Q374" i="1"/>
  <c r="R374" i="1"/>
  <c r="Q366" i="1"/>
  <c r="R366" i="1"/>
  <c r="Q358" i="1"/>
  <c r="BY358" i="1" s="1"/>
  <c r="R358" i="1"/>
  <c r="Q350" i="1"/>
  <c r="R350" i="1"/>
  <c r="Q342" i="1"/>
  <c r="R342" i="1"/>
  <c r="Q334" i="1"/>
  <c r="R334" i="1"/>
  <c r="Q326" i="1"/>
  <c r="R326" i="1"/>
  <c r="Q318" i="1"/>
  <c r="R318" i="1"/>
  <c r="Q310" i="1"/>
  <c r="R310" i="1"/>
  <c r="Q302" i="1"/>
  <c r="BY302" i="1" s="1"/>
  <c r="R302" i="1"/>
  <c r="Q294" i="1"/>
  <c r="R294" i="1"/>
  <c r="Q286" i="1"/>
  <c r="R286" i="1"/>
  <c r="Q278" i="1"/>
  <c r="R278" i="1"/>
  <c r="Q270" i="1"/>
  <c r="R270" i="1"/>
  <c r="Q262" i="1"/>
  <c r="R262" i="1"/>
  <c r="Q254" i="1"/>
  <c r="R254" i="1"/>
  <c r="Q246" i="1"/>
  <c r="R246" i="1"/>
  <c r="Q238" i="1"/>
  <c r="R238" i="1"/>
  <c r="Q230" i="1"/>
  <c r="BY230" i="1" s="1"/>
  <c r="R230" i="1"/>
  <c r="Q222" i="1"/>
  <c r="R222" i="1"/>
  <c r="Q214" i="1"/>
  <c r="R214" i="1"/>
  <c r="Q206" i="1"/>
  <c r="R206" i="1"/>
  <c r="Q198" i="1"/>
  <c r="R198" i="1"/>
  <c r="Q190" i="1"/>
  <c r="R190" i="1"/>
  <c r="Q182" i="1"/>
  <c r="R182" i="1"/>
  <c r="R174" i="1"/>
  <c r="Q174" i="1"/>
  <c r="Q166" i="1"/>
  <c r="R166" i="1"/>
  <c r="R158" i="1"/>
  <c r="Q158" i="1"/>
  <c r="Q150" i="1"/>
  <c r="R150" i="1"/>
  <c r="Q142" i="1"/>
  <c r="R142" i="1"/>
  <c r="Q134" i="1"/>
  <c r="R134" i="1"/>
  <c r="R126" i="1"/>
  <c r="Q126" i="1"/>
  <c r="Q118" i="1"/>
  <c r="R118" i="1"/>
  <c r="Q110" i="1"/>
  <c r="R110" i="1"/>
  <c r="Q102" i="1"/>
  <c r="R102" i="1"/>
  <c r="Q94" i="1"/>
  <c r="R94" i="1"/>
  <c r="Q86" i="1"/>
  <c r="R86" i="1"/>
  <c r="Q78" i="1"/>
  <c r="R78" i="1"/>
  <c r="Q70" i="1"/>
  <c r="R70" i="1"/>
  <c r="Q62" i="1"/>
  <c r="R62" i="1"/>
  <c r="Q54" i="1"/>
  <c r="R54" i="1"/>
  <c r="Q46" i="1"/>
  <c r="R46" i="1"/>
  <c r="Q38" i="1"/>
  <c r="R38" i="1"/>
  <c r="Q30" i="1"/>
  <c r="R30" i="1"/>
  <c r="Q22" i="1"/>
  <c r="R22" i="1"/>
  <c r="Q14" i="1"/>
  <c r="R14" i="1"/>
  <c r="Q6" i="1"/>
  <c r="R6" i="1"/>
  <c r="R497" i="1"/>
  <c r="Q472" i="1"/>
  <c r="AR472" i="1" s="1"/>
  <c r="R464" i="1"/>
  <c r="R456" i="1"/>
  <c r="Q388" i="1"/>
  <c r="Q448" i="1"/>
  <c r="AR448" i="1" s="1"/>
  <c r="R448" i="1"/>
  <c r="Q416" i="1"/>
  <c r="R416" i="1"/>
  <c r="Q376" i="1"/>
  <c r="R376" i="1"/>
  <c r="Q352" i="1"/>
  <c r="AR352" i="1" s="1"/>
  <c r="R352" i="1"/>
  <c r="Q304" i="1"/>
  <c r="R304" i="1"/>
  <c r="Q248" i="1"/>
  <c r="R248" i="1"/>
  <c r="R216" i="1"/>
  <c r="Q216" i="1"/>
  <c r="R168" i="1"/>
  <c r="Q168" i="1"/>
  <c r="R136" i="1"/>
  <c r="Q136" i="1"/>
  <c r="Q96" i="1"/>
  <c r="R96" i="1"/>
  <c r="Q64" i="1"/>
  <c r="R64" i="1"/>
  <c r="Q16" i="1"/>
  <c r="R16" i="1"/>
  <c r="R445" i="1"/>
  <c r="Q445" i="1"/>
  <c r="R429" i="1"/>
  <c r="Q429" i="1"/>
  <c r="R421" i="1"/>
  <c r="Q421" i="1"/>
  <c r="R413" i="1"/>
  <c r="Q413" i="1"/>
  <c r="R405" i="1"/>
  <c r="Q405" i="1"/>
  <c r="R397" i="1"/>
  <c r="Q397" i="1"/>
  <c r="R389" i="1"/>
  <c r="Q389" i="1"/>
  <c r="R381" i="1"/>
  <c r="Q381" i="1"/>
  <c r="Q365" i="1"/>
  <c r="R365" i="1"/>
  <c r="Q357" i="1"/>
  <c r="R357" i="1"/>
  <c r="Q349" i="1"/>
  <c r="R349" i="1"/>
  <c r="Q341" i="1"/>
  <c r="R341" i="1"/>
  <c r="Q333" i="1"/>
  <c r="R333" i="1"/>
  <c r="Q325" i="1"/>
  <c r="R325" i="1"/>
  <c r="Q317" i="1"/>
  <c r="R317" i="1"/>
  <c r="Q309" i="1"/>
  <c r="BY309" i="1" s="1"/>
  <c r="R309" i="1"/>
  <c r="Q301" i="1"/>
  <c r="R301" i="1"/>
  <c r="R285" i="1"/>
  <c r="Q285" i="1"/>
  <c r="Q277" i="1"/>
  <c r="R277" i="1"/>
  <c r="Q269" i="1"/>
  <c r="R269" i="1"/>
  <c r="Q261" i="1"/>
  <c r="BY261" i="1" s="1"/>
  <c r="R261" i="1"/>
  <c r="R253" i="1"/>
  <c r="Q253" i="1"/>
  <c r="Q245" i="1"/>
  <c r="R245" i="1"/>
  <c r="Q237" i="1"/>
  <c r="R237" i="1"/>
  <c r="Q229" i="1"/>
  <c r="R229" i="1"/>
  <c r="Q221" i="1"/>
  <c r="R221" i="1"/>
  <c r="Q213" i="1"/>
  <c r="R213" i="1"/>
  <c r="Q205" i="1"/>
  <c r="R205" i="1"/>
  <c r="Q197" i="1"/>
  <c r="R197" i="1"/>
  <c r="Q189" i="1"/>
  <c r="R189" i="1"/>
  <c r="R181" i="1"/>
  <c r="Q181" i="1"/>
  <c r="Q173" i="1"/>
  <c r="R173" i="1"/>
  <c r="Q165" i="1"/>
  <c r="R165" i="1"/>
  <c r="Q157" i="1"/>
  <c r="R157" i="1"/>
  <c r="Q149" i="1"/>
  <c r="R149" i="1"/>
  <c r="Q141" i="1"/>
  <c r="R141" i="1"/>
  <c r="Q133" i="1"/>
  <c r="BY133" i="1" s="1"/>
  <c r="R133" i="1"/>
  <c r="Q125" i="1"/>
  <c r="R125" i="1"/>
  <c r="Q117" i="1"/>
  <c r="R117" i="1"/>
  <c r="R109" i="1"/>
  <c r="Q109" i="1"/>
  <c r="Q101" i="1"/>
  <c r="R101" i="1"/>
  <c r="Q93" i="1"/>
  <c r="R93" i="1"/>
  <c r="Q85" i="1"/>
  <c r="R85" i="1"/>
  <c r="Q77" i="1"/>
  <c r="R77" i="1"/>
  <c r="R69" i="1"/>
  <c r="Q69" i="1"/>
  <c r="R61" i="1"/>
  <c r="Q61" i="1"/>
  <c r="R53" i="1"/>
  <c r="Q53" i="1"/>
  <c r="R45" i="1"/>
  <c r="Q45" i="1"/>
  <c r="R37" i="1"/>
  <c r="Q37" i="1"/>
  <c r="R29" i="1"/>
  <c r="Q29" i="1"/>
  <c r="R21" i="1"/>
  <c r="Q21" i="1"/>
  <c r="R13" i="1"/>
  <c r="Q13" i="1"/>
  <c r="R5" i="1"/>
  <c r="Q5" i="1"/>
  <c r="R488" i="1"/>
  <c r="Q482" i="1"/>
  <c r="R455" i="1"/>
  <c r="R438" i="1"/>
  <c r="Q431" i="1"/>
  <c r="R293" i="1"/>
  <c r="Q368" i="1"/>
  <c r="BY368" i="1" s="1"/>
  <c r="R368" i="1"/>
  <c r="Q320" i="1"/>
  <c r="R320" i="1"/>
  <c r="Q272" i="1"/>
  <c r="R272" i="1"/>
  <c r="R224" i="1"/>
  <c r="Q224" i="1"/>
  <c r="Q184" i="1"/>
  <c r="R184" i="1"/>
  <c r="R144" i="1"/>
  <c r="Q144" i="1"/>
  <c r="Q88" i="1"/>
  <c r="R88" i="1"/>
  <c r="Q48" i="1"/>
  <c r="R48" i="1"/>
  <c r="M248" i="1"/>
  <c r="N248" i="1" s="1"/>
  <c r="AW248" i="1" s="1"/>
  <c r="AX248" i="1" s="1"/>
  <c r="M40" i="1"/>
  <c r="N40" i="1" s="1"/>
  <c r="P441" i="1"/>
  <c r="Q468" i="1"/>
  <c r="R468" i="1"/>
  <c r="Q460" i="1"/>
  <c r="R460" i="1"/>
  <c r="Q436" i="1"/>
  <c r="R436" i="1"/>
  <c r="Q428" i="1"/>
  <c r="R428" i="1"/>
  <c r="Q420" i="1"/>
  <c r="R420" i="1"/>
  <c r="Q412" i="1"/>
  <c r="R412" i="1"/>
  <c r="Q404" i="1"/>
  <c r="R404" i="1"/>
  <c r="Q396" i="1"/>
  <c r="R396" i="1"/>
  <c r="Q380" i="1"/>
  <c r="R380" i="1"/>
  <c r="Q372" i="1"/>
  <c r="R372" i="1"/>
  <c r="R340" i="1"/>
  <c r="Q340" i="1"/>
  <c r="R332" i="1"/>
  <c r="Q332" i="1"/>
  <c r="R324" i="1"/>
  <c r="Q324" i="1"/>
  <c r="Q316" i="1"/>
  <c r="R316" i="1"/>
  <c r="Q308" i="1"/>
  <c r="R308" i="1"/>
  <c r="Q300" i="1"/>
  <c r="R300" i="1"/>
  <c r="Q292" i="1"/>
  <c r="R292" i="1"/>
  <c r="Q284" i="1"/>
  <c r="R284" i="1"/>
  <c r="Q276" i="1"/>
  <c r="R276" i="1"/>
  <c r="Q268" i="1"/>
  <c r="AR268" i="1" s="1"/>
  <c r="R268" i="1"/>
  <c r="Q260" i="1"/>
  <c r="R260" i="1"/>
  <c r="Q252" i="1"/>
  <c r="R252" i="1"/>
  <c r="Q244" i="1"/>
  <c r="R244" i="1"/>
  <c r="Q236" i="1"/>
  <c r="R236" i="1"/>
  <c r="Q228" i="1"/>
  <c r="R228" i="1"/>
  <c r="Q486" i="1"/>
  <c r="R467" i="1"/>
  <c r="Q447" i="1"/>
  <c r="R442" i="1"/>
  <c r="Q437" i="1"/>
  <c r="Q415" i="1"/>
  <c r="Q312" i="1"/>
  <c r="R312" i="1"/>
  <c r="Q264" i="1"/>
  <c r="BY264" i="1" s="1"/>
  <c r="R264" i="1"/>
  <c r="R200" i="1"/>
  <c r="Q200" i="1"/>
  <c r="R120" i="1"/>
  <c r="Q120" i="1"/>
  <c r="Q32" i="1"/>
  <c r="R32" i="1"/>
  <c r="R392" i="1"/>
  <c r="M400" i="1"/>
  <c r="N400" i="1" s="1"/>
  <c r="AW400" i="1" s="1"/>
  <c r="AX400" i="1" s="1"/>
  <c r="M328" i="1"/>
  <c r="N328" i="1" s="1"/>
  <c r="Q499" i="1"/>
  <c r="R499" i="1"/>
  <c r="Q491" i="1"/>
  <c r="R491" i="1"/>
  <c r="Q483" i="1"/>
  <c r="R483" i="1"/>
  <c r="M475" i="1"/>
  <c r="N475" i="1" s="1"/>
  <c r="AW475" i="1" s="1"/>
  <c r="AX475" i="1" s="1"/>
  <c r="Q475" i="1"/>
  <c r="R475" i="1"/>
  <c r="M459" i="1"/>
  <c r="N459" i="1" s="1"/>
  <c r="Q459" i="1"/>
  <c r="Q451" i="1"/>
  <c r="R451" i="1"/>
  <c r="M443" i="1"/>
  <c r="N443" i="1" s="1"/>
  <c r="Q443" i="1"/>
  <c r="R443" i="1"/>
  <c r="M427" i="1"/>
  <c r="N427" i="1" s="1"/>
  <c r="Q427" i="1"/>
  <c r="R427" i="1"/>
  <c r="Q419" i="1"/>
  <c r="BY419" i="1" s="1"/>
  <c r="R419" i="1"/>
  <c r="Q411" i="1"/>
  <c r="R411" i="1"/>
  <c r="Q403" i="1"/>
  <c r="R403" i="1"/>
  <c r="Q395" i="1"/>
  <c r="R395" i="1"/>
  <c r="M387" i="1"/>
  <c r="N387" i="1" s="1"/>
  <c r="Q387" i="1"/>
  <c r="R387" i="1"/>
  <c r="Q371" i="1"/>
  <c r="R371" i="1"/>
  <c r="Q363" i="1"/>
  <c r="R363" i="1"/>
  <c r="M355" i="1"/>
  <c r="N355" i="1" s="1"/>
  <c r="Q355" i="1"/>
  <c r="R355" i="1"/>
  <c r="Q347" i="1"/>
  <c r="R347" i="1"/>
  <c r="Q339" i="1"/>
  <c r="R339" i="1"/>
  <c r="M331" i="1"/>
  <c r="N331" i="1" s="1"/>
  <c r="Q331" i="1"/>
  <c r="M323" i="1"/>
  <c r="N323" i="1" s="1"/>
  <c r="Q323" i="1"/>
  <c r="R323" i="1"/>
  <c r="M315" i="1"/>
  <c r="N315" i="1" s="1"/>
  <c r="Q315" i="1"/>
  <c r="R315" i="1"/>
  <c r="Q307" i="1"/>
  <c r="R307" i="1"/>
  <c r="Q299" i="1"/>
  <c r="R299" i="1"/>
  <c r="M291" i="1"/>
  <c r="N291" i="1" s="1"/>
  <c r="Q291" i="1"/>
  <c r="R291" i="1"/>
  <c r="M283" i="1"/>
  <c r="N283" i="1" s="1"/>
  <c r="Q283" i="1"/>
  <c r="R283" i="1"/>
  <c r="Q275" i="1"/>
  <c r="R275" i="1"/>
  <c r="Q267" i="1"/>
  <c r="AR267" i="1" s="1"/>
  <c r="R267" i="1"/>
  <c r="Q259" i="1"/>
  <c r="R259" i="1"/>
  <c r="M251" i="1"/>
  <c r="N251" i="1" s="1"/>
  <c r="Q251" i="1"/>
  <c r="R251" i="1"/>
  <c r="M243" i="1"/>
  <c r="N243" i="1" s="1"/>
  <c r="Q243" i="1"/>
  <c r="R243" i="1"/>
  <c r="Q235" i="1"/>
  <c r="R235" i="1"/>
  <c r="Q227" i="1"/>
  <c r="R227" i="1"/>
  <c r="M219" i="1"/>
  <c r="N219" i="1" s="1"/>
  <c r="Q219" i="1"/>
  <c r="R219" i="1"/>
  <c r="M211" i="1"/>
  <c r="N211" i="1" s="1"/>
  <c r="AW211" i="1" s="1"/>
  <c r="AX211" i="1" s="1"/>
  <c r="Q211" i="1"/>
  <c r="R211" i="1"/>
  <c r="M203" i="1"/>
  <c r="N203" i="1" s="1"/>
  <c r="Q203" i="1"/>
  <c r="R203" i="1"/>
  <c r="M195" i="1"/>
  <c r="N195" i="1" s="1"/>
  <c r="Q195" i="1"/>
  <c r="R195" i="1"/>
  <c r="M187" i="1"/>
  <c r="N187" i="1" s="1"/>
  <c r="Q187" i="1"/>
  <c r="R187" i="1"/>
  <c r="M179" i="1"/>
  <c r="N179" i="1" s="1"/>
  <c r="Q179" i="1"/>
  <c r="R179" i="1"/>
  <c r="Q171" i="1"/>
  <c r="R171" i="1"/>
  <c r="M163" i="1"/>
  <c r="N163" i="1" s="1"/>
  <c r="Q163" i="1"/>
  <c r="R163" i="1"/>
  <c r="Q155" i="1"/>
  <c r="R155" i="1"/>
  <c r="M147" i="1"/>
  <c r="N147" i="1" s="1"/>
  <c r="AW147" i="1" s="1"/>
  <c r="AX147" i="1" s="1"/>
  <c r="Q147" i="1"/>
  <c r="R147" i="1"/>
  <c r="M139" i="1"/>
  <c r="N139" i="1" s="1"/>
  <c r="Q139" i="1"/>
  <c r="R139" i="1"/>
  <c r="M131" i="1"/>
  <c r="N131" i="1" s="1"/>
  <c r="Q131" i="1"/>
  <c r="R131" i="1"/>
  <c r="Q123" i="1"/>
  <c r="R123" i="1"/>
  <c r="Q115" i="1"/>
  <c r="R115" i="1"/>
  <c r="M107" i="1"/>
  <c r="N107" i="1" s="1"/>
  <c r="Q107" i="1"/>
  <c r="R107" i="1"/>
  <c r="M99" i="1"/>
  <c r="N99" i="1" s="1"/>
  <c r="Q99" i="1"/>
  <c r="R99" i="1"/>
  <c r="M91" i="1"/>
  <c r="N91" i="1" s="1"/>
  <c r="Q91" i="1"/>
  <c r="R91" i="1"/>
  <c r="Q83" i="1"/>
  <c r="AR83" i="1" s="1"/>
  <c r="R83" i="1"/>
  <c r="M75" i="1"/>
  <c r="N75" i="1" s="1"/>
  <c r="Q75" i="1"/>
  <c r="R75" i="1"/>
  <c r="Q67" i="1"/>
  <c r="R67" i="1"/>
  <c r="Q59" i="1"/>
  <c r="R59" i="1"/>
  <c r="Q51" i="1"/>
  <c r="AR51" i="1" s="1"/>
  <c r="R51" i="1"/>
  <c r="Q43" i="1"/>
  <c r="BY43" i="1" s="1"/>
  <c r="R43" i="1"/>
  <c r="Q35" i="1"/>
  <c r="R35" i="1"/>
  <c r="M27" i="1"/>
  <c r="N27" i="1" s="1"/>
  <c r="Q27" i="1"/>
  <c r="R27" i="1"/>
  <c r="M19" i="1"/>
  <c r="N19" i="1" s="1"/>
  <c r="AW19" i="1" s="1"/>
  <c r="AX19" i="1" s="1"/>
  <c r="Q19" i="1"/>
  <c r="R19" i="1"/>
  <c r="M11" i="1"/>
  <c r="N11" i="1" s="1"/>
  <c r="Q11" i="1"/>
  <c r="R11" i="1"/>
  <c r="R496" i="1"/>
  <c r="Q490" i="1"/>
  <c r="M312" i="1"/>
  <c r="N312" i="1" s="1"/>
  <c r="M168" i="1"/>
  <c r="N168" i="1" s="1"/>
  <c r="AW168" i="1" s="1"/>
  <c r="AX168" i="1" s="1"/>
  <c r="M64" i="1"/>
  <c r="N64" i="1" s="1"/>
  <c r="Q474" i="1"/>
  <c r="R474" i="1"/>
  <c r="Q466" i="1"/>
  <c r="R466" i="1"/>
  <c r="Q434" i="1"/>
  <c r="BY434" i="1" s="1"/>
  <c r="R434" i="1"/>
  <c r="Q426" i="1"/>
  <c r="R426" i="1"/>
  <c r="Q418" i="1"/>
  <c r="R418" i="1"/>
  <c r="Q410" i="1"/>
  <c r="R410" i="1"/>
  <c r="Q402" i="1"/>
  <c r="R402" i="1"/>
  <c r="Q394" i="1"/>
  <c r="R394" i="1"/>
  <c r="Q386" i="1"/>
  <c r="R386" i="1"/>
  <c r="Q378" i="1"/>
  <c r="R378" i="1"/>
  <c r="Q370" i="1"/>
  <c r="AR370" i="1" s="1"/>
  <c r="R370" i="1"/>
  <c r="Q362" i="1"/>
  <c r="R362" i="1"/>
  <c r="Q354" i="1"/>
  <c r="R354" i="1"/>
  <c r="Q346" i="1"/>
  <c r="R346" i="1"/>
  <c r="Q338" i="1"/>
  <c r="BY338" i="1" s="1"/>
  <c r="R338" i="1"/>
  <c r="Q330" i="1"/>
  <c r="R330" i="1"/>
  <c r="Q322" i="1"/>
  <c r="R322" i="1"/>
  <c r="Q314" i="1"/>
  <c r="AR314" i="1" s="1"/>
  <c r="R314" i="1"/>
  <c r="Q306" i="1"/>
  <c r="BY306" i="1" s="1"/>
  <c r="R306" i="1"/>
  <c r="Q298" i="1"/>
  <c r="R298" i="1"/>
  <c r="Q290" i="1"/>
  <c r="R290" i="1"/>
  <c r="Q282" i="1"/>
  <c r="R282" i="1"/>
  <c r="Q274" i="1"/>
  <c r="R274" i="1"/>
  <c r="R266" i="1"/>
  <c r="Q266" i="1"/>
  <c r="Q258" i="1"/>
  <c r="R258" i="1"/>
  <c r="Q250" i="1"/>
  <c r="R250" i="1"/>
  <c r="Q242" i="1"/>
  <c r="R242" i="1"/>
  <c r="Q234" i="1"/>
  <c r="R234" i="1"/>
  <c r="Q226" i="1"/>
  <c r="R226" i="1"/>
  <c r="Q218" i="1"/>
  <c r="R218" i="1"/>
  <c r="Q210" i="1"/>
  <c r="R210" i="1"/>
  <c r="Q202" i="1"/>
  <c r="R202" i="1"/>
  <c r="Q194" i="1"/>
  <c r="R194" i="1"/>
  <c r="Q186" i="1"/>
  <c r="AR186" i="1" s="1"/>
  <c r="R186" i="1"/>
  <c r="R178" i="1"/>
  <c r="Q178" i="1"/>
  <c r="Q494" i="1"/>
  <c r="BY494" i="1" s="1"/>
  <c r="R481" i="1"/>
  <c r="R458" i="1"/>
  <c r="R450" i="1"/>
  <c r="R379" i="1"/>
  <c r="Q360" i="1"/>
  <c r="AR360" i="1" s="1"/>
  <c r="R360" i="1"/>
  <c r="R336" i="1"/>
  <c r="Q336" i="1"/>
  <c r="Q296" i="1"/>
  <c r="R296" i="1"/>
  <c r="Q256" i="1"/>
  <c r="R256" i="1"/>
  <c r="R208" i="1"/>
  <c r="Q208" i="1"/>
  <c r="R160" i="1"/>
  <c r="Q160" i="1"/>
  <c r="R128" i="1"/>
  <c r="Q128" i="1"/>
  <c r="Q80" i="1"/>
  <c r="R80" i="1"/>
  <c r="Q72" i="1"/>
  <c r="BY72" i="1" s="1"/>
  <c r="R72" i="1"/>
  <c r="Q24" i="1"/>
  <c r="R24" i="1"/>
  <c r="Q440" i="1"/>
  <c r="BY440" i="1" s="1"/>
  <c r="Q408" i="1"/>
  <c r="M256" i="1"/>
  <c r="N256" i="1" s="1"/>
  <c r="M232" i="1"/>
  <c r="N232" i="1" s="1"/>
  <c r="AW232" i="1" s="1"/>
  <c r="AX232" i="1" s="1"/>
  <c r="M216" i="1"/>
  <c r="N216" i="1" s="1"/>
  <c r="M80" i="1"/>
  <c r="N80" i="1" s="1"/>
  <c r="Q465" i="1"/>
  <c r="R465" i="1"/>
  <c r="Q457" i="1"/>
  <c r="R457" i="1"/>
  <c r="R441" i="1"/>
  <c r="Q441" i="1"/>
  <c r="BY441" i="1" s="1"/>
  <c r="R433" i="1"/>
  <c r="Q433" i="1"/>
  <c r="R425" i="1"/>
  <c r="Q425" i="1"/>
  <c r="R417" i="1"/>
  <c r="Q417" i="1"/>
  <c r="BY417" i="1" s="1"/>
  <c r="R409" i="1"/>
  <c r="Q409" i="1"/>
  <c r="R401" i="1"/>
  <c r="Q401" i="1"/>
  <c r="R393" i="1"/>
  <c r="Q393" i="1"/>
  <c r="R385" i="1"/>
  <c r="Q385" i="1"/>
  <c r="BY385" i="1" s="1"/>
  <c r="R377" i="1"/>
  <c r="Q377" i="1"/>
  <c r="R369" i="1"/>
  <c r="Q369" i="1"/>
  <c r="Q361" i="1"/>
  <c r="R361" i="1"/>
  <c r="Q353" i="1"/>
  <c r="R353" i="1"/>
  <c r="Q345" i="1"/>
  <c r="R345" i="1"/>
  <c r="Q337" i="1"/>
  <c r="R337" i="1"/>
  <c r="Q329" i="1"/>
  <c r="R329" i="1"/>
  <c r="Q321" i="1"/>
  <c r="R321" i="1"/>
  <c r="Q313" i="1"/>
  <c r="R313" i="1"/>
  <c r="Q305" i="1"/>
  <c r="R305" i="1"/>
  <c r="Q297" i="1"/>
  <c r="R297" i="1"/>
  <c r="Q498" i="1"/>
  <c r="Q424" i="1"/>
  <c r="Q335" i="1"/>
  <c r="Q212" i="1"/>
  <c r="R212" i="1"/>
  <c r="Q204" i="1"/>
  <c r="R204" i="1"/>
  <c r="Q196" i="1"/>
  <c r="R196" i="1"/>
  <c r="Q188" i="1"/>
  <c r="R188" i="1"/>
  <c r="Q180" i="1"/>
  <c r="R180" i="1"/>
  <c r="R172" i="1"/>
  <c r="Q172" i="1"/>
  <c r="R164" i="1"/>
  <c r="Q164" i="1"/>
  <c r="R156" i="1"/>
  <c r="Q156" i="1"/>
  <c r="R148" i="1"/>
  <c r="Q148" i="1"/>
  <c r="BY148" i="1" s="1"/>
  <c r="R140" i="1"/>
  <c r="Q140" i="1"/>
  <c r="R132" i="1"/>
  <c r="Q132" i="1"/>
  <c r="R124" i="1"/>
  <c r="Q124" i="1"/>
  <c r="Q116" i="1"/>
  <c r="R116" i="1"/>
  <c r="Q108" i="1"/>
  <c r="R108" i="1"/>
  <c r="Q100" i="1"/>
  <c r="R100" i="1"/>
  <c r="Q92" i="1"/>
  <c r="R92" i="1"/>
  <c r="Q84" i="1"/>
  <c r="R84" i="1"/>
  <c r="Q76" i="1"/>
  <c r="R76" i="1"/>
  <c r="Q68" i="1"/>
  <c r="R68" i="1"/>
  <c r="Q60" i="1"/>
  <c r="R60" i="1"/>
  <c r="Q52" i="1"/>
  <c r="R52" i="1"/>
  <c r="Q44" i="1"/>
  <c r="R44" i="1"/>
  <c r="Q36" i="1"/>
  <c r="R36" i="1"/>
  <c r="Q28" i="1"/>
  <c r="R28" i="1"/>
  <c r="Q20" i="1"/>
  <c r="R20" i="1"/>
  <c r="Q12" i="1"/>
  <c r="BY12" i="1" s="1"/>
  <c r="R12" i="1"/>
  <c r="Q4" i="1"/>
  <c r="R4" i="1"/>
  <c r="R257" i="1"/>
  <c r="R289" i="1"/>
  <c r="Q170" i="1"/>
  <c r="R170" i="1"/>
  <c r="Q154" i="1"/>
  <c r="R154" i="1"/>
  <c r="Q146" i="1"/>
  <c r="R146" i="1"/>
  <c r="Q138" i="1"/>
  <c r="R138" i="1"/>
  <c r="Q130" i="1"/>
  <c r="R130" i="1"/>
  <c r="Q122" i="1"/>
  <c r="R122" i="1"/>
  <c r="R114" i="1"/>
  <c r="Q114" i="1"/>
  <c r="Q106" i="1"/>
  <c r="R106" i="1"/>
  <c r="Q98" i="1"/>
  <c r="R98" i="1"/>
  <c r="Q90" i="1"/>
  <c r="R90" i="1"/>
  <c r="Q82" i="1"/>
  <c r="R82" i="1"/>
  <c r="Q74" i="1"/>
  <c r="R74" i="1"/>
  <c r="Q66" i="1"/>
  <c r="R66" i="1"/>
  <c r="Q58" i="1"/>
  <c r="R58" i="1"/>
  <c r="Q50" i="1"/>
  <c r="R50" i="1"/>
  <c r="Q42" i="1"/>
  <c r="R42" i="1"/>
  <c r="Q34" i="1"/>
  <c r="R34" i="1"/>
  <c r="Q26" i="1"/>
  <c r="BY26" i="1" s="1"/>
  <c r="R26" i="1"/>
  <c r="Q18" i="1"/>
  <c r="R18" i="1"/>
  <c r="Q10" i="1"/>
  <c r="R10" i="1"/>
  <c r="Q281" i="1"/>
  <c r="R281" i="1"/>
  <c r="Q273" i="1"/>
  <c r="R273" i="1"/>
  <c r="Q265" i="1"/>
  <c r="R265" i="1"/>
  <c r="Q249" i="1"/>
  <c r="R249" i="1"/>
  <c r="Q241" i="1"/>
  <c r="R241" i="1"/>
  <c r="Q233" i="1"/>
  <c r="R233" i="1"/>
  <c r="Q225" i="1"/>
  <c r="R225" i="1"/>
  <c r="Q217" i="1"/>
  <c r="R217" i="1"/>
  <c r="Q209" i="1"/>
  <c r="R209" i="1"/>
  <c r="Q201" i="1"/>
  <c r="R201" i="1"/>
  <c r="Q193" i="1"/>
  <c r="R193" i="1"/>
  <c r="Q185" i="1"/>
  <c r="BY185" i="1" s="1"/>
  <c r="R185" i="1"/>
  <c r="Q177" i="1"/>
  <c r="R177" i="1"/>
  <c r="Q169" i="1"/>
  <c r="R169" i="1"/>
  <c r="Q161" i="1"/>
  <c r="R161" i="1"/>
  <c r="Q153" i="1"/>
  <c r="BY153" i="1" s="1"/>
  <c r="R153" i="1"/>
  <c r="R145" i="1"/>
  <c r="Q145" i="1"/>
  <c r="Q137" i="1"/>
  <c r="R137" i="1"/>
  <c r="Q129" i="1"/>
  <c r="R129" i="1"/>
  <c r="Q121" i="1"/>
  <c r="R121" i="1"/>
  <c r="Q113" i="1"/>
  <c r="R113" i="1"/>
  <c r="R105" i="1"/>
  <c r="Q105" i="1"/>
  <c r="Q97" i="1"/>
  <c r="R97" i="1"/>
  <c r="R89" i="1"/>
  <c r="Q89" i="1"/>
  <c r="R81" i="1"/>
  <c r="Q81" i="1"/>
  <c r="R73" i="1"/>
  <c r="Q73" i="1"/>
  <c r="R65" i="1"/>
  <c r="Q65" i="1"/>
  <c r="Q57" i="1"/>
  <c r="R57" i="1"/>
  <c r="R49" i="1"/>
  <c r="Q49" i="1"/>
  <c r="Q41" i="1"/>
  <c r="R41" i="1"/>
  <c r="R33" i="1"/>
  <c r="Q33" i="1"/>
  <c r="Q25" i="1"/>
  <c r="R25" i="1"/>
  <c r="R17" i="1"/>
  <c r="Q17" i="1"/>
  <c r="R9" i="1"/>
  <c r="Q9" i="1"/>
  <c r="Q220" i="1"/>
  <c r="R162" i="1"/>
  <c r="M431" i="1"/>
  <c r="N431" i="1" s="1"/>
  <c r="AR480" i="1"/>
  <c r="M480" i="1"/>
  <c r="N480" i="1" s="1"/>
  <c r="M440" i="1"/>
  <c r="N440" i="1" s="1"/>
  <c r="M288" i="1"/>
  <c r="N288" i="1" s="1"/>
  <c r="M264" i="1"/>
  <c r="N264" i="1" s="1"/>
  <c r="M112" i="1"/>
  <c r="N112" i="1" s="1"/>
  <c r="M96" i="1"/>
  <c r="N96" i="1" s="1"/>
  <c r="M88" i="1"/>
  <c r="N88" i="1" s="1"/>
  <c r="M72" i="1"/>
  <c r="N72" i="1" s="1"/>
  <c r="M48" i="1"/>
  <c r="N48" i="1" s="1"/>
  <c r="M16" i="1"/>
  <c r="N16" i="1" s="1"/>
  <c r="M432" i="1"/>
  <c r="N432" i="1" s="1"/>
  <c r="AR496" i="1"/>
  <c r="M496" i="1"/>
  <c r="N496" i="1" s="1"/>
  <c r="M352" i="1"/>
  <c r="N352" i="1" s="1"/>
  <c r="O496" i="1"/>
  <c r="O488" i="1"/>
  <c r="O480" i="1"/>
  <c r="O472" i="1"/>
  <c r="O464" i="1"/>
  <c r="O456" i="1"/>
  <c r="AP456" i="1" s="1"/>
  <c r="O440" i="1"/>
  <c r="AP440" i="1" s="1"/>
  <c r="M447" i="1"/>
  <c r="N447" i="1" s="1"/>
  <c r="M423" i="1"/>
  <c r="N423" i="1" s="1"/>
  <c r="M472" i="1"/>
  <c r="N472" i="1" s="1"/>
  <c r="M384" i="1"/>
  <c r="N384" i="1" s="1"/>
  <c r="M280" i="1"/>
  <c r="N280" i="1" s="1"/>
  <c r="M272" i="1"/>
  <c r="N272" i="1" s="1"/>
  <c r="M152" i="1"/>
  <c r="N152" i="1" s="1"/>
  <c r="M128" i="1"/>
  <c r="N128" i="1" s="1"/>
  <c r="M120" i="1"/>
  <c r="N120" i="1" s="1"/>
  <c r="M224" i="1"/>
  <c r="N224" i="1" s="1"/>
  <c r="M451" i="1"/>
  <c r="N451" i="1" s="1"/>
  <c r="M403" i="1"/>
  <c r="N403" i="1" s="1"/>
  <c r="M395" i="1"/>
  <c r="N395" i="1" s="1"/>
  <c r="AR379" i="1"/>
  <c r="M379" i="1"/>
  <c r="N379" i="1" s="1"/>
  <c r="M371" i="1"/>
  <c r="N371" i="1" s="1"/>
  <c r="M368" i="1"/>
  <c r="N368" i="1" s="1"/>
  <c r="M12" i="1"/>
  <c r="N12" i="1" s="1"/>
  <c r="AR488" i="1"/>
  <c r="M488" i="1"/>
  <c r="N488" i="1" s="1"/>
  <c r="M416" i="1"/>
  <c r="N416" i="1" s="1"/>
  <c r="AR392" i="1"/>
  <c r="M392" i="1"/>
  <c r="N392" i="1" s="1"/>
  <c r="M192" i="1"/>
  <c r="N192" i="1" s="1"/>
  <c r="M464" i="1"/>
  <c r="N464" i="1" s="1"/>
  <c r="AR455" i="1"/>
  <c r="M455" i="1"/>
  <c r="N455" i="1" s="1"/>
  <c r="M439" i="1"/>
  <c r="N439" i="1" s="1"/>
  <c r="AR456" i="1"/>
  <c r="M456" i="1"/>
  <c r="N456" i="1" s="1"/>
  <c r="M376" i="1"/>
  <c r="N376" i="1" s="1"/>
  <c r="M483" i="1"/>
  <c r="N483" i="1" s="1"/>
  <c r="M435" i="1"/>
  <c r="N435" i="1" s="1"/>
  <c r="M419" i="1"/>
  <c r="N419" i="1" s="1"/>
  <c r="M415" i="1"/>
  <c r="N415" i="1" s="1"/>
  <c r="M448" i="1"/>
  <c r="N448" i="1" s="1"/>
  <c r="M424" i="1"/>
  <c r="N424" i="1" s="1"/>
  <c r="M408" i="1"/>
  <c r="N408" i="1" s="1"/>
  <c r="M360" i="1"/>
  <c r="N360" i="1" s="1"/>
  <c r="M491" i="1"/>
  <c r="N491" i="1" s="1"/>
  <c r="AR467" i="1"/>
  <c r="M467" i="1"/>
  <c r="N467" i="1" s="1"/>
  <c r="M411" i="1"/>
  <c r="N411" i="1" s="1"/>
  <c r="O448" i="1"/>
  <c r="AP448" i="1" s="1"/>
  <c r="AR481" i="1"/>
  <c r="M481" i="1"/>
  <c r="N481" i="1" s="1"/>
  <c r="M465" i="1"/>
  <c r="M457" i="1"/>
  <c r="N457" i="1" s="1"/>
  <c r="M449" i="1"/>
  <c r="N449" i="1" s="1"/>
  <c r="M441" i="1"/>
  <c r="N441" i="1" s="1"/>
  <c r="M417" i="1"/>
  <c r="N417" i="1" s="1"/>
  <c r="M409" i="1"/>
  <c r="N409" i="1" s="1"/>
  <c r="M401" i="1"/>
  <c r="N401" i="1" s="1"/>
  <c r="M393" i="1"/>
  <c r="N393" i="1" s="1"/>
  <c r="M385" i="1"/>
  <c r="N385" i="1" s="1"/>
  <c r="M377" i="1"/>
  <c r="N377" i="1" s="1"/>
  <c r="M361" i="1"/>
  <c r="N361" i="1" s="1"/>
  <c r="M353" i="1"/>
  <c r="N353" i="1" s="1"/>
  <c r="M345" i="1"/>
  <c r="N345" i="1" s="1"/>
  <c r="M329" i="1"/>
  <c r="N329" i="1" s="1"/>
  <c r="AR289" i="1"/>
  <c r="M289" i="1"/>
  <c r="N289" i="1" s="1"/>
  <c r="M281" i="1"/>
  <c r="N281" i="1" s="1"/>
  <c r="M249" i="1"/>
  <c r="N249" i="1" s="1"/>
  <c r="M193" i="1"/>
  <c r="N193" i="1" s="1"/>
  <c r="M185" i="1"/>
  <c r="N185" i="1" s="1"/>
  <c r="M169" i="1"/>
  <c r="N169" i="1" s="1"/>
  <c r="M153" i="1"/>
  <c r="N153" i="1" s="1"/>
  <c r="M145" i="1"/>
  <c r="N145" i="1" s="1"/>
  <c r="M121" i="1"/>
  <c r="N121" i="1" s="1"/>
  <c r="M105" i="1"/>
  <c r="N105" i="1" s="1"/>
  <c r="M81" i="1"/>
  <c r="N81" i="1" s="1"/>
  <c r="M65" i="1"/>
  <c r="N65" i="1" s="1"/>
  <c r="M57" i="1"/>
  <c r="N57" i="1" s="1"/>
  <c r="M25" i="1"/>
  <c r="N25" i="1" s="1"/>
  <c r="M17" i="1"/>
  <c r="N17" i="1" s="1"/>
  <c r="O432" i="1"/>
  <c r="O424" i="1"/>
  <c r="O416" i="1"/>
  <c r="AP416" i="1" s="1"/>
  <c r="O408" i="1"/>
  <c r="O400" i="1"/>
  <c r="O392" i="1"/>
  <c r="O384" i="1"/>
  <c r="O376" i="1"/>
  <c r="O368" i="1"/>
  <c r="O360" i="1"/>
  <c r="AP360" i="1" s="1"/>
  <c r="O352" i="1"/>
  <c r="O344" i="1"/>
  <c r="O336" i="1"/>
  <c r="AP336" i="1" s="1"/>
  <c r="O328" i="1"/>
  <c r="AP328" i="1" s="1"/>
  <c r="O320" i="1"/>
  <c r="AP320" i="1" s="1"/>
  <c r="O312" i="1"/>
  <c r="O304" i="1"/>
  <c r="O296" i="1"/>
  <c r="O288" i="1"/>
  <c r="O280" i="1"/>
  <c r="O272" i="1"/>
  <c r="AP272" i="1" s="1"/>
  <c r="O264" i="1"/>
  <c r="O256" i="1"/>
  <c r="AP256" i="1" s="1"/>
  <c r="O248" i="1"/>
  <c r="O240" i="1"/>
  <c r="O232" i="1"/>
  <c r="O224" i="1"/>
  <c r="AP224" i="1" s="1"/>
  <c r="O216" i="1"/>
  <c r="O208" i="1"/>
  <c r="O200" i="1"/>
  <c r="O192" i="1"/>
  <c r="O184" i="1"/>
  <c r="O176" i="1"/>
  <c r="O168" i="1"/>
  <c r="AP168" i="1" s="1"/>
  <c r="O160" i="1"/>
  <c r="AP160" i="1" s="1"/>
  <c r="O152" i="1"/>
  <c r="AP152" i="1" s="1"/>
  <c r="O144" i="1"/>
  <c r="O136" i="1"/>
  <c r="O128" i="1"/>
  <c r="AP128" i="1" s="1"/>
  <c r="O120" i="1"/>
  <c r="O112" i="1"/>
  <c r="O104" i="1"/>
  <c r="O96" i="1"/>
  <c r="O88" i="1"/>
  <c r="O80" i="1"/>
  <c r="O72" i="1"/>
  <c r="O64" i="1"/>
  <c r="O56" i="1"/>
  <c r="O48" i="1"/>
  <c r="O40" i="1"/>
  <c r="O32" i="1"/>
  <c r="M462" i="1"/>
  <c r="N462" i="1" s="1"/>
  <c r="M458" i="1"/>
  <c r="N458" i="1" s="1"/>
  <c r="M434" i="1"/>
  <c r="N434" i="1" s="1"/>
  <c r="M426" i="1"/>
  <c r="N426" i="1" s="1"/>
  <c r="M418" i="1"/>
  <c r="N418" i="1" s="1"/>
  <c r="M394" i="1"/>
  <c r="N394" i="1" s="1"/>
  <c r="M386" i="1"/>
  <c r="N386" i="1" s="1"/>
  <c r="M370" i="1"/>
  <c r="N370" i="1" s="1"/>
  <c r="M354" i="1"/>
  <c r="N354" i="1" s="1"/>
  <c r="M314" i="1"/>
  <c r="N314" i="1" s="1"/>
  <c r="M306" i="1"/>
  <c r="N306" i="1" s="1"/>
  <c r="M298" i="1"/>
  <c r="N298" i="1" s="1"/>
  <c r="M274" i="1"/>
  <c r="N274" i="1" s="1"/>
  <c r="M218" i="1"/>
  <c r="N218" i="1" s="1"/>
  <c r="M210" i="1"/>
  <c r="N210" i="1" s="1"/>
  <c r="M186" i="1"/>
  <c r="N186" i="1" s="1"/>
  <c r="M90" i="1"/>
  <c r="N90" i="1" s="1"/>
  <c r="M82" i="1"/>
  <c r="N82" i="1" s="1"/>
  <c r="M74" i="1"/>
  <c r="N74" i="1" s="1"/>
  <c r="M66" i="1"/>
  <c r="N66" i="1" s="1"/>
  <c r="M34" i="1"/>
  <c r="N34" i="1" s="1"/>
  <c r="M26" i="1"/>
  <c r="N26" i="1" s="1"/>
  <c r="O495" i="1"/>
  <c r="O487" i="1"/>
  <c r="O479" i="1"/>
  <c r="O471" i="1"/>
  <c r="O463" i="1"/>
  <c r="O455" i="1"/>
  <c r="O447" i="1"/>
  <c r="O439" i="1"/>
  <c r="O431" i="1"/>
  <c r="O423" i="1"/>
  <c r="O415" i="1"/>
  <c r="AP415" i="1" s="1"/>
  <c r="O407" i="1"/>
  <c r="AP407" i="1" s="1"/>
  <c r="O399" i="1"/>
  <c r="O391" i="1"/>
  <c r="AP391" i="1" s="1"/>
  <c r="O383" i="1"/>
  <c r="O375" i="1"/>
  <c r="O367" i="1"/>
  <c r="O359" i="1"/>
  <c r="O343" i="1"/>
  <c r="O335" i="1"/>
  <c r="O327" i="1"/>
  <c r="O319" i="1"/>
  <c r="O311" i="1"/>
  <c r="O303" i="1"/>
  <c r="O295" i="1"/>
  <c r="O287" i="1"/>
  <c r="O271" i="1"/>
  <c r="O263" i="1"/>
  <c r="O255" i="1"/>
  <c r="O247" i="1"/>
  <c r="O239" i="1"/>
  <c r="O231" i="1"/>
  <c r="AP231" i="1" s="1"/>
  <c r="O223" i="1"/>
  <c r="O215" i="1"/>
  <c r="O207" i="1"/>
  <c r="O199" i="1"/>
  <c r="O191" i="1"/>
  <c r="O183" i="1"/>
  <c r="AP183" i="1" s="1"/>
  <c r="O175" i="1"/>
  <c r="O167" i="1"/>
  <c r="O159" i="1"/>
  <c r="O151" i="1"/>
  <c r="O143" i="1"/>
  <c r="O135" i="1"/>
  <c r="AP135" i="1" s="1"/>
  <c r="O127" i="1"/>
  <c r="AP127" i="1" s="1"/>
  <c r="O119" i="1"/>
  <c r="AP119" i="1" s="1"/>
  <c r="O111" i="1"/>
  <c r="O103" i="1"/>
  <c r="O95" i="1"/>
  <c r="O87" i="1"/>
  <c r="O79" i="1"/>
  <c r="O71" i="1"/>
  <c r="O63" i="1"/>
  <c r="O55" i="1"/>
  <c r="O47" i="1"/>
  <c r="O39" i="1"/>
  <c r="O31" i="1"/>
  <c r="O23" i="1"/>
  <c r="M338" i="1"/>
  <c r="N338" i="1" s="1"/>
  <c r="M237" i="1"/>
  <c r="N237" i="1" s="1"/>
  <c r="M307" i="1"/>
  <c r="N307" i="1" s="1"/>
  <c r="M299" i="1"/>
  <c r="N299" i="1" s="1"/>
  <c r="M275" i="1"/>
  <c r="N275" i="1" s="1"/>
  <c r="M267" i="1"/>
  <c r="N267" i="1" s="1"/>
  <c r="M259" i="1"/>
  <c r="N259" i="1" s="1"/>
  <c r="M235" i="1"/>
  <c r="N235" i="1" s="1"/>
  <c r="M227" i="1"/>
  <c r="N227" i="1" s="1"/>
  <c r="M171" i="1"/>
  <c r="N171" i="1" s="1"/>
  <c r="M123" i="1"/>
  <c r="N123" i="1" s="1"/>
  <c r="M115" i="1"/>
  <c r="N115" i="1" s="1"/>
  <c r="M83" i="1"/>
  <c r="N83" i="1" s="1"/>
  <c r="M67" i="1"/>
  <c r="N67" i="1" s="1"/>
  <c r="M59" i="1"/>
  <c r="N59" i="1" s="1"/>
  <c r="M51" i="1"/>
  <c r="N51" i="1" s="1"/>
  <c r="M43" i="1"/>
  <c r="N43" i="1" s="1"/>
  <c r="M35" i="1"/>
  <c r="N35" i="1" s="1"/>
  <c r="O494" i="1"/>
  <c r="O486" i="1"/>
  <c r="O478" i="1"/>
  <c r="O470" i="1"/>
  <c r="O462" i="1"/>
  <c r="O454" i="1"/>
  <c r="O446" i="1"/>
  <c r="O438" i="1"/>
  <c r="AP438" i="1" s="1"/>
  <c r="O430" i="1"/>
  <c r="AP430" i="1" s="1"/>
  <c r="O422" i="1"/>
  <c r="AP422" i="1" s="1"/>
  <c r="O414" i="1"/>
  <c r="O406" i="1"/>
  <c r="AP406" i="1" s="1"/>
  <c r="O398" i="1"/>
  <c r="AP398" i="1" s="1"/>
  <c r="O390" i="1"/>
  <c r="O382" i="1"/>
  <c r="O374" i="1"/>
  <c r="O366" i="1"/>
  <c r="AP366" i="1" s="1"/>
  <c r="O358" i="1"/>
  <c r="O350" i="1"/>
  <c r="O342" i="1"/>
  <c r="O334" i="1"/>
  <c r="O326" i="1"/>
  <c r="O318" i="1"/>
  <c r="O310" i="1"/>
  <c r="O302" i="1"/>
  <c r="O294" i="1"/>
  <c r="O286" i="1"/>
  <c r="O278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AP174" i="1" s="1"/>
  <c r="O166" i="1"/>
  <c r="AP166" i="1" s="1"/>
  <c r="O158" i="1"/>
  <c r="AP158" i="1" s="1"/>
  <c r="O150" i="1"/>
  <c r="AP150" i="1" s="1"/>
  <c r="O142" i="1"/>
  <c r="O134" i="1"/>
  <c r="O126" i="1"/>
  <c r="O118" i="1"/>
  <c r="O110" i="1"/>
  <c r="AP110" i="1" s="1"/>
  <c r="O102" i="1"/>
  <c r="AP102" i="1" s="1"/>
  <c r="O94" i="1"/>
  <c r="AP94" i="1" s="1"/>
  <c r="O86" i="1"/>
  <c r="AP86" i="1" s="1"/>
  <c r="O78" i="1"/>
  <c r="AP78" i="1" s="1"/>
  <c r="O70" i="1"/>
  <c r="O62" i="1"/>
  <c r="O54" i="1"/>
  <c r="AP54" i="1" s="1"/>
  <c r="O46" i="1"/>
  <c r="O38" i="1"/>
  <c r="AP38" i="1" s="1"/>
  <c r="O30" i="1"/>
  <c r="O22" i="1"/>
  <c r="AP22" i="1" s="1"/>
  <c r="O14" i="1"/>
  <c r="AP14" i="1" s="1"/>
  <c r="O6" i="1"/>
  <c r="M347" i="1"/>
  <c r="N347" i="1" s="1"/>
  <c r="M339" i="1"/>
  <c r="N339" i="1" s="1"/>
  <c r="M8" i="1"/>
  <c r="N8" i="1" s="1"/>
  <c r="M460" i="1"/>
  <c r="N460" i="1" s="1"/>
  <c r="AR452" i="1"/>
  <c r="M452" i="1"/>
  <c r="N452" i="1" s="1"/>
  <c r="M428" i="1"/>
  <c r="N428" i="1" s="1"/>
  <c r="M412" i="1"/>
  <c r="N412" i="1" s="1"/>
  <c r="M388" i="1"/>
  <c r="N388" i="1" s="1"/>
  <c r="M380" i="1"/>
  <c r="N380" i="1" s="1"/>
  <c r="M372" i="1"/>
  <c r="N372" i="1" s="1"/>
  <c r="AR364" i="1"/>
  <c r="M364" i="1"/>
  <c r="N364" i="1" s="1"/>
  <c r="M356" i="1"/>
  <c r="N356" i="1" s="1"/>
  <c r="M340" i="1"/>
  <c r="N340" i="1" s="1"/>
  <c r="M332" i="1"/>
  <c r="N332" i="1" s="1"/>
  <c r="M284" i="1"/>
  <c r="N284" i="1" s="1"/>
  <c r="M276" i="1"/>
  <c r="N276" i="1" s="1"/>
  <c r="M268" i="1"/>
  <c r="N268" i="1" s="1"/>
  <c r="M244" i="1"/>
  <c r="N244" i="1" s="1"/>
  <c r="M148" i="1"/>
  <c r="N148" i="1" s="1"/>
  <c r="M100" i="1"/>
  <c r="N100" i="1" s="1"/>
  <c r="M92" i="1"/>
  <c r="N92" i="1" s="1"/>
  <c r="M84" i="1"/>
  <c r="N84" i="1" s="1"/>
  <c r="M76" i="1"/>
  <c r="N76" i="1" s="1"/>
  <c r="M44" i="1"/>
  <c r="N44" i="1" s="1"/>
  <c r="M36" i="1"/>
  <c r="N36" i="1" s="1"/>
  <c r="M28" i="1"/>
  <c r="N28" i="1" s="1"/>
  <c r="M20" i="1"/>
  <c r="N20" i="1" s="1"/>
  <c r="O429" i="1"/>
  <c r="O421" i="1"/>
  <c r="O413" i="1"/>
  <c r="O405" i="1"/>
  <c r="O397" i="1"/>
  <c r="O389" i="1"/>
  <c r="AP389" i="1" s="1"/>
  <c r="O381" i="1"/>
  <c r="O373" i="1"/>
  <c r="O365" i="1"/>
  <c r="O357" i="1"/>
  <c r="O349" i="1"/>
  <c r="O333" i="1"/>
  <c r="AP333" i="1" s="1"/>
  <c r="O317" i="1"/>
  <c r="O309" i="1"/>
  <c r="O301" i="1"/>
  <c r="AP301" i="1" s="1"/>
  <c r="O285" i="1"/>
  <c r="AP285" i="1" s="1"/>
  <c r="O277" i="1"/>
  <c r="AP277" i="1" s="1"/>
  <c r="O269" i="1"/>
  <c r="O261" i="1"/>
  <c r="O253" i="1"/>
  <c r="AP253" i="1" s="1"/>
  <c r="O245" i="1"/>
  <c r="AP245" i="1" s="1"/>
  <c r="O237" i="1"/>
  <c r="O229" i="1"/>
  <c r="AP229" i="1" s="1"/>
  <c r="O221" i="1"/>
  <c r="AP221" i="1" s="1"/>
  <c r="O213" i="1"/>
  <c r="AP213" i="1" s="1"/>
  <c r="O205" i="1"/>
  <c r="O197" i="1"/>
  <c r="O189" i="1"/>
  <c r="AP189" i="1" s="1"/>
  <c r="O181" i="1"/>
  <c r="O173" i="1"/>
  <c r="AP173" i="1" s="1"/>
  <c r="O165" i="1"/>
  <c r="O157" i="1"/>
  <c r="AP157" i="1" s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AP21" i="1" s="1"/>
  <c r="O13" i="1"/>
  <c r="O5" i="1"/>
  <c r="M330" i="1"/>
  <c r="N330" i="1" s="1"/>
  <c r="M363" i="1"/>
  <c r="N363" i="1" s="1"/>
  <c r="M469" i="1"/>
  <c r="N469" i="1" s="1"/>
  <c r="M421" i="1"/>
  <c r="N421" i="1" s="1"/>
  <c r="M413" i="1"/>
  <c r="N413" i="1" s="1"/>
  <c r="M397" i="1"/>
  <c r="N397" i="1" s="1"/>
  <c r="M389" i="1"/>
  <c r="N389" i="1" s="1"/>
  <c r="M381" i="1"/>
  <c r="N381" i="1" s="1"/>
  <c r="M349" i="1"/>
  <c r="N349" i="1" s="1"/>
  <c r="M341" i="1"/>
  <c r="N341" i="1" s="1"/>
  <c r="M333" i="1"/>
  <c r="N333" i="1" s="1"/>
  <c r="M309" i="1"/>
  <c r="N309" i="1" s="1"/>
  <c r="AR293" i="1"/>
  <c r="M293" i="1"/>
  <c r="N293" i="1" s="1"/>
  <c r="M285" i="1"/>
  <c r="N285" i="1" s="1"/>
  <c r="M277" i="1"/>
  <c r="N277" i="1" s="1"/>
  <c r="M261" i="1"/>
  <c r="N261" i="1" s="1"/>
  <c r="M253" i="1"/>
  <c r="N253" i="1" s="1"/>
  <c r="M221" i="1"/>
  <c r="N221" i="1" s="1"/>
  <c r="M165" i="1"/>
  <c r="N165" i="1" s="1"/>
  <c r="M149" i="1"/>
  <c r="N149" i="1" s="1"/>
  <c r="M141" i="1"/>
  <c r="N141" i="1" s="1"/>
  <c r="M133" i="1"/>
  <c r="N133" i="1" s="1"/>
  <c r="M125" i="1"/>
  <c r="N125" i="1" s="1"/>
  <c r="M117" i="1"/>
  <c r="N117" i="1" s="1"/>
  <c r="M93" i="1"/>
  <c r="N93" i="1" s="1"/>
  <c r="M85" i="1"/>
  <c r="N85" i="1" s="1"/>
  <c r="M77" i="1"/>
  <c r="N77" i="1" s="1"/>
  <c r="M61" i="1"/>
  <c r="N61" i="1" s="1"/>
  <c r="M37" i="1"/>
  <c r="N37" i="1" s="1"/>
  <c r="M29" i="1"/>
  <c r="N29" i="1" s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AP396" i="1" s="1"/>
  <c r="O388" i="1"/>
  <c r="O380" i="1"/>
  <c r="O372" i="1"/>
  <c r="O364" i="1"/>
  <c r="AP364" i="1" s="1"/>
  <c r="O356" i="1"/>
  <c r="O340" i="1"/>
  <c r="O332" i="1"/>
  <c r="O324" i="1"/>
  <c r="AP324" i="1" s="1"/>
  <c r="O316" i="1"/>
  <c r="AP316" i="1" s="1"/>
  <c r="O300" i="1"/>
  <c r="AP300" i="1" s="1"/>
  <c r="O292" i="1"/>
  <c r="AP292" i="1" s="1"/>
  <c r="O284" i="1"/>
  <c r="O276" i="1"/>
  <c r="O268" i="1"/>
  <c r="O260" i="1"/>
  <c r="O252" i="1"/>
  <c r="AP252" i="1" s="1"/>
  <c r="O236" i="1"/>
  <c r="O220" i="1"/>
  <c r="O212" i="1"/>
  <c r="O204" i="1"/>
  <c r="O196" i="1"/>
  <c r="O188" i="1"/>
  <c r="O180" i="1"/>
  <c r="O172" i="1"/>
  <c r="O164" i="1"/>
  <c r="O156" i="1"/>
  <c r="O148" i="1"/>
  <c r="AP148" i="1" s="1"/>
  <c r="O140" i="1"/>
  <c r="O132" i="1"/>
  <c r="O124" i="1"/>
  <c r="O116" i="1"/>
  <c r="O108" i="1"/>
  <c r="O100" i="1"/>
  <c r="AP100" i="1" s="1"/>
  <c r="O92" i="1"/>
  <c r="AP92" i="1" s="1"/>
  <c r="O84" i="1"/>
  <c r="O76" i="1"/>
  <c r="AP76" i="1" s="1"/>
  <c r="O68" i="1"/>
  <c r="AP68" i="1" s="1"/>
  <c r="O60" i="1"/>
  <c r="O52" i="1"/>
  <c r="O44" i="1"/>
  <c r="AP44" i="1" s="1"/>
  <c r="O36" i="1"/>
  <c r="AP36" i="1" s="1"/>
  <c r="O28" i="1"/>
  <c r="AP28" i="1" s="1"/>
  <c r="O20" i="1"/>
  <c r="AP20" i="1" s="1"/>
  <c r="O12" i="1"/>
  <c r="AP12" i="1" s="1"/>
  <c r="O4" i="1"/>
  <c r="AP4" i="1" s="1"/>
  <c r="M494" i="1"/>
  <c r="N494" i="1" s="1"/>
  <c r="M485" i="1"/>
  <c r="N485" i="1" s="1"/>
  <c r="M430" i="1"/>
  <c r="N430" i="1" s="1"/>
  <c r="AR422" i="1"/>
  <c r="M422" i="1"/>
  <c r="N422" i="1" s="1"/>
  <c r="M414" i="1"/>
  <c r="N414" i="1" s="1"/>
  <c r="M382" i="1"/>
  <c r="N382" i="1" s="1"/>
  <c r="M358" i="1"/>
  <c r="N358" i="1" s="1"/>
  <c r="M342" i="1"/>
  <c r="N342" i="1" s="1"/>
  <c r="M334" i="1"/>
  <c r="N334" i="1" s="1"/>
  <c r="M326" i="1"/>
  <c r="N326" i="1" s="1"/>
  <c r="M318" i="1"/>
  <c r="N318" i="1" s="1"/>
  <c r="M302" i="1"/>
  <c r="N302" i="1" s="1"/>
  <c r="M230" i="1"/>
  <c r="N230" i="1" s="1"/>
  <c r="M222" i="1"/>
  <c r="N222" i="1" s="1"/>
  <c r="M158" i="1"/>
  <c r="N158" i="1" s="1"/>
  <c r="M110" i="1"/>
  <c r="N110" i="1" s="1"/>
  <c r="M102" i="1"/>
  <c r="N102" i="1" s="1"/>
  <c r="M94" i="1"/>
  <c r="N94" i="1" s="1"/>
  <c r="M86" i="1"/>
  <c r="N86" i="1" s="1"/>
  <c r="M78" i="1"/>
  <c r="N78" i="1" s="1"/>
  <c r="M62" i="1"/>
  <c r="N62" i="1" s="1"/>
  <c r="M54" i="1"/>
  <c r="N54" i="1" s="1"/>
  <c r="M46" i="1"/>
  <c r="N46" i="1" s="1"/>
  <c r="M30" i="1"/>
  <c r="N30" i="1" s="1"/>
  <c r="O499" i="1"/>
  <c r="O491" i="1"/>
  <c r="O483" i="1"/>
  <c r="O475" i="1"/>
  <c r="O467" i="1"/>
  <c r="O459" i="1"/>
  <c r="AP459" i="1" s="1"/>
  <c r="O451" i="1"/>
  <c r="AP451" i="1" s="1"/>
  <c r="O443" i="1"/>
  <c r="O435" i="1"/>
  <c r="AP435" i="1" s="1"/>
  <c r="O427" i="1"/>
  <c r="O419" i="1"/>
  <c r="O411" i="1"/>
  <c r="O403" i="1"/>
  <c r="O395" i="1"/>
  <c r="AP395" i="1" s="1"/>
  <c r="O387" i="1"/>
  <c r="O379" i="1"/>
  <c r="O371" i="1"/>
  <c r="AP371" i="1" s="1"/>
  <c r="O363" i="1"/>
  <c r="O355" i="1"/>
  <c r="O347" i="1"/>
  <c r="O339" i="1"/>
  <c r="O331" i="1"/>
  <c r="O323" i="1"/>
  <c r="AP323" i="1" s="1"/>
  <c r="O315" i="1"/>
  <c r="O307" i="1"/>
  <c r="O299" i="1"/>
  <c r="O291" i="1"/>
  <c r="O283" i="1"/>
  <c r="O275" i="1"/>
  <c r="AP275" i="1" s="1"/>
  <c r="O267" i="1"/>
  <c r="O259" i="1"/>
  <c r="O251" i="1"/>
  <c r="AP251" i="1" s="1"/>
  <c r="O243" i="1"/>
  <c r="AP243" i="1" s="1"/>
  <c r="O235" i="1"/>
  <c r="O227" i="1"/>
  <c r="O219" i="1"/>
  <c r="AP219" i="1" s="1"/>
  <c r="O211" i="1"/>
  <c r="AP211" i="1" s="1"/>
  <c r="O203" i="1"/>
  <c r="O195" i="1"/>
  <c r="O187" i="1"/>
  <c r="O179" i="1"/>
  <c r="O171" i="1"/>
  <c r="O163" i="1"/>
  <c r="O155" i="1"/>
  <c r="O147" i="1"/>
  <c r="O139" i="1"/>
  <c r="O131" i="1"/>
  <c r="O123" i="1"/>
  <c r="O115" i="1"/>
  <c r="AP115" i="1" s="1"/>
  <c r="O107" i="1"/>
  <c r="O99" i="1"/>
  <c r="O91" i="1"/>
  <c r="O83" i="1"/>
  <c r="O75" i="1"/>
  <c r="O67" i="1"/>
  <c r="O59" i="1"/>
  <c r="O51" i="1"/>
  <c r="O43" i="1"/>
  <c r="O35" i="1"/>
  <c r="O27" i="1"/>
  <c r="AP27" i="1" s="1"/>
  <c r="M486" i="1"/>
  <c r="N486" i="1" s="1"/>
  <c r="M383" i="1"/>
  <c r="N383" i="1" s="1"/>
  <c r="M375" i="1"/>
  <c r="N375" i="1" s="1"/>
  <c r="M367" i="1"/>
  <c r="N367" i="1" s="1"/>
  <c r="M343" i="1"/>
  <c r="N343" i="1" s="1"/>
  <c r="M335" i="1"/>
  <c r="N335" i="1" s="1"/>
  <c r="M327" i="1"/>
  <c r="N327" i="1" s="1"/>
  <c r="M319" i="1"/>
  <c r="N319" i="1" s="1"/>
  <c r="M311" i="1"/>
  <c r="N311" i="1" s="1"/>
  <c r="M303" i="1"/>
  <c r="N303" i="1" s="1"/>
  <c r="M295" i="1"/>
  <c r="N295" i="1" s="1"/>
  <c r="M287" i="1"/>
  <c r="N287" i="1" s="1"/>
  <c r="M279" i="1"/>
  <c r="N279" i="1" s="1"/>
  <c r="M271" i="1"/>
  <c r="N271" i="1" s="1"/>
  <c r="M239" i="1"/>
  <c r="N239" i="1" s="1"/>
  <c r="M223" i="1"/>
  <c r="N223" i="1" s="1"/>
  <c r="M215" i="1"/>
  <c r="N215" i="1" s="1"/>
  <c r="M207" i="1"/>
  <c r="N207" i="1" s="1"/>
  <c r="M199" i="1"/>
  <c r="N199" i="1" s="1"/>
  <c r="M191" i="1"/>
  <c r="N191" i="1" s="1"/>
  <c r="M175" i="1"/>
  <c r="N175" i="1" s="1"/>
  <c r="M167" i="1"/>
  <c r="N167" i="1" s="1"/>
  <c r="M159" i="1"/>
  <c r="N159" i="1" s="1"/>
  <c r="M151" i="1"/>
  <c r="N151" i="1" s="1"/>
  <c r="M135" i="1"/>
  <c r="N135" i="1" s="1"/>
  <c r="M111" i="1"/>
  <c r="N111" i="1" s="1"/>
  <c r="M95" i="1"/>
  <c r="N95" i="1" s="1"/>
  <c r="M87" i="1"/>
  <c r="N87" i="1" s="1"/>
  <c r="M31" i="1"/>
  <c r="N31" i="1" s="1"/>
  <c r="M23" i="1"/>
  <c r="N23" i="1" s="1"/>
  <c r="O346" i="1"/>
  <c r="O338" i="1"/>
  <c r="O330" i="1"/>
  <c r="O322" i="1"/>
  <c r="O314" i="1"/>
  <c r="AP314" i="1" s="1"/>
  <c r="O306" i="1"/>
  <c r="O298" i="1"/>
  <c r="O290" i="1"/>
  <c r="AP290" i="1" s="1"/>
  <c r="O282" i="1"/>
  <c r="AP282" i="1" s="1"/>
  <c r="O274" i="1"/>
  <c r="AP274" i="1" s="1"/>
  <c r="O266" i="1"/>
  <c r="O258" i="1"/>
  <c r="O250" i="1"/>
  <c r="O242" i="1"/>
  <c r="O234" i="1"/>
  <c r="O226" i="1"/>
  <c r="O218" i="1"/>
  <c r="AP218" i="1" s="1"/>
  <c r="O210" i="1"/>
  <c r="AP210" i="1" s="1"/>
  <c r="O202" i="1"/>
  <c r="O194" i="1"/>
  <c r="O186" i="1"/>
  <c r="O178" i="1"/>
  <c r="O170" i="1"/>
  <c r="AP170" i="1" s="1"/>
  <c r="O162" i="1"/>
  <c r="O154" i="1"/>
  <c r="AP154" i="1" s="1"/>
  <c r="O146" i="1"/>
  <c r="O138" i="1"/>
  <c r="O130" i="1"/>
  <c r="O122" i="1"/>
  <c r="O114" i="1"/>
  <c r="O106" i="1"/>
  <c r="AP106" i="1" s="1"/>
  <c r="O98" i="1"/>
  <c r="AP98" i="1" s="1"/>
  <c r="O90" i="1"/>
  <c r="AP90" i="1" s="1"/>
  <c r="O82" i="1"/>
  <c r="AP82" i="1" s="1"/>
  <c r="O74" i="1"/>
  <c r="O66" i="1"/>
  <c r="O58" i="1"/>
  <c r="O50" i="1"/>
  <c r="O42" i="1"/>
  <c r="O34" i="1"/>
  <c r="AP34" i="1" s="1"/>
  <c r="O26" i="1"/>
  <c r="AP26" i="1" s="1"/>
  <c r="M478" i="1"/>
  <c r="N478" i="1" s="1"/>
  <c r="O19" i="1"/>
  <c r="O11" i="1"/>
  <c r="O18" i="1"/>
  <c r="AP18" i="1" s="1"/>
  <c r="O10" i="1"/>
  <c r="AP10" i="1" s="1"/>
  <c r="O17" i="1"/>
  <c r="AP17" i="1" s="1"/>
  <c r="O9" i="1"/>
  <c r="AP9" i="1" s="1"/>
  <c r="O24" i="1"/>
  <c r="AP24" i="1" s="1"/>
  <c r="O16" i="1"/>
  <c r="AP16" i="1" s="1"/>
  <c r="O8" i="1"/>
  <c r="O15" i="1"/>
  <c r="O7" i="1"/>
  <c r="AP7" i="1" s="1"/>
  <c r="AW5" i="1"/>
  <c r="AX5" i="1" s="1"/>
  <c r="AW495" i="1"/>
  <c r="AX495" i="1" s="1"/>
  <c r="AW479" i="1"/>
  <c r="AX479" i="1" s="1"/>
  <c r="AW7" i="1"/>
  <c r="AX7" i="1" s="1"/>
  <c r="AW6" i="1"/>
  <c r="AX6" i="1" s="1"/>
  <c r="AW454" i="1"/>
  <c r="AX454" i="1" s="1"/>
  <c r="AW184" i="1"/>
  <c r="AX184" i="1" s="1"/>
  <c r="AW4" i="1"/>
  <c r="AX4" i="1" s="1"/>
  <c r="AW144" i="1"/>
  <c r="AX144" i="1" s="1"/>
  <c r="AW10" i="1"/>
  <c r="AX10" i="1" s="1"/>
  <c r="AW13" i="1"/>
  <c r="AX13" i="1" s="1"/>
  <c r="AW320" i="1"/>
  <c r="AX320" i="1" s="1"/>
  <c r="AW9" i="1"/>
  <c r="AX9" i="1" s="1"/>
  <c r="AW499" i="1"/>
  <c r="AX499" i="1" s="1"/>
  <c r="AW487" i="1"/>
  <c r="AX487" i="1" s="1"/>
  <c r="AW433" i="1"/>
  <c r="AX433" i="1" s="1"/>
  <c r="AW474" i="1"/>
  <c r="AX474" i="1" s="1"/>
  <c r="AW466" i="1"/>
  <c r="AX466" i="1" s="1"/>
  <c r="AW346" i="1"/>
  <c r="AX346" i="1" s="1"/>
  <c r="AW290" i="1"/>
  <c r="AX290" i="1" s="1"/>
  <c r="AW282" i="1"/>
  <c r="AX282" i="1" s="1"/>
  <c r="AW266" i="1"/>
  <c r="AX266" i="1" s="1"/>
  <c r="AW258" i="1"/>
  <c r="AX258" i="1" s="1"/>
  <c r="AW250" i="1"/>
  <c r="AX250" i="1" s="1"/>
  <c r="AW242" i="1"/>
  <c r="AX242" i="1" s="1"/>
  <c r="AW234" i="1"/>
  <c r="AX234" i="1" s="1"/>
  <c r="AW226" i="1"/>
  <c r="AX226" i="1" s="1"/>
  <c r="AW178" i="1"/>
  <c r="AX178" i="1" s="1"/>
  <c r="AW146" i="1"/>
  <c r="AX146" i="1" s="1"/>
  <c r="AW138" i="1"/>
  <c r="AX138" i="1" s="1"/>
  <c r="AW130" i="1"/>
  <c r="AX130" i="1" s="1"/>
  <c r="AW122" i="1"/>
  <c r="AX122" i="1" s="1"/>
  <c r="AW114" i="1"/>
  <c r="AX114" i="1" s="1"/>
  <c r="AW50" i="1"/>
  <c r="AX50" i="1" s="1"/>
  <c r="AW42" i="1"/>
  <c r="AX42" i="1" s="1"/>
  <c r="AW18" i="1"/>
  <c r="AX18" i="1" s="1"/>
  <c r="AW425" i="1"/>
  <c r="AX425" i="1" s="1"/>
  <c r="AW337" i="1"/>
  <c r="AX337" i="1" s="1"/>
  <c r="AW321" i="1"/>
  <c r="AX321" i="1" s="1"/>
  <c r="AW305" i="1"/>
  <c r="AX305" i="1" s="1"/>
  <c r="AW297" i="1"/>
  <c r="AX297" i="1" s="1"/>
  <c r="AW273" i="1"/>
  <c r="AX273" i="1" s="1"/>
  <c r="AW265" i="1"/>
  <c r="AX265" i="1" s="1"/>
  <c r="AW233" i="1"/>
  <c r="AX233" i="1" s="1"/>
  <c r="AW225" i="1"/>
  <c r="AX225" i="1" s="1"/>
  <c r="AW217" i="1"/>
  <c r="AX217" i="1" s="1"/>
  <c r="AW161" i="1"/>
  <c r="AX161" i="1" s="1"/>
  <c r="AW137" i="1"/>
  <c r="AX137" i="1" s="1"/>
  <c r="AW129" i="1"/>
  <c r="AX129" i="1" s="1"/>
  <c r="AW113" i="1"/>
  <c r="AX113" i="1" s="1"/>
  <c r="AW97" i="1"/>
  <c r="AX97" i="1" s="1"/>
  <c r="AW89" i="1"/>
  <c r="AX89" i="1" s="1"/>
  <c r="AW49" i="1"/>
  <c r="AX49" i="1" s="1"/>
  <c r="AW41" i="1"/>
  <c r="AX41" i="1" s="1"/>
  <c r="AW205" i="1"/>
  <c r="AX205" i="1" s="1"/>
  <c r="AW446" i="1"/>
  <c r="AX446" i="1" s="1"/>
  <c r="AW350" i="1"/>
  <c r="AX350" i="1" s="1"/>
  <c r="AW294" i="1"/>
  <c r="AX294" i="1" s="1"/>
  <c r="AW286" i="1"/>
  <c r="AX286" i="1" s="1"/>
  <c r="AW278" i="1"/>
  <c r="AX278" i="1" s="1"/>
  <c r="AW270" i="1"/>
  <c r="AX270" i="1" s="1"/>
  <c r="AW238" i="1"/>
  <c r="AX238" i="1" s="1"/>
  <c r="AW206" i="1"/>
  <c r="AX206" i="1" s="1"/>
  <c r="AW198" i="1"/>
  <c r="AX198" i="1" s="1"/>
  <c r="AW182" i="1"/>
  <c r="AX182" i="1" s="1"/>
  <c r="AW174" i="1"/>
  <c r="AX174" i="1" s="1"/>
  <c r="AW150" i="1"/>
  <c r="AX150" i="1" s="1"/>
  <c r="AW142" i="1"/>
  <c r="AX142" i="1" s="1"/>
  <c r="AW134" i="1"/>
  <c r="AX134" i="1" s="1"/>
  <c r="AW126" i="1"/>
  <c r="AX126" i="1" s="1"/>
  <c r="AW118" i="1"/>
  <c r="AX118" i="1" s="1"/>
  <c r="AW70" i="1"/>
  <c r="AX70" i="1" s="1"/>
  <c r="AW38" i="1"/>
  <c r="AX38" i="1" s="1"/>
  <c r="AW22" i="1"/>
  <c r="AX22" i="1" s="1"/>
  <c r="AW14" i="1"/>
  <c r="AX14" i="1" s="1"/>
  <c r="AW445" i="1"/>
  <c r="AX445" i="1" s="1"/>
  <c r="AW429" i="1"/>
  <c r="AX429" i="1" s="1"/>
  <c r="AW405" i="1"/>
  <c r="AX405" i="1" s="1"/>
  <c r="AW365" i="1"/>
  <c r="AX365" i="1" s="1"/>
  <c r="AW325" i="1"/>
  <c r="AX325" i="1" s="1"/>
  <c r="AW317" i="1"/>
  <c r="AX317" i="1" s="1"/>
  <c r="AW301" i="1"/>
  <c r="AX301" i="1" s="1"/>
  <c r="AW197" i="1"/>
  <c r="AX197" i="1" s="1"/>
  <c r="AW189" i="1"/>
  <c r="AX189" i="1" s="1"/>
  <c r="AW181" i="1"/>
  <c r="AX181" i="1" s="1"/>
  <c r="AW109" i="1"/>
  <c r="AX109" i="1" s="1"/>
  <c r="AW53" i="1"/>
  <c r="AX53" i="1" s="1"/>
  <c r="AW45" i="1"/>
  <c r="AX45" i="1" s="1"/>
  <c r="AW471" i="1"/>
  <c r="AX471" i="1" s="1"/>
  <c r="AW463" i="1"/>
  <c r="AX463" i="1" s="1"/>
  <c r="AW407" i="1"/>
  <c r="AX407" i="1" s="1"/>
  <c r="AW359" i="1"/>
  <c r="AX359" i="1" s="1"/>
  <c r="AW351" i="1"/>
  <c r="AX351" i="1" s="1"/>
  <c r="AW263" i="1"/>
  <c r="AX263" i="1" s="1"/>
  <c r="AW247" i="1"/>
  <c r="AX247" i="1" s="1"/>
  <c r="AW103" i="1"/>
  <c r="AX103" i="1" s="1"/>
  <c r="AW63" i="1"/>
  <c r="AX63" i="1" s="1"/>
  <c r="AW39" i="1"/>
  <c r="AX39" i="1" s="1"/>
  <c r="AW15" i="1"/>
  <c r="AX15" i="1" s="1"/>
  <c r="AW468" i="1"/>
  <c r="AX468" i="1" s="1"/>
  <c r="AW420" i="1"/>
  <c r="AX420" i="1" s="1"/>
  <c r="AW404" i="1"/>
  <c r="AX404" i="1" s="1"/>
  <c r="AW316" i="1"/>
  <c r="AX316" i="1" s="1"/>
  <c r="AW300" i="1"/>
  <c r="AX300" i="1" s="1"/>
  <c r="AW292" i="1"/>
  <c r="AX292" i="1" s="1"/>
  <c r="AW260" i="1"/>
  <c r="AX260" i="1" s="1"/>
  <c r="AW252" i="1"/>
  <c r="AX252" i="1" s="1"/>
  <c r="AW228" i="1"/>
  <c r="AX228" i="1" s="1"/>
  <c r="AW212" i="1"/>
  <c r="AX212" i="1" s="1"/>
  <c r="AW204" i="1"/>
  <c r="AX204" i="1" s="1"/>
  <c r="AW196" i="1"/>
  <c r="AX196" i="1" s="1"/>
  <c r="AW188" i="1"/>
  <c r="AX188" i="1" s="1"/>
  <c r="AW172" i="1"/>
  <c r="AX172" i="1" s="1"/>
  <c r="AW164" i="1"/>
  <c r="AX164" i="1" s="1"/>
  <c r="AW140" i="1"/>
  <c r="AX140" i="1" s="1"/>
  <c r="AW132" i="1"/>
  <c r="AX132" i="1" s="1"/>
  <c r="AW108" i="1"/>
  <c r="AX108" i="1" s="1"/>
  <c r="AW60" i="1"/>
  <c r="AX60" i="1" s="1"/>
  <c r="AC3" i="1"/>
  <c r="BY488" i="1"/>
  <c r="BY480" i="1"/>
  <c r="BY464" i="1"/>
  <c r="BY456" i="1"/>
  <c r="BY455" i="1"/>
  <c r="BY422" i="1"/>
  <c r="BY364" i="1"/>
  <c r="BY379" i="1"/>
  <c r="BY481" i="1"/>
  <c r="BY289" i="1"/>
  <c r="BC67" i="1"/>
  <c r="BV4" i="1" a="1"/>
  <c r="BV4" i="1" s="1"/>
  <c r="BW4" i="1" s="1"/>
  <c r="N27" i="3" s="1"/>
  <c r="BT4" i="1" a="1"/>
  <c r="BT4" i="1" s="1"/>
  <c r="BU4" i="1" s="1"/>
  <c r="L27" i="3" s="1"/>
  <c r="BR4" i="1" a="1"/>
  <c r="BR4" i="1" s="1"/>
  <c r="BS4" i="1" s="1"/>
  <c r="J27" i="3" s="1"/>
  <c r="BE446" i="1"/>
  <c r="BP4" i="1" a="1"/>
  <c r="BP4" i="1" s="1"/>
  <c r="BQ4" i="1" s="1"/>
  <c r="H27" i="3" s="1"/>
  <c r="BN4" i="1" a="1"/>
  <c r="BN4" i="1" s="1"/>
  <c r="BO4" i="1" s="1"/>
  <c r="F27" i="3" s="1"/>
  <c r="BI210" i="1"/>
  <c r="BL4" i="1" a="1"/>
  <c r="BL4" i="1" s="1"/>
  <c r="BC14" i="1"/>
  <c r="BG64" i="1"/>
  <c r="BG248" i="1"/>
  <c r="BG264" i="1"/>
  <c r="BA96" i="1"/>
  <c r="BG72" i="1"/>
  <c r="BA56" i="1"/>
  <c r="BI394" i="1"/>
  <c r="BA392" i="1"/>
  <c r="BG139" i="1"/>
  <c r="BA312" i="1"/>
  <c r="BG288" i="1"/>
  <c r="BI26" i="1"/>
  <c r="BG28" i="1"/>
  <c r="BI442" i="1"/>
  <c r="BA40" i="1"/>
  <c r="BG32" i="1"/>
  <c r="BG443" i="1"/>
  <c r="BI50" i="1"/>
  <c r="BG390" i="1"/>
  <c r="BG496" i="1"/>
  <c r="BI360" i="1"/>
  <c r="BI378" i="1"/>
  <c r="BI132" i="1"/>
  <c r="BC51" i="1"/>
  <c r="BG221" i="1"/>
  <c r="BI200" i="1"/>
  <c r="BA152" i="1"/>
  <c r="BG128" i="1"/>
  <c r="BE180" i="1"/>
  <c r="BG163" i="1"/>
  <c r="BG430" i="1"/>
  <c r="BG314" i="1"/>
  <c r="BI43" i="1"/>
  <c r="BG237" i="1"/>
  <c r="BG141" i="1"/>
  <c r="BG133" i="1"/>
  <c r="BG373" i="1"/>
  <c r="BG398" i="1"/>
  <c r="BG336" i="1"/>
  <c r="BG320" i="1"/>
  <c r="BG304" i="1"/>
  <c r="BG48" i="1"/>
  <c r="BG113" i="1"/>
  <c r="BG444" i="1"/>
  <c r="BG434" i="1"/>
  <c r="BG484" i="1"/>
  <c r="BG414" i="1"/>
  <c r="BG358" i="1"/>
  <c r="BG222" i="1"/>
  <c r="BG118" i="1"/>
  <c r="BG39" i="1"/>
  <c r="BG117" i="1"/>
  <c r="BG479" i="1"/>
  <c r="BG69" i="1"/>
  <c r="BG491" i="1"/>
  <c r="BI253" i="1"/>
  <c r="BG197" i="1"/>
  <c r="BG241" i="1"/>
  <c r="BI490" i="1"/>
  <c r="BI450" i="1"/>
  <c r="BG370" i="1"/>
  <c r="BI250" i="1"/>
  <c r="BG109" i="1"/>
  <c r="BG494" i="1"/>
  <c r="BG462" i="1"/>
  <c r="BG406" i="1"/>
  <c r="BG374" i="1"/>
  <c r="BG302" i="1"/>
  <c r="BG286" i="1"/>
  <c r="BC36" i="1"/>
  <c r="BG481" i="1"/>
  <c r="BI306" i="1"/>
  <c r="BC266" i="1"/>
  <c r="BI500" i="1"/>
  <c r="BC196" i="1"/>
  <c r="BG148" i="1"/>
  <c r="BG84" i="1"/>
  <c r="BI76" i="1"/>
  <c r="BI362" i="1"/>
  <c r="BG371" i="1"/>
  <c r="BG439" i="1"/>
  <c r="BG255" i="1"/>
  <c r="BI386" i="1"/>
  <c r="BA83" i="1"/>
  <c r="BG261" i="1"/>
  <c r="BG313" i="1"/>
  <c r="BG82" i="1"/>
  <c r="BG99" i="1"/>
  <c r="BC486" i="1"/>
  <c r="BG87" i="1"/>
  <c r="BA427" i="1"/>
  <c r="BG419" i="1"/>
  <c r="BG23" i="1"/>
  <c r="BG65" i="1"/>
  <c r="BG499" i="1"/>
  <c r="BC187" i="1"/>
  <c r="BC349" i="1"/>
  <c r="BG198" i="1"/>
  <c r="BG70" i="1"/>
  <c r="BG47" i="1"/>
  <c r="BG355" i="1"/>
  <c r="BG211" i="1"/>
  <c r="BG405" i="1"/>
  <c r="BG357" i="1"/>
  <c r="BI368" i="1"/>
  <c r="BE256" i="1"/>
  <c r="BC433" i="1"/>
  <c r="BG57" i="1"/>
  <c r="BG477" i="1"/>
  <c r="BG478" i="1"/>
  <c r="BG470" i="1"/>
  <c r="BG454" i="1"/>
  <c r="BG422" i="1"/>
  <c r="BG350" i="1"/>
  <c r="BG342" i="1"/>
  <c r="BG150" i="1"/>
  <c r="BG110" i="1"/>
  <c r="BG22" i="1"/>
  <c r="BG459" i="1"/>
  <c r="BG107" i="1"/>
  <c r="BG283" i="1"/>
  <c r="BG243" i="1"/>
  <c r="BG155" i="1"/>
  <c r="BG123" i="1"/>
  <c r="BG115" i="1"/>
  <c r="BG476" i="1"/>
  <c r="BI340" i="1"/>
  <c r="BG85" i="1"/>
  <c r="BI328" i="1"/>
  <c r="BA192" i="1"/>
  <c r="BA80" i="1"/>
  <c r="BI330" i="1"/>
  <c r="BG403" i="1"/>
  <c r="BG331" i="1"/>
  <c r="BG251" i="1"/>
  <c r="BG91" i="1"/>
  <c r="BG75" i="1"/>
  <c r="BC59" i="1"/>
  <c r="BA27" i="1"/>
  <c r="BA19" i="1"/>
  <c r="BG229" i="1"/>
  <c r="BC101" i="1"/>
  <c r="BG77" i="1"/>
  <c r="BG393" i="1"/>
  <c r="BC257" i="1"/>
  <c r="BG249" i="1"/>
  <c r="BG209" i="1"/>
  <c r="BE404" i="1"/>
  <c r="BC372" i="1"/>
  <c r="BG60" i="1"/>
  <c r="BG413" i="1"/>
  <c r="BI37" i="1"/>
  <c r="BG230" i="1"/>
  <c r="BG78" i="1"/>
  <c r="BA298" i="1"/>
  <c r="BG290" i="1"/>
  <c r="BC234" i="1"/>
  <c r="BI138" i="1"/>
  <c r="BI106" i="1"/>
  <c r="BA18" i="1"/>
  <c r="BG300" i="1"/>
  <c r="BG292" i="1"/>
  <c r="BG318" i="1"/>
  <c r="BG431" i="1"/>
  <c r="BG383" i="1"/>
  <c r="BG247" i="1"/>
  <c r="BG488" i="1"/>
  <c r="BG464" i="1"/>
  <c r="BA456" i="1"/>
  <c r="BI344" i="1"/>
  <c r="BA120" i="1"/>
  <c r="BA88" i="1"/>
  <c r="BG465" i="1"/>
  <c r="BG449" i="1"/>
  <c r="BG193" i="1"/>
  <c r="BI105" i="1"/>
  <c r="BI97" i="1"/>
  <c r="BG291" i="1"/>
  <c r="BG275" i="1"/>
  <c r="BG267" i="1"/>
  <c r="BG219" i="1"/>
  <c r="BG147" i="1"/>
  <c r="BG389" i="1"/>
  <c r="BA189" i="1"/>
  <c r="BI165" i="1"/>
  <c r="BC125" i="1"/>
  <c r="BG53" i="1"/>
  <c r="BE366" i="1"/>
  <c r="BG270" i="1"/>
  <c r="BI322" i="1"/>
  <c r="BG282" i="1"/>
  <c r="BG274" i="1"/>
  <c r="BI186" i="1"/>
  <c r="BI58" i="1"/>
  <c r="BI4" i="1"/>
  <c r="BC356" i="1"/>
  <c r="BC252" i="1"/>
  <c r="BG429" i="1"/>
  <c r="BG333" i="1"/>
  <c r="BG213" i="1"/>
  <c r="BG206" i="1"/>
  <c r="BG190" i="1"/>
  <c r="BG158" i="1"/>
  <c r="BG38" i="1"/>
  <c r="BG311" i="1"/>
  <c r="BG7" i="1"/>
  <c r="BG225" i="1"/>
  <c r="BG354" i="1"/>
  <c r="BG258" i="1"/>
  <c r="BI194" i="1"/>
  <c r="BI114" i="1"/>
  <c r="BG34" i="1"/>
  <c r="BI364" i="1"/>
  <c r="BG485" i="1"/>
  <c r="BG421" i="1"/>
  <c r="BG397" i="1"/>
  <c r="BG365" i="1"/>
  <c r="BG325" i="1"/>
  <c r="BG317" i="1"/>
  <c r="BG309" i="1"/>
  <c r="BC301" i="1"/>
  <c r="BG293" i="1"/>
  <c r="BG245" i="1"/>
  <c r="BG205" i="1"/>
  <c r="BG149" i="1"/>
  <c r="BG61" i="1"/>
  <c r="BG447" i="1"/>
  <c r="BI263" i="1"/>
  <c r="BG199" i="1"/>
  <c r="BG143" i="1"/>
  <c r="BG127" i="1"/>
  <c r="BG473" i="1"/>
  <c r="BG457" i="1"/>
  <c r="BG345" i="1"/>
  <c r="BC289" i="1"/>
  <c r="BG145" i="1"/>
  <c r="BG81" i="1"/>
  <c r="BG49" i="1"/>
  <c r="BG66" i="1"/>
  <c r="BG42" i="1"/>
  <c r="BG475" i="1"/>
  <c r="BG451" i="1"/>
  <c r="BG395" i="1"/>
  <c r="BC363" i="1"/>
  <c r="BC339" i="1"/>
  <c r="BG203" i="1"/>
  <c r="BC195" i="1"/>
  <c r="BG171" i="1"/>
  <c r="BG35" i="1"/>
  <c r="BC396" i="1"/>
  <c r="BG157" i="1"/>
  <c r="BG45" i="1"/>
  <c r="BI375" i="1"/>
  <c r="BG15" i="1"/>
  <c r="BG5" i="1"/>
  <c r="BG482" i="1"/>
  <c r="BC418" i="1"/>
  <c r="BI226" i="1"/>
  <c r="BI202" i="1"/>
  <c r="BC170" i="1"/>
  <c r="BG98" i="1"/>
  <c r="BG12" i="1"/>
  <c r="BC452" i="1"/>
  <c r="BC420" i="1"/>
  <c r="BI268" i="1"/>
  <c r="BG172" i="1"/>
  <c r="BC124" i="1"/>
  <c r="BG108" i="1"/>
  <c r="BG214" i="1"/>
  <c r="BG102" i="1"/>
  <c r="BC46" i="1"/>
  <c r="BG119" i="1"/>
  <c r="BG329" i="1"/>
  <c r="BG217" i="1"/>
  <c r="BI201" i="1"/>
  <c r="BG153" i="1"/>
  <c r="BG121" i="1"/>
  <c r="BG41" i="1"/>
  <c r="BI468" i="1"/>
  <c r="BG460" i="1"/>
  <c r="BG436" i="1"/>
  <c r="BI316" i="1"/>
  <c r="BG236" i="1"/>
  <c r="BE156" i="1"/>
  <c r="BI140" i="1"/>
  <c r="BG44" i="1"/>
  <c r="BG471" i="1"/>
  <c r="BG343" i="1"/>
  <c r="BG327" i="1"/>
  <c r="BI215" i="1"/>
  <c r="BE191" i="1"/>
  <c r="BG441" i="1"/>
  <c r="BG353" i="1"/>
  <c r="BG297" i="1"/>
  <c r="BG185" i="1"/>
  <c r="BG177" i="1"/>
  <c r="BG129" i="1"/>
  <c r="BG89" i="1"/>
  <c r="BC73" i="1"/>
  <c r="BG33" i="1"/>
  <c r="BG25" i="1"/>
  <c r="BE308" i="1"/>
  <c r="BC164" i="1"/>
  <c r="BC20" i="1"/>
  <c r="BG29" i="1"/>
  <c r="BG334" i="1"/>
  <c r="BG278" i="1"/>
  <c r="BG495" i="1"/>
  <c r="BG399" i="1"/>
  <c r="BG319" i="1"/>
  <c r="BG295" i="1"/>
  <c r="BG239" i="1"/>
  <c r="BI231" i="1"/>
  <c r="BG207" i="1"/>
  <c r="BG103" i="1"/>
  <c r="BG410" i="1"/>
  <c r="BG242" i="1"/>
  <c r="BI154" i="1"/>
  <c r="BI90" i="1"/>
  <c r="BG380" i="1"/>
  <c r="BG348" i="1"/>
  <c r="BG284" i="1"/>
  <c r="BC212" i="1"/>
  <c r="BG68" i="1"/>
  <c r="BG487" i="1"/>
  <c r="BI391" i="1"/>
  <c r="BI480" i="1"/>
  <c r="BA472" i="1"/>
  <c r="BG424" i="1"/>
  <c r="BI416" i="1"/>
  <c r="BE408" i="1"/>
  <c r="BA384" i="1"/>
  <c r="BI352" i="1"/>
  <c r="BE224" i="1"/>
  <c r="BA160" i="1"/>
  <c r="BG144" i="1"/>
  <c r="BG112" i="1"/>
  <c r="BG16" i="1"/>
  <c r="BC498" i="1"/>
  <c r="BG474" i="1"/>
  <c r="BG466" i="1"/>
  <c r="BI458" i="1"/>
  <c r="BI338" i="1"/>
  <c r="BI218" i="1"/>
  <c r="BG178" i="1"/>
  <c r="BG162" i="1"/>
  <c r="BG130" i="1"/>
  <c r="BI122" i="1"/>
  <c r="BI74" i="1"/>
  <c r="BI276" i="1"/>
  <c r="BC469" i="1"/>
  <c r="BG437" i="1"/>
  <c r="BG62" i="1"/>
  <c r="BI54" i="1"/>
  <c r="BG463" i="1"/>
  <c r="BG359" i="1"/>
  <c r="BG351" i="1"/>
  <c r="BG271" i="1"/>
  <c r="BG223" i="1"/>
  <c r="BG135" i="1"/>
  <c r="BG95" i="1"/>
  <c r="BG31" i="1"/>
  <c r="BG425" i="1"/>
  <c r="BC401" i="1"/>
  <c r="BC377" i="1"/>
  <c r="BC369" i="1"/>
  <c r="BG337" i="1"/>
  <c r="BG273" i="1"/>
  <c r="BG169" i="1"/>
  <c r="BG161" i="1"/>
  <c r="BG17" i="1"/>
  <c r="BG13" i="1"/>
  <c r="BG467" i="1"/>
  <c r="BG435" i="1"/>
  <c r="BG411" i="1"/>
  <c r="BG379" i="1"/>
  <c r="BG315" i="1"/>
  <c r="BG179" i="1"/>
  <c r="BG131" i="1"/>
  <c r="BC285" i="1"/>
  <c r="BG277" i="1"/>
  <c r="BG269" i="1"/>
  <c r="BG181" i="1"/>
  <c r="BG173" i="1"/>
  <c r="BG93" i="1"/>
  <c r="BG21" i="1"/>
  <c r="BG9" i="1"/>
  <c r="BC382" i="1"/>
  <c r="BG310" i="1"/>
  <c r="BG142" i="1"/>
  <c r="BI94" i="1"/>
  <c r="BG86" i="1"/>
  <c r="BG415" i="1"/>
  <c r="BG367" i="1"/>
  <c r="BG183" i="1"/>
  <c r="BG175" i="1"/>
  <c r="BG167" i="1"/>
  <c r="BG151" i="1"/>
  <c r="BA448" i="1"/>
  <c r="BA440" i="1"/>
  <c r="BC432" i="1"/>
  <c r="BG400" i="1"/>
  <c r="BI376" i="1"/>
  <c r="BA296" i="1"/>
  <c r="BG280" i="1"/>
  <c r="BE240" i="1"/>
  <c r="BA216" i="1"/>
  <c r="BG208" i="1"/>
  <c r="BG184" i="1"/>
  <c r="BG176" i="1"/>
  <c r="BA168" i="1"/>
  <c r="BA104" i="1"/>
  <c r="BI24" i="1"/>
  <c r="BG497" i="1"/>
  <c r="BG489" i="1"/>
  <c r="BG417" i="1"/>
  <c r="BG409" i="1"/>
  <c r="BG385" i="1"/>
  <c r="BG361" i="1"/>
  <c r="BC321" i="1"/>
  <c r="BG305" i="1"/>
  <c r="BG281" i="1"/>
  <c r="BG265" i="1"/>
  <c r="BG233" i="1"/>
  <c r="BG137" i="1"/>
  <c r="BI258" i="1"/>
  <c r="BG11" i="1"/>
  <c r="BG412" i="1"/>
  <c r="BC388" i="1"/>
  <c r="BG228" i="1"/>
  <c r="BC220" i="1"/>
  <c r="BC116" i="1"/>
  <c r="BC92" i="1"/>
  <c r="BG52" i="1"/>
  <c r="BG10" i="1"/>
  <c r="BG493" i="1"/>
  <c r="BG461" i="1"/>
  <c r="BG453" i="1"/>
  <c r="BG445" i="1"/>
  <c r="BG381" i="1"/>
  <c r="BG341" i="1"/>
  <c r="BI130" i="1"/>
  <c r="BG182" i="1"/>
  <c r="BG30" i="1"/>
  <c r="BI66" i="1"/>
  <c r="BC8" i="1"/>
  <c r="BG438" i="1"/>
  <c r="BC326" i="1"/>
  <c r="BG294" i="1"/>
  <c r="BG262" i="1"/>
  <c r="BG254" i="1"/>
  <c r="BG246" i="1"/>
  <c r="BI238" i="1"/>
  <c r="BI314" i="1"/>
  <c r="BC159" i="1"/>
  <c r="BG111" i="1"/>
  <c r="BG71" i="1"/>
  <c r="BG63" i="1"/>
  <c r="BG55" i="1"/>
  <c r="BI370" i="1"/>
  <c r="BI242" i="1"/>
  <c r="BI178" i="1"/>
  <c r="BA272" i="1"/>
  <c r="BI232" i="1"/>
  <c r="BA136" i="1"/>
  <c r="BI498" i="1"/>
  <c r="BI434" i="1"/>
  <c r="BI298" i="1"/>
  <c r="BI234" i="1"/>
  <c r="BI170" i="1"/>
  <c r="BI42" i="1"/>
  <c r="BI418" i="1"/>
  <c r="BI354" i="1"/>
  <c r="BI290" i="1"/>
  <c r="BI162" i="1"/>
  <c r="BI98" i="1"/>
  <c r="BI34" i="1"/>
  <c r="BG6" i="1"/>
  <c r="BE402" i="1"/>
  <c r="BG362" i="1"/>
  <c r="BC346" i="1"/>
  <c r="BG250" i="1"/>
  <c r="BG186" i="1"/>
  <c r="BC146" i="1"/>
  <c r="BI482" i="1"/>
  <c r="BI410" i="1"/>
  <c r="BI346" i="1"/>
  <c r="BI282" i="1"/>
  <c r="BG483" i="1"/>
  <c r="BG387" i="1"/>
  <c r="BG347" i="1"/>
  <c r="BG323" i="1"/>
  <c r="BG307" i="1"/>
  <c r="BG299" i="1"/>
  <c r="BG259" i="1"/>
  <c r="BC235" i="1"/>
  <c r="BG227" i="1"/>
  <c r="BI474" i="1"/>
  <c r="BI402" i="1"/>
  <c r="BI274" i="1"/>
  <c r="BI146" i="1"/>
  <c r="BI82" i="1"/>
  <c r="BI20" i="1"/>
  <c r="BC492" i="1"/>
  <c r="BG428" i="1"/>
  <c r="BG332" i="1"/>
  <c r="BI324" i="1"/>
  <c r="BC260" i="1"/>
  <c r="BG244" i="1"/>
  <c r="BC204" i="1"/>
  <c r="BC188" i="1"/>
  <c r="BI100" i="1"/>
  <c r="BI466" i="1"/>
  <c r="BI266" i="1"/>
  <c r="BI18" i="1"/>
  <c r="BI492" i="1"/>
  <c r="BI484" i="1"/>
  <c r="BI476" i="1"/>
  <c r="BI460" i="1"/>
  <c r="BI452" i="1"/>
  <c r="BI444" i="1"/>
  <c r="BI436" i="1"/>
  <c r="BI428" i="1"/>
  <c r="BI420" i="1"/>
  <c r="BI412" i="1"/>
  <c r="BI404" i="1"/>
  <c r="BI396" i="1"/>
  <c r="BI388" i="1"/>
  <c r="BI380" i="1"/>
  <c r="BI372" i="1"/>
  <c r="BI356" i="1"/>
  <c r="BI348" i="1"/>
  <c r="BI332" i="1"/>
  <c r="BI308" i="1"/>
  <c r="BI300" i="1"/>
  <c r="BI292" i="1"/>
  <c r="BI284" i="1"/>
  <c r="BI260" i="1"/>
  <c r="BI252" i="1"/>
  <c r="BI244" i="1"/>
  <c r="BI236" i="1"/>
  <c r="BI228" i="1"/>
  <c r="BI220" i="1"/>
  <c r="BI212" i="1"/>
  <c r="BI204" i="1"/>
  <c r="BI196" i="1"/>
  <c r="BI188" i="1"/>
  <c r="BI180" i="1"/>
  <c r="BI172" i="1"/>
  <c r="BI164" i="1"/>
  <c r="BI156" i="1"/>
  <c r="BI148" i="1"/>
  <c r="BI124" i="1"/>
  <c r="BI116" i="1"/>
  <c r="BI108" i="1"/>
  <c r="BI92" i="1"/>
  <c r="BI84" i="1"/>
  <c r="BI68" i="1"/>
  <c r="BI60" i="1"/>
  <c r="BI52" i="1"/>
  <c r="BI44" i="1"/>
  <c r="BI36" i="1"/>
  <c r="BI28" i="1"/>
  <c r="BI12" i="1"/>
  <c r="BG500" i="1"/>
  <c r="BC468" i="1"/>
  <c r="BG364" i="1"/>
  <c r="BG340" i="1"/>
  <c r="BG316" i="1"/>
  <c r="BG276" i="1"/>
  <c r="BG268" i="1"/>
  <c r="BC140" i="1"/>
  <c r="BG132" i="1"/>
  <c r="BC100" i="1"/>
  <c r="BG76" i="1"/>
  <c r="BI499" i="1"/>
  <c r="BI491" i="1"/>
  <c r="BI483" i="1"/>
  <c r="BI475" i="1"/>
  <c r="BI467" i="1"/>
  <c r="BI459" i="1"/>
  <c r="BI451" i="1"/>
  <c r="BI443" i="1"/>
  <c r="BI435" i="1"/>
  <c r="BI427" i="1"/>
  <c r="BI419" i="1"/>
  <c r="BI411" i="1"/>
  <c r="BI403" i="1"/>
  <c r="BI395" i="1"/>
  <c r="BI387" i="1"/>
  <c r="BI379" i="1"/>
  <c r="BI371" i="1"/>
  <c r="BI363" i="1"/>
  <c r="BI355" i="1"/>
  <c r="BI347" i="1"/>
  <c r="BI339" i="1"/>
  <c r="BI331" i="1"/>
  <c r="BI323" i="1"/>
  <c r="BI315" i="1"/>
  <c r="BI307" i="1"/>
  <c r="BI299" i="1"/>
  <c r="BI291" i="1"/>
  <c r="BI283" i="1"/>
  <c r="BI275" i="1"/>
  <c r="BI267" i="1"/>
  <c r="BI259" i="1"/>
  <c r="BI251" i="1"/>
  <c r="BI243" i="1"/>
  <c r="BI235" i="1"/>
  <c r="BI227" i="1"/>
  <c r="BI219" i="1"/>
  <c r="BI211" i="1"/>
  <c r="BI203" i="1"/>
  <c r="BI195" i="1"/>
  <c r="BI187" i="1"/>
  <c r="BI179" i="1"/>
  <c r="BI171" i="1"/>
  <c r="BI163" i="1"/>
  <c r="BI155" i="1"/>
  <c r="BI147" i="1"/>
  <c r="BI139" i="1"/>
  <c r="BI131" i="1"/>
  <c r="BI123" i="1"/>
  <c r="BI115" i="1"/>
  <c r="BI107" i="1"/>
  <c r="BI99" i="1"/>
  <c r="BI91" i="1"/>
  <c r="BI83" i="1"/>
  <c r="BI75" i="1"/>
  <c r="BI67" i="1"/>
  <c r="BI59" i="1"/>
  <c r="BI51" i="1"/>
  <c r="BI35" i="1"/>
  <c r="BI27" i="1"/>
  <c r="BI19" i="1"/>
  <c r="BI11" i="1"/>
  <c r="BI10" i="1"/>
  <c r="BG174" i="1"/>
  <c r="BG166" i="1"/>
  <c r="BG134" i="1"/>
  <c r="BG126" i="1"/>
  <c r="BI497" i="1"/>
  <c r="BI489" i="1"/>
  <c r="BI481" i="1"/>
  <c r="BI473" i="1"/>
  <c r="BI465" i="1"/>
  <c r="BI457" i="1"/>
  <c r="BI449" i="1"/>
  <c r="BI441" i="1"/>
  <c r="BI433" i="1"/>
  <c r="BI425" i="1"/>
  <c r="BI417" i="1"/>
  <c r="BI409" i="1"/>
  <c r="BI401" i="1"/>
  <c r="BI393" i="1"/>
  <c r="BI385" i="1"/>
  <c r="BI377" i="1"/>
  <c r="BI369" i="1"/>
  <c r="BI361" i="1"/>
  <c r="BI353" i="1"/>
  <c r="BI345" i="1"/>
  <c r="BI337" i="1"/>
  <c r="BI329" i="1"/>
  <c r="BI321" i="1"/>
  <c r="BI313" i="1"/>
  <c r="BI305" i="1"/>
  <c r="BI297" i="1"/>
  <c r="BI289" i="1"/>
  <c r="BI281" i="1"/>
  <c r="BI273" i="1"/>
  <c r="BI265" i="1"/>
  <c r="BI257" i="1"/>
  <c r="BI249" i="1"/>
  <c r="BI241" i="1"/>
  <c r="BI233" i="1"/>
  <c r="BI225" i="1"/>
  <c r="BI217" i="1"/>
  <c r="BI209" i="1"/>
  <c r="BI193" i="1"/>
  <c r="BI185" i="1"/>
  <c r="BI177" i="1"/>
  <c r="BI169" i="1"/>
  <c r="BI161" i="1"/>
  <c r="BI153" i="1"/>
  <c r="BI145" i="1"/>
  <c r="BI137" i="1"/>
  <c r="BI129" i="1"/>
  <c r="BI121" i="1"/>
  <c r="BI113" i="1"/>
  <c r="BI89" i="1"/>
  <c r="BI81" i="1"/>
  <c r="BI73" i="1"/>
  <c r="BI65" i="1"/>
  <c r="BI57" i="1"/>
  <c r="BI49" i="1"/>
  <c r="BI41" i="1"/>
  <c r="BI33" i="1"/>
  <c r="BI25" i="1"/>
  <c r="BI17" i="1"/>
  <c r="BI9" i="1"/>
  <c r="BI426" i="1"/>
  <c r="BG455" i="1"/>
  <c r="BG423" i="1"/>
  <c r="BG407" i="1"/>
  <c r="BG335" i="1"/>
  <c r="BG303" i="1"/>
  <c r="BG287" i="1"/>
  <c r="BG279" i="1"/>
  <c r="BC79" i="1"/>
  <c r="BI496" i="1"/>
  <c r="BI488" i="1"/>
  <c r="BI472" i="1"/>
  <c r="BI464" i="1"/>
  <c r="BI456" i="1"/>
  <c r="BI448" i="1"/>
  <c r="BI440" i="1"/>
  <c r="BI432" i="1"/>
  <c r="BI424" i="1"/>
  <c r="BI408" i="1"/>
  <c r="BI400" i="1"/>
  <c r="BI392" i="1"/>
  <c r="BI384" i="1"/>
  <c r="BI336" i="1"/>
  <c r="BI320" i="1"/>
  <c r="BI312" i="1"/>
  <c r="BI304" i="1"/>
  <c r="BI296" i="1"/>
  <c r="BI288" i="1"/>
  <c r="BI280" i="1"/>
  <c r="BI272" i="1"/>
  <c r="BI264" i="1"/>
  <c r="BI256" i="1"/>
  <c r="BI248" i="1"/>
  <c r="BI240" i="1"/>
  <c r="BI224" i="1"/>
  <c r="BI216" i="1"/>
  <c r="BI208" i="1"/>
  <c r="BI192" i="1"/>
  <c r="BI184" i="1"/>
  <c r="BI176" i="1"/>
  <c r="BI168" i="1"/>
  <c r="BI160" i="1"/>
  <c r="BI152" i="1"/>
  <c r="BI144" i="1"/>
  <c r="BI136" i="1"/>
  <c r="BI128" i="1"/>
  <c r="BI120" i="1"/>
  <c r="BI112" i="1"/>
  <c r="BI104" i="1"/>
  <c r="BI96" i="1"/>
  <c r="BI88" i="1"/>
  <c r="BI80" i="1"/>
  <c r="BI72" i="1"/>
  <c r="BI64" i="1"/>
  <c r="BI56" i="1"/>
  <c r="BI48" i="1"/>
  <c r="BI40" i="1"/>
  <c r="BI32" i="1"/>
  <c r="BI16" i="1"/>
  <c r="BI8" i="1"/>
  <c r="BG165" i="1"/>
  <c r="BI495" i="1"/>
  <c r="BI487" i="1"/>
  <c r="BI479" i="1"/>
  <c r="BI471" i="1"/>
  <c r="BI463" i="1"/>
  <c r="BI455" i="1"/>
  <c r="BI447" i="1"/>
  <c r="BI439" i="1"/>
  <c r="BI431" i="1"/>
  <c r="BI423" i="1"/>
  <c r="BI415" i="1"/>
  <c r="BI407" i="1"/>
  <c r="BI399" i="1"/>
  <c r="BI383" i="1"/>
  <c r="BI367" i="1"/>
  <c r="BI359" i="1"/>
  <c r="BI351" i="1"/>
  <c r="BI343" i="1"/>
  <c r="BI335" i="1"/>
  <c r="BI327" i="1"/>
  <c r="BI319" i="1"/>
  <c r="BI311" i="1"/>
  <c r="BI303" i="1"/>
  <c r="BI295" i="1"/>
  <c r="BI287" i="1"/>
  <c r="BI279" i="1"/>
  <c r="BI271" i="1"/>
  <c r="BI255" i="1"/>
  <c r="BI247" i="1"/>
  <c r="BI239" i="1"/>
  <c r="BI223" i="1"/>
  <c r="BI207" i="1"/>
  <c r="BI199" i="1"/>
  <c r="BI191" i="1"/>
  <c r="BI183" i="1"/>
  <c r="BI175" i="1"/>
  <c r="BI167" i="1"/>
  <c r="BI159" i="1"/>
  <c r="BI151" i="1"/>
  <c r="BI143" i="1"/>
  <c r="BI135" i="1"/>
  <c r="BI127" i="1"/>
  <c r="BI119" i="1"/>
  <c r="BI111" i="1"/>
  <c r="BI103" i="1"/>
  <c r="BI95" i="1"/>
  <c r="BI87" i="1"/>
  <c r="BI79" i="1"/>
  <c r="BI71" i="1"/>
  <c r="BI63" i="1"/>
  <c r="BI55" i="1"/>
  <c r="BI47" i="1"/>
  <c r="BI39" i="1"/>
  <c r="BI31" i="1"/>
  <c r="BI23" i="1"/>
  <c r="BI15" i="1"/>
  <c r="BI7" i="1"/>
  <c r="BG201" i="1"/>
  <c r="BC105" i="1"/>
  <c r="BG97" i="1"/>
  <c r="BG101" i="1"/>
  <c r="BI494" i="1"/>
  <c r="BI486" i="1"/>
  <c r="BI478" i="1"/>
  <c r="BI470" i="1"/>
  <c r="BI462" i="1"/>
  <c r="BI454" i="1"/>
  <c r="BI446" i="1"/>
  <c r="BI438" i="1"/>
  <c r="BI430" i="1"/>
  <c r="BI422" i="1"/>
  <c r="BI414" i="1"/>
  <c r="BI406" i="1"/>
  <c r="BI398" i="1"/>
  <c r="BI390" i="1"/>
  <c r="BI382" i="1"/>
  <c r="BI374" i="1"/>
  <c r="BI366" i="1"/>
  <c r="BI358" i="1"/>
  <c r="BI350" i="1"/>
  <c r="BI342" i="1"/>
  <c r="BI334" i="1"/>
  <c r="BI326" i="1"/>
  <c r="BI318" i="1"/>
  <c r="BI310" i="1"/>
  <c r="BI302" i="1"/>
  <c r="BI294" i="1"/>
  <c r="BI286" i="1"/>
  <c r="BI278" i="1"/>
  <c r="BI270" i="1"/>
  <c r="BI262" i="1"/>
  <c r="BI254" i="1"/>
  <c r="BI246" i="1"/>
  <c r="BI230" i="1"/>
  <c r="BI222" i="1"/>
  <c r="BI214" i="1"/>
  <c r="BI206" i="1"/>
  <c r="BI198" i="1"/>
  <c r="BI190" i="1"/>
  <c r="BI182" i="1"/>
  <c r="BI174" i="1"/>
  <c r="BI166" i="1"/>
  <c r="BI158" i="1"/>
  <c r="BI150" i="1"/>
  <c r="BI142" i="1"/>
  <c r="BI134" i="1"/>
  <c r="BI126" i="1"/>
  <c r="BI118" i="1"/>
  <c r="BI110" i="1"/>
  <c r="BI102" i="1"/>
  <c r="BI86" i="1"/>
  <c r="BI78" i="1"/>
  <c r="BI70" i="1"/>
  <c r="BI62" i="1"/>
  <c r="BI46" i="1"/>
  <c r="BI38" i="1"/>
  <c r="BI30" i="1"/>
  <c r="BI22" i="1"/>
  <c r="BI14" i="1"/>
  <c r="BI6" i="1"/>
  <c r="BG490" i="1"/>
  <c r="BG450" i="1"/>
  <c r="BG330" i="1"/>
  <c r="BG202" i="1"/>
  <c r="BC194" i="1"/>
  <c r="BG138" i="1"/>
  <c r="BG74" i="1"/>
  <c r="BG58" i="1"/>
  <c r="BA50" i="1"/>
  <c r="BG26" i="1"/>
  <c r="BG37" i="1"/>
  <c r="BI493" i="1"/>
  <c r="BI485" i="1"/>
  <c r="BI477" i="1"/>
  <c r="BI469" i="1"/>
  <c r="BI461" i="1"/>
  <c r="BI453" i="1"/>
  <c r="BI445" i="1"/>
  <c r="BI437" i="1"/>
  <c r="BI429" i="1"/>
  <c r="BI421" i="1"/>
  <c r="BI413" i="1"/>
  <c r="BI405" i="1"/>
  <c r="BI397" i="1"/>
  <c r="BI389" i="1"/>
  <c r="BI381" i="1"/>
  <c r="BI373" i="1"/>
  <c r="BI365" i="1"/>
  <c r="BI357" i="1"/>
  <c r="BI349" i="1"/>
  <c r="BI341" i="1"/>
  <c r="BI333" i="1"/>
  <c r="BI325" i="1"/>
  <c r="BI317" i="1"/>
  <c r="BI309" i="1"/>
  <c r="BI301" i="1"/>
  <c r="BI293" i="1"/>
  <c r="BI285" i="1"/>
  <c r="BI277" i="1"/>
  <c r="BI269" i="1"/>
  <c r="BI261" i="1"/>
  <c r="BI245" i="1"/>
  <c r="BI237" i="1"/>
  <c r="BI229" i="1"/>
  <c r="BI221" i="1"/>
  <c r="BI213" i="1"/>
  <c r="BI205" i="1"/>
  <c r="BI197" i="1"/>
  <c r="BI189" i="1"/>
  <c r="BI181" i="1"/>
  <c r="BI173" i="1"/>
  <c r="BI157" i="1"/>
  <c r="BI149" i="1"/>
  <c r="BI141" i="1"/>
  <c r="BI133" i="1"/>
  <c r="BI125" i="1"/>
  <c r="BI117" i="1"/>
  <c r="BI109" i="1"/>
  <c r="BI101" i="1"/>
  <c r="BI93" i="1"/>
  <c r="BI85" i="1"/>
  <c r="BI77" i="1"/>
  <c r="BI69" i="1"/>
  <c r="BI61" i="1"/>
  <c r="BI53" i="1"/>
  <c r="BI45" i="1"/>
  <c r="BI29" i="1"/>
  <c r="BI21" i="1"/>
  <c r="BI13" i="1"/>
  <c r="BI5" i="1"/>
  <c r="BE391" i="1"/>
  <c r="BG375" i="1"/>
  <c r="BG263" i="1"/>
  <c r="BG231" i="1"/>
  <c r="BG215" i="1"/>
  <c r="BG480" i="1"/>
  <c r="BA416" i="1"/>
  <c r="BA376" i="1"/>
  <c r="BG368" i="1"/>
  <c r="BC360" i="1"/>
  <c r="BA352" i="1"/>
  <c r="BE344" i="1"/>
  <c r="BA328" i="1"/>
  <c r="BA232" i="1"/>
  <c r="BG200" i="1"/>
  <c r="BA24" i="1"/>
  <c r="BG301" i="1"/>
  <c r="BC442" i="1"/>
  <c r="BC426" i="1"/>
  <c r="BG394" i="1"/>
  <c r="BG386" i="1"/>
  <c r="BG378" i="1"/>
  <c r="BG338" i="1"/>
  <c r="BG226" i="1"/>
  <c r="BG210" i="1"/>
  <c r="BG154" i="1"/>
  <c r="BC122" i="1"/>
  <c r="BC114" i="1"/>
  <c r="BC106" i="1"/>
  <c r="BC90" i="1"/>
  <c r="BG349" i="1"/>
  <c r="BG285" i="1"/>
  <c r="BE43" i="1"/>
  <c r="BG469" i="1"/>
  <c r="BG324" i="1"/>
  <c r="BC253" i="1"/>
  <c r="BG94" i="1"/>
  <c r="BC54" i="1"/>
  <c r="BG253" i="1"/>
  <c r="BG189" i="1"/>
  <c r="BG125" i="1"/>
  <c r="BG492" i="1"/>
  <c r="BG468" i="1"/>
  <c r="BG452" i="1"/>
  <c r="BG420" i="1"/>
  <c r="BG404" i="1"/>
  <c r="BG396" i="1"/>
  <c r="BG388" i="1"/>
  <c r="BG372" i="1"/>
  <c r="BG356" i="1"/>
  <c r="BG308" i="1"/>
  <c r="BG260" i="1"/>
  <c r="BG252" i="1"/>
  <c r="BG220" i="1"/>
  <c r="BG212" i="1"/>
  <c r="BG204" i="1"/>
  <c r="BG196" i="1"/>
  <c r="BG188" i="1"/>
  <c r="BG180" i="1"/>
  <c r="BG164" i="1"/>
  <c r="BG156" i="1"/>
  <c r="BG140" i="1"/>
  <c r="BG124" i="1"/>
  <c r="BG116" i="1"/>
  <c r="BG100" i="1"/>
  <c r="BG92" i="1"/>
  <c r="BG36" i="1"/>
  <c r="BG20" i="1"/>
  <c r="BG427" i="1"/>
  <c r="BG363" i="1"/>
  <c r="BG339" i="1"/>
  <c r="BG235" i="1"/>
  <c r="BG195" i="1"/>
  <c r="BG187" i="1"/>
  <c r="BG83" i="1"/>
  <c r="BG67" i="1"/>
  <c r="BG59" i="1"/>
  <c r="BG51" i="1"/>
  <c r="BG43" i="1"/>
  <c r="BG27" i="1"/>
  <c r="BG19" i="1"/>
  <c r="BC458" i="1"/>
  <c r="BC322" i="1"/>
  <c r="BC306" i="1"/>
  <c r="BC218" i="1"/>
  <c r="BG498" i="1"/>
  <c r="BG458" i="1"/>
  <c r="BG442" i="1"/>
  <c r="BG426" i="1"/>
  <c r="BG418" i="1"/>
  <c r="BG402" i="1"/>
  <c r="BG346" i="1"/>
  <c r="BG322" i="1"/>
  <c r="BG306" i="1"/>
  <c r="BG298" i="1"/>
  <c r="BG266" i="1"/>
  <c r="BG234" i="1"/>
  <c r="BG218" i="1"/>
  <c r="BG194" i="1"/>
  <c r="BG170" i="1"/>
  <c r="BG146" i="1"/>
  <c r="BG122" i="1"/>
  <c r="BG114" i="1"/>
  <c r="BG106" i="1"/>
  <c r="BG90" i="1"/>
  <c r="BG50" i="1"/>
  <c r="BG18" i="1"/>
  <c r="BC483" i="1"/>
  <c r="BA395" i="1"/>
  <c r="BA355" i="1"/>
  <c r="BG433" i="1"/>
  <c r="BG401" i="1"/>
  <c r="BG377" i="1"/>
  <c r="BG369" i="1"/>
  <c r="BG321" i="1"/>
  <c r="BG289" i="1"/>
  <c r="BG257" i="1"/>
  <c r="BG105" i="1"/>
  <c r="BG73" i="1"/>
  <c r="BG472" i="1"/>
  <c r="BG456" i="1"/>
  <c r="BG448" i="1"/>
  <c r="BG440" i="1"/>
  <c r="BG432" i="1"/>
  <c r="BG416" i="1"/>
  <c r="BG408" i="1"/>
  <c r="BG392" i="1"/>
  <c r="BG384" i="1"/>
  <c r="BG376" i="1"/>
  <c r="BG360" i="1"/>
  <c r="BG352" i="1"/>
  <c r="BG344" i="1"/>
  <c r="BG328" i="1"/>
  <c r="BG312" i="1"/>
  <c r="BG296" i="1"/>
  <c r="BG272" i="1"/>
  <c r="BG256" i="1"/>
  <c r="BG240" i="1"/>
  <c r="BG232" i="1"/>
  <c r="BG224" i="1"/>
  <c r="BG216" i="1"/>
  <c r="BG192" i="1"/>
  <c r="BG168" i="1"/>
  <c r="BG160" i="1"/>
  <c r="BG152" i="1"/>
  <c r="BG136" i="1"/>
  <c r="BG120" i="1"/>
  <c r="BG104" i="1"/>
  <c r="BG96" i="1"/>
  <c r="BG88" i="1"/>
  <c r="BG80" i="1"/>
  <c r="BG56" i="1"/>
  <c r="BG40" i="1"/>
  <c r="BG24" i="1"/>
  <c r="BG8" i="1"/>
  <c r="BG391" i="1"/>
  <c r="BG191" i="1"/>
  <c r="BG159" i="1"/>
  <c r="BG79" i="1"/>
  <c r="BC238" i="1"/>
  <c r="BG486" i="1"/>
  <c r="BG446" i="1"/>
  <c r="BG382" i="1"/>
  <c r="BG366" i="1"/>
  <c r="BG326" i="1"/>
  <c r="BG238" i="1"/>
  <c r="BG54" i="1"/>
  <c r="BG46" i="1"/>
  <c r="BG14" i="1"/>
  <c r="BE4" i="1"/>
  <c r="BC45" i="1"/>
  <c r="BC335" i="1"/>
  <c r="BE480" i="1"/>
  <c r="BE424" i="1"/>
  <c r="BA400" i="1"/>
  <c r="BA336" i="1"/>
  <c r="BA320" i="1"/>
  <c r="BC304" i="1"/>
  <c r="BA264" i="1"/>
  <c r="BC208" i="1"/>
  <c r="BC184" i="1"/>
  <c r="BA176" i="1"/>
  <c r="BA112" i="1"/>
  <c r="BG4" i="1"/>
  <c r="BC12" i="1"/>
  <c r="BC123" i="1"/>
  <c r="BA107" i="1"/>
  <c r="BC412" i="1"/>
  <c r="BC364" i="1"/>
  <c r="BC340" i="1"/>
  <c r="BC108" i="1"/>
  <c r="BC76" i="1"/>
  <c r="BE462" i="1"/>
  <c r="BC110" i="1"/>
  <c r="BE94" i="1"/>
  <c r="BC71" i="1"/>
  <c r="BC99" i="1"/>
  <c r="BC309" i="1"/>
  <c r="BC277" i="1"/>
  <c r="BC69" i="1"/>
  <c r="BE455" i="1"/>
  <c r="BE361" i="1"/>
  <c r="BC185" i="1"/>
  <c r="BA411" i="1"/>
  <c r="BA291" i="1"/>
  <c r="BC91" i="1"/>
  <c r="BA75" i="1"/>
  <c r="BC300" i="1"/>
  <c r="BC68" i="1"/>
  <c r="BC60" i="1"/>
  <c r="BC477" i="1"/>
  <c r="BA413" i="1"/>
  <c r="BC333" i="1"/>
  <c r="BE319" i="1"/>
  <c r="BC329" i="1"/>
  <c r="BC233" i="1"/>
  <c r="BC213" i="1"/>
  <c r="BC499" i="1"/>
  <c r="BA459" i="1"/>
  <c r="BA323" i="1"/>
  <c r="BC299" i="1"/>
  <c r="BA35" i="1"/>
  <c r="BC117" i="1"/>
  <c r="BC470" i="1"/>
  <c r="BC430" i="1"/>
  <c r="BC406" i="1"/>
  <c r="BA496" i="1"/>
  <c r="BA488" i="1"/>
  <c r="BA464" i="1"/>
  <c r="BE368" i="1"/>
  <c r="BA288" i="1"/>
  <c r="BC280" i="1"/>
  <c r="BA248" i="1"/>
  <c r="BA200" i="1"/>
  <c r="BA144" i="1"/>
  <c r="BA128" i="1"/>
  <c r="BA72" i="1"/>
  <c r="BA64" i="1"/>
  <c r="BA48" i="1"/>
  <c r="BA32" i="1"/>
  <c r="BA16" i="1"/>
  <c r="BC348" i="1"/>
  <c r="BC292" i="1"/>
  <c r="BC244" i="1"/>
  <c r="BE236" i="1"/>
  <c r="BC228" i="1"/>
  <c r="BC172" i="1"/>
  <c r="BC478" i="1"/>
  <c r="BC489" i="1"/>
  <c r="BE137" i="1"/>
  <c r="BC167" i="1"/>
  <c r="BC273" i="1"/>
  <c r="BC193" i="1"/>
  <c r="BA169" i="1"/>
  <c r="BC145" i="1"/>
  <c r="BE81" i="1"/>
  <c r="BC491" i="1"/>
  <c r="BC454" i="1"/>
  <c r="BC414" i="1"/>
  <c r="BC398" i="1"/>
  <c r="BA294" i="1"/>
  <c r="BC278" i="1"/>
  <c r="BC182" i="1"/>
  <c r="BC97" i="1"/>
  <c r="BC283" i="1"/>
  <c r="BC275" i="1"/>
  <c r="BC227" i="1"/>
  <c r="BA219" i="1"/>
  <c r="BC179" i="1"/>
  <c r="BC500" i="1"/>
  <c r="BC428" i="1"/>
  <c r="BC405" i="1"/>
  <c r="BC373" i="1"/>
  <c r="BC261" i="1"/>
  <c r="BC181" i="1"/>
  <c r="BC173" i="1"/>
  <c r="BC165" i="1"/>
  <c r="BC133" i="1"/>
  <c r="BC463" i="1"/>
  <c r="BC351" i="1"/>
  <c r="BC490" i="1"/>
  <c r="BC474" i="1"/>
  <c r="BC410" i="1"/>
  <c r="BC394" i="1"/>
  <c r="BC370" i="1"/>
  <c r="BA435" i="1"/>
  <c r="BA419" i="1"/>
  <c r="BC387" i="1"/>
  <c r="BA243" i="1"/>
  <c r="BC381" i="1"/>
  <c r="BC487" i="1"/>
  <c r="BC431" i="1"/>
  <c r="BE295" i="1"/>
  <c r="BE223" i="1"/>
  <c r="BC31" i="1"/>
  <c r="BC23" i="1"/>
  <c r="BC457" i="1"/>
  <c r="BC338" i="1"/>
  <c r="BC330" i="1"/>
  <c r="BC130" i="1"/>
  <c r="BC34" i="1"/>
  <c r="BC316" i="1"/>
  <c r="BC276" i="1"/>
  <c r="BC132" i="1"/>
  <c r="BC453" i="1"/>
  <c r="BC397" i="1"/>
  <c r="BC21" i="1"/>
  <c r="BC198" i="1"/>
  <c r="BC38" i="1"/>
  <c r="BC9" i="1"/>
  <c r="BC407" i="1"/>
  <c r="BE263" i="1"/>
  <c r="BC255" i="1"/>
  <c r="BC239" i="1"/>
  <c r="BC199" i="1"/>
  <c r="BC87" i="1"/>
  <c r="BE465" i="1"/>
  <c r="BE337" i="1"/>
  <c r="BC265" i="1"/>
  <c r="BC57" i="1"/>
  <c r="BC33" i="1"/>
  <c r="BC380" i="1"/>
  <c r="BC332" i="1"/>
  <c r="BC268" i="1"/>
  <c r="BC10" i="1"/>
  <c r="BC485" i="1"/>
  <c r="BC445" i="1"/>
  <c r="BE158" i="1"/>
  <c r="BC383" i="1"/>
  <c r="BC327" i="1"/>
  <c r="BC287" i="1"/>
  <c r="BC271" i="1"/>
  <c r="BC247" i="1"/>
  <c r="BC215" i="1"/>
  <c r="BE207" i="1"/>
  <c r="BC151" i="1"/>
  <c r="BC135" i="1"/>
  <c r="BC119" i="1"/>
  <c r="BE111" i="1"/>
  <c r="BE103" i="1"/>
  <c r="BC15" i="1"/>
  <c r="BE481" i="1"/>
  <c r="BC449" i="1"/>
  <c r="BC393" i="1"/>
  <c r="BC241" i="1"/>
  <c r="BC225" i="1"/>
  <c r="BC217" i="1"/>
  <c r="BC129" i="1"/>
  <c r="BE49" i="1"/>
  <c r="BC41" i="1"/>
  <c r="BC467" i="1"/>
  <c r="BC451" i="1"/>
  <c r="BC379" i="1"/>
  <c r="BC315" i="1"/>
  <c r="BC307" i="1"/>
  <c r="BC211" i="1"/>
  <c r="BA171" i="1"/>
  <c r="BC139" i="1"/>
  <c r="BC494" i="1"/>
  <c r="BC438" i="1"/>
  <c r="BC262" i="1"/>
  <c r="BC134" i="1"/>
  <c r="BC126" i="1"/>
  <c r="BE375" i="1"/>
  <c r="BC343" i="1"/>
  <c r="BC231" i="1"/>
  <c r="BC127" i="1"/>
  <c r="BE63" i="1"/>
  <c r="BC55" i="1"/>
  <c r="BC302" i="1"/>
  <c r="BC230" i="1"/>
  <c r="BC206" i="1"/>
  <c r="BC174" i="1"/>
  <c r="BC150" i="1"/>
  <c r="BC78" i="1"/>
  <c r="BC62" i="1"/>
  <c r="BC30" i="1"/>
  <c r="BC479" i="1"/>
  <c r="BE447" i="1"/>
  <c r="BE439" i="1"/>
  <c r="BC39" i="1"/>
  <c r="BC482" i="1"/>
  <c r="BC466" i="1"/>
  <c r="BC434" i="1"/>
  <c r="BC378" i="1"/>
  <c r="BC362" i="1"/>
  <c r="BC258" i="1"/>
  <c r="BC242" i="1"/>
  <c r="BC42" i="1"/>
  <c r="BC26" i="1"/>
  <c r="BC423" i="1"/>
  <c r="BC415" i="1"/>
  <c r="BC399" i="1"/>
  <c r="BA7" i="1"/>
  <c r="BC6" i="1"/>
  <c r="BC497" i="1"/>
  <c r="BC417" i="1"/>
  <c r="BC385" i="1"/>
  <c r="BE353" i="1"/>
  <c r="BC313" i="1"/>
  <c r="BC281" i="1"/>
  <c r="BE209" i="1"/>
  <c r="BC25" i="1"/>
  <c r="BC314" i="1"/>
  <c r="BC282" i="1"/>
  <c r="BC250" i="1"/>
  <c r="BC226" i="1"/>
  <c r="BC154" i="1"/>
  <c r="BC82" i="1"/>
  <c r="BC493" i="1"/>
  <c r="BC461" i="1"/>
  <c r="BC421" i="1"/>
  <c r="BC365" i="1"/>
  <c r="BC269" i="1"/>
  <c r="BC245" i="1"/>
  <c r="BA229" i="1"/>
  <c r="BC197" i="1"/>
  <c r="BC149" i="1"/>
  <c r="BC141" i="1"/>
  <c r="BC77" i="1"/>
  <c r="BC61" i="1"/>
  <c r="BC37" i="1"/>
  <c r="BC473" i="1"/>
  <c r="BC409" i="1"/>
  <c r="BC305" i="1"/>
  <c r="BC297" i="1"/>
  <c r="BC249" i="1"/>
  <c r="BC201" i="1"/>
  <c r="BC177" i="1"/>
  <c r="BC161" i="1"/>
  <c r="BC113" i="1"/>
  <c r="BA155" i="1"/>
  <c r="BC11" i="1"/>
  <c r="BE484" i="1"/>
  <c r="BC476" i="1"/>
  <c r="BC460" i="1"/>
  <c r="BE444" i="1"/>
  <c r="BC436" i="1"/>
  <c r="BC324" i="1"/>
  <c r="BC284" i="1"/>
  <c r="BE148" i="1"/>
  <c r="BC84" i="1"/>
  <c r="BC52" i="1"/>
  <c r="BC44" i="1"/>
  <c r="BC28" i="1"/>
  <c r="BC367" i="1"/>
  <c r="BC183" i="1"/>
  <c r="BC143" i="1"/>
  <c r="BC95" i="1"/>
  <c r="BE47" i="1"/>
  <c r="BE441" i="1"/>
  <c r="BE425" i="1"/>
  <c r="BC345" i="1"/>
  <c r="BC153" i="1"/>
  <c r="BC121" i="1"/>
  <c r="BA89" i="1"/>
  <c r="BC65" i="1"/>
  <c r="BC17" i="1"/>
  <c r="BC178" i="1"/>
  <c r="BC162" i="1"/>
  <c r="BA98" i="1"/>
  <c r="BC66" i="1"/>
  <c r="BC58" i="1"/>
  <c r="BC443" i="1"/>
  <c r="BA331" i="1"/>
  <c r="BC267" i="1"/>
  <c r="BC259" i="1"/>
  <c r="BC251" i="1"/>
  <c r="BC203" i="1"/>
  <c r="BC147" i="1"/>
  <c r="BC325" i="1"/>
  <c r="BC109" i="1"/>
  <c r="BC85" i="1"/>
  <c r="BC29" i="1"/>
  <c r="BC390" i="1"/>
  <c r="BC358" i="1"/>
  <c r="BC310" i="1"/>
  <c r="BE286" i="1"/>
  <c r="BE214" i="1"/>
  <c r="BE166" i="1"/>
  <c r="BA118" i="1"/>
  <c r="BC70" i="1"/>
  <c r="BC495" i="1"/>
  <c r="BC471" i="1"/>
  <c r="BC359" i="1"/>
  <c r="BE311" i="1"/>
  <c r="BC303" i="1"/>
  <c r="BC279" i="1"/>
  <c r="BC175" i="1"/>
  <c r="BC475" i="1"/>
  <c r="BC403" i="1"/>
  <c r="BA371" i="1"/>
  <c r="BA347" i="1"/>
  <c r="BA163" i="1"/>
  <c r="BC131" i="1"/>
  <c r="BA115" i="1"/>
  <c r="BE476" i="1"/>
  <c r="BE412" i="1"/>
  <c r="BE348" i="1"/>
  <c r="BE292" i="1"/>
  <c r="BE260" i="1"/>
  <c r="BE228" i="1"/>
  <c r="BE196" i="1"/>
  <c r="BE164" i="1"/>
  <c r="BE132" i="1"/>
  <c r="BE100" i="1"/>
  <c r="BE68" i="1"/>
  <c r="BE36" i="1"/>
  <c r="BE468" i="1"/>
  <c r="BE340" i="1"/>
  <c r="BE291" i="1"/>
  <c r="BE259" i="1"/>
  <c r="BE227" i="1"/>
  <c r="BE195" i="1"/>
  <c r="BE163" i="1"/>
  <c r="BE131" i="1"/>
  <c r="BE99" i="1"/>
  <c r="BE67" i="1"/>
  <c r="BE35" i="1"/>
  <c r="BC437" i="1"/>
  <c r="BC429" i="1"/>
  <c r="BC389" i="1"/>
  <c r="BC357" i="1"/>
  <c r="BC341" i="1"/>
  <c r="BC317" i="1"/>
  <c r="BC293" i="1"/>
  <c r="BC237" i="1"/>
  <c r="BC221" i="1"/>
  <c r="BC205" i="1"/>
  <c r="BC157" i="1"/>
  <c r="BC93" i="1"/>
  <c r="BE460" i="1"/>
  <c r="BE396" i="1"/>
  <c r="BE332" i="1"/>
  <c r="BE284" i="1"/>
  <c r="BE252" i="1"/>
  <c r="BE220" i="1"/>
  <c r="BE188" i="1"/>
  <c r="BE124" i="1"/>
  <c r="BE92" i="1"/>
  <c r="BE60" i="1"/>
  <c r="BE28" i="1"/>
  <c r="BC422" i="1"/>
  <c r="BC350" i="1"/>
  <c r="BC334" i="1"/>
  <c r="BC254" i="1"/>
  <c r="BC222" i="1"/>
  <c r="BC190" i="1"/>
  <c r="BC86" i="1"/>
  <c r="BC22" i="1"/>
  <c r="BE452" i="1"/>
  <c r="BE388" i="1"/>
  <c r="BE324" i="1"/>
  <c r="BE283" i="1"/>
  <c r="BE251" i="1"/>
  <c r="BE219" i="1"/>
  <c r="BE187" i="1"/>
  <c r="BE155" i="1"/>
  <c r="BE123" i="1"/>
  <c r="BE91" i="1"/>
  <c r="BE59" i="1"/>
  <c r="BE27" i="1"/>
  <c r="BE380" i="1"/>
  <c r="BE316" i="1"/>
  <c r="BE276" i="1"/>
  <c r="BE244" i="1"/>
  <c r="BE212" i="1"/>
  <c r="BE116" i="1"/>
  <c r="BE84" i="1"/>
  <c r="BE52" i="1"/>
  <c r="BE20" i="1"/>
  <c r="BE500" i="1"/>
  <c r="BE436" i="1"/>
  <c r="BE372" i="1"/>
  <c r="BE275" i="1"/>
  <c r="BE243" i="1"/>
  <c r="BE211" i="1"/>
  <c r="BE179" i="1"/>
  <c r="BE147" i="1"/>
  <c r="BE115" i="1"/>
  <c r="BE83" i="1"/>
  <c r="BE51" i="1"/>
  <c r="BE19" i="1"/>
  <c r="BE492" i="1"/>
  <c r="BE428" i="1"/>
  <c r="BE364" i="1"/>
  <c r="BE300" i="1"/>
  <c r="BE268" i="1"/>
  <c r="BE204" i="1"/>
  <c r="BE172" i="1"/>
  <c r="BE140" i="1"/>
  <c r="BE108" i="1"/>
  <c r="BE76" i="1"/>
  <c r="BE44" i="1"/>
  <c r="BE12" i="1"/>
  <c r="BE420" i="1"/>
  <c r="BE356" i="1"/>
  <c r="BE299" i="1"/>
  <c r="BE267" i="1"/>
  <c r="BE235" i="1"/>
  <c r="BE203" i="1"/>
  <c r="BE171" i="1"/>
  <c r="BE139" i="1"/>
  <c r="BE107" i="1"/>
  <c r="BE75" i="1"/>
  <c r="BE499" i="1"/>
  <c r="BE491" i="1"/>
  <c r="BE483" i="1"/>
  <c r="BE475" i="1"/>
  <c r="BE467" i="1"/>
  <c r="BE459" i="1"/>
  <c r="BE451" i="1"/>
  <c r="BE443" i="1"/>
  <c r="BE435" i="1"/>
  <c r="BE427" i="1"/>
  <c r="BE419" i="1"/>
  <c r="BE411" i="1"/>
  <c r="BE403" i="1"/>
  <c r="BE395" i="1"/>
  <c r="BE387" i="1"/>
  <c r="BE379" i="1"/>
  <c r="BE371" i="1"/>
  <c r="BE363" i="1"/>
  <c r="BE355" i="1"/>
  <c r="BE347" i="1"/>
  <c r="BE339" i="1"/>
  <c r="BE331" i="1"/>
  <c r="BE323" i="1"/>
  <c r="BE315" i="1"/>
  <c r="BE307" i="1"/>
  <c r="BE11" i="1"/>
  <c r="BC13" i="1"/>
  <c r="BC5" i="1"/>
  <c r="BC450" i="1"/>
  <c r="BC386" i="1"/>
  <c r="BC354" i="1"/>
  <c r="BC290" i="1"/>
  <c r="BC274" i="1"/>
  <c r="BC210" i="1"/>
  <c r="BC202" i="1"/>
  <c r="BC186" i="1"/>
  <c r="BC138" i="1"/>
  <c r="BC74" i="1"/>
  <c r="BE498" i="1"/>
  <c r="BE490" i="1"/>
  <c r="BE482" i="1"/>
  <c r="BE474" i="1"/>
  <c r="BE466" i="1"/>
  <c r="BE458" i="1"/>
  <c r="BE450" i="1"/>
  <c r="BE442" i="1"/>
  <c r="BE434" i="1"/>
  <c r="BE426" i="1"/>
  <c r="BE418" i="1"/>
  <c r="BE410" i="1"/>
  <c r="BE394" i="1"/>
  <c r="BE386" i="1"/>
  <c r="BE378" i="1"/>
  <c r="BE370" i="1"/>
  <c r="BE362" i="1"/>
  <c r="BE354" i="1"/>
  <c r="BE346" i="1"/>
  <c r="BE338" i="1"/>
  <c r="BE330" i="1"/>
  <c r="BE322" i="1"/>
  <c r="BE314" i="1"/>
  <c r="BE306" i="1"/>
  <c r="BE298" i="1"/>
  <c r="BE290" i="1"/>
  <c r="BE282" i="1"/>
  <c r="BE274" i="1"/>
  <c r="BE266" i="1"/>
  <c r="BE258" i="1"/>
  <c r="BE250" i="1"/>
  <c r="BE242" i="1"/>
  <c r="BE234" i="1"/>
  <c r="BE226" i="1"/>
  <c r="BE218" i="1"/>
  <c r="BE210" i="1"/>
  <c r="BE202" i="1"/>
  <c r="BE194" i="1"/>
  <c r="BE186" i="1"/>
  <c r="BE178" i="1"/>
  <c r="BE170" i="1"/>
  <c r="BE162" i="1"/>
  <c r="BE154" i="1"/>
  <c r="BE146" i="1"/>
  <c r="BE138" i="1"/>
  <c r="BE130" i="1"/>
  <c r="BE122" i="1"/>
  <c r="BE114" i="1"/>
  <c r="BE106" i="1"/>
  <c r="BE98" i="1"/>
  <c r="BE90" i="1"/>
  <c r="BE82" i="1"/>
  <c r="BE74" i="1"/>
  <c r="BE66" i="1"/>
  <c r="BE58" i="1"/>
  <c r="BE50" i="1"/>
  <c r="BE42" i="1"/>
  <c r="BE34" i="1"/>
  <c r="BE26" i="1"/>
  <c r="BE18" i="1"/>
  <c r="BE10" i="1"/>
  <c r="BC43" i="1"/>
  <c r="BE497" i="1"/>
  <c r="BE489" i="1"/>
  <c r="BE473" i="1"/>
  <c r="BE457" i="1"/>
  <c r="BE449" i="1"/>
  <c r="BE433" i="1"/>
  <c r="BE417" i="1"/>
  <c r="BE409" i="1"/>
  <c r="BE401" i="1"/>
  <c r="BE393" i="1"/>
  <c r="BE385" i="1"/>
  <c r="BE377" i="1"/>
  <c r="BE369" i="1"/>
  <c r="BE345" i="1"/>
  <c r="BE329" i="1"/>
  <c r="BE321" i="1"/>
  <c r="BE313" i="1"/>
  <c r="BE305" i="1"/>
  <c r="BE297" i="1"/>
  <c r="BE289" i="1"/>
  <c r="BE281" i="1"/>
  <c r="BE273" i="1"/>
  <c r="BE265" i="1"/>
  <c r="BE257" i="1"/>
  <c r="BE249" i="1"/>
  <c r="BE241" i="1"/>
  <c r="BE233" i="1"/>
  <c r="BE225" i="1"/>
  <c r="BE217" i="1"/>
  <c r="BE201" i="1"/>
  <c r="BE193" i="1"/>
  <c r="BE185" i="1"/>
  <c r="BE177" i="1"/>
  <c r="BE169" i="1"/>
  <c r="BE161" i="1"/>
  <c r="BE153" i="1"/>
  <c r="BE145" i="1"/>
  <c r="BE129" i="1"/>
  <c r="BE121" i="1"/>
  <c r="BE113" i="1"/>
  <c r="BE105" i="1"/>
  <c r="BE97" i="1"/>
  <c r="BE89" i="1"/>
  <c r="BE73" i="1"/>
  <c r="BE65" i="1"/>
  <c r="BE57" i="1"/>
  <c r="BE41" i="1"/>
  <c r="BE33" i="1"/>
  <c r="BE25" i="1"/>
  <c r="BE17" i="1"/>
  <c r="BE9" i="1"/>
  <c r="BC484" i="1"/>
  <c r="BC444" i="1"/>
  <c r="BC404" i="1"/>
  <c r="BC308" i="1"/>
  <c r="BC236" i="1"/>
  <c r="BC180" i="1"/>
  <c r="BC156" i="1"/>
  <c r="BC148" i="1"/>
  <c r="BE496" i="1"/>
  <c r="BE488" i="1"/>
  <c r="BE472" i="1"/>
  <c r="BE464" i="1"/>
  <c r="BE456" i="1"/>
  <c r="BE448" i="1"/>
  <c r="BE440" i="1"/>
  <c r="BE432" i="1"/>
  <c r="BE416" i="1"/>
  <c r="BE400" i="1"/>
  <c r="BE392" i="1"/>
  <c r="BE384" i="1"/>
  <c r="BE376" i="1"/>
  <c r="BE360" i="1"/>
  <c r="BE352" i="1"/>
  <c r="BE336" i="1"/>
  <c r="BE328" i="1"/>
  <c r="BE320" i="1"/>
  <c r="BE312" i="1"/>
  <c r="BE304" i="1"/>
  <c r="BE296" i="1"/>
  <c r="BE288" i="1"/>
  <c r="BE280" i="1"/>
  <c r="BE272" i="1"/>
  <c r="BE264" i="1"/>
  <c r="BE248" i="1"/>
  <c r="BE232" i="1"/>
  <c r="BE216" i="1"/>
  <c r="BE208" i="1"/>
  <c r="BE200" i="1"/>
  <c r="BE192" i="1"/>
  <c r="BE184" i="1"/>
  <c r="BE176" i="1"/>
  <c r="BE168" i="1"/>
  <c r="BE160" i="1"/>
  <c r="BE152" i="1"/>
  <c r="BE144" i="1"/>
  <c r="BE136" i="1"/>
  <c r="BE128" i="1"/>
  <c r="BE120" i="1"/>
  <c r="BE112" i="1"/>
  <c r="BE104" i="1"/>
  <c r="BE96" i="1"/>
  <c r="BE88" i="1"/>
  <c r="BE80" i="1"/>
  <c r="BE72" i="1"/>
  <c r="BE64" i="1"/>
  <c r="BE56" i="1"/>
  <c r="BE48" i="1"/>
  <c r="BE40" i="1"/>
  <c r="BE32" i="1"/>
  <c r="BE24" i="1"/>
  <c r="BE16" i="1"/>
  <c r="BE8" i="1"/>
  <c r="BC53" i="1"/>
  <c r="BE495" i="1"/>
  <c r="BE487" i="1"/>
  <c r="BE479" i="1"/>
  <c r="BE471" i="1"/>
  <c r="BE463" i="1"/>
  <c r="BE431" i="1"/>
  <c r="BE423" i="1"/>
  <c r="BE415" i="1"/>
  <c r="BE407" i="1"/>
  <c r="BE399" i="1"/>
  <c r="BE383" i="1"/>
  <c r="BE367" i="1"/>
  <c r="BE359" i="1"/>
  <c r="BE351" i="1"/>
  <c r="BE343" i="1"/>
  <c r="BE335" i="1"/>
  <c r="BE327" i="1"/>
  <c r="BE303" i="1"/>
  <c r="BE287" i="1"/>
  <c r="BE279" i="1"/>
  <c r="BE271" i="1"/>
  <c r="BE255" i="1"/>
  <c r="BE247" i="1"/>
  <c r="BE239" i="1"/>
  <c r="BE231" i="1"/>
  <c r="BE215" i="1"/>
  <c r="BE199" i="1"/>
  <c r="BE183" i="1"/>
  <c r="BE175" i="1"/>
  <c r="BE167" i="1"/>
  <c r="BE159" i="1"/>
  <c r="BE151" i="1"/>
  <c r="BE143" i="1"/>
  <c r="BE135" i="1"/>
  <c r="BE127" i="1"/>
  <c r="BE119" i="1"/>
  <c r="BE95" i="1"/>
  <c r="BE87" i="1"/>
  <c r="BE79" i="1"/>
  <c r="BE71" i="1"/>
  <c r="BE55" i="1"/>
  <c r="BE39" i="1"/>
  <c r="BE31" i="1"/>
  <c r="BE23" i="1"/>
  <c r="BE15" i="1"/>
  <c r="BE7" i="1"/>
  <c r="BC374" i="1"/>
  <c r="BC342" i="1"/>
  <c r="BC318" i="1"/>
  <c r="BC270" i="1"/>
  <c r="BC246" i="1"/>
  <c r="BC142" i="1"/>
  <c r="BC102" i="1"/>
  <c r="BE494" i="1"/>
  <c r="BE486" i="1"/>
  <c r="BE478" i="1"/>
  <c r="BE470" i="1"/>
  <c r="BE454" i="1"/>
  <c r="BE438" i="1"/>
  <c r="BE430" i="1"/>
  <c r="BE422" i="1"/>
  <c r="BE414" i="1"/>
  <c r="BE406" i="1"/>
  <c r="BE398" i="1"/>
  <c r="BE390" i="1"/>
  <c r="BE382" i="1"/>
  <c r="BE374" i="1"/>
  <c r="BE358" i="1"/>
  <c r="BE350" i="1"/>
  <c r="BE342" i="1"/>
  <c r="BE334" i="1"/>
  <c r="BE326" i="1"/>
  <c r="BE318" i="1"/>
  <c r="BE310" i="1"/>
  <c r="BE302" i="1"/>
  <c r="BE294" i="1"/>
  <c r="BE278" i="1"/>
  <c r="BE270" i="1"/>
  <c r="BE262" i="1"/>
  <c r="BE254" i="1"/>
  <c r="BE246" i="1"/>
  <c r="BE238" i="1"/>
  <c r="BE230" i="1"/>
  <c r="BE222" i="1"/>
  <c r="BE206" i="1"/>
  <c r="BE198" i="1"/>
  <c r="BE190" i="1"/>
  <c r="BE182" i="1"/>
  <c r="BE174" i="1"/>
  <c r="BE150" i="1"/>
  <c r="BE142" i="1"/>
  <c r="BE134" i="1"/>
  <c r="BE126" i="1"/>
  <c r="BE118" i="1"/>
  <c r="BE110" i="1"/>
  <c r="BE102" i="1"/>
  <c r="BE86" i="1"/>
  <c r="BE78" i="1"/>
  <c r="BE70" i="1"/>
  <c r="BE62" i="1"/>
  <c r="BE54" i="1"/>
  <c r="BE46" i="1"/>
  <c r="BE38" i="1"/>
  <c r="BE30" i="1"/>
  <c r="BE22" i="1"/>
  <c r="BE14" i="1"/>
  <c r="BE6" i="1"/>
  <c r="BC455" i="1"/>
  <c r="BC447" i="1"/>
  <c r="BC439" i="1"/>
  <c r="BC391" i="1"/>
  <c r="BC375" i="1"/>
  <c r="BC319" i="1"/>
  <c r="BC311" i="1"/>
  <c r="BC295" i="1"/>
  <c r="BC263" i="1"/>
  <c r="BC223" i="1"/>
  <c r="BC207" i="1"/>
  <c r="BC191" i="1"/>
  <c r="BC111" i="1"/>
  <c r="BC103" i="1"/>
  <c r="BC63" i="1"/>
  <c r="BE493" i="1"/>
  <c r="BE485" i="1"/>
  <c r="BE477" i="1"/>
  <c r="BE469" i="1"/>
  <c r="BE461" i="1"/>
  <c r="BE453" i="1"/>
  <c r="BE445" i="1"/>
  <c r="BE437" i="1"/>
  <c r="BE429" i="1"/>
  <c r="BE421" i="1"/>
  <c r="BE413" i="1"/>
  <c r="BE405" i="1"/>
  <c r="BE397" i="1"/>
  <c r="BE389" i="1"/>
  <c r="BE381" i="1"/>
  <c r="BE373" i="1"/>
  <c r="BE365" i="1"/>
  <c r="BE357" i="1"/>
  <c r="BE349" i="1"/>
  <c r="BE341" i="1"/>
  <c r="BE333" i="1"/>
  <c r="BE325" i="1"/>
  <c r="BE317" i="1"/>
  <c r="BE309" i="1"/>
  <c r="BE301" i="1"/>
  <c r="BE293" i="1"/>
  <c r="BE285" i="1"/>
  <c r="BE277" i="1"/>
  <c r="BE269" i="1"/>
  <c r="BE261" i="1"/>
  <c r="BE253" i="1"/>
  <c r="BE245" i="1"/>
  <c r="BE237" i="1"/>
  <c r="BE229" i="1"/>
  <c r="BE221" i="1"/>
  <c r="BE213" i="1"/>
  <c r="BE205" i="1"/>
  <c r="BE197" i="1"/>
  <c r="BE189" i="1"/>
  <c r="BE181" i="1"/>
  <c r="BE173" i="1"/>
  <c r="BE165" i="1"/>
  <c r="BE157" i="1"/>
  <c r="BE149" i="1"/>
  <c r="BE141" i="1"/>
  <c r="BE133" i="1"/>
  <c r="BE125" i="1"/>
  <c r="BE117" i="1"/>
  <c r="BE109" i="1"/>
  <c r="BE101" i="1"/>
  <c r="BE93" i="1"/>
  <c r="BE85" i="1"/>
  <c r="BE77" i="1"/>
  <c r="BE69" i="1"/>
  <c r="BE61" i="1"/>
  <c r="BE53" i="1"/>
  <c r="BE45" i="1"/>
  <c r="BE37" i="1"/>
  <c r="BE29" i="1"/>
  <c r="BE21" i="1"/>
  <c r="BE13" i="1"/>
  <c r="BE5" i="1"/>
  <c r="BC462" i="1"/>
  <c r="BA446" i="1"/>
  <c r="BC366" i="1"/>
  <c r="BC286" i="1"/>
  <c r="BC214" i="1"/>
  <c r="BC166" i="1"/>
  <c r="BC158" i="1"/>
  <c r="BC94" i="1"/>
  <c r="BC47" i="1"/>
  <c r="BA480" i="1"/>
  <c r="BA424" i="1"/>
  <c r="BA408" i="1"/>
  <c r="BA368" i="1"/>
  <c r="BA344" i="1"/>
  <c r="BC256" i="1"/>
  <c r="BA240" i="1"/>
  <c r="BA224" i="1"/>
  <c r="BC481" i="1"/>
  <c r="BC465" i="1"/>
  <c r="BC441" i="1"/>
  <c r="BC425" i="1"/>
  <c r="BC361" i="1"/>
  <c r="BC353" i="1"/>
  <c r="BC337" i="1"/>
  <c r="BC209" i="1"/>
  <c r="BC137" i="1"/>
  <c r="BC81" i="1"/>
  <c r="BC49" i="1"/>
  <c r="BC459" i="1"/>
  <c r="BC435" i="1"/>
  <c r="BC427" i="1"/>
  <c r="BC419" i="1"/>
  <c r="BC411" i="1"/>
  <c r="BC395" i="1"/>
  <c r="BC371" i="1"/>
  <c r="BC355" i="1"/>
  <c r="BC347" i="1"/>
  <c r="BC331" i="1"/>
  <c r="BC323" i="1"/>
  <c r="BC291" i="1"/>
  <c r="BC243" i="1"/>
  <c r="BC219" i="1"/>
  <c r="BC171" i="1"/>
  <c r="BC163" i="1"/>
  <c r="BC155" i="1"/>
  <c r="BC115" i="1"/>
  <c r="BC107" i="1"/>
  <c r="BC83" i="1"/>
  <c r="BC75" i="1"/>
  <c r="BC35" i="1"/>
  <c r="BC27" i="1"/>
  <c r="BC19" i="1"/>
  <c r="BA402" i="1"/>
  <c r="BC402" i="1"/>
  <c r="BC298" i="1"/>
  <c r="BC98" i="1"/>
  <c r="BC50" i="1"/>
  <c r="BC18" i="1"/>
  <c r="BC169" i="1"/>
  <c r="BC89" i="1"/>
  <c r="BC496" i="1"/>
  <c r="BC488" i="1"/>
  <c r="BC480" i="1"/>
  <c r="BC472" i="1"/>
  <c r="BC464" i="1"/>
  <c r="BC456" i="1"/>
  <c r="BC448" i="1"/>
  <c r="BC440" i="1"/>
  <c r="BC424" i="1"/>
  <c r="BC416" i="1"/>
  <c r="BC408" i="1"/>
  <c r="BC400" i="1"/>
  <c r="BC392" i="1"/>
  <c r="BC384" i="1"/>
  <c r="BC376" i="1"/>
  <c r="BC368" i="1"/>
  <c r="BC352" i="1"/>
  <c r="BC344" i="1"/>
  <c r="BC336" i="1"/>
  <c r="BC328" i="1"/>
  <c r="BC320" i="1"/>
  <c r="BC312" i="1"/>
  <c r="BC296" i="1"/>
  <c r="BC288" i="1"/>
  <c r="BC272" i="1"/>
  <c r="BC264" i="1"/>
  <c r="BC248" i="1"/>
  <c r="BC240" i="1"/>
  <c r="BC232" i="1"/>
  <c r="BC224" i="1"/>
  <c r="BC216" i="1"/>
  <c r="BC200" i="1"/>
  <c r="BC192" i="1"/>
  <c r="BC176" i="1"/>
  <c r="BC168" i="1"/>
  <c r="BC160" i="1"/>
  <c r="BC152" i="1"/>
  <c r="BC144" i="1"/>
  <c r="BC136" i="1"/>
  <c r="BC128" i="1"/>
  <c r="BC120" i="1"/>
  <c r="BC112" i="1"/>
  <c r="BC104" i="1"/>
  <c r="BC96" i="1"/>
  <c r="BC88" i="1"/>
  <c r="BC80" i="1"/>
  <c r="BC72" i="1"/>
  <c r="BC64" i="1"/>
  <c r="BC56" i="1"/>
  <c r="BC48" i="1"/>
  <c r="BC40" i="1"/>
  <c r="BC32" i="1"/>
  <c r="BC24" i="1"/>
  <c r="BC16" i="1"/>
  <c r="BC7" i="1"/>
  <c r="BC446" i="1"/>
  <c r="BC294" i="1"/>
  <c r="BC118" i="1"/>
  <c r="BC413" i="1"/>
  <c r="BC229" i="1"/>
  <c r="BC189" i="1"/>
  <c r="BA154" i="1"/>
  <c r="BA4" i="1"/>
  <c r="BA213" i="1"/>
  <c r="BA69" i="1"/>
  <c r="BA102" i="1"/>
  <c r="BA432" i="1"/>
  <c r="BA360" i="1"/>
  <c r="BC4" i="1"/>
  <c r="BA441" i="1"/>
  <c r="BA139" i="1"/>
  <c r="BA76" i="1"/>
  <c r="BA369" i="1"/>
  <c r="BA37" i="1"/>
  <c r="BA49" i="1"/>
  <c r="BA82" i="1"/>
  <c r="BA124" i="1"/>
  <c r="BA157" i="1"/>
  <c r="BA270" i="1"/>
  <c r="BA475" i="1"/>
  <c r="BA451" i="1"/>
  <c r="BA363" i="1"/>
  <c r="BA339" i="1"/>
  <c r="BA315" i="1"/>
  <c r="BA299" i="1"/>
  <c r="BA259" i="1"/>
  <c r="BA203" i="1"/>
  <c r="BA195" i="1"/>
  <c r="BA469" i="1"/>
  <c r="BA173" i="1"/>
  <c r="BA149" i="1"/>
  <c r="BA274" i="1"/>
  <c r="BA122" i="1"/>
  <c r="BA58" i="1"/>
  <c r="BA490" i="1"/>
  <c r="BA426" i="1"/>
  <c r="BA210" i="1"/>
  <c r="BA286" i="1"/>
  <c r="BA206" i="1"/>
  <c r="BA345" i="1"/>
  <c r="BA141" i="1"/>
  <c r="BA110" i="1"/>
  <c r="BA497" i="1"/>
  <c r="BA41" i="1"/>
  <c r="BA126" i="1"/>
  <c r="BA94" i="1"/>
  <c r="BA78" i="1"/>
  <c r="BA499" i="1"/>
  <c r="BA467" i="1"/>
  <c r="BA403" i="1"/>
  <c r="BA387" i="1"/>
  <c r="BA307" i="1"/>
  <c r="BA283" i="1"/>
  <c r="BA267" i="1"/>
  <c r="BA251" i="1"/>
  <c r="BA235" i="1"/>
  <c r="BA227" i="1"/>
  <c r="BA187" i="1"/>
  <c r="BA179" i="1"/>
  <c r="BA123" i="1"/>
  <c r="BA99" i="1"/>
  <c r="BA91" i="1"/>
  <c r="BA43" i="1"/>
  <c r="BA461" i="1"/>
  <c r="BA381" i="1"/>
  <c r="BA309" i="1"/>
  <c r="BA269" i="1"/>
  <c r="BA205" i="1"/>
  <c r="BA105" i="1"/>
  <c r="BA468" i="1"/>
  <c r="BA292" i="1"/>
  <c r="BA172" i="1"/>
  <c r="BA46" i="1"/>
  <c r="BA442" i="1"/>
  <c r="BA146" i="1"/>
  <c r="BA373" i="1"/>
  <c r="BA365" i="1"/>
  <c r="BA165" i="1"/>
  <c r="BA414" i="1"/>
  <c r="BA38" i="1"/>
  <c r="BA313" i="1"/>
  <c r="BA265" i="1"/>
  <c r="BA233" i="1"/>
  <c r="BA25" i="1"/>
  <c r="BA17" i="1"/>
  <c r="BA300" i="1"/>
  <c r="BA36" i="1"/>
  <c r="BA334" i="1"/>
  <c r="BA30" i="1"/>
  <c r="BA201" i="1"/>
  <c r="BA129" i="1"/>
  <c r="BA434" i="1"/>
  <c r="BA162" i="1"/>
  <c r="BA90" i="1"/>
  <c r="BA74" i="1"/>
  <c r="BA212" i="1"/>
  <c r="BA197" i="1"/>
  <c r="BA85" i="1"/>
  <c r="BA8" i="1"/>
  <c r="BA361" i="1"/>
  <c r="BA73" i="1"/>
  <c r="BA484" i="1"/>
  <c r="BA308" i="1"/>
  <c r="BA204" i="1"/>
  <c r="BA68" i="1"/>
  <c r="BA70" i="1"/>
  <c r="BA287" i="1"/>
  <c r="BA337" i="1"/>
  <c r="BA297" i="1"/>
  <c r="BA281" i="1"/>
  <c r="BA460" i="1"/>
  <c r="BA404" i="1"/>
  <c r="BA220" i="1"/>
  <c r="BA28" i="1"/>
  <c r="BA493" i="1"/>
  <c r="BA429" i="1"/>
  <c r="BA357" i="1"/>
  <c r="BA317" i="1"/>
  <c r="BA277" i="1"/>
  <c r="BA221" i="1"/>
  <c r="BA117" i="1"/>
  <c r="BA109" i="1"/>
  <c r="BA77" i="1"/>
  <c r="BA21" i="1"/>
  <c r="BA410" i="1"/>
  <c r="BA378" i="1"/>
  <c r="BA314" i="1"/>
  <c r="BA476" i="1"/>
  <c r="BA244" i="1"/>
  <c r="BA44" i="1"/>
  <c r="BA20" i="1"/>
  <c r="BA445" i="1"/>
  <c r="BA421" i="1"/>
  <c r="BA237" i="1"/>
  <c r="BA93" i="1"/>
  <c r="BA47" i="1"/>
  <c r="BA12" i="1"/>
  <c r="BA491" i="1"/>
  <c r="BA483" i="1"/>
  <c r="BA443" i="1"/>
  <c r="BA379" i="1"/>
  <c r="BA407" i="1"/>
  <c r="BA303" i="1"/>
  <c r="BA167" i="1"/>
  <c r="BA450" i="1"/>
  <c r="BA362" i="1"/>
  <c r="BA322" i="1"/>
  <c r="BA250" i="1"/>
  <c r="BA226" i="1"/>
  <c r="BA186" i="1"/>
  <c r="BA170" i="1"/>
  <c r="BA422" i="1"/>
  <c r="BA406" i="1"/>
  <c r="BA398" i="1"/>
  <c r="BA318" i="1"/>
  <c r="BA54" i="1"/>
  <c r="BA455" i="1"/>
  <c r="BA159" i="1"/>
  <c r="BA143" i="1"/>
  <c r="BA71" i="1"/>
  <c r="BA489" i="1"/>
  <c r="BA465" i="1"/>
  <c r="BA417" i="1"/>
  <c r="BA385" i="1"/>
  <c r="BA305" i="1"/>
  <c r="BA241" i="1"/>
  <c r="BA193" i="1"/>
  <c r="BA121" i="1"/>
  <c r="BA306" i="1"/>
  <c r="BA290" i="1"/>
  <c r="BA389" i="1"/>
  <c r="BA341" i="1"/>
  <c r="BA325" i="1"/>
  <c r="BA293" i="1"/>
  <c r="BA285" i="1"/>
  <c r="BA261" i="1"/>
  <c r="BA125" i="1"/>
  <c r="BA399" i="1"/>
  <c r="BA263" i="1"/>
  <c r="BA151" i="1"/>
  <c r="BA498" i="1"/>
  <c r="BA354" i="1"/>
  <c r="BA275" i="1"/>
  <c r="BA67" i="1"/>
  <c r="BA356" i="1"/>
  <c r="BA332" i="1"/>
  <c r="BA268" i="1"/>
  <c r="BA52" i="1"/>
  <c r="BA479" i="1"/>
  <c r="BA87" i="1"/>
  <c r="BA55" i="1"/>
  <c r="BA304" i="1"/>
  <c r="BA280" i="1"/>
  <c r="BA256" i="1"/>
  <c r="BA208" i="1"/>
  <c r="BA184" i="1"/>
  <c r="BA409" i="1"/>
  <c r="BA321" i="1"/>
  <c r="BA273" i="1"/>
  <c r="BA217" i="1"/>
  <c r="BA209" i="1"/>
  <c r="BA161" i="1"/>
  <c r="BA97" i="1"/>
  <c r="BA65" i="1"/>
  <c r="BA492" i="1"/>
  <c r="BA436" i="1"/>
  <c r="BA236" i="1"/>
  <c r="BA116" i="1"/>
  <c r="BA10" i="1"/>
  <c r="BA253" i="1"/>
  <c r="BA238" i="1"/>
  <c r="BA214" i="1"/>
  <c r="BA62" i="1"/>
  <c r="BA495" i="1"/>
  <c r="BA487" i="1"/>
  <c r="BA471" i="1"/>
  <c r="BA375" i="1"/>
  <c r="BA249" i="1"/>
  <c r="BA153" i="1"/>
  <c r="BA113" i="1"/>
  <c r="BA66" i="1"/>
  <c r="BA211" i="1"/>
  <c r="BA51" i="1"/>
  <c r="BA500" i="1"/>
  <c r="BA388" i="1"/>
  <c r="BA348" i="1"/>
  <c r="BA196" i="1"/>
  <c r="BA164" i="1"/>
  <c r="BA140" i="1"/>
  <c r="BA45" i="1"/>
  <c r="BA486" i="1"/>
  <c r="BA382" i="1"/>
  <c r="BA358" i="1"/>
  <c r="BA326" i="1"/>
  <c r="BA262" i="1"/>
  <c r="BA222" i="1"/>
  <c r="BA198" i="1"/>
  <c r="BA22" i="1"/>
  <c r="BA439" i="1"/>
  <c r="BA311" i="1"/>
  <c r="BA279" i="1"/>
  <c r="BA271" i="1"/>
  <c r="BA135" i="1"/>
  <c r="BA79" i="1"/>
  <c r="BA39" i="1"/>
  <c r="BA81" i="1"/>
  <c r="BA13" i="1"/>
  <c r="BA474" i="1"/>
  <c r="BA386" i="1"/>
  <c r="BA147" i="1"/>
  <c r="BA131" i="1"/>
  <c r="BA59" i="1"/>
  <c r="BA452" i="1"/>
  <c r="BA364" i="1"/>
  <c r="BA340" i="1"/>
  <c r="BA260" i="1"/>
  <c r="BA228" i="1"/>
  <c r="BA53" i="1"/>
  <c r="BA438" i="1"/>
  <c r="BA430" i="1"/>
  <c r="BA310" i="1"/>
  <c r="BA166" i="1"/>
  <c r="BA383" i="1"/>
  <c r="BA335" i="1"/>
  <c r="BA239" i="1"/>
  <c r="BA31" i="1"/>
  <c r="BA23" i="1"/>
  <c r="BA15" i="1"/>
  <c r="BA5" i="1"/>
  <c r="BA466" i="1"/>
  <c r="BA458" i="1"/>
  <c r="BA418" i="1"/>
  <c r="BA394" i="1"/>
  <c r="BA370" i="1"/>
  <c r="BA282" i="1"/>
  <c r="BA218" i="1"/>
  <c r="BA138" i="1"/>
  <c r="BA106" i="1"/>
  <c r="BA444" i="1"/>
  <c r="BA396" i="1"/>
  <c r="BA324" i="1"/>
  <c r="BA252" i="1"/>
  <c r="BA180" i="1"/>
  <c r="BA108" i="1"/>
  <c r="BA92" i="1"/>
  <c r="BA9" i="1"/>
  <c r="BA470" i="1"/>
  <c r="BA462" i="1"/>
  <c r="BA342" i="1"/>
  <c r="BA246" i="1"/>
  <c r="BA230" i="1"/>
  <c r="BA158" i="1"/>
  <c r="BA142" i="1"/>
  <c r="BA134" i="1"/>
  <c r="BA86" i="1"/>
  <c r="BA14" i="1"/>
  <c r="BA447" i="1"/>
  <c r="BA431" i="1"/>
  <c r="BA391" i="1"/>
  <c r="BA351" i="1"/>
  <c r="BA343" i="1"/>
  <c r="BA319" i="1"/>
  <c r="BA175" i="1"/>
  <c r="BA111" i="1"/>
  <c r="BA481" i="1"/>
  <c r="BA449" i="1"/>
  <c r="BA401" i="1"/>
  <c r="BA257" i="1"/>
  <c r="BA177" i="1"/>
  <c r="BA57" i="1"/>
  <c r="BA258" i="1"/>
  <c r="BA42" i="1"/>
  <c r="BA26" i="1"/>
  <c r="BA11" i="1"/>
  <c r="BA428" i="1"/>
  <c r="BA420" i="1"/>
  <c r="BA412" i="1"/>
  <c r="BA380" i="1"/>
  <c r="BA372" i="1"/>
  <c r="BA316" i="1"/>
  <c r="BA284" i="1"/>
  <c r="BA276" i="1"/>
  <c r="BA188" i="1"/>
  <c r="BA156" i="1"/>
  <c r="BA148" i="1"/>
  <c r="BA132" i="1"/>
  <c r="BA100" i="1"/>
  <c r="BA84" i="1"/>
  <c r="BA60" i="1"/>
  <c r="BA405" i="1"/>
  <c r="BA349" i="1"/>
  <c r="BA301" i="1"/>
  <c r="BA245" i="1"/>
  <c r="BA181" i="1"/>
  <c r="BA133" i="1"/>
  <c r="BA423" i="1"/>
  <c r="BA367" i="1"/>
  <c r="BA327" i="1"/>
  <c r="BA295" i="1"/>
  <c r="BA255" i="1"/>
  <c r="BA247" i="1"/>
  <c r="BA231" i="1"/>
  <c r="BA215" i="1"/>
  <c r="BA183" i="1"/>
  <c r="BA103" i="1"/>
  <c r="BA95" i="1"/>
  <c r="BA6" i="1"/>
  <c r="BA473" i="1"/>
  <c r="BA457" i="1"/>
  <c r="BA433" i="1"/>
  <c r="BA425" i="1"/>
  <c r="BA393" i="1"/>
  <c r="BA377" i="1"/>
  <c r="BA353" i="1"/>
  <c r="BA329" i="1"/>
  <c r="BA289" i="1"/>
  <c r="BA225" i="1"/>
  <c r="BA185" i="1"/>
  <c r="BA145" i="1"/>
  <c r="BA137" i="1"/>
  <c r="BA33" i="1"/>
  <c r="BA482" i="1"/>
  <c r="BA346" i="1"/>
  <c r="BA338" i="1"/>
  <c r="BA330" i="1"/>
  <c r="BA266" i="1"/>
  <c r="BA242" i="1"/>
  <c r="BA234" i="1"/>
  <c r="BA202" i="1"/>
  <c r="BA194" i="1"/>
  <c r="BA178" i="1"/>
  <c r="BA130" i="1"/>
  <c r="BA114" i="1"/>
  <c r="BA34" i="1"/>
  <c r="BA485" i="1"/>
  <c r="BA477" i="1"/>
  <c r="BA453" i="1"/>
  <c r="BA437" i="1"/>
  <c r="BA397" i="1"/>
  <c r="BA333" i="1"/>
  <c r="BA101" i="1"/>
  <c r="BA61" i="1"/>
  <c r="BA29" i="1"/>
  <c r="BA494" i="1"/>
  <c r="BA478" i="1"/>
  <c r="BA454" i="1"/>
  <c r="BA390" i="1"/>
  <c r="BA374" i="1"/>
  <c r="BA366" i="1"/>
  <c r="BA350" i="1"/>
  <c r="BA302" i="1"/>
  <c r="BA278" i="1"/>
  <c r="BA254" i="1"/>
  <c r="BA190" i="1"/>
  <c r="BA182" i="1"/>
  <c r="BA174" i="1"/>
  <c r="BA150" i="1"/>
  <c r="BA463" i="1"/>
  <c r="BA415" i="1"/>
  <c r="BA359" i="1"/>
  <c r="BA223" i="1"/>
  <c r="BA207" i="1"/>
  <c r="BA199" i="1"/>
  <c r="BA191" i="1"/>
  <c r="BA127" i="1"/>
  <c r="BA119" i="1"/>
  <c r="BA63" i="1"/>
  <c r="AB4" i="1"/>
  <c r="H10" i="3" s="1"/>
  <c r="AC8" i="1"/>
  <c r="AH8" i="1"/>
  <c r="AD8" i="1"/>
  <c r="AE8" i="1"/>
  <c r="AF8" i="1"/>
  <c r="AG8" i="1"/>
  <c r="AC7" i="1"/>
  <c r="AE7" i="1"/>
  <c r="AF7" i="1"/>
  <c r="AG7" i="1"/>
  <c r="AH7" i="1"/>
  <c r="AD7" i="1"/>
  <c r="AC6" i="1"/>
  <c r="AD6" i="1"/>
  <c r="AE6" i="1"/>
  <c r="AF6" i="1"/>
  <c r="AG6" i="1"/>
  <c r="AH6" i="1"/>
  <c r="AC5" i="1"/>
  <c r="AG5" i="1"/>
  <c r="AH5" i="1"/>
  <c r="AD5" i="1"/>
  <c r="AE5" i="1"/>
  <c r="AF5" i="1"/>
  <c r="AC4" i="1"/>
  <c r="AD4" i="1"/>
  <c r="AE4" i="1"/>
  <c r="AF4" i="1"/>
  <c r="AG4" i="1"/>
  <c r="AH4" i="1"/>
  <c r="AC499" i="1"/>
  <c r="AD499" i="1"/>
  <c r="AE499" i="1"/>
  <c r="AF499" i="1"/>
  <c r="AG499" i="1"/>
  <c r="AC497" i="1"/>
  <c r="AE497" i="1"/>
  <c r="AF497" i="1"/>
  <c r="AG497" i="1"/>
  <c r="AH497" i="1"/>
  <c r="AD497" i="1"/>
  <c r="AC495" i="1"/>
  <c r="AG495" i="1"/>
  <c r="AH495" i="1"/>
  <c r="AE495" i="1"/>
  <c r="AF495" i="1"/>
  <c r="AC493" i="1"/>
  <c r="AD493" i="1"/>
  <c r="AE493" i="1"/>
  <c r="AG493" i="1"/>
  <c r="AH493" i="1"/>
  <c r="AC491" i="1"/>
  <c r="AD491" i="1"/>
  <c r="AE491" i="1"/>
  <c r="AF491" i="1"/>
  <c r="AG491" i="1"/>
  <c r="AC489" i="1"/>
  <c r="AE489" i="1"/>
  <c r="AF489" i="1"/>
  <c r="AG489" i="1"/>
  <c r="AH489" i="1"/>
  <c r="AD489" i="1"/>
  <c r="AC487" i="1"/>
  <c r="AG487" i="1"/>
  <c r="AH487" i="1"/>
  <c r="AE487" i="1"/>
  <c r="AF487" i="1"/>
  <c r="AC485" i="1"/>
  <c r="AD485" i="1"/>
  <c r="AE485" i="1"/>
  <c r="AG485" i="1"/>
  <c r="AH485" i="1"/>
  <c r="AC483" i="1"/>
  <c r="AD483" i="1"/>
  <c r="AE483" i="1"/>
  <c r="AF483" i="1"/>
  <c r="AG483" i="1"/>
  <c r="AC481" i="1"/>
  <c r="AE481" i="1"/>
  <c r="AF481" i="1"/>
  <c r="AG481" i="1"/>
  <c r="AH481" i="1"/>
  <c r="AD481" i="1"/>
  <c r="AC479" i="1"/>
  <c r="AG479" i="1"/>
  <c r="AH479" i="1"/>
  <c r="AE479" i="1"/>
  <c r="AF479" i="1"/>
  <c r="AC478" i="1"/>
  <c r="AD478" i="1"/>
  <c r="AE478" i="1"/>
  <c r="AF478" i="1"/>
  <c r="AG478" i="1"/>
  <c r="AH478" i="1"/>
  <c r="AC476" i="1"/>
  <c r="AF476" i="1"/>
  <c r="AG476" i="1"/>
  <c r="AH476" i="1"/>
  <c r="AD476" i="1"/>
  <c r="AE476" i="1"/>
  <c r="AC474" i="1"/>
  <c r="AH474" i="1"/>
  <c r="AD474" i="1"/>
  <c r="AF474" i="1"/>
  <c r="AG474" i="1"/>
  <c r="AC472" i="1"/>
  <c r="AD472" i="1"/>
  <c r="AE472" i="1"/>
  <c r="AF472" i="1"/>
  <c r="AH472" i="1"/>
  <c r="AC470" i="1"/>
  <c r="AD470" i="1"/>
  <c r="AE470" i="1"/>
  <c r="AF470" i="1"/>
  <c r="AG470" i="1"/>
  <c r="AH470" i="1"/>
  <c r="AC468" i="1"/>
  <c r="AF468" i="1"/>
  <c r="AG468" i="1"/>
  <c r="AH468" i="1"/>
  <c r="AD468" i="1"/>
  <c r="AE468" i="1"/>
  <c r="AC466" i="1"/>
  <c r="AH466" i="1"/>
  <c r="AD466" i="1"/>
  <c r="AF466" i="1"/>
  <c r="AG466" i="1"/>
  <c r="AC464" i="1"/>
  <c r="AD464" i="1"/>
  <c r="AE464" i="1"/>
  <c r="AF464" i="1"/>
  <c r="AH464" i="1"/>
  <c r="AC462" i="1"/>
  <c r="AD462" i="1"/>
  <c r="AE462" i="1"/>
  <c r="AF462" i="1"/>
  <c r="AG462" i="1"/>
  <c r="AH462" i="1"/>
  <c r="AC460" i="1"/>
  <c r="AF460" i="1"/>
  <c r="AG460" i="1"/>
  <c r="AH460" i="1"/>
  <c r="AD460" i="1"/>
  <c r="AE460" i="1"/>
  <c r="AC458" i="1"/>
  <c r="AH458" i="1"/>
  <c r="AD458" i="1"/>
  <c r="AF458" i="1"/>
  <c r="AG458" i="1"/>
  <c r="AC456" i="1"/>
  <c r="AD456" i="1"/>
  <c r="AE456" i="1"/>
  <c r="AF456" i="1"/>
  <c r="AH456" i="1"/>
  <c r="AC454" i="1"/>
  <c r="AD454" i="1"/>
  <c r="AE454" i="1"/>
  <c r="AF454" i="1"/>
  <c r="AG454" i="1"/>
  <c r="AH454" i="1"/>
  <c r="AC452" i="1"/>
  <c r="AF452" i="1"/>
  <c r="AG452" i="1"/>
  <c r="AH452" i="1"/>
  <c r="AD452" i="1"/>
  <c r="AE452" i="1"/>
  <c r="AC450" i="1"/>
  <c r="AH450" i="1"/>
  <c r="AD450" i="1"/>
  <c r="AF450" i="1"/>
  <c r="AG450" i="1"/>
  <c r="AC448" i="1"/>
  <c r="AD448" i="1"/>
  <c r="AE448" i="1"/>
  <c r="AF448" i="1"/>
  <c r="AH448" i="1"/>
  <c r="AC446" i="1"/>
  <c r="AD446" i="1"/>
  <c r="AE446" i="1"/>
  <c r="AF446" i="1"/>
  <c r="AG446" i="1"/>
  <c r="AH446" i="1"/>
  <c r="AC444" i="1"/>
  <c r="AF444" i="1"/>
  <c r="AG444" i="1"/>
  <c r="AH444" i="1"/>
  <c r="AD444" i="1"/>
  <c r="AE444" i="1"/>
  <c r="AC442" i="1"/>
  <c r="AF442" i="1"/>
  <c r="AH442" i="1"/>
  <c r="AE442" i="1"/>
  <c r="AG442" i="1"/>
  <c r="AC440" i="1"/>
  <c r="AH440" i="1"/>
  <c r="AG440" i="1"/>
  <c r="AE440" i="1"/>
  <c r="AF440" i="1"/>
  <c r="AC438" i="1"/>
  <c r="AD438" i="1"/>
  <c r="AF438" i="1"/>
  <c r="AG438" i="1"/>
  <c r="AH438" i="1"/>
  <c r="AE438" i="1"/>
  <c r="AC436" i="1"/>
  <c r="AD436" i="1"/>
  <c r="AF436" i="1"/>
  <c r="AH436" i="1"/>
  <c r="AG436" i="1"/>
  <c r="AC434" i="1"/>
  <c r="AF434" i="1"/>
  <c r="AH434" i="1"/>
  <c r="AD434" i="1"/>
  <c r="AE434" i="1"/>
  <c r="AG434" i="1"/>
  <c r="AC432" i="1"/>
  <c r="AH432" i="1"/>
  <c r="AD432" i="1"/>
  <c r="AE432" i="1"/>
  <c r="AF432" i="1"/>
  <c r="AG432" i="1"/>
  <c r="AC430" i="1"/>
  <c r="AD430" i="1"/>
  <c r="AF430" i="1"/>
  <c r="AG430" i="1"/>
  <c r="AH430" i="1"/>
  <c r="AE430" i="1"/>
  <c r="AC428" i="1"/>
  <c r="AD428" i="1"/>
  <c r="AF428" i="1"/>
  <c r="AH428" i="1"/>
  <c r="AE428" i="1"/>
  <c r="AG428" i="1"/>
  <c r="AC426" i="1"/>
  <c r="AF426" i="1"/>
  <c r="AH426" i="1"/>
  <c r="AD426" i="1"/>
  <c r="AE426" i="1"/>
  <c r="AG426" i="1"/>
  <c r="AC424" i="1"/>
  <c r="AH424" i="1"/>
  <c r="AD424" i="1"/>
  <c r="AE424" i="1"/>
  <c r="AF424" i="1"/>
  <c r="AG424" i="1"/>
  <c r="AC422" i="1"/>
  <c r="AD422" i="1"/>
  <c r="AF422" i="1"/>
  <c r="AG422" i="1"/>
  <c r="AH422" i="1"/>
  <c r="AE422" i="1"/>
  <c r="AC420" i="1"/>
  <c r="AD420" i="1"/>
  <c r="AF420" i="1"/>
  <c r="AH420" i="1"/>
  <c r="AG420" i="1"/>
  <c r="AE420" i="1"/>
  <c r="AC418" i="1"/>
  <c r="AF418" i="1"/>
  <c r="AH418" i="1"/>
  <c r="AD418" i="1"/>
  <c r="AE418" i="1"/>
  <c r="AG418" i="1"/>
  <c r="AC416" i="1"/>
  <c r="AH416" i="1"/>
  <c r="AD416" i="1"/>
  <c r="AE416" i="1"/>
  <c r="AF416" i="1"/>
  <c r="AG416" i="1"/>
  <c r="AC414" i="1"/>
  <c r="AD414" i="1"/>
  <c r="AF414" i="1"/>
  <c r="AG414" i="1"/>
  <c r="AH414" i="1"/>
  <c r="AE414" i="1"/>
  <c r="AC412" i="1"/>
  <c r="AD412" i="1"/>
  <c r="AF412" i="1"/>
  <c r="AH412" i="1"/>
  <c r="AE412" i="1"/>
  <c r="AG412" i="1"/>
  <c r="AC411" i="1"/>
  <c r="AE411" i="1"/>
  <c r="AF411" i="1"/>
  <c r="AG411" i="1"/>
  <c r="AD411" i="1"/>
  <c r="AH411" i="1"/>
  <c r="AC409" i="1"/>
  <c r="AE409" i="1"/>
  <c r="AG409" i="1"/>
  <c r="AH409" i="1"/>
  <c r="AD409" i="1"/>
  <c r="AF409" i="1"/>
  <c r="AC407" i="1"/>
  <c r="AE407" i="1"/>
  <c r="AG407" i="1"/>
  <c r="AH407" i="1"/>
  <c r="AD407" i="1"/>
  <c r="AF407" i="1"/>
  <c r="AC405" i="1"/>
  <c r="AG405" i="1"/>
  <c r="AD405" i="1"/>
  <c r="AE405" i="1"/>
  <c r="AF405" i="1"/>
  <c r="AH405" i="1"/>
  <c r="AC403" i="1"/>
  <c r="AE403" i="1"/>
  <c r="AF403" i="1"/>
  <c r="AG403" i="1"/>
  <c r="AH403" i="1"/>
  <c r="AD403" i="1"/>
  <c r="AC401" i="1"/>
  <c r="AE401" i="1"/>
  <c r="AG401" i="1"/>
  <c r="AH401" i="1"/>
  <c r="AD401" i="1"/>
  <c r="AF401" i="1"/>
  <c r="AC399" i="1"/>
  <c r="AE399" i="1"/>
  <c r="AG399" i="1"/>
  <c r="AF399" i="1"/>
  <c r="AH399" i="1"/>
  <c r="AD399" i="1"/>
  <c r="AC397" i="1"/>
  <c r="AG397" i="1"/>
  <c r="AD397" i="1"/>
  <c r="AE397" i="1"/>
  <c r="AF397" i="1"/>
  <c r="AC395" i="1"/>
  <c r="AE395" i="1"/>
  <c r="AF395" i="1"/>
  <c r="AG395" i="1"/>
  <c r="AD395" i="1"/>
  <c r="AH395" i="1"/>
  <c r="AC392" i="1"/>
  <c r="AH392" i="1"/>
  <c r="AD392" i="1"/>
  <c r="AE392" i="1"/>
  <c r="AF392" i="1"/>
  <c r="AG392" i="1"/>
  <c r="AC390" i="1"/>
  <c r="AD390" i="1"/>
  <c r="AF390" i="1"/>
  <c r="AG390" i="1"/>
  <c r="AH390" i="1"/>
  <c r="AE390" i="1"/>
  <c r="AC388" i="1"/>
  <c r="AD388" i="1"/>
  <c r="AF388" i="1"/>
  <c r="AH388" i="1"/>
  <c r="AE388" i="1"/>
  <c r="AG388" i="1"/>
  <c r="AC386" i="1"/>
  <c r="AF386" i="1"/>
  <c r="AH386" i="1"/>
  <c r="AD386" i="1"/>
  <c r="AG386" i="1"/>
  <c r="AE386" i="1"/>
  <c r="AC384" i="1"/>
  <c r="AH384" i="1"/>
  <c r="AD384" i="1"/>
  <c r="AE384" i="1"/>
  <c r="AF384" i="1"/>
  <c r="AG384" i="1"/>
  <c r="AC382" i="1"/>
  <c r="AD382" i="1"/>
  <c r="AF382" i="1"/>
  <c r="AG382" i="1"/>
  <c r="AH382" i="1"/>
  <c r="AE382" i="1"/>
  <c r="AC380" i="1"/>
  <c r="AD380" i="1"/>
  <c r="AF380" i="1"/>
  <c r="AH380" i="1"/>
  <c r="AE380" i="1"/>
  <c r="AC378" i="1"/>
  <c r="AF378" i="1"/>
  <c r="AH378" i="1"/>
  <c r="AD378" i="1"/>
  <c r="AE378" i="1"/>
  <c r="AG378" i="1"/>
  <c r="AC376" i="1"/>
  <c r="AH376" i="1"/>
  <c r="AD376" i="1"/>
  <c r="AE376" i="1"/>
  <c r="AF376" i="1"/>
  <c r="AC374" i="1"/>
  <c r="AD374" i="1"/>
  <c r="AF374" i="1"/>
  <c r="AG374" i="1"/>
  <c r="AH374" i="1"/>
  <c r="AE374" i="1"/>
  <c r="AC373" i="1"/>
  <c r="AG373" i="1"/>
  <c r="AD373" i="1"/>
  <c r="AE373" i="1"/>
  <c r="AH373" i="1"/>
  <c r="AF373" i="1"/>
  <c r="AC371" i="1"/>
  <c r="AE371" i="1"/>
  <c r="AF371" i="1"/>
  <c r="AG371" i="1"/>
  <c r="AD371" i="1"/>
  <c r="AH371" i="1"/>
  <c r="AC369" i="1"/>
  <c r="AE369" i="1"/>
  <c r="AG369" i="1"/>
  <c r="AH369" i="1"/>
  <c r="AF369" i="1"/>
  <c r="AD369" i="1"/>
  <c r="AC367" i="1"/>
  <c r="AE367" i="1"/>
  <c r="AF367" i="1"/>
  <c r="AG367" i="1"/>
  <c r="AH367" i="1"/>
  <c r="AC365" i="1"/>
  <c r="AG365" i="1"/>
  <c r="AH365" i="1"/>
  <c r="AD365" i="1"/>
  <c r="AE365" i="1"/>
  <c r="AF365" i="1"/>
  <c r="AC361" i="1"/>
  <c r="AD361" i="1"/>
  <c r="AE361" i="1"/>
  <c r="AF361" i="1"/>
  <c r="AG361" i="1"/>
  <c r="AH361" i="1"/>
  <c r="AC359" i="1"/>
  <c r="AE359" i="1"/>
  <c r="AF359" i="1"/>
  <c r="AG359" i="1"/>
  <c r="AH359" i="1"/>
  <c r="AD359" i="1"/>
  <c r="AC357" i="1"/>
  <c r="AG357" i="1"/>
  <c r="AH357" i="1"/>
  <c r="AD357" i="1"/>
  <c r="AE357" i="1"/>
  <c r="AF357" i="1"/>
  <c r="AC355" i="1"/>
  <c r="AD355" i="1"/>
  <c r="AE355" i="1"/>
  <c r="AF355" i="1"/>
  <c r="AG355" i="1"/>
  <c r="AH355" i="1"/>
  <c r="AC353" i="1"/>
  <c r="AD353" i="1"/>
  <c r="AE353" i="1"/>
  <c r="AF353" i="1"/>
  <c r="AG353" i="1"/>
  <c r="AH353" i="1"/>
  <c r="AC352" i="1"/>
  <c r="AH352" i="1"/>
  <c r="AD352" i="1"/>
  <c r="AE352" i="1"/>
  <c r="AF352" i="1"/>
  <c r="AG352" i="1"/>
  <c r="AC350" i="1"/>
  <c r="AD350" i="1"/>
  <c r="AE350" i="1"/>
  <c r="AF350" i="1"/>
  <c r="AG350" i="1"/>
  <c r="AH350" i="1"/>
  <c r="AC348" i="1"/>
  <c r="AD348" i="1"/>
  <c r="AE348" i="1"/>
  <c r="AF348" i="1"/>
  <c r="AG348" i="1"/>
  <c r="AH348" i="1"/>
  <c r="AC346" i="1"/>
  <c r="AF346" i="1"/>
  <c r="AG346" i="1"/>
  <c r="AH346" i="1"/>
  <c r="AD346" i="1"/>
  <c r="AE346" i="1"/>
  <c r="AC344" i="1"/>
  <c r="AH344" i="1"/>
  <c r="AD344" i="1"/>
  <c r="AE344" i="1"/>
  <c r="AF344" i="1"/>
  <c r="AG344" i="1"/>
  <c r="AC340" i="1"/>
  <c r="AD340" i="1"/>
  <c r="AE340" i="1"/>
  <c r="AF340" i="1"/>
  <c r="AG340" i="1"/>
  <c r="AH340" i="1"/>
  <c r="AC338" i="1"/>
  <c r="AF338" i="1"/>
  <c r="AG338" i="1"/>
  <c r="AH338" i="1"/>
  <c r="AD338" i="1"/>
  <c r="AE338" i="1"/>
  <c r="AC336" i="1"/>
  <c r="AH336" i="1"/>
  <c r="AD336" i="1"/>
  <c r="AE336" i="1"/>
  <c r="AF336" i="1"/>
  <c r="AG336" i="1"/>
  <c r="AC334" i="1"/>
  <c r="AH334" i="1"/>
  <c r="AD334" i="1"/>
  <c r="AG334" i="1"/>
  <c r="AE334" i="1"/>
  <c r="AF334" i="1"/>
  <c r="AC332" i="1"/>
  <c r="AE332" i="1"/>
  <c r="AF332" i="1"/>
  <c r="AD332" i="1"/>
  <c r="AG332" i="1"/>
  <c r="AH332" i="1"/>
  <c r="AC330" i="1"/>
  <c r="AD330" i="1"/>
  <c r="AE330" i="1"/>
  <c r="AG330" i="1"/>
  <c r="AH330" i="1"/>
  <c r="AF330" i="1"/>
  <c r="AC328" i="1"/>
  <c r="AF328" i="1"/>
  <c r="AG328" i="1"/>
  <c r="AE328" i="1"/>
  <c r="AD328" i="1"/>
  <c r="AH328" i="1"/>
  <c r="AC326" i="1"/>
  <c r="AH326" i="1"/>
  <c r="AD326" i="1"/>
  <c r="AG326" i="1"/>
  <c r="AE326" i="1"/>
  <c r="AF326" i="1"/>
  <c r="AC324" i="1"/>
  <c r="AE324" i="1"/>
  <c r="AF324" i="1"/>
  <c r="AD324" i="1"/>
  <c r="AG324" i="1"/>
  <c r="AH324" i="1"/>
  <c r="AC323" i="1"/>
  <c r="AG323" i="1"/>
  <c r="AH323" i="1"/>
  <c r="AF323" i="1"/>
  <c r="AD323" i="1"/>
  <c r="AE323" i="1"/>
  <c r="AC321" i="1"/>
  <c r="AD321" i="1"/>
  <c r="AE321" i="1"/>
  <c r="AH321" i="1"/>
  <c r="AF321" i="1"/>
  <c r="AG321" i="1"/>
  <c r="AC319" i="1"/>
  <c r="AD319" i="1"/>
  <c r="AF319" i="1"/>
  <c r="AG319" i="1"/>
  <c r="AE319" i="1"/>
  <c r="AH319" i="1"/>
  <c r="AC317" i="1"/>
  <c r="AE317" i="1"/>
  <c r="AF317" i="1"/>
  <c r="AH317" i="1"/>
  <c r="AD317" i="1"/>
  <c r="AG317" i="1"/>
  <c r="AC315" i="1"/>
  <c r="AG315" i="1"/>
  <c r="AH315" i="1"/>
  <c r="AF315" i="1"/>
  <c r="AD315" i="1"/>
  <c r="AE315" i="1"/>
  <c r="AC313" i="1"/>
  <c r="AD313" i="1"/>
  <c r="AE313" i="1"/>
  <c r="AH313" i="1"/>
  <c r="AF313" i="1"/>
  <c r="AG313" i="1"/>
  <c r="AC311" i="1"/>
  <c r="AD311" i="1"/>
  <c r="AF311" i="1"/>
  <c r="AG311" i="1"/>
  <c r="AE311" i="1"/>
  <c r="AH311" i="1"/>
  <c r="AC309" i="1"/>
  <c r="AE309" i="1"/>
  <c r="AF309" i="1"/>
  <c r="AH309" i="1"/>
  <c r="AD309" i="1"/>
  <c r="AG309" i="1"/>
  <c r="AC307" i="1"/>
  <c r="AG307" i="1"/>
  <c r="AH307" i="1"/>
  <c r="AF307" i="1"/>
  <c r="AD307" i="1"/>
  <c r="AE307" i="1"/>
  <c r="AC305" i="1"/>
  <c r="AD305" i="1"/>
  <c r="AE305" i="1"/>
  <c r="AH305" i="1"/>
  <c r="AG305" i="1"/>
  <c r="AF305" i="1"/>
  <c r="AC303" i="1"/>
  <c r="AD303" i="1"/>
  <c r="AF303" i="1"/>
  <c r="AG303" i="1"/>
  <c r="AE303" i="1"/>
  <c r="AH303" i="1"/>
  <c r="AC301" i="1"/>
  <c r="AE301" i="1"/>
  <c r="AF301" i="1"/>
  <c r="AH301" i="1"/>
  <c r="AD301" i="1"/>
  <c r="AG301" i="1"/>
  <c r="AC299" i="1"/>
  <c r="AG299" i="1"/>
  <c r="AH299" i="1"/>
  <c r="AF299" i="1"/>
  <c r="AD299" i="1"/>
  <c r="AE299" i="1"/>
  <c r="AC297" i="1"/>
  <c r="AD297" i="1"/>
  <c r="AE297" i="1"/>
  <c r="AH297" i="1"/>
  <c r="AF297" i="1"/>
  <c r="AG297" i="1"/>
  <c r="AC295" i="1"/>
  <c r="AD295" i="1"/>
  <c r="AF295" i="1"/>
  <c r="AG295" i="1"/>
  <c r="AE295" i="1"/>
  <c r="AH295" i="1"/>
  <c r="AC293" i="1"/>
  <c r="AE293" i="1"/>
  <c r="AF293" i="1"/>
  <c r="AH293" i="1"/>
  <c r="AD293" i="1"/>
  <c r="AG293" i="1"/>
  <c r="AC291" i="1"/>
  <c r="AG291" i="1"/>
  <c r="AH291" i="1"/>
  <c r="AF291" i="1"/>
  <c r="AD291" i="1"/>
  <c r="AE291" i="1"/>
  <c r="AC289" i="1"/>
  <c r="AD289" i="1"/>
  <c r="AE289" i="1"/>
  <c r="AH289" i="1"/>
  <c r="AF289" i="1"/>
  <c r="AG289" i="1"/>
  <c r="AC287" i="1"/>
  <c r="AD287" i="1"/>
  <c r="AE287" i="1"/>
  <c r="AF287" i="1"/>
  <c r="AG287" i="1"/>
  <c r="AH287" i="1"/>
  <c r="AC285" i="1"/>
  <c r="AE285" i="1"/>
  <c r="AF285" i="1"/>
  <c r="AG285" i="1"/>
  <c r="AH285" i="1"/>
  <c r="AD285" i="1"/>
  <c r="AC283" i="1"/>
  <c r="AG283" i="1"/>
  <c r="AH283" i="1"/>
  <c r="AE283" i="1"/>
  <c r="AF283" i="1"/>
  <c r="AD283" i="1"/>
  <c r="AC281" i="1"/>
  <c r="AD281" i="1"/>
  <c r="AE281" i="1"/>
  <c r="AG281" i="1"/>
  <c r="AH281" i="1"/>
  <c r="AF281" i="1"/>
  <c r="AC279" i="1"/>
  <c r="AD279" i="1"/>
  <c r="AE279" i="1"/>
  <c r="AF279" i="1"/>
  <c r="AG279" i="1"/>
  <c r="AH279" i="1"/>
  <c r="AC277" i="1"/>
  <c r="AE277" i="1"/>
  <c r="AF277" i="1"/>
  <c r="AG277" i="1"/>
  <c r="AH277" i="1"/>
  <c r="AD277" i="1"/>
  <c r="AC276" i="1"/>
  <c r="AD276" i="1"/>
  <c r="AE276" i="1"/>
  <c r="AF276" i="1"/>
  <c r="AH276" i="1"/>
  <c r="AG276" i="1"/>
  <c r="AC275" i="1"/>
  <c r="AG275" i="1"/>
  <c r="AH275" i="1"/>
  <c r="AE275" i="1"/>
  <c r="AF275" i="1"/>
  <c r="AC273" i="1"/>
  <c r="AD273" i="1"/>
  <c r="AE273" i="1"/>
  <c r="AG273" i="1"/>
  <c r="AH273" i="1"/>
  <c r="AF273" i="1"/>
  <c r="AC271" i="1"/>
  <c r="AD271" i="1"/>
  <c r="AE271" i="1"/>
  <c r="AF271" i="1"/>
  <c r="AG271" i="1"/>
  <c r="AH271" i="1"/>
  <c r="AC270" i="1"/>
  <c r="AH270" i="1"/>
  <c r="AD270" i="1"/>
  <c r="AF270" i="1"/>
  <c r="AG270" i="1"/>
  <c r="AE270" i="1"/>
  <c r="AC268" i="1"/>
  <c r="AD268" i="1"/>
  <c r="AE268" i="1"/>
  <c r="AF268" i="1"/>
  <c r="AH268" i="1"/>
  <c r="AG268" i="1"/>
  <c r="AC266" i="1"/>
  <c r="AD266" i="1"/>
  <c r="AE266" i="1"/>
  <c r="AF266" i="1"/>
  <c r="AG266" i="1"/>
  <c r="AH266" i="1"/>
  <c r="AC264" i="1"/>
  <c r="AF264" i="1"/>
  <c r="AG264" i="1"/>
  <c r="AH264" i="1"/>
  <c r="AD264" i="1"/>
  <c r="AE264" i="1"/>
  <c r="AC262" i="1"/>
  <c r="AH262" i="1"/>
  <c r="AD262" i="1"/>
  <c r="AF262" i="1"/>
  <c r="AG262" i="1"/>
  <c r="AE262" i="1"/>
  <c r="AC260" i="1"/>
  <c r="AD260" i="1"/>
  <c r="AE260" i="1"/>
  <c r="AF260" i="1"/>
  <c r="AH260" i="1"/>
  <c r="AG260" i="1"/>
  <c r="AC258" i="1"/>
  <c r="AD258" i="1"/>
  <c r="AE258" i="1"/>
  <c r="AF258" i="1"/>
  <c r="AG258" i="1"/>
  <c r="AH258" i="1"/>
  <c r="AC256" i="1"/>
  <c r="AF256" i="1"/>
  <c r="AG256" i="1"/>
  <c r="AH256" i="1"/>
  <c r="AD256" i="1"/>
  <c r="AE256" i="1"/>
  <c r="AC254" i="1"/>
  <c r="AH254" i="1"/>
  <c r="AD254" i="1"/>
  <c r="AF254" i="1"/>
  <c r="AG254" i="1"/>
  <c r="AE254" i="1"/>
  <c r="AC252" i="1"/>
  <c r="AD252" i="1"/>
  <c r="AE252" i="1"/>
  <c r="AF252" i="1"/>
  <c r="AH252" i="1"/>
  <c r="AG252" i="1"/>
  <c r="AG251" i="1"/>
  <c r="AH251" i="1"/>
  <c r="AE251" i="1"/>
  <c r="AF251" i="1"/>
  <c r="AD251" i="1"/>
  <c r="AC251" i="1"/>
  <c r="AC249" i="1"/>
  <c r="AD249" i="1"/>
  <c r="AE249" i="1"/>
  <c r="AG249" i="1"/>
  <c r="AH249" i="1"/>
  <c r="AF249" i="1"/>
  <c r="AC247" i="1"/>
  <c r="AD247" i="1"/>
  <c r="AE247" i="1"/>
  <c r="AF247" i="1"/>
  <c r="AG247" i="1"/>
  <c r="AH247" i="1"/>
  <c r="AC245" i="1"/>
  <c r="AE245" i="1"/>
  <c r="AF245" i="1"/>
  <c r="AG245" i="1"/>
  <c r="AH245" i="1"/>
  <c r="AD245" i="1"/>
  <c r="AG243" i="1"/>
  <c r="AH243" i="1"/>
  <c r="AE243" i="1"/>
  <c r="AF243" i="1"/>
  <c r="AD243" i="1"/>
  <c r="AC243" i="1"/>
  <c r="AC241" i="1"/>
  <c r="AF241" i="1"/>
  <c r="AG241" i="1"/>
  <c r="AE241" i="1"/>
  <c r="AH241" i="1"/>
  <c r="AD241" i="1"/>
  <c r="AC239" i="1"/>
  <c r="AH239" i="1"/>
  <c r="AG239" i="1"/>
  <c r="AE239" i="1"/>
  <c r="AF239" i="1"/>
  <c r="AD239" i="1"/>
  <c r="AC237" i="1"/>
  <c r="AD237" i="1"/>
  <c r="AF237" i="1"/>
  <c r="AG237" i="1"/>
  <c r="AH237" i="1"/>
  <c r="AE237" i="1"/>
  <c r="AD235" i="1"/>
  <c r="AE235" i="1"/>
  <c r="AF235" i="1"/>
  <c r="AG235" i="1"/>
  <c r="AH235" i="1"/>
  <c r="AC235" i="1"/>
  <c r="AC233" i="1"/>
  <c r="AF233" i="1"/>
  <c r="AG233" i="1"/>
  <c r="AH233" i="1"/>
  <c r="AD233" i="1"/>
  <c r="AE233" i="1"/>
  <c r="AC231" i="1"/>
  <c r="AH231" i="1"/>
  <c r="AD231" i="1"/>
  <c r="AF231" i="1"/>
  <c r="AG231" i="1"/>
  <c r="AE231" i="1"/>
  <c r="AC229" i="1"/>
  <c r="AD229" i="1"/>
  <c r="AG229" i="1"/>
  <c r="AH229" i="1"/>
  <c r="AE229" i="1"/>
  <c r="AF229" i="1"/>
  <c r="AD227" i="1"/>
  <c r="AE227" i="1"/>
  <c r="AF227" i="1"/>
  <c r="AG227" i="1"/>
  <c r="AH227" i="1"/>
  <c r="AC227" i="1"/>
  <c r="AC225" i="1"/>
  <c r="AF225" i="1"/>
  <c r="AG225" i="1"/>
  <c r="AH225" i="1"/>
  <c r="AD225" i="1"/>
  <c r="AE225" i="1"/>
  <c r="AC223" i="1"/>
  <c r="AH223" i="1"/>
  <c r="AD223" i="1"/>
  <c r="AE223" i="1"/>
  <c r="AG223" i="1"/>
  <c r="AF223" i="1"/>
  <c r="AC221" i="1"/>
  <c r="AD221" i="1"/>
  <c r="AH221" i="1"/>
  <c r="AF221" i="1"/>
  <c r="AG221" i="1"/>
  <c r="AE221" i="1"/>
  <c r="AD219" i="1"/>
  <c r="AE219" i="1"/>
  <c r="AF219" i="1"/>
  <c r="AG219" i="1"/>
  <c r="AH219" i="1"/>
  <c r="AC217" i="1"/>
  <c r="AF217" i="1"/>
  <c r="AG217" i="1"/>
  <c r="AH217" i="1"/>
  <c r="AD217" i="1"/>
  <c r="AE217" i="1"/>
  <c r="AC216" i="1"/>
  <c r="AD216" i="1"/>
  <c r="AE216" i="1"/>
  <c r="AH216" i="1"/>
  <c r="AF216" i="1"/>
  <c r="AG216" i="1"/>
  <c r="AC214" i="1"/>
  <c r="AE214" i="1"/>
  <c r="AF214" i="1"/>
  <c r="AG214" i="1"/>
  <c r="AD214" i="1"/>
  <c r="AH214" i="1"/>
  <c r="AC212" i="1"/>
  <c r="AE212" i="1"/>
  <c r="AG212" i="1"/>
  <c r="AH212" i="1"/>
  <c r="AD212" i="1"/>
  <c r="AF212" i="1"/>
  <c r="AC210" i="1"/>
  <c r="AE210" i="1"/>
  <c r="AG210" i="1"/>
  <c r="AD210" i="1"/>
  <c r="AF210" i="1"/>
  <c r="AH210" i="1"/>
  <c r="AC208" i="1"/>
  <c r="AG208" i="1"/>
  <c r="AD208" i="1"/>
  <c r="AE208" i="1"/>
  <c r="AH208" i="1"/>
  <c r="AF208" i="1"/>
  <c r="AC207" i="1"/>
  <c r="AD207" i="1"/>
  <c r="AF207" i="1"/>
  <c r="AH207" i="1"/>
  <c r="AE207" i="1"/>
  <c r="AG207" i="1"/>
  <c r="AC205" i="1"/>
  <c r="AF205" i="1"/>
  <c r="AH205" i="1"/>
  <c r="AD205" i="1"/>
  <c r="AG205" i="1"/>
  <c r="AE205" i="1"/>
  <c r="AH203" i="1"/>
  <c r="AD203" i="1"/>
  <c r="AE203" i="1"/>
  <c r="AF203" i="1"/>
  <c r="AG203" i="1"/>
  <c r="AC203" i="1"/>
  <c r="AC201" i="1"/>
  <c r="AD201" i="1"/>
  <c r="AF201" i="1"/>
  <c r="AG201" i="1"/>
  <c r="AH201" i="1"/>
  <c r="AE201" i="1"/>
  <c r="AC199" i="1"/>
  <c r="AD199" i="1"/>
  <c r="AF199" i="1"/>
  <c r="AH199" i="1"/>
  <c r="AE199" i="1"/>
  <c r="AG199" i="1"/>
  <c r="AC198" i="1"/>
  <c r="AE198" i="1"/>
  <c r="AF198" i="1"/>
  <c r="AG198" i="1"/>
  <c r="AD198" i="1"/>
  <c r="AH198" i="1"/>
  <c r="AC196" i="1"/>
  <c r="AE196" i="1"/>
  <c r="AG196" i="1"/>
  <c r="AH196" i="1"/>
  <c r="AD196" i="1"/>
  <c r="AF196" i="1"/>
  <c r="AC194" i="1"/>
  <c r="AE194" i="1"/>
  <c r="AG194" i="1"/>
  <c r="AD194" i="1"/>
  <c r="AF194" i="1"/>
  <c r="AH194" i="1"/>
  <c r="AC193" i="1"/>
  <c r="AD193" i="1"/>
  <c r="AF193" i="1"/>
  <c r="AG193" i="1"/>
  <c r="AH193" i="1"/>
  <c r="AE193" i="1"/>
  <c r="AC192" i="1"/>
  <c r="AG192" i="1"/>
  <c r="AD192" i="1"/>
  <c r="AE192" i="1"/>
  <c r="AH192" i="1"/>
  <c r="AF192" i="1"/>
  <c r="AC191" i="1"/>
  <c r="AD191" i="1"/>
  <c r="AF191" i="1"/>
  <c r="AH191" i="1"/>
  <c r="AG191" i="1"/>
  <c r="AE191" i="1"/>
  <c r="AC190" i="1"/>
  <c r="AE190" i="1"/>
  <c r="AF190" i="1"/>
  <c r="AG190" i="1"/>
  <c r="AD190" i="1"/>
  <c r="AH190" i="1"/>
  <c r="AC189" i="1"/>
  <c r="AF189" i="1"/>
  <c r="AH189" i="1"/>
  <c r="AD189" i="1"/>
  <c r="AE189" i="1"/>
  <c r="AG189" i="1"/>
  <c r="AC188" i="1"/>
  <c r="AE188" i="1"/>
  <c r="AG188" i="1"/>
  <c r="AH188" i="1"/>
  <c r="AF188" i="1"/>
  <c r="AD188" i="1"/>
  <c r="AH187" i="1"/>
  <c r="AD187" i="1"/>
  <c r="AE187" i="1"/>
  <c r="AF187" i="1"/>
  <c r="AG187" i="1"/>
  <c r="AC187" i="1"/>
  <c r="AC186" i="1"/>
  <c r="AE186" i="1"/>
  <c r="AG186" i="1"/>
  <c r="AD186" i="1"/>
  <c r="AF186" i="1"/>
  <c r="AH186" i="1"/>
  <c r="AC185" i="1"/>
  <c r="AD185" i="1"/>
  <c r="AF185" i="1"/>
  <c r="AG185" i="1"/>
  <c r="AH185" i="1"/>
  <c r="AE185" i="1"/>
  <c r="AC184" i="1"/>
  <c r="AG184" i="1"/>
  <c r="AD184" i="1"/>
  <c r="AE184" i="1"/>
  <c r="AF184" i="1"/>
  <c r="AH184" i="1"/>
  <c r="AC183" i="1"/>
  <c r="AD183" i="1"/>
  <c r="AF183" i="1"/>
  <c r="AH183" i="1"/>
  <c r="AE183" i="1"/>
  <c r="AG183" i="1"/>
  <c r="AC182" i="1"/>
  <c r="AE182" i="1"/>
  <c r="AF182" i="1"/>
  <c r="AG182" i="1"/>
  <c r="AD182" i="1"/>
  <c r="AH182" i="1"/>
  <c r="AC181" i="1"/>
  <c r="AF181" i="1"/>
  <c r="AH181" i="1"/>
  <c r="AD181" i="1"/>
  <c r="AE181" i="1"/>
  <c r="AG181" i="1"/>
  <c r="AC180" i="1"/>
  <c r="AE180" i="1"/>
  <c r="AG180" i="1"/>
  <c r="AH180" i="1"/>
  <c r="AD180" i="1"/>
  <c r="AF180" i="1"/>
  <c r="AC178" i="1"/>
  <c r="AE178" i="1"/>
  <c r="AG178" i="1"/>
  <c r="AD178" i="1"/>
  <c r="AH178" i="1"/>
  <c r="AF178" i="1"/>
  <c r="AC177" i="1"/>
  <c r="AD177" i="1"/>
  <c r="AF177" i="1"/>
  <c r="AG177" i="1"/>
  <c r="AH177" i="1"/>
  <c r="AE177" i="1"/>
  <c r="AC176" i="1"/>
  <c r="AG176" i="1"/>
  <c r="AD176" i="1"/>
  <c r="AE176" i="1"/>
  <c r="AF176" i="1"/>
  <c r="AH176" i="1"/>
  <c r="AC175" i="1"/>
  <c r="AD175" i="1"/>
  <c r="AF175" i="1"/>
  <c r="AH175" i="1"/>
  <c r="AG175" i="1"/>
  <c r="AE175" i="1"/>
  <c r="AC174" i="1"/>
  <c r="AE174" i="1"/>
  <c r="AF174" i="1"/>
  <c r="AG174" i="1"/>
  <c r="AH174" i="1"/>
  <c r="AD174" i="1"/>
  <c r="AC173" i="1"/>
  <c r="AF173" i="1"/>
  <c r="AH173" i="1"/>
  <c r="AD173" i="1"/>
  <c r="AE173" i="1"/>
  <c r="AG173" i="1"/>
  <c r="AC172" i="1"/>
  <c r="AE172" i="1"/>
  <c r="AG172" i="1"/>
  <c r="AH172" i="1"/>
  <c r="AD172" i="1"/>
  <c r="AF172" i="1"/>
  <c r="AH171" i="1"/>
  <c r="AD171" i="1"/>
  <c r="AE171" i="1"/>
  <c r="AF171" i="1"/>
  <c r="AG171" i="1"/>
  <c r="AC171" i="1"/>
  <c r="AC170" i="1"/>
  <c r="AE170" i="1"/>
  <c r="AG170" i="1"/>
  <c r="AF170" i="1"/>
  <c r="AH170" i="1"/>
  <c r="AD170" i="1"/>
  <c r="AC169" i="1"/>
  <c r="AD169" i="1"/>
  <c r="AF169" i="1"/>
  <c r="AG169" i="1"/>
  <c r="AH169" i="1"/>
  <c r="AE169" i="1"/>
  <c r="AC168" i="1"/>
  <c r="AG168" i="1"/>
  <c r="AD168" i="1"/>
  <c r="AE168" i="1"/>
  <c r="AF168" i="1"/>
  <c r="AH168" i="1"/>
  <c r="AC167" i="1"/>
  <c r="AD167" i="1"/>
  <c r="AF167" i="1"/>
  <c r="AH167" i="1"/>
  <c r="AE167" i="1"/>
  <c r="AG167" i="1"/>
  <c r="AC166" i="1"/>
  <c r="AE166" i="1"/>
  <c r="AF166" i="1"/>
  <c r="AG166" i="1"/>
  <c r="AD166" i="1"/>
  <c r="AH166" i="1"/>
  <c r="AC165" i="1"/>
  <c r="AF165" i="1"/>
  <c r="AH165" i="1"/>
  <c r="AD165" i="1"/>
  <c r="AE165" i="1"/>
  <c r="AG165" i="1"/>
  <c r="AC164" i="1"/>
  <c r="AD164" i="1"/>
  <c r="AE164" i="1"/>
  <c r="AF164" i="1"/>
  <c r="AG164" i="1"/>
  <c r="AH164" i="1"/>
  <c r="AH163" i="1"/>
  <c r="AD163" i="1"/>
  <c r="AE163" i="1"/>
  <c r="AF163" i="1"/>
  <c r="AG163" i="1"/>
  <c r="AC163" i="1"/>
  <c r="AC162" i="1"/>
  <c r="AE162" i="1"/>
  <c r="AF162" i="1"/>
  <c r="AG162" i="1"/>
  <c r="AH162" i="1"/>
  <c r="AD162" i="1"/>
  <c r="AC161" i="1"/>
  <c r="AD161" i="1"/>
  <c r="AE161" i="1"/>
  <c r="AF161" i="1"/>
  <c r="AG161" i="1"/>
  <c r="AH161" i="1"/>
  <c r="AC160" i="1"/>
  <c r="AG160" i="1"/>
  <c r="AH160" i="1"/>
  <c r="AD160" i="1"/>
  <c r="AE160" i="1"/>
  <c r="AF160" i="1"/>
  <c r="AC159" i="1"/>
  <c r="AD159" i="1"/>
  <c r="AE159" i="1"/>
  <c r="AF159" i="1"/>
  <c r="AG159" i="1"/>
  <c r="AH159" i="1"/>
  <c r="AC158" i="1"/>
  <c r="AD158" i="1"/>
  <c r="AE158" i="1"/>
  <c r="AF158" i="1"/>
  <c r="AG158" i="1"/>
  <c r="AH158" i="1"/>
  <c r="AC157" i="1"/>
  <c r="AF157" i="1"/>
  <c r="AG157" i="1"/>
  <c r="AH157" i="1"/>
  <c r="AD157" i="1"/>
  <c r="AE157" i="1"/>
  <c r="AC156" i="1"/>
  <c r="AD156" i="1"/>
  <c r="AE156" i="1"/>
  <c r="AF156" i="1"/>
  <c r="AG156" i="1"/>
  <c r="AH156" i="1"/>
  <c r="AH155" i="1"/>
  <c r="AD155" i="1"/>
  <c r="AE155" i="1"/>
  <c r="AF155" i="1"/>
  <c r="AG155" i="1"/>
  <c r="AC154" i="1"/>
  <c r="AE154" i="1"/>
  <c r="AF154" i="1"/>
  <c r="AG154" i="1"/>
  <c r="AH154" i="1"/>
  <c r="AD154" i="1"/>
  <c r="AC153" i="1"/>
  <c r="AD153" i="1"/>
  <c r="AE153" i="1"/>
  <c r="AF153" i="1"/>
  <c r="AG153" i="1"/>
  <c r="AH153" i="1"/>
  <c r="AC152" i="1"/>
  <c r="AG152" i="1"/>
  <c r="AH152" i="1"/>
  <c r="AD152" i="1"/>
  <c r="AE152" i="1"/>
  <c r="AF152" i="1"/>
  <c r="AC151" i="1"/>
  <c r="AD151" i="1"/>
  <c r="AE151" i="1"/>
  <c r="AF151" i="1"/>
  <c r="AG151" i="1"/>
  <c r="AH151" i="1"/>
  <c r="AC150" i="1"/>
  <c r="AD150" i="1"/>
  <c r="AE150" i="1"/>
  <c r="AF150" i="1"/>
  <c r="AG150" i="1"/>
  <c r="AH150" i="1"/>
  <c r="AC149" i="1"/>
  <c r="AF149" i="1"/>
  <c r="AG149" i="1"/>
  <c r="AH149" i="1"/>
  <c r="AD149" i="1"/>
  <c r="AE149" i="1"/>
  <c r="AC148" i="1"/>
  <c r="AD148" i="1"/>
  <c r="AE148" i="1"/>
  <c r="AF148" i="1"/>
  <c r="AG148" i="1"/>
  <c r="AH148" i="1"/>
  <c r="AH147" i="1"/>
  <c r="AD147" i="1"/>
  <c r="AE147" i="1"/>
  <c r="AF147" i="1"/>
  <c r="AG147" i="1"/>
  <c r="AC147" i="1"/>
  <c r="AC146" i="1"/>
  <c r="AE146" i="1"/>
  <c r="AF146" i="1"/>
  <c r="AG146" i="1"/>
  <c r="AH146" i="1"/>
  <c r="AD146" i="1"/>
  <c r="AC145" i="1"/>
  <c r="AD145" i="1"/>
  <c r="AE145" i="1"/>
  <c r="AF145" i="1"/>
  <c r="AG145" i="1"/>
  <c r="AH145" i="1"/>
  <c r="AC144" i="1"/>
  <c r="AG144" i="1"/>
  <c r="AH144" i="1"/>
  <c r="AD144" i="1"/>
  <c r="AE144" i="1"/>
  <c r="AF144" i="1"/>
  <c r="AC143" i="1"/>
  <c r="AD143" i="1"/>
  <c r="AE143" i="1"/>
  <c r="AF143" i="1"/>
  <c r="AG143" i="1"/>
  <c r="AH143" i="1"/>
  <c r="AC142" i="1"/>
  <c r="AD142" i="1"/>
  <c r="AE142" i="1"/>
  <c r="AF142" i="1"/>
  <c r="AG142" i="1"/>
  <c r="AH142" i="1"/>
  <c r="AC141" i="1"/>
  <c r="AF141" i="1"/>
  <c r="AG141" i="1"/>
  <c r="AH141" i="1"/>
  <c r="AD141" i="1"/>
  <c r="AE141" i="1"/>
  <c r="AC140" i="1"/>
  <c r="AD140" i="1"/>
  <c r="AE140" i="1"/>
  <c r="AF140" i="1"/>
  <c r="AG140" i="1"/>
  <c r="AH140" i="1"/>
  <c r="AH139" i="1"/>
  <c r="AD139" i="1"/>
  <c r="AE139" i="1"/>
  <c r="AF139" i="1"/>
  <c r="AG139" i="1"/>
  <c r="AC139" i="1"/>
  <c r="AC138" i="1"/>
  <c r="AF138" i="1"/>
  <c r="AD138" i="1"/>
  <c r="AE138" i="1"/>
  <c r="AG138" i="1"/>
  <c r="AH138" i="1"/>
  <c r="AC137" i="1"/>
  <c r="AF137" i="1"/>
  <c r="AG137" i="1"/>
  <c r="AH137" i="1"/>
  <c r="AD137" i="1"/>
  <c r="AE137" i="1"/>
  <c r="AC136" i="1"/>
  <c r="AH136" i="1"/>
  <c r="AD136" i="1"/>
  <c r="AE136" i="1"/>
  <c r="AF136" i="1"/>
  <c r="AG136" i="1"/>
  <c r="AC135" i="1"/>
  <c r="AE135" i="1"/>
  <c r="AH135" i="1"/>
  <c r="AD135" i="1"/>
  <c r="AF135" i="1"/>
  <c r="AG135" i="1"/>
  <c r="AC134" i="1"/>
  <c r="AE134" i="1"/>
  <c r="AF134" i="1"/>
  <c r="AG134" i="1"/>
  <c r="AH134" i="1"/>
  <c r="AD134" i="1"/>
  <c r="AC133" i="1"/>
  <c r="AG133" i="1"/>
  <c r="AD133" i="1"/>
  <c r="AE133" i="1"/>
  <c r="AF133" i="1"/>
  <c r="AH133" i="1"/>
  <c r="AC132" i="1"/>
  <c r="AD132" i="1"/>
  <c r="AG132" i="1"/>
  <c r="AH132" i="1"/>
  <c r="AE132" i="1"/>
  <c r="AF132" i="1"/>
  <c r="AD131" i="1"/>
  <c r="AE131" i="1"/>
  <c r="AF131" i="1"/>
  <c r="AG131" i="1"/>
  <c r="AH131" i="1"/>
  <c r="AC131" i="1"/>
  <c r="AC130" i="1"/>
  <c r="AF130" i="1"/>
  <c r="AD130" i="1"/>
  <c r="AE130" i="1"/>
  <c r="AG130" i="1"/>
  <c r="AH130" i="1"/>
  <c r="AC129" i="1"/>
  <c r="AF129" i="1"/>
  <c r="AG129" i="1"/>
  <c r="AH129" i="1"/>
  <c r="AD129" i="1"/>
  <c r="AE129" i="1"/>
  <c r="AC128" i="1"/>
  <c r="AH128" i="1"/>
  <c r="AD128" i="1"/>
  <c r="AE128" i="1"/>
  <c r="AF128" i="1"/>
  <c r="AG128" i="1"/>
  <c r="AC127" i="1"/>
  <c r="AE127" i="1"/>
  <c r="AH127" i="1"/>
  <c r="AG127" i="1"/>
  <c r="AD127" i="1"/>
  <c r="AF127" i="1"/>
  <c r="AC126" i="1"/>
  <c r="AE126" i="1"/>
  <c r="AF126" i="1"/>
  <c r="AG126" i="1"/>
  <c r="AH126" i="1"/>
  <c r="AD126" i="1"/>
  <c r="AC125" i="1"/>
  <c r="AG125" i="1"/>
  <c r="AD125" i="1"/>
  <c r="AE125" i="1"/>
  <c r="AF125" i="1"/>
  <c r="AH125" i="1"/>
  <c r="AC124" i="1"/>
  <c r="AD124" i="1"/>
  <c r="AG124" i="1"/>
  <c r="AH124" i="1"/>
  <c r="AE124" i="1"/>
  <c r="AF124" i="1"/>
  <c r="AD123" i="1"/>
  <c r="AE123" i="1"/>
  <c r="AF123" i="1"/>
  <c r="AG123" i="1"/>
  <c r="AH123" i="1"/>
  <c r="AC123" i="1"/>
  <c r="AC122" i="1"/>
  <c r="AF122" i="1"/>
  <c r="AD122" i="1"/>
  <c r="AE122" i="1"/>
  <c r="AG122" i="1"/>
  <c r="AH122" i="1"/>
  <c r="AC121" i="1"/>
  <c r="AF121" i="1"/>
  <c r="AG121" i="1"/>
  <c r="AH121" i="1"/>
  <c r="AD121" i="1"/>
  <c r="AE121" i="1"/>
  <c r="AC120" i="1"/>
  <c r="AH120" i="1"/>
  <c r="AD120" i="1"/>
  <c r="AE120" i="1"/>
  <c r="AF120" i="1"/>
  <c r="AG120" i="1"/>
  <c r="AC119" i="1"/>
  <c r="AE119" i="1"/>
  <c r="AH119" i="1"/>
  <c r="AF119" i="1"/>
  <c r="AG119" i="1"/>
  <c r="AD119" i="1"/>
  <c r="AC118" i="1"/>
  <c r="AE118" i="1"/>
  <c r="AF118" i="1"/>
  <c r="AG118" i="1"/>
  <c r="AH118" i="1"/>
  <c r="AD118" i="1"/>
  <c r="AC117" i="1"/>
  <c r="AG117" i="1"/>
  <c r="AD117" i="1"/>
  <c r="AE117" i="1"/>
  <c r="AF117" i="1"/>
  <c r="AH117" i="1"/>
  <c r="AC116" i="1"/>
  <c r="AD116" i="1"/>
  <c r="AG116" i="1"/>
  <c r="AH116" i="1"/>
  <c r="AE116" i="1"/>
  <c r="AF116" i="1"/>
  <c r="AD115" i="1"/>
  <c r="AE115" i="1"/>
  <c r="AF115" i="1"/>
  <c r="AG115" i="1"/>
  <c r="AH115" i="1"/>
  <c r="AC115" i="1"/>
  <c r="AC114" i="1"/>
  <c r="AF114" i="1"/>
  <c r="AD114" i="1"/>
  <c r="AH114" i="1"/>
  <c r="AE114" i="1"/>
  <c r="AG114" i="1"/>
  <c r="AC113" i="1"/>
  <c r="AF113" i="1"/>
  <c r="AG113" i="1"/>
  <c r="AH113" i="1"/>
  <c r="AD113" i="1"/>
  <c r="AE113" i="1"/>
  <c r="AC112" i="1"/>
  <c r="AH112" i="1"/>
  <c r="AD112" i="1"/>
  <c r="AE112" i="1"/>
  <c r="AF112" i="1"/>
  <c r="AG112" i="1"/>
  <c r="AC111" i="1"/>
  <c r="AE111" i="1"/>
  <c r="AH111" i="1"/>
  <c r="AD111" i="1"/>
  <c r="AF111" i="1"/>
  <c r="AG111" i="1"/>
  <c r="AC110" i="1"/>
  <c r="AE110" i="1"/>
  <c r="AF110" i="1"/>
  <c r="AG110" i="1"/>
  <c r="AH110" i="1"/>
  <c r="AD110" i="1"/>
  <c r="AC109" i="1"/>
  <c r="AG109" i="1"/>
  <c r="AD109" i="1"/>
  <c r="AE109" i="1"/>
  <c r="AF109" i="1"/>
  <c r="AH109" i="1"/>
  <c r="AC108" i="1"/>
  <c r="AD108" i="1"/>
  <c r="AG108" i="1"/>
  <c r="AH108" i="1"/>
  <c r="AE108" i="1"/>
  <c r="AF108" i="1"/>
  <c r="AD107" i="1"/>
  <c r="AE107" i="1"/>
  <c r="AF107" i="1"/>
  <c r="AG107" i="1"/>
  <c r="AH107" i="1"/>
  <c r="AC107" i="1"/>
  <c r="AC106" i="1"/>
  <c r="AF106" i="1"/>
  <c r="AD106" i="1"/>
  <c r="AG106" i="1"/>
  <c r="AH106" i="1"/>
  <c r="AE106" i="1"/>
  <c r="AC105" i="1"/>
  <c r="AF105" i="1"/>
  <c r="AG105" i="1"/>
  <c r="AH105" i="1"/>
  <c r="AD105" i="1"/>
  <c r="AE105" i="1"/>
  <c r="AC104" i="1"/>
  <c r="AH104" i="1"/>
  <c r="AD104" i="1"/>
  <c r="AE104" i="1"/>
  <c r="AF104" i="1"/>
  <c r="AG104" i="1"/>
  <c r="AC103" i="1"/>
  <c r="AE103" i="1"/>
  <c r="AH103" i="1"/>
  <c r="AD103" i="1"/>
  <c r="AF103" i="1"/>
  <c r="AG103" i="1"/>
  <c r="AC102" i="1"/>
  <c r="AE102" i="1"/>
  <c r="AF102" i="1"/>
  <c r="AG102" i="1"/>
  <c r="AH102" i="1"/>
  <c r="AD102" i="1"/>
  <c r="AC101" i="1"/>
  <c r="AG101" i="1"/>
  <c r="AD101" i="1"/>
  <c r="AE101" i="1"/>
  <c r="AF101" i="1"/>
  <c r="AH101" i="1"/>
  <c r="AC100" i="1"/>
  <c r="AD100" i="1"/>
  <c r="AG100" i="1"/>
  <c r="AH100" i="1"/>
  <c r="AE100" i="1"/>
  <c r="AF100" i="1"/>
  <c r="AD99" i="1"/>
  <c r="AE99" i="1"/>
  <c r="AF99" i="1"/>
  <c r="AG99" i="1"/>
  <c r="AH99" i="1"/>
  <c r="AC99" i="1"/>
  <c r="AC98" i="1"/>
  <c r="AF98" i="1"/>
  <c r="AD98" i="1"/>
  <c r="AE98" i="1"/>
  <c r="AG98" i="1"/>
  <c r="AH98" i="1"/>
  <c r="AC97" i="1"/>
  <c r="AF97" i="1"/>
  <c r="AG97" i="1"/>
  <c r="AH97" i="1"/>
  <c r="AD97" i="1"/>
  <c r="AE97" i="1"/>
  <c r="AC96" i="1"/>
  <c r="AH96" i="1"/>
  <c r="AD96" i="1"/>
  <c r="AE96" i="1"/>
  <c r="AF96" i="1"/>
  <c r="AG96" i="1"/>
  <c r="AC95" i="1"/>
  <c r="AE95" i="1"/>
  <c r="AH95" i="1"/>
  <c r="AD95" i="1"/>
  <c r="AF95" i="1"/>
  <c r="AG95" i="1"/>
  <c r="AC94" i="1"/>
  <c r="AE94" i="1"/>
  <c r="AF94" i="1"/>
  <c r="AG94" i="1"/>
  <c r="AH94" i="1"/>
  <c r="AD94" i="1"/>
  <c r="AC93" i="1"/>
  <c r="AG93" i="1"/>
  <c r="AD93" i="1"/>
  <c r="AE93" i="1"/>
  <c r="AH93" i="1"/>
  <c r="AF93" i="1"/>
  <c r="AC92" i="1"/>
  <c r="AD92" i="1"/>
  <c r="AG92" i="1"/>
  <c r="AH92" i="1"/>
  <c r="AE92" i="1"/>
  <c r="AF92" i="1"/>
  <c r="AD91" i="1"/>
  <c r="AE91" i="1"/>
  <c r="AF91" i="1"/>
  <c r="AG91" i="1"/>
  <c r="AH91" i="1"/>
  <c r="AC90" i="1"/>
  <c r="AF90" i="1"/>
  <c r="AD90" i="1"/>
  <c r="AE90" i="1"/>
  <c r="AG90" i="1"/>
  <c r="AH90" i="1"/>
  <c r="AC89" i="1"/>
  <c r="AF89" i="1"/>
  <c r="AG89" i="1"/>
  <c r="AH89" i="1"/>
  <c r="AE89" i="1"/>
  <c r="AD89" i="1"/>
  <c r="AC88" i="1"/>
  <c r="AH88" i="1"/>
  <c r="AD88" i="1"/>
  <c r="AE88" i="1"/>
  <c r="AF88" i="1"/>
  <c r="AG88" i="1"/>
  <c r="AC87" i="1"/>
  <c r="AE87" i="1"/>
  <c r="AH87" i="1"/>
  <c r="AD87" i="1"/>
  <c r="AF87" i="1"/>
  <c r="AG87" i="1"/>
  <c r="AC86" i="1"/>
  <c r="AE86" i="1"/>
  <c r="AF86" i="1"/>
  <c r="AG86" i="1"/>
  <c r="AH86" i="1"/>
  <c r="AD86" i="1"/>
  <c r="AC85" i="1"/>
  <c r="AG85" i="1"/>
  <c r="AD85" i="1"/>
  <c r="AE85" i="1"/>
  <c r="AF85" i="1"/>
  <c r="AH85" i="1"/>
  <c r="AC84" i="1"/>
  <c r="AD84" i="1"/>
  <c r="AG84" i="1"/>
  <c r="AH84" i="1"/>
  <c r="AE84" i="1"/>
  <c r="AF84" i="1"/>
  <c r="AD83" i="1"/>
  <c r="AE83" i="1"/>
  <c r="AF83" i="1"/>
  <c r="AG83" i="1"/>
  <c r="AH83" i="1"/>
  <c r="AC83" i="1"/>
  <c r="AC82" i="1"/>
  <c r="AF82" i="1"/>
  <c r="AD82" i="1"/>
  <c r="AE82" i="1"/>
  <c r="AG82" i="1"/>
  <c r="AH82" i="1"/>
  <c r="AC81" i="1"/>
  <c r="AF81" i="1"/>
  <c r="AG81" i="1"/>
  <c r="AH81" i="1"/>
  <c r="AD81" i="1"/>
  <c r="AE81" i="1"/>
  <c r="AC80" i="1"/>
  <c r="AH80" i="1"/>
  <c r="AD80" i="1"/>
  <c r="AE80" i="1"/>
  <c r="AF80" i="1"/>
  <c r="AG80" i="1"/>
  <c r="AC79" i="1"/>
  <c r="AE79" i="1"/>
  <c r="AF79" i="1"/>
  <c r="AG79" i="1"/>
  <c r="AH79" i="1"/>
  <c r="AD79" i="1"/>
  <c r="AE450" i="1"/>
  <c r="AH397" i="1"/>
  <c r="AC13" i="1"/>
  <c r="AG13" i="1"/>
  <c r="AH13" i="1"/>
  <c r="AD13" i="1"/>
  <c r="AE13" i="1"/>
  <c r="AF13" i="1"/>
  <c r="AC12" i="1"/>
  <c r="AD12" i="1"/>
  <c r="AE12" i="1"/>
  <c r="AF12" i="1"/>
  <c r="AG12" i="1"/>
  <c r="AH12" i="1"/>
  <c r="AC500" i="1"/>
  <c r="AF500" i="1"/>
  <c r="AG500" i="1"/>
  <c r="AH500" i="1"/>
  <c r="AD500" i="1"/>
  <c r="AE500" i="1"/>
  <c r="AC498" i="1"/>
  <c r="AH498" i="1"/>
  <c r="AD498" i="1"/>
  <c r="AF498" i="1"/>
  <c r="AG498" i="1"/>
  <c r="AC496" i="1"/>
  <c r="AD496" i="1"/>
  <c r="AE496" i="1"/>
  <c r="AF496" i="1"/>
  <c r="AH496" i="1"/>
  <c r="AC494" i="1"/>
  <c r="AD494" i="1"/>
  <c r="AE494" i="1"/>
  <c r="AF494" i="1"/>
  <c r="AG494" i="1"/>
  <c r="AH494" i="1"/>
  <c r="AC492" i="1"/>
  <c r="AF492" i="1"/>
  <c r="AG492" i="1"/>
  <c r="AH492" i="1"/>
  <c r="AD492" i="1"/>
  <c r="AE492" i="1"/>
  <c r="AC490" i="1"/>
  <c r="AH490" i="1"/>
  <c r="AD490" i="1"/>
  <c r="AF490" i="1"/>
  <c r="AG490" i="1"/>
  <c r="AC488" i="1"/>
  <c r="AD488" i="1"/>
  <c r="AE488" i="1"/>
  <c r="AF488" i="1"/>
  <c r="AH488" i="1"/>
  <c r="AC486" i="1"/>
  <c r="AD486" i="1"/>
  <c r="AE486" i="1"/>
  <c r="AF486" i="1"/>
  <c r="AG486" i="1"/>
  <c r="AH486" i="1"/>
  <c r="AC484" i="1"/>
  <c r="AF484" i="1"/>
  <c r="AG484" i="1"/>
  <c r="AH484" i="1"/>
  <c r="AD484" i="1"/>
  <c r="AE484" i="1"/>
  <c r="AC482" i="1"/>
  <c r="AH482" i="1"/>
  <c r="AD482" i="1"/>
  <c r="AF482" i="1"/>
  <c r="AG482" i="1"/>
  <c r="AC480" i="1"/>
  <c r="AD480" i="1"/>
  <c r="AE480" i="1"/>
  <c r="AF480" i="1"/>
  <c r="AH480" i="1"/>
  <c r="AC477" i="1"/>
  <c r="AD477" i="1"/>
  <c r="AE477" i="1"/>
  <c r="AG477" i="1"/>
  <c r="AH477" i="1"/>
  <c r="AC475" i="1"/>
  <c r="AD475" i="1"/>
  <c r="AE475" i="1"/>
  <c r="AF475" i="1"/>
  <c r="AG475" i="1"/>
  <c r="AC473" i="1"/>
  <c r="AE473" i="1"/>
  <c r="AF473" i="1"/>
  <c r="AG473" i="1"/>
  <c r="AH473" i="1"/>
  <c r="AD473" i="1"/>
  <c r="AC471" i="1"/>
  <c r="AG471" i="1"/>
  <c r="AH471" i="1"/>
  <c r="AE471" i="1"/>
  <c r="AF471" i="1"/>
  <c r="AC469" i="1"/>
  <c r="AD469" i="1"/>
  <c r="AE469" i="1"/>
  <c r="AG469" i="1"/>
  <c r="AH469" i="1"/>
  <c r="AC467" i="1"/>
  <c r="AD467" i="1"/>
  <c r="AE467" i="1"/>
  <c r="AF467" i="1"/>
  <c r="AG467" i="1"/>
  <c r="AC465" i="1"/>
  <c r="AE465" i="1"/>
  <c r="AF465" i="1"/>
  <c r="AG465" i="1"/>
  <c r="AH465" i="1"/>
  <c r="AD465" i="1"/>
  <c r="AC463" i="1"/>
  <c r="AG463" i="1"/>
  <c r="AH463" i="1"/>
  <c r="AE463" i="1"/>
  <c r="AF463" i="1"/>
  <c r="AC461" i="1"/>
  <c r="AD461" i="1"/>
  <c r="AE461" i="1"/>
  <c r="AG461" i="1"/>
  <c r="AH461" i="1"/>
  <c r="AC459" i="1"/>
  <c r="AD459" i="1"/>
  <c r="AE459" i="1"/>
  <c r="AF459" i="1"/>
  <c r="AG459" i="1"/>
  <c r="AC457" i="1"/>
  <c r="AE457" i="1"/>
  <c r="AF457" i="1"/>
  <c r="AG457" i="1"/>
  <c r="AH457" i="1"/>
  <c r="AD457" i="1"/>
  <c r="AC455" i="1"/>
  <c r="AG455" i="1"/>
  <c r="AH455" i="1"/>
  <c r="AE455" i="1"/>
  <c r="AF455" i="1"/>
  <c r="AC453" i="1"/>
  <c r="AD453" i="1"/>
  <c r="AE453" i="1"/>
  <c r="AG453" i="1"/>
  <c r="AH453" i="1"/>
  <c r="AC451" i="1"/>
  <c r="AD451" i="1"/>
  <c r="AE451" i="1"/>
  <c r="AF451" i="1"/>
  <c r="AG451" i="1"/>
  <c r="AC449" i="1"/>
  <c r="AE449" i="1"/>
  <c r="AF449" i="1"/>
  <c r="AG449" i="1"/>
  <c r="AH449" i="1"/>
  <c r="AD449" i="1"/>
  <c r="AC447" i="1"/>
  <c r="AG447" i="1"/>
  <c r="AH447" i="1"/>
  <c r="AE447" i="1"/>
  <c r="AF447" i="1"/>
  <c r="AC445" i="1"/>
  <c r="AD445" i="1"/>
  <c r="AE445" i="1"/>
  <c r="AG445" i="1"/>
  <c r="AH445" i="1"/>
  <c r="AC443" i="1"/>
  <c r="AD443" i="1"/>
  <c r="AE443" i="1"/>
  <c r="AF443" i="1"/>
  <c r="AG443" i="1"/>
  <c r="AC441" i="1"/>
  <c r="AE441" i="1"/>
  <c r="AD441" i="1"/>
  <c r="AF441" i="1"/>
  <c r="AG441" i="1"/>
  <c r="AH441" i="1"/>
  <c r="AC439" i="1"/>
  <c r="AE439" i="1"/>
  <c r="AG439" i="1"/>
  <c r="AD439" i="1"/>
  <c r="AF439" i="1"/>
  <c r="AH439" i="1"/>
  <c r="AC437" i="1"/>
  <c r="AG437" i="1"/>
  <c r="AD437" i="1"/>
  <c r="AE437" i="1"/>
  <c r="AH437" i="1"/>
  <c r="AF437" i="1"/>
  <c r="AC435" i="1"/>
  <c r="AE435" i="1"/>
  <c r="AF435" i="1"/>
  <c r="AG435" i="1"/>
  <c r="AD435" i="1"/>
  <c r="AH435" i="1"/>
  <c r="AC433" i="1"/>
  <c r="AE433" i="1"/>
  <c r="AG433" i="1"/>
  <c r="AH433" i="1"/>
  <c r="AF433" i="1"/>
  <c r="AD433" i="1"/>
  <c r="AC431" i="1"/>
  <c r="AE431" i="1"/>
  <c r="AG431" i="1"/>
  <c r="AD431" i="1"/>
  <c r="AF431" i="1"/>
  <c r="AC429" i="1"/>
  <c r="AG429" i="1"/>
  <c r="AD429" i="1"/>
  <c r="AE429" i="1"/>
  <c r="AF429" i="1"/>
  <c r="AH429" i="1"/>
  <c r="AC427" i="1"/>
  <c r="AE427" i="1"/>
  <c r="AF427" i="1"/>
  <c r="AG427" i="1"/>
  <c r="AD427" i="1"/>
  <c r="AC425" i="1"/>
  <c r="AE425" i="1"/>
  <c r="AG425" i="1"/>
  <c r="AH425" i="1"/>
  <c r="AD425" i="1"/>
  <c r="AF425" i="1"/>
  <c r="AC423" i="1"/>
  <c r="AE423" i="1"/>
  <c r="AG423" i="1"/>
  <c r="AD423" i="1"/>
  <c r="AH423" i="1"/>
  <c r="AC421" i="1"/>
  <c r="AG421" i="1"/>
  <c r="AD421" i="1"/>
  <c r="AE421" i="1"/>
  <c r="AF421" i="1"/>
  <c r="AH421" i="1"/>
  <c r="AC419" i="1"/>
  <c r="AE419" i="1"/>
  <c r="AF419" i="1"/>
  <c r="AG419" i="1"/>
  <c r="AH419" i="1"/>
  <c r="AC417" i="1"/>
  <c r="AE417" i="1"/>
  <c r="AG417" i="1"/>
  <c r="AH417" i="1"/>
  <c r="AD417" i="1"/>
  <c r="AF417" i="1"/>
  <c r="AC415" i="1"/>
  <c r="AE415" i="1"/>
  <c r="AG415" i="1"/>
  <c r="AF415" i="1"/>
  <c r="AH415" i="1"/>
  <c r="AC413" i="1"/>
  <c r="AG413" i="1"/>
  <c r="AD413" i="1"/>
  <c r="AE413" i="1"/>
  <c r="AF413" i="1"/>
  <c r="AH413" i="1"/>
  <c r="AC410" i="1"/>
  <c r="AF410" i="1"/>
  <c r="AH410" i="1"/>
  <c r="AD410" i="1"/>
  <c r="AE410" i="1"/>
  <c r="AC408" i="1"/>
  <c r="AH408" i="1"/>
  <c r="AD408" i="1"/>
  <c r="AE408" i="1"/>
  <c r="AF408" i="1"/>
  <c r="AG408" i="1"/>
  <c r="AC406" i="1"/>
  <c r="AD406" i="1"/>
  <c r="AF406" i="1"/>
  <c r="AG406" i="1"/>
  <c r="AH406" i="1"/>
  <c r="AC404" i="1"/>
  <c r="AD404" i="1"/>
  <c r="AF404" i="1"/>
  <c r="AH404" i="1"/>
  <c r="AE404" i="1"/>
  <c r="AG404" i="1"/>
  <c r="AC402" i="1"/>
  <c r="AF402" i="1"/>
  <c r="AH402" i="1"/>
  <c r="AD402" i="1"/>
  <c r="AG402" i="1"/>
  <c r="AC400" i="1"/>
  <c r="AH400" i="1"/>
  <c r="AD400" i="1"/>
  <c r="AE400" i="1"/>
  <c r="AF400" i="1"/>
  <c r="AG400" i="1"/>
  <c r="AC398" i="1"/>
  <c r="AD398" i="1"/>
  <c r="AF398" i="1"/>
  <c r="AG398" i="1"/>
  <c r="AH398" i="1"/>
  <c r="AE398" i="1"/>
  <c r="AC396" i="1"/>
  <c r="AD396" i="1"/>
  <c r="AF396" i="1"/>
  <c r="AH396" i="1"/>
  <c r="AE396" i="1"/>
  <c r="AG396" i="1"/>
  <c r="AC394" i="1"/>
  <c r="AF394" i="1"/>
  <c r="AH394" i="1"/>
  <c r="AD394" i="1"/>
  <c r="AE394" i="1"/>
  <c r="AG394" i="1"/>
  <c r="AC393" i="1"/>
  <c r="AE393" i="1"/>
  <c r="AG393" i="1"/>
  <c r="AH393" i="1"/>
  <c r="AD393" i="1"/>
  <c r="AC391" i="1"/>
  <c r="AE391" i="1"/>
  <c r="AG391" i="1"/>
  <c r="AD391" i="1"/>
  <c r="AF391" i="1"/>
  <c r="AH391" i="1"/>
  <c r="AC389" i="1"/>
  <c r="AG389" i="1"/>
  <c r="AD389" i="1"/>
  <c r="AE389" i="1"/>
  <c r="AH389" i="1"/>
  <c r="AC387" i="1"/>
  <c r="AE387" i="1"/>
  <c r="AF387" i="1"/>
  <c r="AG387" i="1"/>
  <c r="AD387" i="1"/>
  <c r="AH387" i="1"/>
  <c r="AC385" i="1"/>
  <c r="AE385" i="1"/>
  <c r="AG385" i="1"/>
  <c r="AH385" i="1"/>
  <c r="AF385" i="1"/>
  <c r="AC383" i="1"/>
  <c r="AE383" i="1"/>
  <c r="AG383" i="1"/>
  <c r="AD383" i="1"/>
  <c r="AF383" i="1"/>
  <c r="AH383" i="1"/>
  <c r="AC381" i="1"/>
  <c r="AG381" i="1"/>
  <c r="AD381" i="1"/>
  <c r="AE381" i="1"/>
  <c r="AF381" i="1"/>
  <c r="AH381" i="1"/>
  <c r="AC379" i="1"/>
  <c r="AE379" i="1"/>
  <c r="AF379" i="1"/>
  <c r="AG379" i="1"/>
  <c r="AD379" i="1"/>
  <c r="AH379" i="1"/>
  <c r="AC377" i="1"/>
  <c r="AE377" i="1"/>
  <c r="AG377" i="1"/>
  <c r="AH377" i="1"/>
  <c r="AD377" i="1"/>
  <c r="AF377" i="1"/>
  <c r="AC375" i="1"/>
  <c r="AE375" i="1"/>
  <c r="AG375" i="1"/>
  <c r="AD375" i="1"/>
  <c r="AF375" i="1"/>
  <c r="AH375" i="1"/>
  <c r="AC372" i="1"/>
  <c r="AD372" i="1"/>
  <c r="AF372" i="1"/>
  <c r="AH372" i="1"/>
  <c r="AG372" i="1"/>
  <c r="AC370" i="1"/>
  <c r="AF370" i="1"/>
  <c r="AH370" i="1"/>
  <c r="AD370" i="1"/>
  <c r="AE370" i="1"/>
  <c r="AG370" i="1"/>
  <c r="AC368" i="1"/>
  <c r="AH368" i="1"/>
  <c r="AD368" i="1"/>
  <c r="AE368" i="1"/>
  <c r="AF368" i="1"/>
  <c r="AG368" i="1"/>
  <c r="AC366" i="1"/>
  <c r="AD366" i="1"/>
  <c r="AE366" i="1"/>
  <c r="AF366" i="1"/>
  <c r="AG366" i="1"/>
  <c r="AH366" i="1"/>
  <c r="AC364" i="1"/>
  <c r="AD364" i="1"/>
  <c r="AE364" i="1"/>
  <c r="AF364" i="1"/>
  <c r="AG364" i="1"/>
  <c r="AH364" i="1"/>
  <c r="AC363" i="1"/>
  <c r="AD363" i="1"/>
  <c r="AE363" i="1"/>
  <c r="AF363" i="1"/>
  <c r="AG363" i="1"/>
  <c r="AH363" i="1"/>
  <c r="AC362" i="1"/>
  <c r="AF362" i="1"/>
  <c r="AG362" i="1"/>
  <c r="AH362" i="1"/>
  <c r="AD362" i="1"/>
  <c r="AE362" i="1"/>
  <c r="AC360" i="1"/>
  <c r="AH360" i="1"/>
  <c r="AD360" i="1"/>
  <c r="AE360" i="1"/>
  <c r="AF360" i="1"/>
  <c r="AG360" i="1"/>
  <c r="AC358" i="1"/>
  <c r="AD358" i="1"/>
  <c r="AE358" i="1"/>
  <c r="AF358" i="1"/>
  <c r="AG358" i="1"/>
  <c r="AH358" i="1"/>
  <c r="AC356" i="1"/>
  <c r="AD356" i="1"/>
  <c r="AE356" i="1"/>
  <c r="AF356" i="1"/>
  <c r="AG356" i="1"/>
  <c r="AH356" i="1"/>
  <c r="AC354" i="1"/>
  <c r="AF354" i="1"/>
  <c r="AG354" i="1"/>
  <c r="AH354" i="1"/>
  <c r="AD354" i="1"/>
  <c r="AC351" i="1"/>
  <c r="AE351" i="1"/>
  <c r="AF351" i="1"/>
  <c r="AG351" i="1"/>
  <c r="AH351" i="1"/>
  <c r="AD351" i="1"/>
  <c r="AC349" i="1"/>
  <c r="AG349" i="1"/>
  <c r="AH349" i="1"/>
  <c r="AD349" i="1"/>
  <c r="AE349" i="1"/>
  <c r="AF349" i="1"/>
  <c r="AC347" i="1"/>
  <c r="AD347" i="1"/>
  <c r="AE347" i="1"/>
  <c r="AF347" i="1"/>
  <c r="AG347" i="1"/>
  <c r="AH347" i="1"/>
  <c r="AC345" i="1"/>
  <c r="AD345" i="1"/>
  <c r="AE345" i="1"/>
  <c r="AF345" i="1"/>
  <c r="AG345" i="1"/>
  <c r="AH345" i="1"/>
  <c r="AC343" i="1"/>
  <c r="AE343" i="1"/>
  <c r="AF343" i="1"/>
  <c r="AG343" i="1"/>
  <c r="AH343" i="1"/>
  <c r="AD343" i="1"/>
  <c r="AC342" i="1"/>
  <c r="AD342" i="1"/>
  <c r="AE342" i="1"/>
  <c r="AF342" i="1"/>
  <c r="AG342" i="1"/>
  <c r="AH342" i="1"/>
  <c r="AC341" i="1"/>
  <c r="AG341" i="1"/>
  <c r="AH341" i="1"/>
  <c r="AD341" i="1"/>
  <c r="AE341" i="1"/>
  <c r="AC339" i="1"/>
  <c r="AD339" i="1"/>
  <c r="AE339" i="1"/>
  <c r="AF339" i="1"/>
  <c r="AG339" i="1"/>
  <c r="AH339" i="1"/>
  <c r="AC337" i="1"/>
  <c r="AD337" i="1"/>
  <c r="AE337" i="1"/>
  <c r="AF337" i="1"/>
  <c r="AG337" i="1"/>
  <c r="AH337" i="1"/>
  <c r="AC335" i="1"/>
  <c r="AE335" i="1"/>
  <c r="AF335" i="1"/>
  <c r="AG335" i="1"/>
  <c r="AH335" i="1"/>
  <c r="AD335" i="1"/>
  <c r="AC333" i="1"/>
  <c r="AE333" i="1"/>
  <c r="AF333" i="1"/>
  <c r="AH333" i="1"/>
  <c r="AD333" i="1"/>
  <c r="AG333" i="1"/>
  <c r="AC331" i="1"/>
  <c r="AG331" i="1"/>
  <c r="AH331" i="1"/>
  <c r="AF331" i="1"/>
  <c r="AE331" i="1"/>
  <c r="AD331" i="1"/>
  <c r="AC329" i="1"/>
  <c r="AD329" i="1"/>
  <c r="AE329" i="1"/>
  <c r="AH329" i="1"/>
  <c r="AF329" i="1"/>
  <c r="AG329" i="1"/>
  <c r="AC327" i="1"/>
  <c r="AD327" i="1"/>
  <c r="AF327" i="1"/>
  <c r="AG327" i="1"/>
  <c r="AE327" i="1"/>
  <c r="AH327" i="1"/>
  <c r="AC325" i="1"/>
  <c r="AE325" i="1"/>
  <c r="AF325" i="1"/>
  <c r="AH325" i="1"/>
  <c r="AD325" i="1"/>
  <c r="AG325" i="1"/>
  <c r="AC322" i="1"/>
  <c r="AD322" i="1"/>
  <c r="AE322" i="1"/>
  <c r="AG322" i="1"/>
  <c r="AH322" i="1"/>
  <c r="AF322" i="1"/>
  <c r="AC320" i="1"/>
  <c r="AF320" i="1"/>
  <c r="AG320" i="1"/>
  <c r="AE320" i="1"/>
  <c r="AD320" i="1"/>
  <c r="AH320" i="1"/>
  <c r="AC318" i="1"/>
  <c r="AH318" i="1"/>
  <c r="AD318" i="1"/>
  <c r="AG318" i="1"/>
  <c r="AF318" i="1"/>
  <c r="AC316" i="1"/>
  <c r="AE316" i="1"/>
  <c r="AF316" i="1"/>
  <c r="AD316" i="1"/>
  <c r="AG316" i="1"/>
  <c r="AH316" i="1"/>
  <c r="AC314" i="1"/>
  <c r="AD314" i="1"/>
  <c r="AE314" i="1"/>
  <c r="AG314" i="1"/>
  <c r="AH314" i="1"/>
  <c r="AF314" i="1"/>
  <c r="AC312" i="1"/>
  <c r="AF312" i="1"/>
  <c r="AG312" i="1"/>
  <c r="AE312" i="1"/>
  <c r="AD312" i="1"/>
  <c r="AH312" i="1"/>
  <c r="AC310" i="1"/>
  <c r="AH310" i="1"/>
  <c r="AD310" i="1"/>
  <c r="AG310" i="1"/>
  <c r="AE310" i="1"/>
  <c r="AF310" i="1"/>
  <c r="AC308" i="1"/>
  <c r="AE308" i="1"/>
  <c r="AF308" i="1"/>
  <c r="AD308" i="1"/>
  <c r="AG308" i="1"/>
  <c r="AH308" i="1"/>
  <c r="AC306" i="1"/>
  <c r="AD306" i="1"/>
  <c r="AE306" i="1"/>
  <c r="AG306" i="1"/>
  <c r="AH306" i="1"/>
  <c r="AF306" i="1"/>
  <c r="AC304" i="1"/>
  <c r="AF304" i="1"/>
  <c r="AG304" i="1"/>
  <c r="AE304" i="1"/>
  <c r="AD304" i="1"/>
  <c r="AH304" i="1"/>
  <c r="AC302" i="1"/>
  <c r="AH302" i="1"/>
  <c r="AD302" i="1"/>
  <c r="AG302" i="1"/>
  <c r="AE302" i="1"/>
  <c r="AF302" i="1"/>
  <c r="AC300" i="1"/>
  <c r="AE300" i="1"/>
  <c r="AF300" i="1"/>
  <c r="AD300" i="1"/>
  <c r="AG300" i="1"/>
  <c r="AH300" i="1"/>
  <c r="AC298" i="1"/>
  <c r="AD298" i="1"/>
  <c r="AE298" i="1"/>
  <c r="AG298" i="1"/>
  <c r="AH298" i="1"/>
  <c r="AF298" i="1"/>
  <c r="AC296" i="1"/>
  <c r="AF296" i="1"/>
  <c r="AG296" i="1"/>
  <c r="AE296" i="1"/>
  <c r="AD296" i="1"/>
  <c r="AH296" i="1"/>
  <c r="AC294" i="1"/>
  <c r="AH294" i="1"/>
  <c r="AD294" i="1"/>
  <c r="AG294" i="1"/>
  <c r="AE294" i="1"/>
  <c r="AF294" i="1"/>
  <c r="AC292" i="1"/>
  <c r="AE292" i="1"/>
  <c r="AF292" i="1"/>
  <c r="AH292" i="1"/>
  <c r="AD292" i="1"/>
  <c r="AG292" i="1"/>
  <c r="AC290" i="1"/>
  <c r="AD290" i="1"/>
  <c r="AE290" i="1"/>
  <c r="AG290" i="1"/>
  <c r="AH290" i="1"/>
  <c r="AF290" i="1"/>
  <c r="AC288" i="1"/>
  <c r="AF288" i="1"/>
  <c r="AG288" i="1"/>
  <c r="AD288" i="1"/>
  <c r="AE288" i="1"/>
  <c r="AH288" i="1"/>
  <c r="AC286" i="1"/>
  <c r="AH286" i="1"/>
  <c r="AD286" i="1"/>
  <c r="AF286" i="1"/>
  <c r="AG286" i="1"/>
  <c r="AE286" i="1"/>
  <c r="AC284" i="1"/>
  <c r="AD284" i="1"/>
  <c r="AE284" i="1"/>
  <c r="AF284" i="1"/>
  <c r="AH284" i="1"/>
  <c r="AG284" i="1"/>
  <c r="AC282" i="1"/>
  <c r="AD282" i="1"/>
  <c r="AE282" i="1"/>
  <c r="AF282" i="1"/>
  <c r="AG282" i="1"/>
  <c r="AH282" i="1"/>
  <c r="AC280" i="1"/>
  <c r="AF280" i="1"/>
  <c r="AG280" i="1"/>
  <c r="AH280" i="1"/>
  <c r="AD280" i="1"/>
  <c r="AE280" i="1"/>
  <c r="AC278" i="1"/>
  <c r="AH278" i="1"/>
  <c r="AD278" i="1"/>
  <c r="AF278" i="1"/>
  <c r="AG278" i="1"/>
  <c r="AE278" i="1"/>
  <c r="AC274" i="1"/>
  <c r="AD274" i="1"/>
  <c r="AE274" i="1"/>
  <c r="AF274" i="1"/>
  <c r="AG274" i="1"/>
  <c r="AH274" i="1"/>
  <c r="AC272" i="1"/>
  <c r="AF272" i="1"/>
  <c r="AG272" i="1"/>
  <c r="AH272" i="1"/>
  <c r="AD272" i="1"/>
  <c r="AE272" i="1"/>
  <c r="AC269" i="1"/>
  <c r="AE269" i="1"/>
  <c r="AF269" i="1"/>
  <c r="AG269" i="1"/>
  <c r="AH269" i="1"/>
  <c r="AD269" i="1"/>
  <c r="AG267" i="1"/>
  <c r="AH267" i="1"/>
  <c r="AE267" i="1"/>
  <c r="AF267" i="1"/>
  <c r="AD267" i="1"/>
  <c r="AC267" i="1"/>
  <c r="AC265" i="1"/>
  <c r="AD265" i="1"/>
  <c r="AE265" i="1"/>
  <c r="AG265" i="1"/>
  <c r="AH265" i="1"/>
  <c r="AF265" i="1"/>
  <c r="AC263" i="1"/>
  <c r="AD263" i="1"/>
  <c r="AE263" i="1"/>
  <c r="AF263" i="1"/>
  <c r="AG263" i="1"/>
  <c r="AH263" i="1"/>
  <c r="AC261" i="1"/>
  <c r="AE261" i="1"/>
  <c r="AF261" i="1"/>
  <c r="AG261" i="1"/>
  <c r="AH261" i="1"/>
  <c r="AD261" i="1"/>
  <c r="AG259" i="1"/>
  <c r="AH259" i="1"/>
  <c r="AE259" i="1"/>
  <c r="AF259" i="1"/>
  <c r="AD259" i="1"/>
  <c r="AC259" i="1"/>
  <c r="AC257" i="1"/>
  <c r="AD257" i="1"/>
  <c r="AE257" i="1"/>
  <c r="AG257" i="1"/>
  <c r="AH257" i="1"/>
  <c r="AF257" i="1"/>
  <c r="AC255" i="1"/>
  <c r="AD255" i="1"/>
  <c r="AE255" i="1"/>
  <c r="AF255" i="1"/>
  <c r="AG255" i="1"/>
  <c r="AH255" i="1"/>
  <c r="AC253" i="1"/>
  <c r="AE253" i="1"/>
  <c r="AF253" i="1"/>
  <c r="AG253" i="1"/>
  <c r="AH253" i="1"/>
  <c r="AD253" i="1"/>
  <c r="AC250" i="1"/>
  <c r="AD250" i="1"/>
  <c r="AE250" i="1"/>
  <c r="AF250" i="1"/>
  <c r="AG250" i="1"/>
  <c r="AH250" i="1"/>
  <c r="AC248" i="1"/>
  <c r="AF248" i="1"/>
  <c r="AG248" i="1"/>
  <c r="AH248" i="1"/>
  <c r="AD248" i="1"/>
  <c r="AE248" i="1"/>
  <c r="AC246" i="1"/>
  <c r="AH246" i="1"/>
  <c r="AD246" i="1"/>
  <c r="AF246" i="1"/>
  <c r="AG246" i="1"/>
  <c r="AE246" i="1"/>
  <c r="AC244" i="1"/>
  <c r="AD244" i="1"/>
  <c r="AE244" i="1"/>
  <c r="AF244" i="1"/>
  <c r="AH244" i="1"/>
  <c r="AG244" i="1"/>
  <c r="AC242" i="1"/>
  <c r="AD242" i="1"/>
  <c r="AE242" i="1"/>
  <c r="AF242" i="1"/>
  <c r="AG242" i="1"/>
  <c r="AH242" i="1"/>
  <c r="AC240" i="1"/>
  <c r="AD240" i="1"/>
  <c r="AE240" i="1"/>
  <c r="AF240" i="1"/>
  <c r="AG240" i="1"/>
  <c r="AH240" i="1"/>
  <c r="AC238" i="1"/>
  <c r="AE238" i="1"/>
  <c r="AF238" i="1"/>
  <c r="AG238" i="1"/>
  <c r="AD238" i="1"/>
  <c r="AH238" i="1"/>
  <c r="AC236" i="1"/>
  <c r="AG236" i="1"/>
  <c r="AH236" i="1"/>
  <c r="AD236" i="1"/>
  <c r="AF236" i="1"/>
  <c r="AE236" i="1"/>
  <c r="AC234" i="1"/>
  <c r="AG234" i="1"/>
  <c r="AH234" i="1"/>
  <c r="AE234" i="1"/>
  <c r="AF234" i="1"/>
  <c r="AD234" i="1"/>
  <c r="AC232" i="1"/>
  <c r="AD232" i="1"/>
  <c r="AE232" i="1"/>
  <c r="AF232" i="1"/>
  <c r="AG232" i="1"/>
  <c r="AH232" i="1"/>
  <c r="AC230" i="1"/>
  <c r="AE230" i="1"/>
  <c r="AF230" i="1"/>
  <c r="AG230" i="1"/>
  <c r="AD230" i="1"/>
  <c r="AH230" i="1"/>
  <c r="AC228" i="1"/>
  <c r="AG228" i="1"/>
  <c r="AH228" i="1"/>
  <c r="AD228" i="1"/>
  <c r="AE228" i="1"/>
  <c r="AF228" i="1"/>
  <c r="AC226" i="1"/>
  <c r="AH226" i="1"/>
  <c r="AD226" i="1"/>
  <c r="AF226" i="1"/>
  <c r="AG226" i="1"/>
  <c r="AE226" i="1"/>
  <c r="AC224" i="1"/>
  <c r="AD224" i="1"/>
  <c r="AE224" i="1"/>
  <c r="AG224" i="1"/>
  <c r="AH224" i="1"/>
  <c r="AF224" i="1"/>
  <c r="AC222" i="1"/>
  <c r="AE222" i="1"/>
  <c r="AF222" i="1"/>
  <c r="AG222" i="1"/>
  <c r="AD222" i="1"/>
  <c r="AH222" i="1"/>
  <c r="AC220" i="1"/>
  <c r="AG220" i="1"/>
  <c r="AH220" i="1"/>
  <c r="AD220" i="1"/>
  <c r="AE220" i="1"/>
  <c r="AF220" i="1"/>
  <c r="AC218" i="1"/>
  <c r="AD218" i="1"/>
  <c r="AE218" i="1"/>
  <c r="AG218" i="1"/>
  <c r="AH218" i="1"/>
  <c r="AF218" i="1"/>
  <c r="AC215" i="1"/>
  <c r="AH215" i="1"/>
  <c r="AD215" i="1"/>
  <c r="AE215" i="1"/>
  <c r="AF215" i="1"/>
  <c r="AG215" i="1"/>
  <c r="AC213" i="1"/>
  <c r="AF213" i="1"/>
  <c r="AH213" i="1"/>
  <c r="AD213" i="1"/>
  <c r="AE213" i="1"/>
  <c r="AG213" i="1"/>
  <c r="AH211" i="1"/>
  <c r="AD211" i="1"/>
  <c r="AE211" i="1"/>
  <c r="AF211" i="1"/>
  <c r="AG211" i="1"/>
  <c r="AC211" i="1"/>
  <c r="AC209" i="1"/>
  <c r="AD209" i="1"/>
  <c r="AF209" i="1"/>
  <c r="AG209" i="1"/>
  <c r="AH209" i="1"/>
  <c r="AE209" i="1"/>
  <c r="AC206" i="1"/>
  <c r="AE206" i="1"/>
  <c r="AF206" i="1"/>
  <c r="AG206" i="1"/>
  <c r="AD206" i="1"/>
  <c r="AH206" i="1"/>
  <c r="AC204" i="1"/>
  <c r="AE204" i="1"/>
  <c r="AG204" i="1"/>
  <c r="AH204" i="1"/>
  <c r="AF204" i="1"/>
  <c r="AD204" i="1"/>
  <c r="AC202" i="1"/>
  <c r="AE202" i="1"/>
  <c r="AG202" i="1"/>
  <c r="AD202" i="1"/>
  <c r="AF202" i="1"/>
  <c r="AH202" i="1"/>
  <c r="AC200" i="1"/>
  <c r="AG200" i="1"/>
  <c r="AD200" i="1"/>
  <c r="AE200" i="1"/>
  <c r="AF200" i="1"/>
  <c r="AH200" i="1"/>
  <c r="AC197" i="1"/>
  <c r="AF197" i="1"/>
  <c r="AH197" i="1"/>
  <c r="AD197" i="1"/>
  <c r="AE197" i="1"/>
  <c r="AG197" i="1"/>
  <c r="AH195" i="1"/>
  <c r="AD195" i="1"/>
  <c r="AE195" i="1"/>
  <c r="AF195" i="1"/>
  <c r="AG195" i="1"/>
  <c r="AC195" i="1"/>
  <c r="AH179" i="1"/>
  <c r="AD179" i="1"/>
  <c r="AE179" i="1"/>
  <c r="AF179" i="1"/>
  <c r="AG179" i="1"/>
  <c r="AC179" i="1"/>
  <c r="AD11" i="1"/>
  <c r="AE11" i="1"/>
  <c r="AF11" i="1"/>
  <c r="AG11" i="1"/>
  <c r="AH11" i="1"/>
  <c r="AC11" i="1"/>
  <c r="AH499" i="1"/>
  <c r="AD487" i="1"/>
  <c r="AE474" i="1"/>
  <c r="AF461" i="1"/>
  <c r="AG448" i="1"/>
  <c r="AH427" i="1"/>
  <c r="AF393" i="1"/>
  <c r="AF341" i="1"/>
  <c r="AC10" i="1"/>
  <c r="AF10" i="1"/>
  <c r="AG10" i="1"/>
  <c r="AH10" i="1"/>
  <c r="AD10" i="1"/>
  <c r="AE10" i="1"/>
  <c r="AE498" i="1"/>
  <c r="AF485" i="1"/>
  <c r="AG472" i="1"/>
  <c r="AH459" i="1"/>
  <c r="AD447" i="1"/>
  <c r="AF423" i="1"/>
  <c r="AF389" i="1"/>
  <c r="AE318" i="1"/>
  <c r="AC9" i="1"/>
  <c r="AD9" i="1"/>
  <c r="AE9" i="1"/>
  <c r="AF9" i="1"/>
  <c r="AG9" i="1"/>
  <c r="AH9" i="1"/>
  <c r="AG496" i="1"/>
  <c r="AH483" i="1"/>
  <c r="AD471" i="1"/>
  <c r="AE458" i="1"/>
  <c r="AF445" i="1"/>
  <c r="AD419" i="1"/>
  <c r="AD385" i="1"/>
  <c r="AD275" i="1"/>
  <c r="AC78" i="1"/>
  <c r="AD78" i="1"/>
  <c r="AE78" i="1"/>
  <c r="AF78" i="1"/>
  <c r="AG78" i="1"/>
  <c r="AH78" i="1"/>
  <c r="AC77" i="1"/>
  <c r="AG77" i="1"/>
  <c r="AH77" i="1"/>
  <c r="AD77" i="1"/>
  <c r="AE77" i="1"/>
  <c r="AF77" i="1"/>
  <c r="AC76" i="1"/>
  <c r="AD76" i="1"/>
  <c r="AE76" i="1"/>
  <c r="AF76" i="1"/>
  <c r="AG76" i="1"/>
  <c r="AH76" i="1"/>
  <c r="AD75" i="1"/>
  <c r="AE75" i="1"/>
  <c r="AF75" i="1"/>
  <c r="AG75" i="1"/>
  <c r="AH75" i="1"/>
  <c r="AC74" i="1"/>
  <c r="AF74" i="1"/>
  <c r="AG74" i="1"/>
  <c r="AH74" i="1"/>
  <c r="AD74" i="1"/>
  <c r="AE74" i="1"/>
  <c r="AC73" i="1"/>
  <c r="AD73" i="1"/>
  <c r="AE73" i="1"/>
  <c r="AF73" i="1"/>
  <c r="AG73" i="1"/>
  <c r="AH73" i="1"/>
  <c r="AC72" i="1"/>
  <c r="AH72" i="1"/>
  <c r="AD72" i="1"/>
  <c r="AE72" i="1"/>
  <c r="AF72" i="1"/>
  <c r="AG72" i="1"/>
  <c r="AC71" i="1"/>
  <c r="AE71" i="1"/>
  <c r="AF71" i="1"/>
  <c r="AG71" i="1"/>
  <c r="AH71" i="1"/>
  <c r="AD71" i="1"/>
  <c r="AC70" i="1"/>
  <c r="AD70" i="1"/>
  <c r="AE70" i="1"/>
  <c r="AF70" i="1"/>
  <c r="AG70" i="1"/>
  <c r="AH70" i="1"/>
  <c r="AC69" i="1"/>
  <c r="AG69" i="1"/>
  <c r="AH69" i="1"/>
  <c r="AD69" i="1"/>
  <c r="AE69" i="1"/>
  <c r="AF69" i="1"/>
  <c r="AC68" i="1"/>
  <c r="AD68" i="1"/>
  <c r="AE68" i="1"/>
  <c r="AF68" i="1"/>
  <c r="AG68" i="1"/>
  <c r="AH68" i="1"/>
  <c r="AD67" i="1"/>
  <c r="AE67" i="1"/>
  <c r="AF67" i="1"/>
  <c r="AG67" i="1"/>
  <c r="AH67" i="1"/>
  <c r="AC66" i="1"/>
  <c r="AF66" i="1"/>
  <c r="AG66" i="1"/>
  <c r="AH66" i="1"/>
  <c r="AD66" i="1"/>
  <c r="AE66" i="1"/>
  <c r="AC65" i="1"/>
  <c r="AD65" i="1"/>
  <c r="AE65" i="1"/>
  <c r="AF65" i="1"/>
  <c r="AG65" i="1"/>
  <c r="AH65" i="1"/>
  <c r="AC64" i="1"/>
  <c r="AH64" i="1"/>
  <c r="AD64" i="1"/>
  <c r="AE64" i="1"/>
  <c r="AF64" i="1"/>
  <c r="AG64" i="1"/>
  <c r="AC63" i="1"/>
  <c r="AE63" i="1"/>
  <c r="AF63" i="1"/>
  <c r="AG63" i="1"/>
  <c r="AH63" i="1"/>
  <c r="AD63" i="1"/>
  <c r="AC62" i="1"/>
  <c r="AD62" i="1"/>
  <c r="AE62" i="1"/>
  <c r="AF62" i="1"/>
  <c r="AG62" i="1"/>
  <c r="AH62" i="1"/>
  <c r="AC61" i="1"/>
  <c r="AG61" i="1"/>
  <c r="AH61" i="1"/>
  <c r="AD61" i="1"/>
  <c r="AE61" i="1"/>
  <c r="AF61" i="1"/>
  <c r="AC60" i="1"/>
  <c r="AD60" i="1"/>
  <c r="AE60" i="1"/>
  <c r="AF60" i="1"/>
  <c r="AG60" i="1"/>
  <c r="AH60" i="1"/>
  <c r="AD59" i="1"/>
  <c r="AE59" i="1"/>
  <c r="AF59" i="1"/>
  <c r="AG59" i="1"/>
  <c r="AH59" i="1"/>
  <c r="AC58" i="1"/>
  <c r="AF58" i="1"/>
  <c r="AG58" i="1"/>
  <c r="AH58" i="1"/>
  <c r="AD58" i="1"/>
  <c r="AE58" i="1"/>
  <c r="AC57" i="1"/>
  <c r="AD57" i="1"/>
  <c r="AE57" i="1"/>
  <c r="AF57" i="1"/>
  <c r="AG57" i="1"/>
  <c r="AH57" i="1"/>
  <c r="AC56" i="1"/>
  <c r="AH56" i="1"/>
  <c r="AD56" i="1"/>
  <c r="AE56" i="1"/>
  <c r="AF56" i="1"/>
  <c r="AG56" i="1"/>
  <c r="AC55" i="1"/>
  <c r="AE55" i="1"/>
  <c r="AF55" i="1"/>
  <c r="AG55" i="1"/>
  <c r="AH55" i="1"/>
  <c r="AD55" i="1"/>
  <c r="AC54" i="1"/>
  <c r="AD54" i="1"/>
  <c r="AE54" i="1"/>
  <c r="AF54" i="1"/>
  <c r="AG54" i="1"/>
  <c r="AH54" i="1"/>
  <c r="AC53" i="1"/>
  <c r="AG53" i="1"/>
  <c r="AH53" i="1"/>
  <c r="AD53" i="1"/>
  <c r="AE53" i="1"/>
  <c r="AF53" i="1"/>
  <c r="AC52" i="1"/>
  <c r="AD52" i="1"/>
  <c r="AE52" i="1"/>
  <c r="AF52" i="1"/>
  <c r="AG52" i="1"/>
  <c r="AH52" i="1"/>
  <c r="AD51" i="1"/>
  <c r="AE51" i="1"/>
  <c r="AF51" i="1"/>
  <c r="AG51" i="1"/>
  <c r="AH51" i="1"/>
  <c r="AC50" i="1"/>
  <c r="AF50" i="1"/>
  <c r="AG50" i="1"/>
  <c r="AH50" i="1"/>
  <c r="AD50" i="1"/>
  <c r="AE50" i="1"/>
  <c r="AC49" i="1"/>
  <c r="AD49" i="1"/>
  <c r="AE49" i="1"/>
  <c r="AF49" i="1"/>
  <c r="AG49" i="1"/>
  <c r="AH49" i="1"/>
  <c r="AC48" i="1"/>
  <c r="AH48" i="1"/>
  <c r="AD48" i="1"/>
  <c r="AE48" i="1"/>
  <c r="AF48" i="1"/>
  <c r="AG48" i="1"/>
  <c r="AC47" i="1"/>
  <c r="AE47" i="1"/>
  <c r="AF47" i="1"/>
  <c r="AG47" i="1"/>
  <c r="AH47" i="1"/>
  <c r="AD47" i="1"/>
  <c r="AC46" i="1"/>
  <c r="AD46" i="1"/>
  <c r="AE46" i="1"/>
  <c r="AF46" i="1"/>
  <c r="AG46" i="1"/>
  <c r="AH46" i="1"/>
  <c r="AC45" i="1"/>
  <c r="AG45" i="1"/>
  <c r="AH45" i="1"/>
  <c r="AD45" i="1"/>
  <c r="AE45" i="1"/>
  <c r="AF45" i="1"/>
  <c r="AC44" i="1"/>
  <c r="AD44" i="1"/>
  <c r="AE44" i="1"/>
  <c r="AF44" i="1"/>
  <c r="AG44" i="1"/>
  <c r="AH44" i="1"/>
  <c r="AD43" i="1"/>
  <c r="AE43" i="1"/>
  <c r="AF43" i="1"/>
  <c r="AG43" i="1"/>
  <c r="AH43" i="1"/>
  <c r="AC42" i="1"/>
  <c r="AF42" i="1"/>
  <c r="AG42" i="1"/>
  <c r="AH42" i="1"/>
  <c r="AD42" i="1"/>
  <c r="AE42" i="1"/>
  <c r="AC41" i="1"/>
  <c r="AD41" i="1"/>
  <c r="AE41" i="1"/>
  <c r="AF41" i="1"/>
  <c r="AG41" i="1"/>
  <c r="AH41" i="1"/>
  <c r="AC40" i="1"/>
  <c r="AH40" i="1"/>
  <c r="AD40" i="1"/>
  <c r="AE40" i="1"/>
  <c r="AF40" i="1"/>
  <c r="AG40" i="1"/>
  <c r="AC39" i="1"/>
  <c r="AE39" i="1"/>
  <c r="AF39" i="1"/>
  <c r="AG39" i="1"/>
  <c r="AH39" i="1"/>
  <c r="AD39" i="1"/>
  <c r="AC38" i="1"/>
  <c r="AD38" i="1"/>
  <c r="AE38" i="1"/>
  <c r="AF38" i="1"/>
  <c r="AG38" i="1"/>
  <c r="AH38" i="1"/>
  <c r="AC37" i="1"/>
  <c r="AG37" i="1"/>
  <c r="AH37" i="1"/>
  <c r="AD37" i="1"/>
  <c r="AE37" i="1"/>
  <c r="AF37" i="1"/>
  <c r="AC36" i="1"/>
  <c r="AD36" i="1"/>
  <c r="AE36" i="1"/>
  <c r="AF36" i="1"/>
  <c r="AG36" i="1"/>
  <c r="AH36" i="1"/>
  <c r="AD35" i="1"/>
  <c r="AE35" i="1"/>
  <c r="AF35" i="1"/>
  <c r="AG35" i="1"/>
  <c r="AH35" i="1"/>
  <c r="AC34" i="1"/>
  <c r="AF34" i="1"/>
  <c r="AG34" i="1"/>
  <c r="AH34" i="1"/>
  <c r="AD34" i="1"/>
  <c r="AE34" i="1"/>
  <c r="AC33" i="1"/>
  <c r="AD33" i="1"/>
  <c r="AE33" i="1"/>
  <c r="AF33" i="1"/>
  <c r="AG33" i="1"/>
  <c r="AH33" i="1"/>
  <c r="AC32" i="1"/>
  <c r="AH32" i="1"/>
  <c r="AD32" i="1"/>
  <c r="AE32" i="1"/>
  <c r="AF32" i="1"/>
  <c r="AG32" i="1"/>
  <c r="AC31" i="1"/>
  <c r="AE31" i="1"/>
  <c r="AF31" i="1"/>
  <c r="AG31" i="1"/>
  <c r="AH31" i="1"/>
  <c r="AD31" i="1"/>
  <c r="AC30" i="1"/>
  <c r="AD30" i="1"/>
  <c r="AE30" i="1"/>
  <c r="AF30" i="1"/>
  <c r="AG30" i="1"/>
  <c r="AH30" i="1"/>
  <c r="AC29" i="1"/>
  <c r="AG29" i="1"/>
  <c r="AH29" i="1"/>
  <c r="AD29" i="1"/>
  <c r="AE29" i="1"/>
  <c r="AF29" i="1"/>
  <c r="AC28" i="1"/>
  <c r="AD28" i="1"/>
  <c r="AE28" i="1"/>
  <c r="AF28" i="1"/>
  <c r="AG28" i="1"/>
  <c r="AH28" i="1"/>
  <c r="AD27" i="1"/>
  <c r="AE27" i="1"/>
  <c r="AF27" i="1"/>
  <c r="AG27" i="1"/>
  <c r="AH27" i="1"/>
  <c r="AC26" i="1"/>
  <c r="AF26" i="1"/>
  <c r="AG26" i="1"/>
  <c r="AH26" i="1"/>
  <c r="AD26" i="1"/>
  <c r="AE26" i="1"/>
  <c r="AC25" i="1"/>
  <c r="AD25" i="1"/>
  <c r="AE25" i="1"/>
  <c r="AF25" i="1"/>
  <c r="AG25" i="1"/>
  <c r="AH25" i="1"/>
  <c r="AC24" i="1"/>
  <c r="AH24" i="1"/>
  <c r="AD24" i="1"/>
  <c r="AE24" i="1"/>
  <c r="AF24" i="1"/>
  <c r="AG24" i="1"/>
  <c r="AC23" i="1"/>
  <c r="AE23" i="1"/>
  <c r="AF23" i="1"/>
  <c r="AG23" i="1"/>
  <c r="AH23" i="1"/>
  <c r="AD23" i="1"/>
  <c r="AC22" i="1"/>
  <c r="AD22" i="1"/>
  <c r="AE22" i="1"/>
  <c r="AF22" i="1"/>
  <c r="AG22" i="1"/>
  <c r="AH22" i="1"/>
  <c r="AC21" i="1"/>
  <c r="AG21" i="1"/>
  <c r="AH21" i="1"/>
  <c r="AD21" i="1"/>
  <c r="AE21" i="1"/>
  <c r="AF21" i="1"/>
  <c r="AC20" i="1"/>
  <c r="AD20" i="1"/>
  <c r="AE20" i="1"/>
  <c r="AF20" i="1"/>
  <c r="AG20" i="1"/>
  <c r="AH20" i="1"/>
  <c r="AD19" i="1"/>
  <c r="AE19" i="1"/>
  <c r="AF19" i="1"/>
  <c r="AG19" i="1"/>
  <c r="AH19" i="1"/>
  <c r="AC18" i="1"/>
  <c r="AF18" i="1"/>
  <c r="AG18" i="1"/>
  <c r="AH18" i="1"/>
  <c r="AD18" i="1"/>
  <c r="AE18" i="1"/>
  <c r="AC17" i="1"/>
  <c r="AD17" i="1"/>
  <c r="AE17" i="1"/>
  <c r="AF17" i="1"/>
  <c r="AG17" i="1"/>
  <c r="AH17" i="1"/>
  <c r="AC16" i="1"/>
  <c r="AH16" i="1"/>
  <c r="AD16" i="1"/>
  <c r="AE16" i="1"/>
  <c r="AF16" i="1"/>
  <c r="AG16" i="1"/>
  <c r="AC15" i="1"/>
  <c r="AE15" i="1"/>
  <c r="AF15" i="1"/>
  <c r="AG15" i="1"/>
  <c r="AH15" i="1"/>
  <c r="AD15" i="1"/>
  <c r="AC14" i="1"/>
  <c r="AD14" i="1"/>
  <c r="AE14" i="1"/>
  <c r="AF14" i="1"/>
  <c r="AG14" i="1"/>
  <c r="AH14" i="1"/>
  <c r="AC43" i="1"/>
  <c r="AC35" i="1"/>
  <c r="AC75" i="1"/>
  <c r="AC67" i="1"/>
  <c r="AC59" i="1"/>
  <c r="AC51" i="1"/>
  <c r="AH3" i="1"/>
  <c r="AG3" i="1"/>
  <c r="AD3" i="1"/>
  <c r="AF3" i="1"/>
  <c r="AE3" i="1"/>
  <c r="AB2" i="1"/>
  <c r="H6" i="3" s="1"/>
  <c r="W418" i="1"/>
  <c r="W354" i="1"/>
  <c r="X295" i="1"/>
  <c r="W209" i="1"/>
  <c r="X99" i="1"/>
  <c r="X67" i="1"/>
  <c r="X35" i="1"/>
  <c r="W386" i="1"/>
  <c r="W9" i="1"/>
  <c r="X9" i="1"/>
  <c r="W8" i="1"/>
  <c r="X8" i="1"/>
  <c r="W6" i="1"/>
  <c r="X6" i="1"/>
  <c r="W500" i="1"/>
  <c r="X500" i="1"/>
  <c r="W499" i="1"/>
  <c r="X499" i="1"/>
  <c r="X498" i="1"/>
  <c r="W498" i="1"/>
  <c r="W497" i="1"/>
  <c r="X497" i="1"/>
  <c r="W496" i="1"/>
  <c r="X496" i="1"/>
  <c r="W495" i="1"/>
  <c r="X495" i="1"/>
  <c r="X494" i="1"/>
  <c r="W494" i="1"/>
  <c r="W493" i="1"/>
  <c r="X493" i="1"/>
  <c r="W492" i="1"/>
  <c r="X492" i="1"/>
  <c r="W491" i="1"/>
  <c r="X491" i="1"/>
  <c r="X490" i="1"/>
  <c r="W490" i="1"/>
  <c r="W489" i="1"/>
  <c r="X489" i="1"/>
  <c r="W488" i="1"/>
  <c r="X488" i="1"/>
  <c r="W487" i="1"/>
  <c r="X487" i="1"/>
  <c r="X486" i="1"/>
  <c r="W486" i="1"/>
  <c r="W485" i="1"/>
  <c r="X485" i="1"/>
  <c r="W484" i="1"/>
  <c r="X484" i="1"/>
  <c r="W483" i="1"/>
  <c r="X483" i="1"/>
  <c r="W481" i="1"/>
  <c r="X481" i="1"/>
  <c r="W480" i="1"/>
  <c r="X480" i="1"/>
  <c r="W479" i="1"/>
  <c r="X479" i="1"/>
  <c r="X478" i="1"/>
  <c r="W478" i="1"/>
  <c r="W477" i="1"/>
  <c r="X477" i="1"/>
  <c r="W476" i="1"/>
  <c r="X476" i="1"/>
  <c r="W475" i="1"/>
  <c r="X475" i="1"/>
  <c r="X474" i="1"/>
  <c r="W474" i="1"/>
  <c r="W473" i="1"/>
  <c r="X473" i="1"/>
  <c r="W472" i="1"/>
  <c r="X472" i="1"/>
  <c r="W471" i="1"/>
  <c r="X471" i="1"/>
  <c r="X470" i="1"/>
  <c r="W470" i="1"/>
  <c r="W469" i="1"/>
  <c r="X469" i="1"/>
  <c r="W468" i="1"/>
  <c r="X468" i="1"/>
  <c r="W467" i="1"/>
  <c r="X467" i="1"/>
  <c r="X466" i="1"/>
  <c r="W466" i="1"/>
  <c r="W465" i="1"/>
  <c r="X465" i="1"/>
  <c r="W464" i="1"/>
  <c r="X464" i="1"/>
  <c r="W463" i="1"/>
  <c r="X463" i="1"/>
  <c r="X462" i="1"/>
  <c r="W462" i="1"/>
  <c r="W461" i="1"/>
  <c r="X461" i="1"/>
  <c r="W460" i="1"/>
  <c r="X460" i="1"/>
  <c r="W459" i="1"/>
  <c r="X459" i="1"/>
  <c r="X458" i="1"/>
  <c r="W458" i="1"/>
  <c r="W457" i="1"/>
  <c r="X457" i="1"/>
  <c r="W456" i="1"/>
  <c r="X456" i="1"/>
  <c r="W455" i="1"/>
  <c r="X455" i="1"/>
  <c r="X454" i="1"/>
  <c r="W454" i="1"/>
  <c r="W453" i="1"/>
  <c r="X453" i="1"/>
  <c r="W452" i="1"/>
  <c r="X452" i="1"/>
  <c r="W451" i="1"/>
  <c r="X451" i="1"/>
  <c r="W449" i="1"/>
  <c r="X449" i="1"/>
  <c r="W448" i="1"/>
  <c r="X448" i="1"/>
  <c r="W447" i="1"/>
  <c r="X447" i="1"/>
  <c r="X446" i="1"/>
  <c r="W446" i="1"/>
  <c r="W445" i="1"/>
  <c r="X445" i="1"/>
  <c r="W444" i="1"/>
  <c r="X444" i="1"/>
  <c r="W443" i="1"/>
  <c r="X443" i="1"/>
  <c r="X442" i="1"/>
  <c r="W442" i="1"/>
  <c r="W441" i="1"/>
  <c r="X441" i="1"/>
  <c r="W440" i="1"/>
  <c r="X440" i="1"/>
  <c r="W439" i="1"/>
  <c r="X439" i="1"/>
  <c r="X438" i="1"/>
  <c r="W438" i="1"/>
  <c r="W437" i="1"/>
  <c r="X437" i="1"/>
  <c r="W436" i="1"/>
  <c r="X436" i="1"/>
  <c r="W435" i="1"/>
  <c r="X435" i="1"/>
  <c r="X434" i="1"/>
  <c r="W434" i="1"/>
  <c r="W433" i="1"/>
  <c r="X433" i="1"/>
  <c r="W432" i="1"/>
  <c r="X432" i="1"/>
  <c r="W431" i="1"/>
  <c r="X431" i="1"/>
  <c r="X430" i="1"/>
  <c r="W430" i="1"/>
  <c r="W429" i="1"/>
  <c r="X429" i="1"/>
  <c r="W428" i="1"/>
  <c r="X428" i="1"/>
  <c r="W427" i="1"/>
  <c r="X427" i="1"/>
  <c r="X426" i="1"/>
  <c r="W426" i="1"/>
  <c r="W425" i="1"/>
  <c r="X425" i="1"/>
  <c r="W424" i="1"/>
  <c r="X424" i="1"/>
  <c r="W423" i="1"/>
  <c r="X423" i="1"/>
  <c r="X422" i="1"/>
  <c r="W422" i="1"/>
  <c r="W421" i="1"/>
  <c r="X421" i="1"/>
  <c r="W420" i="1"/>
  <c r="X420" i="1"/>
  <c r="W419" i="1"/>
  <c r="X419" i="1"/>
  <c r="W417" i="1"/>
  <c r="X417" i="1"/>
  <c r="W416" i="1"/>
  <c r="X416" i="1"/>
  <c r="W415" i="1"/>
  <c r="X415" i="1"/>
  <c r="X414" i="1"/>
  <c r="W414" i="1"/>
  <c r="W413" i="1"/>
  <c r="X413" i="1"/>
  <c r="W412" i="1"/>
  <c r="X412" i="1"/>
  <c r="W411" i="1"/>
  <c r="X411" i="1"/>
  <c r="X410" i="1"/>
  <c r="W410" i="1"/>
  <c r="W409" i="1"/>
  <c r="X409" i="1"/>
  <c r="W408" i="1"/>
  <c r="X408" i="1"/>
  <c r="W407" i="1"/>
  <c r="X407" i="1"/>
  <c r="X406" i="1"/>
  <c r="W406" i="1"/>
  <c r="W405" i="1"/>
  <c r="X405" i="1"/>
  <c r="W404" i="1"/>
  <c r="X404" i="1"/>
  <c r="W403" i="1"/>
  <c r="X403" i="1"/>
  <c r="X402" i="1"/>
  <c r="W402" i="1"/>
  <c r="W401" i="1"/>
  <c r="X401" i="1"/>
  <c r="W400" i="1"/>
  <c r="X400" i="1"/>
  <c r="W399" i="1"/>
  <c r="X399" i="1"/>
  <c r="X398" i="1"/>
  <c r="W398" i="1"/>
  <c r="W397" i="1"/>
  <c r="X397" i="1"/>
  <c r="W396" i="1"/>
  <c r="X396" i="1"/>
  <c r="W395" i="1"/>
  <c r="X395" i="1"/>
  <c r="X394" i="1"/>
  <c r="W394" i="1"/>
  <c r="W393" i="1"/>
  <c r="X393" i="1"/>
  <c r="W392" i="1"/>
  <c r="X392" i="1"/>
  <c r="W391" i="1"/>
  <c r="X391" i="1"/>
  <c r="X390" i="1"/>
  <c r="W390" i="1"/>
  <c r="W389" i="1"/>
  <c r="X389" i="1"/>
  <c r="W388" i="1"/>
  <c r="X388" i="1"/>
  <c r="W387" i="1"/>
  <c r="X387" i="1"/>
  <c r="W385" i="1"/>
  <c r="X385" i="1"/>
  <c r="W384" i="1"/>
  <c r="X384" i="1"/>
  <c r="W383" i="1"/>
  <c r="X383" i="1"/>
  <c r="X382" i="1"/>
  <c r="W382" i="1"/>
  <c r="W381" i="1"/>
  <c r="X381" i="1"/>
  <c r="W380" i="1"/>
  <c r="X380" i="1"/>
  <c r="W379" i="1"/>
  <c r="X379" i="1"/>
  <c r="X378" i="1"/>
  <c r="W378" i="1"/>
  <c r="W377" i="1"/>
  <c r="X377" i="1"/>
  <c r="W376" i="1"/>
  <c r="X376" i="1"/>
  <c r="W375" i="1"/>
  <c r="X375" i="1"/>
  <c r="X374" i="1"/>
  <c r="W374" i="1"/>
  <c r="W373" i="1"/>
  <c r="X373" i="1"/>
  <c r="W372" i="1"/>
  <c r="X372" i="1"/>
  <c r="W371" i="1"/>
  <c r="X371" i="1"/>
  <c r="X370" i="1"/>
  <c r="W370" i="1"/>
  <c r="W5" i="1"/>
  <c r="X5" i="1"/>
  <c r="W482" i="1"/>
  <c r="W13" i="1"/>
  <c r="X13" i="1"/>
  <c r="W450" i="1"/>
  <c r="W350" i="1"/>
  <c r="X284" i="1"/>
  <c r="X199" i="1"/>
  <c r="W7" i="1"/>
  <c r="X7" i="1"/>
  <c r="W346" i="1"/>
  <c r="W273" i="1"/>
  <c r="X188" i="1"/>
  <c r="W369" i="1"/>
  <c r="X369" i="1"/>
  <c r="W368" i="1"/>
  <c r="X368" i="1"/>
  <c r="W367" i="1"/>
  <c r="X367" i="1"/>
  <c r="W365" i="1"/>
  <c r="X365" i="1"/>
  <c r="W364" i="1"/>
  <c r="X364" i="1"/>
  <c r="W363" i="1"/>
  <c r="X363" i="1"/>
  <c r="W361" i="1"/>
  <c r="X361" i="1"/>
  <c r="W360" i="1"/>
  <c r="X360" i="1"/>
  <c r="W359" i="1"/>
  <c r="X359" i="1"/>
  <c r="W357" i="1"/>
  <c r="X357" i="1"/>
  <c r="W356" i="1"/>
  <c r="X356" i="1"/>
  <c r="W355" i="1"/>
  <c r="X355" i="1"/>
  <c r="W353" i="1"/>
  <c r="X353" i="1"/>
  <c r="W352" i="1"/>
  <c r="X352" i="1"/>
  <c r="W351" i="1"/>
  <c r="X351" i="1"/>
  <c r="W349" i="1"/>
  <c r="X349" i="1"/>
  <c r="W348" i="1"/>
  <c r="X348" i="1"/>
  <c r="W347" i="1"/>
  <c r="X347" i="1"/>
  <c r="W345" i="1"/>
  <c r="X345" i="1"/>
  <c r="W344" i="1"/>
  <c r="X344" i="1"/>
  <c r="W343" i="1"/>
  <c r="X343" i="1"/>
  <c r="W342" i="1"/>
  <c r="X342" i="1"/>
  <c r="W340" i="1"/>
  <c r="X340" i="1"/>
  <c r="W339" i="1"/>
  <c r="X339" i="1"/>
  <c r="W338" i="1"/>
  <c r="X338" i="1"/>
  <c r="X337" i="1"/>
  <c r="W337" i="1"/>
  <c r="W335" i="1"/>
  <c r="X335" i="1"/>
  <c r="W334" i="1"/>
  <c r="X334" i="1"/>
  <c r="X333" i="1"/>
  <c r="W333" i="1"/>
  <c r="W332" i="1"/>
  <c r="X332" i="1"/>
  <c r="W331" i="1"/>
  <c r="X331" i="1"/>
  <c r="W330" i="1"/>
  <c r="X330" i="1"/>
  <c r="X329" i="1"/>
  <c r="W329" i="1"/>
  <c r="W328" i="1"/>
  <c r="X328" i="1"/>
  <c r="W326" i="1"/>
  <c r="X326" i="1"/>
  <c r="X325" i="1"/>
  <c r="W325" i="1"/>
  <c r="W324" i="1"/>
  <c r="X324" i="1"/>
  <c r="W323" i="1"/>
  <c r="X323" i="1"/>
  <c r="W322" i="1"/>
  <c r="X322" i="1"/>
  <c r="X321" i="1"/>
  <c r="W321" i="1"/>
  <c r="W320" i="1"/>
  <c r="X320" i="1"/>
  <c r="W319" i="1"/>
  <c r="X319" i="1"/>
  <c r="W318" i="1"/>
  <c r="X318" i="1"/>
  <c r="X317" i="1"/>
  <c r="W317" i="1"/>
  <c r="W315" i="1"/>
  <c r="X315" i="1"/>
  <c r="W314" i="1"/>
  <c r="X314" i="1"/>
  <c r="X313" i="1"/>
  <c r="W313" i="1"/>
  <c r="W312" i="1"/>
  <c r="X312" i="1"/>
  <c r="W311" i="1"/>
  <c r="X311" i="1"/>
  <c r="W310" i="1"/>
  <c r="X310" i="1"/>
  <c r="X309" i="1"/>
  <c r="W309" i="1"/>
  <c r="W308" i="1"/>
  <c r="X308" i="1"/>
  <c r="W307" i="1"/>
  <c r="X307" i="1"/>
  <c r="W306" i="1"/>
  <c r="X306" i="1"/>
  <c r="W304" i="1"/>
  <c r="X304" i="1"/>
  <c r="W303" i="1"/>
  <c r="X303" i="1"/>
  <c r="W302" i="1"/>
  <c r="X302" i="1"/>
  <c r="X301" i="1"/>
  <c r="W301" i="1"/>
  <c r="W300" i="1"/>
  <c r="X300" i="1"/>
  <c r="W299" i="1"/>
  <c r="X299" i="1"/>
  <c r="W298" i="1"/>
  <c r="X298" i="1"/>
  <c r="X297" i="1"/>
  <c r="W297" i="1"/>
  <c r="W296" i="1"/>
  <c r="X296" i="1"/>
  <c r="W294" i="1"/>
  <c r="X294" i="1"/>
  <c r="X293" i="1"/>
  <c r="W293" i="1"/>
  <c r="W292" i="1"/>
  <c r="X292" i="1"/>
  <c r="W291" i="1"/>
  <c r="X291" i="1"/>
  <c r="W290" i="1"/>
  <c r="X290" i="1"/>
  <c r="X289" i="1"/>
  <c r="W289" i="1"/>
  <c r="W288" i="1"/>
  <c r="X288" i="1"/>
  <c r="W287" i="1"/>
  <c r="X287" i="1"/>
  <c r="W286" i="1"/>
  <c r="X286" i="1"/>
  <c r="X285" i="1"/>
  <c r="W285" i="1"/>
  <c r="W283" i="1"/>
  <c r="X283" i="1"/>
  <c r="W282" i="1"/>
  <c r="X282" i="1"/>
  <c r="X281" i="1"/>
  <c r="W281" i="1"/>
  <c r="W280" i="1"/>
  <c r="X280" i="1"/>
  <c r="W279" i="1"/>
  <c r="X279" i="1"/>
  <c r="W278" i="1"/>
  <c r="X278" i="1"/>
  <c r="X277" i="1"/>
  <c r="W277" i="1"/>
  <c r="W276" i="1"/>
  <c r="X276" i="1"/>
  <c r="W275" i="1"/>
  <c r="X275" i="1"/>
  <c r="W274" i="1"/>
  <c r="X274" i="1"/>
  <c r="W272" i="1"/>
  <c r="X272" i="1"/>
  <c r="W271" i="1"/>
  <c r="X271" i="1"/>
  <c r="W270" i="1"/>
  <c r="X270" i="1"/>
  <c r="X269" i="1"/>
  <c r="W269" i="1"/>
  <c r="W268" i="1"/>
  <c r="X268" i="1"/>
  <c r="W267" i="1"/>
  <c r="X267" i="1"/>
  <c r="W266" i="1"/>
  <c r="X266" i="1"/>
  <c r="X265" i="1"/>
  <c r="W265" i="1"/>
  <c r="W264" i="1"/>
  <c r="X264" i="1"/>
  <c r="W262" i="1"/>
  <c r="X262" i="1"/>
  <c r="X261" i="1"/>
  <c r="W261" i="1"/>
  <c r="W260" i="1"/>
  <c r="X260" i="1"/>
  <c r="W259" i="1"/>
  <c r="X259" i="1"/>
  <c r="W258" i="1"/>
  <c r="X258" i="1"/>
  <c r="X257" i="1"/>
  <c r="W257" i="1"/>
  <c r="W256" i="1"/>
  <c r="X256" i="1"/>
  <c r="W255" i="1"/>
  <c r="X255" i="1"/>
  <c r="W254" i="1"/>
  <c r="X254" i="1"/>
  <c r="X253" i="1"/>
  <c r="W253" i="1"/>
  <c r="W251" i="1"/>
  <c r="X251" i="1"/>
  <c r="W250" i="1"/>
  <c r="X250" i="1"/>
  <c r="X249" i="1"/>
  <c r="W249" i="1"/>
  <c r="W248" i="1"/>
  <c r="X248" i="1"/>
  <c r="W247" i="1"/>
  <c r="X247" i="1"/>
  <c r="W246" i="1"/>
  <c r="X246" i="1"/>
  <c r="X245" i="1"/>
  <c r="W245" i="1"/>
  <c r="W244" i="1"/>
  <c r="X244" i="1"/>
  <c r="W243" i="1"/>
  <c r="X243" i="1"/>
  <c r="W242" i="1"/>
  <c r="X242" i="1"/>
  <c r="W240" i="1"/>
  <c r="X240" i="1"/>
  <c r="W239" i="1"/>
  <c r="X239" i="1"/>
  <c r="W238" i="1"/>
  <c r="X238" i="1"/>
  <c r="X237" i="1"/>
  <c r="W237" i="1"/>
  <c r="W236" i="1"/>
  <c r="X236" i="1"/>
  <c r="W235" i="1"/>
  <c r="X235" i="1"/>
  <c r="W234" i="1"/>
  <c r="X234" i="1"/>
  <c r="X233" i="1"/>
  <c r="W233" i="1"/>
  <c r="W232" i="1"/>
  <c r="X232" i="1"/>
  <c r="W230" i="1"/>
  <c r="X230" i="1"/>
  <c r="X229" i="1"/>
  <c r="W229" i="1"/>
  <c r="W228" i="1"/>
  <c r="X228" i="1"/>
  <c r="W227" i="1"/>
  <c r="X227" i="1"/>
  <c r="W226" i="1"/>
  <c r="X226" i="1"/>
  <c r="X225" i="1"/>
  <c r="W225" i="1"/>
  <c r="W224" i="1"/>
  <c r="X224" i="1"/>
  <c r="W223" i="1"/>
  <c r="X223" i="1"/>
  <c r="W222" i="1"/>
  <c r="X222" i="1"/>
  <c r="X221" i="1"/>
  <c r="W221" i="1"/>
  <c r="W219" i="1"/>
  <c r="X219" i="1"/>
  <c r="W218" i="1"/>
  <c r="X218" i="1"/>
  <c r="X217" i="1"/>
  <c r="W217" i="1"/>
  <c r="W216" i="1"/>
  <c r="X216" i="1"/>
  <c r="W215" i="1"/>
  <c r="X215" i="1"/>
  <c r="W214" i="1"/>
  <c r="X214" i="1"/>
  <c r="X213" i="1"/>
  <c r="W213" i="1"/>
  <c r="W212" i="1"/>
  <c r="X212" i="1"/>
  <c r="W211" i="1"/>
  <c r="X211" i="1"/>
  <c r="W210" i="1"/>
  <c r="X210" i="1"/>
  <c r="W208" i="1"/>
  <c r="X208" i="1"/>
  <c r="W207" i="1"/>
  <c r="X207" i="1"/>
  <c r="W206" i="1"/>
  <c r="X206" i="1"/>
  <c r="X205" i="1"/>
  <c r="W205" i="1"/>
  <c r="W204" i="1"/>
  <c r="X204" i="1"/>
  <c r="W203" i="1"/>
  <c r="X203" i="1"/>
  <c r="W202" i="1"/>
  <c r="X202" i="1"/>
  <c r="X201" i="1"/>
  <c r="W201" i="1"/>
  <c r="W200" i="1"/>
  <c r="X200" i="1"/>
  <c r="W198" i="1"/>
  <c r="X198" i="1"/>
  <c r="X197" i="1"/>
  <c r="W197" i="1"/>
  <c r="W196" i="1"/>
  <c r="X196" i="1"/>
  <c r="W195" i="1"/>
  <c r="X195" i="1"/>
  <c r="W194" i="1"/>
  <c r="X194" i="1"/>
  <c r="X193" i="1"/>
  <c r="W193" i="1"/>
  <c r="W192" i="1"/>
  <c r="X192" i="1"/>
  <c r="W191" i="1"/>
  <c r="X191" i="1"/>
  <c r="W190" i="1"/>
  <c r="X190" i="1"/>
  <c r="X189" i="1"/>
  <c r="W189" i="1"/>
  <c r="W187" i="1"/>
  <c r="X187" i="1"/>
  <c r="W186" i="1"/>
  <c r="X186" i="1"/>
  <c r="X185" i="1"/>
  <c r="W185" i="1"/>
  <c r="W184" i="1"/>
  <c r="X184" i="1"/>
  <c r="W183" i="1"/>
  <c r="X183" i="1"/>
  <c r="W182" i="1"/>
  <c r="X182" i="1"/>
  <c r="W181" i="1"/>
  <c r="X181" i="1"/>
  <c r="W180" i="1"/>
  <c r="X180" i="1"/>
  <c r="W179" i="1"/>
  <c r="X179" i="1"/>
  <c r="W178" i="1"/>
  <c r="X178" i="1"/>
  <c r="W177" i="1"/>
  <c r="X177" i="1"/>
  <c r="W176" i="1"/>
  <c r="X176" i="1"/>
  <c r="W175" i="1"/>
  <c r="X175" i="1"/>
  <c r="W174" i="1"/>
  <c r="X174" i="1"/>
  <c r="W173" i="1"/>
  <c r="X173" i="1"/>
  <c r="W172" i="1"/>
  <c r="X172" i="1"/>
  <c r="W171" i="1"/>
  <c r="X171" i="1"/>
  <c r="W170" i="1"/>
  <c r="X170" i="1"/>
  <c r="W169" i="1"/>
  <c r="X169" i="1"/>
  <c r="W168" i="1"/>
  <c r="X168" i="1"/>
  <c r="W167" i="1"/>
  <c r="X167" i="1"/>
  <c r="W166" i="1"/>
  <c r="X166" i="1"/>
  <c r="W165" i="1"/>
  <c r="X165" i="1"/>
  <c r="W164" i="1"/>
  <c r="X164" i="1"/>
  <c r="W162" i="1"/>
  <c r="X162" i="1"/>
  <c r="W161" i="1"/>
  <c r="X161" i="1"/>
  <c r="W160" i="1"/>
  <c r="X160" i="1"/>
  <c r="W159" i="1"/>
  <c r="X159" i="1"/>
  <c r="W158" i="1"/>
  <c r="X158" i="1"/>
  <c r="W157" i="1"/>
  <c r="X157" i="1"/>
  <c r="W156" i="1"/>
  <c r="X156" i="1"/>
  <c r="W155" i="1"/>
  <c r="X155" i="1"/>
  <c r="W154" i="1"/>
  <c r="X154" i="1"/>
  <c r="W153" i="1"/>
  <c r="X153" i="1"/>
  <c r="W152" i="1"/>
  <c r="X152" i="1"/>
  <c r="W151" i="1"/>
  <c r="X151" i="1"/>
  <c r="W150" i="1"/>
  <c r="X150" i="1"/>
  <c r="W149" i="1"/>
  <c r="X149" i="1"/>
  <c r="W148" i="1"/>
  <c r="X148" i="1"/>
  <c r="W147" i="1"/>
  <c r="X147" i="1"/>
  <c r="W146" i="1"/>
  <c r="X146" i="1"/>
  <c r="W145" i="1"/>
  <c r="X145" i="1"/>
  <c r="W144" i="1"/>
  <c r="X144" i="1"/>
  <c r="W143" i="1"/>
  <c r="X143" i="1"/>
  <c r="W142" i="1"/>
  <c r="X142" i="1"/>
  <c r="W141" i="1"/>
  <c r="X141" i="1"/>
  <c r="W140" i="1"/>
  <c r="X140" i="1"/>
  <c r="W139" i="1"/>
  <c r="X139" i="1"/>
  <c r="W138" i="1"/>
  <c r="X138" i="1"/>
  <c r="W137" i="1"/>
  <c r="X137" i="1"/>
  <c r="W136" i="1"/>
  <c r="X136" i="1"/>
  <c r="W135" i="1"/>
  <c r="X135" i="1"/>
  <c r="W134" i="1"/>
  <c r="X134" i="1"/>
  <c r="W133" i="1"/>
  <c r="X133" i="1"/>
  <c r="W132" i="1"/>
  <c r="X132" i="1"/>
  <c r="W130" i="1"/>
  <c r="X130" i="1"/>
  <c r="W129" i="1"/>
  <c r="X129" i="1"/>
  <c r="W128" i="1"/>
  <c r="X128" i="1"/>
  <c r="W127" i="1"/>
  <c r="X127" i="1"/>
  <c r="W126" i="1"/>
  <c r="X126" i="1"/>
  <c r="W125" i="1"/>
  <c r="X125" i="1"/>
  <c r="W124" i="1"/>
  <c r="X124" i="1"/>
  <c r="W123" i="1"/>
  <c r="X123" i="1"/>
  <c r="W122" i="1"/>
  <c r="X122" i="1"/>
  <c r="W121" i="1"/>
  <c r="X121" i="1"/>
  <c r="W120" i="1"/>
  <c r="X120" i="1"/>
  <c r="W119" i="1"/>
  <c r="X119" i="1"/>
  <c r="W118" i="1"/>
  <c r="X118" i="1"/>
  <c r="W117" i="1"/>
  <c r="X117" i="1"/>
  <c r="W116" i="1"/>
  <c r="X116" i="1"/>
  <c r="W115" i="1"/>
  <c r="X115" i="1"/>
  <c r="W114" i="1"/>
  <c r="X114" i="1"/>
  <c r="W113" i="1"/>
  <c r="X113" i="1"/>
  <c r="W341" i="1"/>
  <c r="X263" i="1"/>
  <c r="X163" i="1"/>
  <c r="W336" i="1"/>
  <c r="X252" i="1"/>
  <c r="X131" i="1"/>
  <c r="W4" i="1"/>
  <c r="X4" i="1"/>
  <c r="W366" i="1"/>
  <c r="X327" i="1"/>
  <c r="W241" i="1"/>
  <c r="W362" i="1"/>
  <c r="X316" i="1"/>
  <c r="X231" i="1"/>
  <c r="W12" i="1"/>
  <c r="X12" i="1"/>
  <c r="W11" i="1"/>
  <c r="X11" i="1"/>
  <c r="W10" i="1"/>
  <c r="X10" i="1"/>
  <c r="W358" i="1"/>
  <c r="W305" i="1"/>
  <c r="X220" i="1"/>
  <c r="X95" i="1"/>
  <c r="X63" i="1"/>
  <c r="X31" i="1"/>
  <c r="W112" i="1"/>
  <c r="X112" i="1"/>
  <c r="W110" i="1"/>
  <c r="X110" i="1"/>
  <c r="W109" i="1"/>
  <c r="X109" i="1"/>
  <c r="W108" i="1"/>
  <c r="X108" i="1"/>
  <c r="W106" i="1"/>
  <c r="X106" i="1"/>
  <c r="W105" i="1"/>
  <c r="X105" i="1"/>
  <c r="W104" i="1"/>
  <c r="X104" i="1"/>
  <c r="W102" i="1"/>
  <c r="X102" i="1"/>
  <c r="W101" i="1"/>
  <c r="X101" i="1"/>
  <c r="W100" i="1"/>
  <c r="X100" i="1"/>
  <c r="W98" i="1"/>
  <c r="X98" i="1"/>
  <c r="W97" i="1"/>
  <c r="X97" i="1"/>
  <c r="W96" i="1"/>
  <c r="X96" i="1"/>
  <c r="W94" i="1"/>
  <c r="X94" i="1"/>
  <c r="W93" i="1"/>
  <c r="X93" i="1"/>
  <c r="W92" i="1"/>
  <c r="X92" i="1"/>
  <c r="W90" i="1"/>
  <c r="X90" i="1"/>
  <c r="W89" i="1"/>
  <c r="X89" i="1"/>
  <c r="W88" i="1"/>
  <c r="X88" i="1"/>
  <c r="W86" i="1"/>
  <c r="X86" i="1"/>
  <c r="W85" i="1"/>
  <c r="X85" i="1"/>
  <c r="W84" i="1"/>
  <c r="X84" i="1"/>
  <c r="W82" i="1"/>
  <c r="X82" i="1"/>
  <c r="W81" i="1"/>
  <c r="X81" i="1"/>
  <c r="W80" i="1"/>
  <c r="X80" i="1"/>
  <c r="W78" i="1"/>
  <c r="X78" i="1"/>
  <c r="W77" i="1"/>
  <c r="X77" i="1"/>
  <c r="W76" i="1"/>
  <c r="X76" i="1"/>
  <c r="W74" i="1"/>
  <c r="X74" i="1"/>
  <c r="W73" i="1"/>
  <c r="X73" i="1"/>
  <c r="W72" i="1"/>
  <c r="X72" i="1"/>
  <c r="W70" i="1"/>
  <c r="X70" i="1"/>
  <c r="W69" i="1"/>
  <c r="X69" i="1"/>
  <c r="W68" i="1"/>
  <c r="X68" i="1"/>
  <c r="W66" i="1"/>
  <c r="X66" i="1"/>
  <c r="W65" i="1"/>
  <c r="X65" i="1"/>
  <c r="W64" i="1"/>
  <c r="X64" i="1"/>
  <c r="W62" i="1"/>
  <c r="X62" i="1"/>
  <c r="W61" i="1"/>
  <c r="X61" i="1"/>
  <c r="W60" i="1"/>
  <c r="X60" i="1"/>
  <c r="W58" i="1"/>
  <c r="X58" i="1"/>
  <c r="W57" i="1"/>
  <c r="X57" i="1"/>
  <c r="W56" i="1"/>
  <c r="X56" i="1"/>
  <c r="W54" i="1"/>
  <c r="X54" i="1"/>
  <c r="W53" i="1"/>
  <c r="X53" i="1"/>
  <c r="W52" i="1"/>
  <c r="X52" i="1"/>
  <c r="W50" i="1"/>
  <c r="X50" i="1"/>
  <c r="W49" i="1"/>
  <c r="X49" i="1"/>
  <c r="W48" i="1"/>
  <c r="X48" i="1"/>
  <c r="W46" i="1"/>
  <c r="X46" i="1"/>
  <c r="W45" i="1"/>
  <c r="X45" i="1"/>
  <c r="W44" i="1"/>
  <c r="X44" i="1"/>
  <c r="W42" i="1"/>
  <c r="X42" i="1"/>
  <c r="W41" i="1"/>
  <c r="X41" i="1"/>
  <c r="W40" i="1"/>
  <c r="X40" i="1"/>
  <c r="W38" i="1"/>
  <c r="X38" i="1"/>
  <c r="W37" i="1"/>
  <c r="X37" i="1"/>
  <c r="W36" i="1"/>
  <c r="X36" i="1"/>
  <c r="W34" i="1"/>
  <c r="X34" i="1"/>
  <c r="W33" i="1"/>
  <c r="X33" i="1"/>
  <c r="W32" i="1"/>
  <c r="X32" i="1"/>
  <c r="W30" i="1"/>
  <c r="X30" i="1"/>
  <c r="W29" i="1"/>
  <c r="X29" i="1"/>
  <c r="W28" i="1"/>
  <c r="X28" i="1"/>
  <c r="W26" i="1"/>
  <c r="X26" i="1"/>
  <c r="W25" i="1"/>
  <c r="X25" i="1"/>
  <c r="W24" i="1"/>
  <c r="X24" i="1"/>
  <c r="W22" i="1"/>
  <c r="X22" i="1"/>
  <c r="W21" i="1"/>
  <c r="X21" i="1"/>
  <c r="W20" i="1"/>
  <c r="X20" i="1"/>
  <c r="W18" i="1"/>
  <c r="X18" i="1"/>
  <c r="W17" i="1"/>
  <c r="X17" i="1"/>
  <c r="W16" i="1"/>
  <c r="X16" i="1"/>
  <c r="W14" i="1"/>
  <c r="X14" i="1"/>
  <c r="X91" i="1"/>
  <c r="X59" i="1"/>
  <c r="X27" i="1"/>
  <c r="X87" i="1"/>
  <c r="X55" i="1"/>
  <c r="X23" i="1"/>
  <c r="X83" i="1"/>
  <c r="X51" i="1"/>
  <c r="X19" i="1"/>
  <c r="X111" i="1"/>
  <c r="X79" i="1"/>
  <c r="X47" i="1"/>
  <c r="X15" i="1"/>
  <c r="X107" i="1"/>
  <c r="X75" i="1"/>
  <c r="X43" i="1"/>
  <c r="X103" i="1"/>
  <c r="X71" i="1"/>
  <c r="X39" i="1"/>
  <c r="X3" i="1"/>
  <c r="AW436" i="1"/>
  <c r="AX436" i="1" s="1"/>
  <c r="AP374" i="1"/>
  <c r="AW214" i="1"/>
  <c r="AX214" i="1" s="1"/>
  <c r="AW180" i="1"/>
  <c r="AX180" i="1" s="1"/>
  <c r="R3" i="1"/>
  <c r="Q3" i="1"/>
  <c r="O3" i="1"/>
  <c r="AP3" i="1" s="1"/>
  <c r="AP289" i="1" l="1"/>
  <c r="AP308" i="1"/>
  <c r="AP353" i="1"/>
  <c r="AP417" i="1"/>
  <c r="AP442" i="1"/>
  <c r="AP426" i="1"/>
  <c r="AP493" i="1"/>
  <c r="S308" i="1"/>
  <c r="AP185" i="1"/>
  <c r="AP121" i="1"/>
  <c r="AP482" i="1"/>
  <c r="AP57" i="1"/>
  <c r="BY311" i="1"/>
  <c r="S325" i="1"/>
  <c r="BY449" i="1"/>
  <c r="BY448" i="1"/>
  <c r="S73" i="1"/>
  <c r="AR384" i="1"/>
  <c r="AP329" i="1"/>
  <c r="AP201" i="1"/>
  <c r="AP498" i="1"/>
  <c r="AP393" i="1"/>
  <c r="S498" i="1"/>
  <c r="AR279" i="1"/>
  <c r="S313" i="1"/>
  <c r="BY352" i="1"/>
  <c r="BY314" i="1"/>
  <c r="S362" i="1"/>
  <c r="AP474" i="1"/>
  <c r="AP177" i="1"/>
  <c r="AP410" i="1"/>
  <c r="AP49" i="1"/>
  <c r="S477" i="1"/>
  <c r="T493" i="1"/>
  <c r="S474" i="1"/>
  <c r="S113" i="1"/>
  <c r="S177" i="1"/>
  <c r="S241" i="1"/>
  <c r="S305" i="1"/>
  <c r="AR302" i="1"/>
  <c r="BY360" i="1"/>
  <c r="BY383" i="1"/>
  <c r="AR434" i="1"/>
  <c r="AR175" i="1"/>
  <c r="AR417" i="1"/>
  <c r="T461" i="1"/>
  <c r="AR207" i="1"/>
  <c r="S493" i="1"/>
  <c r="S437" i="1"/>
  <c r="S351" i="1"/>
  <c r="S442" i="1"/>
  <c r="S209" i="1"/>
  <c r="S337" i="1"/>
  <c r="AP445" i="1"/>
  <c r="AR215" i="1"/>
  <c r="AP209" i="1"/>
  <c r="P437" i="1"/>
  <c r="T437" i="1" s="1"/>
  <c r="S453" i="1"/>
  <c r="U453" i="1" s="1"/>
  <c r="CB454" i="1" s="1"/>
  <c r="T348" i="1"/>
  <c r="S228" i="1"/>
  <c r="S445" i="1"/>
  <c r="S461" i="1"/>
  <c r="S348" i="1"/>
  <c r="S425" i="1"/>
  <c r="P466" i="1"/>
  <c r="T466" i="1" s="1"/>
  <c r="S402" i="1"/>
  <c r="T485" i="1"/>
  <c r="S41" i="1"/>
  <c r="S233" i="1"/>
  <c r="S273" i="1"/>
  <c r="S297" i="1"/>
  <c r="AR393" i="1"/>
  <c r="AR440" i="1"/>
  <c r="S378" i="1"/>
  <c r="S410" i="1"/>
  <c r="S466" i="1"/>
  <c r="AW312" i="1"/>
  <c r="AX312" i="1" s="1"/>
  <c r="AR43" i="1"/>
  <c r="BY411" i="1"/>
  <c r="AW443" i="1"/>
  <c r="AX443" i="1" s="1"/>
  <c r="AR264" i="1"/>
  <c r="AR486" i="1"/>
  <c r="AR421" i="1"/>
  <c r="T351" i="1"/>
  <c r="AR375" i="1"/>
  <c r="AR169" i="1"/>
  <c r="AR26" i="1"/>
  <c r="AR12" i="1"/>
  <c r="AR361" i="1"/>
  <c r="BY218" i="1"/>
  <c r="AW99" i="1"/>
  <c r="AX99" i="1" s="1"/>
  <c r="AW195" i="1"/>
  <c r="AX195" i="1" s="1"/>
  <c r="AR117" i="1"/>
  <c r="BY149" i="1"/>
  <c r="AR277" i="1"/>
  <c r="AR432" i="1"/>
  <c r="AR17" i="1"/>
  <c r="AR81" i="1"/>
  <c r="AR145" i="1"/>
  <c r="AR148" i="1"/>
  <c r="T433" i="1"/>
  <c r="AR275" i="1"/>
  <c r="AR419" i="1"/>
  <c r="AR285" i="1"/>
  <c r="AR54" i="1"/>
  <c r="AR462" i="1"/>
  <c r="AR31" i="1"/>
  <c r="AR191" i="1"/>
  <c r="AR223" i="1"/>
  <c r="AR287" i="1"/>
  <c r="AR319" i="1"/>
  <c r="AW490" i="1"/>
  <c r="AX490" i="1" s="1"/>
  <c r="T481" i="1"/>
  <c r="S49" i="1"/>
  <c r="T113" i="1"/>
  <c r="AR281" i="1"/>
  <c r="AR66" i="1"/>
  <c r="T337" i="1"/>
  <c r="S369" i="1"/>
  <c r="S433" i="1"/>
  <c r="AW216" i="1"/>
  <c r="AX216" i="1" s="1"/>
  <c r="AR386" i="1"/>
  <c r="T474" i="1"/>
  <c r="BY83" i="1"/>
  <c r="AW131" i="1"/>
  <c r="AX131" i="1" s="1"/>
  <c r="AR120" i="1"/>
  <c r="BY415" i="1"/>
  <c r="AR332" i="1"/>
  <c r="AR376" i="1"/>
  <c r="AR158" i="1"/>
  <c r="AR280" i="1"/>
  <c r="AR8" i="1"/>
  <c r="BY192" i="1"/>
  <c r="T469" i="1"/>
  <c r="AR377" i="1"/>
  <c r="AR409" i="1"/>
  <c r="AR441" i="1"/>
  <c r="AR72" i="1"/>
  <c r="AR494" i="1"/>
  <c r="AW27" i="1"/>
  <c r="AX27" i="1" s="1"/>
  <c r="AW203" i="1"/>
  <c r="AX203" i="1" s="1"/>
  <c r="AW459" i="1"/>
  <c r="AX459" i="1" s="1"/>
  <c r="AR368" i="1"/>
  <c r="T445" i="1"/>
  <c r="AR62" i="1"/>
  <c r="AR222" i="1"/>
  <c r="AR430" i="1"/>
  <c r="AR470" i="1"/>
  <c r="AR135" i="1"/>
  <c r="AR199" i="1"/>
  <c r="AR295" i="1"/>
  <c r="AR367" i="1"/>
  <c r="T477" i="1"/>
  <c r="AR253" i="1"/>
  <c r="AR153" i="1"/>
  <c r="AR185" i="1"/>
  <c r="AR249" i="1"/>
  <c r="AR424" i="1"/>
  <c r="AR298" i="1"/>
  <c r="BY394" i="1"/>
  <c r="AR363" i="1"/>
  <c r="AW427" i="1"/>
  <c r="AX427" i="1" s="1"/>
  <c r="AR261" i="1"/>
  <c r="AR416" i="1"/>
  <c r="BY17" i="1"/>
  <c r="BY51" i="1"/>
  <c r="AW387" i="1"/>
  <c r="AX387" i="1" s="1"/>
  <c r="AR65" i="1"/>
  <c r="AR385" i="1"/>
  <c r="AW11" i="1"/>
  <c r="AX11" i="1" s="1"/>
  <c r="AR35" i="1"/>
  <c r="AW91" i="1"/>
  <c r="AX91" i="1" s="1"/>
  <c r="AW139" i="1"/>
  <c r="AX139" i="1" s="1"/>
  <c r="AW163" i="1"/>
  <c r="AX163" i="1" s="1"/>
  <c r="AW187" i="1"/>
  <c r="AX187" i="1" s="1"/>
  <c r="BY259" i="1"/>
  <c r="AW328" i="1"/>
  <c r="AX328" i="1" s="1"/>
  <c r="AR447" i="1"/>
  <c r="BY244" i="1"/>
  <c r="AR413" i="1"/>
  <c r="AR230" i="1"/>
  <c r="AR326" i="1"/>
  <c r="AR358" i="1"/>
  <c r="AR303" i="1"/>
  <c r="BY65" i="1"/>
  <c r="BY275" i="1"/>
  <c r="AR133" i="1"/>
  <c r="AR218" i="1"/>
  <c r="T377" i="1"/>
  <c r="AR193" i="1"/>
  <c r="T498" i="1"/>
  <c r="T321" i="1"/>
  <c r="AR457" i="1"/>
  <c r="BY408" i="1"/>
  <c r="AR128" i="1"/>
  <c r="AR306" i="1"/>
  <c r="AR338" i="1"/>
  <c r="BY77" i="1"/>
  <c r="AR141" i="1"/>
  <c r="AR309" i="1"/>
  <c r="AR478" i="1"/>
  <c r="AW450" i="1"/>
  <c r="AX450" i="1" s="1"/>
  <c r="BY120" i="1"/>
  <c r="T325" i="1"/>
  <c r="BY386" i="1"/>
  <c r="S473" i="1"/>
  <c r="T41" i="1"/>
  <c r="T297" i="1"/>
  <c r="AP473" i="1"/>
  <c r="AP217" i="1"/>
  <c r="T378" i="1"/>
  <c r="AP345" i="1"/>
  <c r="AP25" i="1"/>
  <c r="AR244" i="1"/>
  <c r="BY281" i="1"/>
  <c r="BY135" i="1"/>
  <c r="BY447" i="1"/>
  <c r="BY128" i="1"/>
  <c r="T497" i="1"/>
  <c r="BY62" i="1"/>
  <c r="BY35" i="1"/>
  <c r="AR408" i="1"/>
  <c r="T313" i="1"/>
  <c r="AR259" i="1"/>
  <c r="P450" i="1"/>
  <c r="T450" i="1" s="1"/>
  <c r="S217" i="1"/>
  <c r="T473" i="1"/>
  <c r="BY470" i="1"/>
  <c r="T409" i="1"/>
  <c r="S89" i="1"/>
  <c r="T257" i="1"/>
  <c r="BY421" i="1"/>
  <c r="S489" i="1"/>
  <c r="BY375" i="1"/>
  <c r="T386" i="1"/>
  <c r="P449" i="1"/>
  <c r="T449" i="1" s="1"/>
  <c r="AP73" i="1"/>
  <c r="AP129" i="1"/>
  <c r="AP265" i="1"/>
  <c r="BY285" i="1"/>
  <c r="T121" i="1"/>
  <c r="S497" i="1"/>
  <c r="T442" i="1"/>
  <c r="BY277" i="1"/>
  <c r="BY31" i="1"/>
  <c r="T362" i="1"/>
  <c r="AP434" i="1"/>
  <c r="BY81" i="1"/>
  <c r="BY393" i="1"/>
  <c r="BY332" i="1"/>
  <c r="BY280" i="1"/>
  <c r="T385" i="1"/>
  <c r="T441" i="1"/>
  <c r="T89" i="1"/>
  <c r="S450" i="1"/>
  <c r="AP362" i="1"/>
  <c r="BY462" i="1"/>
  <c r="BY376" i="1"/>
  <c r="T279" i="1"/>
  <c r="AR149" i="1"/>
  <c r="T289" i="1"/>
  <c r="S257" i="1"/>
  <c r="AP65" i="1"/>
  <c r="BY169" i="1"/>
  <c r="BY363" i="1"/>
  <c r="BY117" i="1"/>
  <c r="BY54" i="1"/>
  <c r="T393" i="1"/>
  <c r="AR411" i="1"/>
  <c r="S97" i="1"/>
  <c r="S129" i="1"/>
  <c r="S161" i="1"/>
  <c r="S225" i="1"/>
  <c r="S265" i="1"/>
  <c r="S490" i="1"/>
  <c r="T57" i="1"/>
  <c r="T169" i="1"/>
  <c r="AR192" i="1"/>
  <c r="S33" i="1"/>
  <c r="T97" i="1"/>
  <c r="T129" i="1"/>
  <c r="T225" i="1"/>
  <c r="T490" i="1"/>
  <c r="T489" i="1"/>
  <c r="AP490" i="1"/>
  <c r="BY249" i="1"/>
  <c r="BY158" i="1"/>
  <c r="BY486" i="1"/>
  <c r="T293" i="1"/>
  <c r="T370" i="1"/>
  <c r="T458" i="1"/>
  <c r="T65" i="1"/>
  <c r="S137" i="1"/>
  <c r="S201" i="1"/>
  <c r="S321" i="1"/>
  <c r="T228" i="1"/>
  <c r="T105" i="1"/>
  <c r="T418" i="1"/>
  <c r="T249" i="1"/>
  <c r="T354" i="1"/>
  <c r="T25" i="1"/>
  <c r="T153" i="1"/>
  <c r="T417" i="1"/>
  <c r="S482" i="1"/>
  <c r="T185" i="1"/>
  <c r="T482" i="1"/>
  <c r="BY295" i="1"/>
  <c r="BY416" i="1"/>
  <c r="T394" i="1"/>
  <c r="T81" i="1"/>
  <c r="S394" i="1"/>
  <c r="T217" i="1"/>
  <c r="T308" i="1"/>
  <c r="AR77" i="1"/>
  <c r="AR394" i="1"/>
  <c r="AR415" i="1"/>
  <c r="T33" i="1"/>
  <c r="T161" i="1"/>
  <c r="T329" i="1"/>
  <c r="T233" i="1"/>
  <c r="T369" i="1"/>
  <c r="BY8" i="1"/>
  <c r="BY430" i="1"/>
  <c r="T426" i="1"/>
  <c r="T193" i="1"/>
  <c r="T345" i="1"/>
  <c r="T49" i="1"/>
  <c r="T177" i="1"/>
  <c r="T241" i="1"/>
  <c r="T305" i="1"/>
  <c r="T402" i="1"/>
  <c r="BY199" i="1"/>
  <c r="T341" i="1"/>
  <c r="T434" i="1"/>
  <c r="T145" i="1"/>
  <c r="T353" i="1"/>
  <c r="T273" i="1"/>
  <c r="T410" i="1"/>
  <c r="BY361" i="1"/>
  <c r="T361" i="1"/>
  <c r="BY298" i="1"/>
  <c r="T244" i="1"/>
  <c r="T209" i="1"/>
  <c r="T425" i="1"/>
  <c r="T73" i="1"/>
  <c r="T137" i="1"/>
  <c r="T201" i="1"/>
  <c r="T265" i="1"/>
  <c r="AP15" i="1"/>
  <c r="P15" i="1"/>
  <c r="T15" i="1" s="1"/>
  <c r="S15" i="1"/>
  <c r="AP11" i="1"/>
  <c r="P11" i="1"/>
  <c r="T11" i="1" s="1"/>
  <c r="S11" i="1"/>
  <c r="P66" i="1"/>
  <c r="T66" i="1" s="1"/>
  <c r="S66" i="1"/>
  <c r="P130" i="1"/>
  <c r="T130" i="1" s="1"/>
  <c r="S130" i="1"/>
  <c r="S194" i="1"/>
  <c r="P194" i="1"/>
  <c r="T194" i="1" s="1"/>
  <c r="P258" i="1"/>
  <c r="T258" i="1" s="1"/>
  <c r="S258" i="1"/>
  <c r="P322" i="1"/>
  <c r="T322" i="1" s="1"/>
  <c r="S322" i="1"/>
  <c r="P67" i="1"/>
  <c r="T67" i="1" s="1"/>
  <c r="S67" i="1"/>
  <c r="P131" i="1"/>
  <c r="T131" i="1" s="1"/>
  <c r="S131" i="1"/>
  <c r="S195" i="1"/>
  <c r="P195" i="1"/>
  <c r="T195" i="1" s="1"/>
  <c r="P259" i="1"/>
  <c r="T259" i="1" s="1"/>
  <c r="S259" i="1"/>
  <c r="P323" i="1"/>
  <c r="T323" i="1" s="1"/>
  <c r="S323" i="1"/>
  <c r="S387" i="1"/>
  <c r="P387" i="1"/>
  <c r="T387" i="1" s="1"/>
  <c r="S451" i="1"/>
  <c r="P451" i="1"/>
  <c r="T451" i="1" s="1"/>
  <c r="AP52" i="1"/>
  <c r="S52" i="1"/>
  <c r="P52" i="1"/>
  <c r="T52" i="1" s="1"/>
  <c r="S116" i="1"/>
  <c r="P116" i="1"/>
  <c r="T116" i="1" s="1"/>
  <c r="S180" i="1"/>
  <c r="P180" i="1"/>
  <c r="T180" i="1" s="1"/>
  <c r="S260" i="1"/>
  <c r="P260" i="1"/>
  <c r="T260" i="1" s="1"/>
  <c r="P332" i="1"/>
  <c r="T332" i="1" s="1"/>
  <c r="S332" i="1"/>
  <c r="AP404" i="1"/>
  <c r="P404" i="1"/>
  <c r="T404" i="1" s="1"/>
  <c r="S404" i="1"/>
  <c r="P468" i="1"/>
  <c r="T468" i="1" s="1"/>
  <c r="S468" i="1"/>
  <c r="S61" i="1"/>
  <c r="P61" i="1"/>
  <c r="T61" i="1" s="1"/>
  <c r="P125" i="1"/>
  <c r="T125" i="1" s="1"/>
  <c r="S125" i="1"/>
  <c r="S189" i="1"/>
  <c r="P189" i="1"/>
  <c r="T189" i="1" s="1"/>
  <c r="S253" i="1"/>
  <c r="P253" i="1"/>
  <c r="T253" i="1" s="1"/>
  <c r="P333" i="1"/>
  <c r="T333" i="1" s="1"/>
  <c r="S333" i="1"/>
  <c r="P405" i="1"/>
  <c r="T405" i="1" s="1"/>
  <c r="S405" i="1"/>
  <c r="P22" i="1"/>
  <c r="T22" i="1" s="1"/>
  <c r="S22" i="1"/>
  <c r="P86" i="1"/>
  <c r="T86" i="1" s="1"/>
  <c r="S86" i="1"/>
  <c r="P150" i="1"/>
  <c r="T150" i="1" s="1"/>
  <c r="S150" i="1"/>
  <c r="S214" i="1"/>
  <c r="P214" i="1"/>
  <c r="T214" i="1" s="1"/>
  <c r="P278" i="1"/>
  <c r="T278" i="1" s="1"/>
  <c r="S278" i="1"/>
  <c r="S342" i="1"/>
  <c r="P342" i="1"/>
  <c r="T342" i="1" s="1"/>
  <c r="S406" i="1"/>
  <c r="P406" i="1"/>
  <c r="T406" i="1" s="1"/>
  <c r="P470" i="1"/>
  <c r="T470" i="1" s="1"/>
  <c r="S470" i="1"/>
  <c r="P47" i="1"/>
  <c r="T47" i="1" s="1"/>
  <c r="S47" i="1"/>
  <c r="P111" i="1"/>
  <c r="T111" i="1" s="1"/>
  <c r="S111" i="1"/>
  <c r="P175" i="1"/>
  <c r="T175" i="1" s="1"/>
  <c r="S175" i="1"/>
  <c r="S239" i="1"/>
  <c r="P239" i="1"/>
  <c r="T239" i="1" s="1"/>
  <c r="S311" i="1"/>
  <c r="P311" i="1"/>
  <c r="T311" i="1" s="1"/>
  <c r="S383" i="1"/>
  <c r="P383" i="1"/>
  <c r="T383" i="1" s="1"/>
  <c r="S447" i="1"/>
  <c r="P447" i="1"/>
  <c r="T447" i="1" s="1"/>
  <c r="S32" i="1"/>
  <c r="P32" i="1"/>
  <c r="T32" i="1" s="1"/>
  <c r="S96" i="1"/>
  <c r="P96" i="1"/>
  <c r="T96" i="1" s="1"/>
  <c r="S160" i="1"/>
  <c r="P160" i="1"/>
  <c r="T160" i="1" s="1"/>
  <c r="P224" i="1"/>
  <c r="T224" i="1" s="1"/>
  <c r="S224" i="1"/>
  <c r="S288" i="1"/>
  <c r="P288" i="1"/>
  <c r="T288" i="1" s="1"/>
  <c r="P352" i="1"/>
  <c r="T352" i="1" s="1"/>
  <c r="S352" i="1"/>
  <c r="P416" i="1"/>
  <c r="T416" i="1" s="1"/>
  <c r="S416" i="1"/>
  <c r="T401" i="1"/>
  <c r="P480" i="1"/>
  <c r="T480" i="1" s="1"/>
  <c r="S480" i="1"/>
  <c r="S193" i="1"/>
  <c r="S329" i="1"/>
  <c r="S361" i="1"/>
  <c r="S401" i="1"/>
  <c r="S441" i="1"/>
  <c r="S370" i="1"/>
  <c r="S293" i="1"/>
  <c r="S244" i="1"/>
  <c r="AP8" i="1"/>
  <c r="P8" i="1"/>
  <c r="T8" i="1" s="1"/>
  <c r="S8" i="1"/>
  <c r="AP19" i="1"/>
  <c r="P19" i="1"/>
  <c r="T19" i="1" s="1"/>
  <c r="S19" i="1"/>
  <c r="S74" i="1"/>
  <c r="P74" i="1"/>
  <c r="T74" i="1" s="1"/>
  <c r="P138" i="1"/>
  <c r="T138" i="1" s="1"/>
  <c r="S138" i="1"/>
  <c r="S202" i="1"/>
  <c r="P202" i="1"/>
  <c r="T202" i="1" s="1"/>
  <c r="S266" i="1"/>
  <c r="P266" i="1"/>
  <c r="T266" i="1" s="1"/>
  <c r="AP330" i="1"/>
  <c r="P330" i="1"/>
  <c r="T330" i="1" s="1"/>
  <c r="S330" i="1"/>
  <c r="P75" i="1"/>
  <c r="T75" i="1" s="1"/>
  <c r="S75" i="1"/>
  <c r="P139" i="1"/>
  <c r="T139" i="1" s="1"/>
  <c r="S139" i="1"/>
  <c r="S203" i="1"/>
  <c r="P203" i="1"/>
  <c r="T203" i="1" s="1"/>
  <c r="P267" i="1"/>
  <c r="T267" i="1" s="1"/>
  <c r="S267" i="1"/>
  <c r="P331" i="1"/>
  <c r="T331" i="1" s="1"/>
  <c r="S331" i="1"/>
  <c r="S395" i="1"/>
  <c r="P395" i="1"/>
  <c r="T395" i="1" s="1"/>
  <c r="S459" i="1"/>
  <c r="P459" i="1"/>
  <c r="T459" i="1" s="1"/>
  <c r="AP60" i="1"/>
  <c r="S60" i="1"/>
  <c r="P60" i="1"/>
  <c r="T60" i="1" s="1"/>
  <c r="AP124" i="1"/>
  <c r="S124" i="1"/>
  <c r="P124" i="1"/>
  <c r="T124" i="1" s="1"/>
  <c r="S188" i="1"/>
  <c r="P188" i="1"/>
  <c r="T188" i="1" s="1"/>
  <c r="S268" i="1"/>
  <c r="P268" i="1"/>
  <c r="T268" i="1" s="1"/>
  <c r="P340" i="1"/>
  <c r="T340" i="1" s="1"/>
  <c r="S340" i="1"/>
  <c r="AP412" i="1"/>
  <c r="P412" i="1"/>
  <c r="T412" i="1" s="1"/>
  <c r="S412" i="1"/>
  <c r="P476" i="1"/>
  <c r="T476" i="1" s="1"/>
  <c r="S476" i="1"/>
  <c r="AP5" i="1"/>
  <c r="S5" i="1"/>
  <c r="P5" i="1"/>
  <c r="T5" i="1" s="1"/>
  <c r="AP69" i="1"/>
  <c r="S69" i="1"/>
  <c r="P69" i="1"/>
  <c r="T69" i="1" s="1"/>
  <c r="P133" i="1"/>
  <c r="T133" i="1" s="1"/>
  <c r="S133" i="1"/>
  <c r="P197" i="1"/>
  <c r="T197" i="1" s="1"/>
  <c r="S197" i="1"/>
  <c r="S261" i="1"/>
  <c r="P261" i="1"/>
  <c r="T261" i="1" s="1"/>
  <c r="AP349" i="1"/>
  <c r="P349" i="1"/>
  <c r="T349" i="1" s="1"/>
  <c r="S349" i="1"/>
  <c r="P413" i="1"/>
  <c r="T413" i="1" s="1"/>
  <c r="S413" i="1"/>
  <c r="P30" i="1"/>
  <c r="T30" i="1" s="1"/>
  <c r="S30" i="1"/>
  <c r="P94" i="1"/>
  <c r="T94" i="1" s="1"/>
  <c r="S94" i="1"/>
  <c r="P158" i="1"/>
  <c r="T158" i="1" s="1"/>
  <c r="S158" i="1"/>
  <c r="S222" i="1"/>
  <c r="P222" i="1"/>
  <c r="T222" i="1" s="1"/>
  <c r="P286" i="1"/>
  <c r="T286" i="1" s="1"/>
  <c r="S286" i="1"/>
  <c r="S350" i="1"/>
  <c r="P350" i="1"/>
  <c r="T350" i="1" s="1"/>
  <c r="P414" i="1"/>
  <c r="T414" i="1" s="1"/>
  <c r="S414" i="1"/>
  <c r="P478" i="1"/>
  <c r="T478" i="1" s="1"/>
  <c r="S478" i="1"/>
  <c r="P55" i="1"/>
  <c r="T55" i="1" s="1"/>
  <c r="S55" i="1"/>
  <c r="P119" i="1"/>
  <c r="T119" i="1" s="1"/>
  <c r="S119" i="1"/>
  <c r="P183" i="1"/>
  <c r="T183" i="1" s="1"/>
  <c r="S183" i="1"/>
  <c r="P247" i="1"/>
  <c r="T247" i="1" s="1"/>
  <c r="S247" i="1"/>
  <c r="P319" i="1"/>
  <c r="T319" i="1" s="1"/>
  <c r="S319" i="1"/>
  <c r="S391" i="1"/>
  <c r="P391" i="1"/>
  <c r="T391" i="1" s="1"/>
  <c r="S455" i="1"/>
  <c r="P455" i="1"/>
  <c r="T455" i="1" s="1"/>
  <c r="S40" i="1"/>
  <c r="P40" i="1"/>
  <c r="T40" i="1" s="1"/>
  <c r="S104" i="1"/>
  <c r="P104" i="1"/>
  <c r="T104" i="1" s="1"/>
  <c r="S168" i="1"/>
  <c r="P168" i="1"/>
  <c r="T168" i="1" s="1"/>
  <c r="P232" i="1"/>
  <c r="T232" i="1" s="1"/>
  <c r="S232" i="1"/>
  <c r="S296" i="1"/>
  <c r="P296" i="1"/>
  <c r="T296" i="1" s="1"/>
  <c r="P360" i="1"/>
  <c r="T360" i="1" s="1"/>
  <c r="S360" i="1"/>
  <c r="P424" i="1"/>
  <c r="T424" i="1" s="1"/>
  <c r="S424" i="1"/>
  <c r="T281" i="1"/>
  <c r="T457" i="1"/>
  <c r="S488" i="1"/>
  <c r="P488" i="1"/>
  <c r="T488" i="1" s="1"/>
  <c r="S485" i="1"/>
  <c r="S65" i="1"/>
  <c r="S289" i="1"/>
  <c r="P16" i="1"/>
  <c r="T16" i="1" s="1"/>
  <c r="S16" i="1"/>
  <c r="S82" i="1"/>
  <c r="P82" i="1"/>
  <c r="T82" i="1" s="1"/>
  <c r="P146" i="1"/>
  <c r="T146" i="1" s="1"/>
  <c r="S146" i="1"/>
  <c r="S210" i="1"/>
  <c r="P210" i="1"/>
  <c r="T210" i="1" s="1"/>
  <c r="P274" i="1"/>
  <c r="T274" i="1" s="1"/>
  <c r="S274" i="1"/>
  <c r="S338" i="1"/>
  <c r="P338" i="1"/>
  <c r="T338" i="1" s="1"/>
  <c r="P83" i="1"/>
  <c r="T83" i="1" s="1"/>
  <c r="S83" i="1"/>
  <c r="P147" i="1"/>
  <c r="T147" i="1" s="1"/>
  <c r="S147" i="1"/>
  <c r="S211" i="1"/>
  <c r="P211" i="1"/>
  <c r="T211" i="1" s="1"/>
  <c r="P275" i="1"/>
  <c r="T275" i="1" s="1"/>
  <c r="S275" i="1"/>
  <c r="P339" i="1"/>
  <c r="T339" i="1" s="1"/>
  <c r="S339" i="1"/>
  <c r="S403" i="1"/>
  <c r="P403" i="1"/>
  <c r="T403" i="1" s="1"/>
  <c r="S467" i="1"/>
  <c r="P467" i="1"/>
  <c r="T467" i="1" s="1"/>
  <c r="P4" i="1"/>
  <c r="T4" i="1" s="1"/>
  <c r="S4" i="1"/>
  <c r="S68" i="1"/>
  <c r="P68" i="1"/>
  <c r="T68" i="1" s="1"/>
  <c r="S132" i="1"/>
  <c r="P132" i="1"/>
  <c r="T132" i="1" s="1"/>
  <c r="P196" i="1"/>
  <c r="T196" i="1" s="1"/>
  <c r="S196" i="1"/>
  <c r="S276" i="1"/>
  <c r="P276" i="1"/>
  <c r="T276" i="1" s="1"/>
  <c r="P356" i="1"/>
  <c r="T356" i="1" s="1"/>
  <c r="S356" i="1"/>
  <c r="P420" i="1"/>
  <c r="T420" i="1" s="1"/>
  <c r="S420" i="1"/>
  <c r="S484" i="1"/>
  <c r="P484" i="1"/>
  <c r="T484" i="1" s="1"/>
  <c r="AP13" i="1"/>
  <c r="S13" i="1"/>
  <c r="P13" i="1"/>
  <c r="T13" i="1" s="1"/>
  <c r="S77" i="1"/>
  <c r="P77" i="1"/>
  <c r="T77" i="1" s="1"/>
  <c r="S141" i="1"/>
  <c r="P141" i="1"/>
  <c r="T141" i="1" s="1"/>
  <c r="P205" i="1"/>
  <c r="T205" i="1" s="1"/>
  <c r="S205" i="1"/>
  <c r="S269" i="1"/>
  <c r="P269" i="1"/>
  <c r="T269" i="1" s="1"/>
  <c r="AP357" i="1"/>
  <c r="P357" i="1"/>
  <c r="T357" i="1" s="1"/>
  <c r="S357" i="1"/>
  <c r="P421" i="1"/>
  <c r="T421" i="1" s="1"/>
  <c r="S421" i="1"/>
  <c r="P38" i="1"/>
  <c r="T38" i="1" s="1"/>
  <c r="S38" i="1"/>
  <c r="P102" i="1"/>
  <c r="T102" i="1" s="1"/>
  <c r="S102" i="1"/>
  <c r="P166" i="1"/>
  <c r="T166" i="1" s="1"/>
  <c r="S166" i="1"/>
  <c r="S230" i="1"/>
  <c r="P230" i="1"/>
  <c r="T230" i="1" s="1"/>
  <c r="P294" i="1"/>
  <c r="T294" i="1" s="1"/>
  <c r="S294" i="1"/>
  <c r="S358" i="1"/>
  <c r="P358" i="1"/>
  <c r="T358" i="1" s="1"/>
  <c r="S422" i="1"/>
  <c r="P422" i="1"/>
  <c r="T422" i="1" s="1"/>
  <c r="P486" i="1"/>
  <c r="T486" i="1" s="1"/>
  <c r="S486" i="1"/>
  <c r="P63" i="1"/>
  <c r="T63" i="1" s="1"/>
  <c r="S63" i="1"/>
  <c r="P127" i="1"/>
  <c r="T127" i="1" s="1"/>
  <c r="S127" i="1"/>
  <c r="P191" i="1"/>
  <c r="T191" i="1" s="1"/>
  <c r="S191" i="1"/>
  <c r="P255" i="1"/>
  <c r="T255" i="1" s="1"/>
  <c r="S255" i="1"/>
  <c r="P327" i="1"/>
  <c r="T327" i="1" s="1"/>
  <c r="S327" i="1"/>
  <c r="S399" i="1"/>
  <c r="P399" i="1"/>
  <c r="T399" i="1" s="1"/>
  <c r="S463" i="1"/>
  <c r="P463" i="1"/>
  <c r="T463" i="1" s="1"/>
  <c r="S48" i="1"/>
  <c r="P48" i="1"/>
  <c r="T48" i="1" s="1"/>
  <c r="S112" i="1"/>
  <c r="P112" i="1"/>
  <c r="T112" i="1" s="1"/>
  <c r="AP176" i="1"/>
  <c r="S176" i="1"/>
  <c r="P176" i="1"/>
  <c r="T176" i="1" s="1"/>
  <c r="P240" i="1"/>
  <c r="T240" i="1" s="1"/>
  <c r="S240" i="1"/>
  <c r="AP304" i="1"/>
  <c r="S304" i="1"/>
  <c r="P304" i="1"/>
  <c r="T304" i="1" s="1"/>
  <c r="P368" i="1"/>
  <c r="T368" i="1" s="1"/>
  <c r="S368" i="1"/>
  <c r="P432" i="1"/>
  <c r="T432" i="1" s="1"/>
  <c r="S432" i="1"/>
  <c r="S496" i="1"/>
  <c r="P496" i="1"/>
  <c r="T496" i="1" s="1"/>
  <c r="S279" i="1"/>
  <c r="S169" i="1"/>
  <c r="U169" i="1" s="1"/>
  <c r="CB170" i="1" s="1"/>
  <c r="S409" i="1"/>
  <c r="S449" i="1"/>
  <c r="S418" i="1"/>
  <c r="S24" i="1"/>
  <c r="P24" i="1"/>
  <c r="T24" i="1" s="1"/>
  <c r="P26" i="1"/>
  <c r="T26" i="1" s="1"/>
  <c r="S26" i="1"/>
  <c r="P90" i="1"/>
  <c r="T90" i="1" s="1"/>
  <c r="S90" i="1"/>
  <c r="P154" i="1"/>
  <c r="T154" i="1" s="1"/>
  <c r="S154" i="1"/>
  <c r="S218" i="1"/>
  <c r="P218" i="1"/>
  <c r="T218" i="1" s="1"/>
  <c r="P282" i="1"/>
  <c r="T282" i="1" s="1"/>
  <c r="S282" i="1"/>
  <c r="S346" i="1"/>
  <c r="P346" i="1"/>
  <c r="T346" i="1" s="1"/>
  <c r="P27" i="1"/>
  <c r="T27" i="1" s="1"/>
  <c r="S27" i="1"/>
  <c r="P91" i="1"/>
  <c r="T91" i="1" s="1"/>
  <c r="S91" i="1"/>
  <c r="P155" i="1"/>
  <c r="T155" i="1" s="1"/>
  <c r="S155" i="1"/>
  <c r="S219" i="1"/>
  <c r="P219" i="1"/>
  <c r="T219" i="1" s="1"/>
  <c r="P283" i="1"/>
  <c r="T283" i="1" s="1"/>
  <c r="S283" i="1"/>
  <c r="S347" i="1"/>
  <c r="P347" i="1"/>
  <c r="T347" i="1" s="1"/>
  <c r="S411" i="1"/>
  <c r="P411" i="1"/>
  <c r="T411" i="1" s="1"/>
  <c r="S475" i="1"/>
  <c r="P475" i="1"/>
  <c r="T475" i="1" s="1"/>
  <c r="P12" i="1"/>
  <c r="T12" i="1" s="1"/>
  <c r="S12" i="1"/>
  <c r="S76" i="1"/>
  <c r="P76" i="1"/>
  <c r="T76" i="1" s="1"/>
  <c r="S140" i="1"/>
  <c r="P140" i="1"/>
  <c r="T140" i="1" s="1"/>
  <c r="P204" i="1"/>
  <c r="T204" i="1" s="1"/>
  <c r="S204" i="1"/>
  <c r="S284" i="1"/>
  <c r="P284" i="1"/>
  <c r="T284" i="1" s="1"/>
  <c r="P364" i="1"/>
  <c r="T364" i="1" s="1"/>
  <c r="S364" i="1"/>
  <c r="P428" i="1"/>
  <c r="T428" i="1" s="1"/>
  <c r="S428" i="1"/>
  <c r="S492" i="1"/>
  <c r="P492" i="1"/>
  <c r="T492" i="1" s="1"/>
  <c r="S21" i="1"/>
  <c r="P21" i="1"/>
  <c r="T21" i="1" s="1"/>
  <c r="S85" i="1"/>
  <c r="P85" i="1"/>
  <c r="T85" i="1" s="1"/>
  <c r="S149" i="1"/>
  <c r="P149" i="1"/>
  <c r="T149" i="1" s="1"/>
  <c r="P213" i="1"/>
  <c r="T213" i="1" s="1"/>
  <c r="S213" i="1"/>
  <c r="S277" i="1"/>
  <c r="P277" i="1"/>
  <c r="T277" i="1" s="1"/>
  <c r="P365" i="1"/>
  <c r="T365" i="1" s="1"/>
  <c r="S365" i="1"/>
  <c r="P429" i="1"/>
  <c r="T429" i="1" s="1"/>
  <c r="S429" i="1"/>
  <c r="P46" i="1"/>
  <c r="T46" i="1" s="1"/>
  <c r="S46" i="1"/>
  <c r="S110" i="1"/>
  <c r="P110" i="1"/>
  <c r="T110" i="1" s="1"/>
  <c r="P174" i="1"/>
  <c r="T174" i="1" s="1"/>
  <c r="S174" i="1"/>
  <c r="S238" i="1"/>
  <c r="P238" i="1"/>
  <c r="T238" i="1" s="1"/>
  <c r="S302" i="1"/>
  <c r="P302" i="1"/>
  <c r="T302" i="1" s="1"/>
  <c r="P366" i="1"/>
  <c r="T366" i="1" s="1"/>
  <c r="S366" i="1"/>
  <c r="P430" i="1"/>
  <c r="T430" i="1" s="1"/>
  <c r="S430" i="1"/>
  <c r="P494" i="1"/>
  <c r="T494" i="1" s="1"/>
  <c r="S494" i="1"/>
  <c r="P71" i="1"/>
  <c r="T71" i="1" s="1"/>
  <c r="S71" i="1"/>
  <c r="P135" i="1"/>
  <c r="T135" i="1" s="1"/>
  <c r="S135" i="1"/>
  <c r="S199" i="1"/>
  <c r="P199" i="1"/>
  <c r="T199" i="1" s="1"/>
  <c r="P263" i="1"/>
  <c r="T263" i="1" s="1"/>
  <c r="S263" i="1"/>
  <c r="P335" i="1"/>
  <c r="T335" i="1" s="1"/>
  <c r="S335" i="1"/>
  <c r="S407" i="1"/>
  <c r="P407" i="1"/>
  <c r="T407" i="1" s="1"/>
  <c r="S471" i="1"/>
  <c r="P471" i="1"/>
  <c r="T471" i="1" s="1"/>
  <c r="S56" i="1"/>
  <c r="P56" i="1"/>
  <c r="T56" i="1" s="1"/>
  <c r="S120" i="1"/>
  <c r="P120" i="1"/>
  <c r="T120" i="1" s="1"/>
  <c r="S184" i="1"/>
  <c r="P184" i="1"/>
  <c r="T184" i="1" s="1"/>
  <c r="S248" i="1"/>
  <c r="P248" i="1"/>
  <c r="T248" i="1" s="1"/>
  <c r="AP312" i="1"/>
  <c r="S312" i="1"/>
  <c r="P312" i="1"/>
  <c r="T312" i="1" s="1"/>
  <c r="P376" i="1"/>
  <c r="T376" i="1" s="1"/>
  <c r="S376" i="1"/>
  <c r="N465" i="1"/>
  <c r="S465" i="1"/>
  <c r="S458" i="1"/>
  <c r="S105" i="1"/>
  <c r="S9" i="1"/>
  <c r="P9" i="1"/>
  <c r="T9" i="1" s="1"/>
  <c r="P34" i="1"/>
  <c r="T34" i="1" s="1"/>
  <c r="S34" i="1"/>
  <c r="S98" i="1"/>
  <c r="P98" i="1"/>
  <c r="T98" i="1" s="1"/>
  <c r="P162" i="1"/>
  <c r="T162" i="1" s="1"/>
  <c r="S162" i="1"/>
  <c r="S226" i="1"/>
  <c r="P226" i="1"/>
  <c r="T226" i="1" s="1"/>
  <c r="P290" i="1"/>
  <c r="T290" i="1" s="1"/>
  <c r="S290" i="1"/>
  <c r="P35" i="1"/>
  <c r="T35" i="1" s="1"/>
  <c r="S35" i="1"/>
  <c r="P99" i="1"/>
  <c r="T99" i="1" s="1"/>
  <c r="S99" i="1"/>
  <c r="AP163" i="1"/>
  <c r="P163" i="1"/>
  <c r="T163" i="1" s="1"/>
  <c r="S163" i="1"/>
  <c r="AP227" i="1"/>
  <c r="S227" i="1"/>
  <c r="P227" i="1"/>
  <c r="T227" i="1" s="1"/>
  <c r="P291" i="1"/>
  <c r="T291" i="1" s="1"/>
  <c r="S291" i="1"/>
  <c r="AP355" i="1"/>
  <c r="S355" i="1"/>
  <c r="P355" i="1"/>
  <c r="T355" i="1" s="1"/>
  <c r="S419" i="1"/>
  <c r="P419" i="1"/>
  <c r="T419" i="1" s="1"/>
  <c r="P483" i="1"/>
  <c r="T483" i="1" s="1"/>
  <c r="S483" i="1"/>
  <c r="S20" i="1"/>
  <c r="P20" i="1"/>
  <c r="T20" i="1" s="1"/>
  <c r="S84" i="1"/>
  <c r="P84" i="1"/>
  <c r="T84" i="1" s="1"/>
  <c r="S148" i="1"/>
  <c r="P148" i="1"/>
  <c r="T148" i="1" s="1"/>
  <c r="P212" i="1"/>
  <c r="T212" i="1" s="1"/>
  <c r="S212" i="1"/>
  <c r="S292" i="1"/>
  <c r="P292" i="1"/>
  <c r="T292" i="1" s="1"/>
  <c r="P372" i="1"/>
  <c r="T372" i="1" s="1"/>
  <c r="S372" i="1"/>
  <c r="P436" i="1"/>
  <c r="T436" i="1" s="1"/>
  <c r="S436" i="1"/>
  <c r="S500" i="1"/>
  <c r="P500" i="1"/>
  <c r="T500" i="1" s="1"/>
  <c r="S29" i="1"/>
  <c r="P29" i="1"/>
  <c r="T29" i="1" s="1"/>
  <c r="S93" i="1"/>
  <c r="P93" i="1"/>
  <c r="T93" i="1" s="1"/>
  <c r="P157" i="1"/>
  <c r="T157" i="1" s="1"/>
  <c r="S157" i="1"/>
  <c r="P221" i="1"/>
  <c r="T221" i="1" s="1"/>
  <c r="S221" i="1"/>
  <c r="S285" i="1"/>
  <c r="P285" i="1"/>
  <c r="T285" i="1" s="1"/>
  <c r="P373" i="1"/>
  <c r="T373" i="1" s="1"/>
  <c r="S373" i="1"/>
  <c r="P54" i="1"/>
  <c r="T54" i="1" s="1"/>
  <c r="S54" i="1"/>
  <c r="P118" i="1"/>
  <c r="T118" i="1" s="1"/>
  <c r="S118" i="1"/>
  <c r="P182" i="1"/>
  <c r="T182" i="1" s="1"/>
  <c r="S182" i="1"/>
  <c r="P246" i="1"/>
  <c r="T246" i="1" s="1"/>
  <c r="S246" i="1"/>
  <c r="P310" i="1"/>
  <c r="T310" i="1" s="1"/>
  <c r="S310" i="1"/>
  <c r="P374" i="1"/>
  <c r="T374" i="1" s="1"/>
  <c r="S374" i="1"/>
  <c r="S438" i="1"/>
  <c r="P438" i="1"/>
  <c r="T438" i="1" s="1"/>
  <c r="P79" i="1"/>
  <c r="T79" i="1" s="1"/>
  <c r="S79" i="1"/>
  <c r="P143" i="1"/>
  <c r="T143" i="1" s="1"/>
  <c r="S143" i="1"/>
  <c r="S207" i="1"/>
  <c r="P207" i="1"/>
  <c r="T207" i="1" s="1"/>
  <c r="AP271" i="1"/>
  <c r="P271" i="1"/>
  <c r="T271" i="1" s="1"/>
  <c r="S271" i="1"/>
  <c r="P343" i="1"/>
  <c r="T343" i="1" s="1"/>
  <c r="S343" i="1"/>
  <c r="S415" i="1"/>
  <c r="P415" i="1"/>
  <c r="T415" i="1" s="1"/>
  <c r="S479" i="1"/>
  <c r="P479" i="1"/>
  <c r="T479" i="1" s="1"/>
  <c r="S64" i="1"/>
  <c r="P64" i="1"/>
  <c r="T64" i="1" s="1"/>
  <c r="S128" i="1"/>
  <c r="P128" i="1"/>
  <c r="T128" i="1" s="1"/>
  <c r="S192" i="1"/>
  <c r="P192" i="1"/>
  <c r="T192" i="1" s="1"/>
  <c r="S256" i="1"/>
  <c r="P256" i="1"/>
  <c r="T256" i="1" s="1"/>
  <c r="S320" i="1"/>
  <c r="P320" i="1"/>
  <c r="T320" i="1" s="1"/>
  <c r="P384" i="1"/>
  <c r="T384" i="1" s="1"/>
  <c r="S384" i="1"/>
  <c r="P440" i="1"/>
  <c r="T440" i="1" s="1"/>
  <c r="S440" i="1"/>
  <c r="S481" i="1"/>
  <c r="S345" i="1"/>
  <c r="S385" i="1"/>
  <c r="S417" i="1"/>
  <c r="S457" i="1"/>
  <c r="S386" i="1"/>
  <c r="S426" i="1"/>
  <c r="S17" i="1"/>
  <c r="P17" i="1"/>
  <c r="T17" i="1" s="1"/>
  <c r="P42" i="1"/>
  <c r="T42" i="1" s="1"/>
  <c r="S42" i="1"/>
  <c r="S106" i="1"/>
  <c r="P106" i="1"/>
  <c r="T106" i="1" s="1"/>
  <c r="P170" i="1"/>
  <c r="T170" i="1" s="1"/>
  <c r="S170" i="1"/>
  <c r="S234" i="1"/>
  <c r="P234" i="1"/>
  <c r="T234" i="1" s="1"/>
  <c r="P298" i="1"/>
  <c r="T298" i="1" s="1"/>
  <c r="S298" i="1"/>
  <c r="P43" i="1"/>
  <c r="T43" i="1" s="1"/>
  <c r="S43" i="1"/>
  <c r="AP107" i="1"/>
  <c r="P107" i="1"/>
  <c r="T107" i="1" s="1"/>
  <c r="S107" i="1"/>
  <c r="P171" i="1"/>
  <c r="T171" i="1" s="1"/>
  <c r="S171" i="1"/>
  <c r="AP235" i="1"/>
  <c r="S235" i="1"/>
  <c r="P235" i="1"/>
  <c r="T235" i="1" s="1"/>
  <c r="P299" i="1"/>
  <c r="T299" i="1" s="1"/>
  <c r="S299" i="1"/>
  <c r="AP363" i="1"/>
  <c r="S363" i="1"/>
  <c r="P363" i="1"/>
  <c r="T363" i="1" s="1"/>
  <c r="AP427" i="1"/>
  <c r="S427" i="1"/>
  <c r="P427" i="1"/>
  <c r="T427" i="1" s="1"/>
  <c r="S491" i="1"/>
  <c r="P491" i="1"/>
  <c r="T491" i="1" s="1"/>
  <c r="S28" i="1"/>
  <c r="P28" i="1"/>
  <c r="T28" i="1" s="1"/>
  <c r="S92" i="1"/>
  <c r="P92" i="1"/>
  <c r="T92" i="1" s="1"/>
  <c r="S156" i="1"/>
  <c r="P156" i="1"/>
  <c r="T156" i="1" s="1"/>
  <c r="P220" i="1"/>
  <c r="T220" i="1" s="1"/>
  <c r="S220" i="1"/>
  <c r="S300" i="1"/>
  <c r="P300" i="1"/>
  <c r="T300" i="1" s="1"/>
  <c r="P380" i="1"/>
  <c r="T380" i="1" s="1"/>
  <c r="S380" i="1"/>
  <c r="P444" i="1"/>
  <c r="T444" i="1" s="1"/>
  <c r="S444" i="1"/>
  <c r="S37" i="1"/>
  <c r="P37" i="1"/>
  <c r="T37" i="1" s="1"/>
  <c r="S101" i="1"/>
  <c r="P101" i="1"/>
  <c r="T101" i="1" s="1"/>
  <c r="P165" i="1"/>
  <c r="T165" i="1" s="1"/>
  <c r="S165" i="1"/>
  <c r="P229" i="1"/>
  <c r="T229" i="1" s="1"/>
  <c r="S229" i="1"/>
  <c r="S301" i="1"/>
  <c r="P301" i="1"/>
  <c r="T301" i="1" s="1"/>
  <c r="P381" i="1"/>
  <c r="T381" i="1" s="1"/>
  <c r="S381" i="1"/>
  <c r="P62" i="1"/>
  <c r="T62" i="1" s="1"/>
  <c r="S62" i="1"/>
  <c r="P126" i="1"/>
  <c r="T126" i="1" s="1"/>
  <c r="S126" i="1"/>
  <c r="P190" i="1"/>
  <c r="T190" i="1" s="1"/>
  <c r="S190" i="1"/>
  <c r="P254" i="1"/>
  <c r="T254" i="1" s="1"/>
  <c r="S254" i="1"/>
  <c r="AP318" i="1"/>
  <c r="S318" i="1"/>
  <c r="P318" i="1"/>
  <c r="T318" i="1" s="1"/>
  <c r="AP382" i="1"/>
  <c r="P382" i="1"/>
  <c r="T382" i="1" s="1"/>
  <c r="S382" i="1"/>
  <c r="S446" i="1"/>
  <c r="P446" i="1"/>
  <c r="T446" i="1" s="1"/>
  <c r="AP23" i="1"/>
  <c r="P23" i="1"/>
  <c r="T23" i="1" s="1"/>
  <c r="S23" i="1"/>
  <c r="AP87" i="1"/>
  <c r="P87" i="1"/>
  <c r="T87" i="1" s="1"/>
  <c r="S87" i="1"/>
  <c r="P151" i="1"/>
  <c r="T151" i="1" s="1"/>
  <c r="S151" i="1"/>
  <c r="S215" i="1"/>
  <c r="P215" i="1"/>
  <c r="T215" i="1" s="1"/>
  <c r="P287" i="1"/>
  <c r="T287" i="1" s="1"/>
  <c r="S287" i="1"/>
  <c r="S359" i="1"/>
  <c r="P359" i="1"/>
  <c r="T359" i="1" s="1"/>
  <c r="AP423" i="1"/>
  <c r="S423" i="1"/>
  <c r="P423" i="1"/>
  <c r="T423" i="1" s="1"/>
  <c r="S487" i="1"/>
  <c r="P487" i="1"/>
  <c r="T487" i="1" s="1"/>
  <c r="S72" i="1"/>
  <c r="P72" i="1"/>
  <c r="T72" i="1" s="1"/>
  <c r="S136" i="1"/>
  <c r="P136" i="1"/>
  <c r="T136" i="1" s="1"/>
  <c r="P200" i="1"/>
  <c r="T200" i="1" s="1"/>
  <c r="S200" i="1"/>
  <c r="S264" i="1"/>
  <c r="P264" i="1"/>
  <c r="T264" i="1" s="1"/>
  <c r="S328" i="1"/>
  <c r="P328" i="1"/>
  <c r="T328" i="1" s="1"/>
  <c r="P392" i="1"/>
  <c r="T392" i="1" s="1"/>
  <c r="S392" i="1"/>
  <c r="S456" i="1"/>
  <c r="P456" i="1"/>
  <c r="T456" i="1" s="1"/>
  <c r="S81" i="1"/>
  <c r="S145" i="1"/>
  <c r="S354" i="1"/>
  <c r="S469" i="1"/>
  <c r="P10" i="1"/>
  <c r="T10" i="1" s="1"/>
  <c r="S10" i="1"/>
  <c r="P50" i="1"/>
  <c r="T50" i="1" s="1"/>
  <c r="S50" i="1"/>
  <c r="P114" i="1"/>
  <c r="T114" i="1" s="1"/>
  <c r="S114" i="1"/>
  <c r="P178" i="1"/>
  <c r="T178" i="1" s="1"/>
  <c r="S178" i="1"/>
  <c r="S242" i="1"/>
  <c r="P242" i="1"/>
  <c r="T242" i="1" s="1"/>
  <c r="S306" i="1"/>
  <c r="P306" i="1"/>
  <c r="T306" i="1" s="1"/>
  <c r="P51" i="1"/>
  <c r="T51" i="1" s="1"/>
  <c r="S51" i="1"/>
  <c r="P115" i="1"/>
  <c r="T115" i="1" s="1"/>
  <c r="S115" i="1"/>
  <c r="P179" i="1"/>
  <c r="T179" i="1" s="1"/>
  <c r="S179" i="1"/>
  <c r="S243" i="1"/>
  <c r="P243" i="1"/>
  <c r="T243" i="1" s="1"/>
  <c r="P307" i="1"/>
  <c r="T307" i="1" s="1"/>
  <c r="S307" i="1"/>
  <c r="S371" i="1"/>
  <c r="P371" i="1"/>
  <c r="T371" i="1" s="1"/>
  <c r="S435" i="1"/>
  <c r="P435" i="1"/>
  <c r="T435" i="1" s="1"/>
  <c r="P499" i="1"/>
  <c r="T499" i="1" s="1"/>
  <c r="S499" i="1"/>
  <c r="S36" i="1"/>
  <c r="P36" i="1"/>
  <c r="T36" i="1" s="1"/>
  <c r="S100" i="1"/>
  <c r="P100" i="1"/>
  <c r="T100" i="1" s="1"/>
  <c r="S164" i="1"/>
  <c r="P164" i="1"/>
  <c r="T164" i="1" s="1"/>
  <c r="S236" i="1"/>
  <c r="P236" i="1"/>
  <c r="T236" i="1" s="1"/>
  <c r="S316" i="1"/>
  <c r="P316" i="1"/>
  <c r="T316" i="1" s="1"/>
  <c r="P388" i="1"/>
  <c r="T388" i="1" s="1"/>
  <c r="S388" i="1"/>
  <c r="P452" i="1"/>
  <c r="T452" i="1" s="1"/>
  <c r="S452" i="1"/>
  <c r="S45" i="1"/>
  <c r="P45" i="1"/>
  <c r="T45" i="1" s="1"/>
  <c r="P109" i="1"/>
  <c r="T109" i="1" s="1"/>
  <c r="S109" i="1"/>
  <c r="P173" i="1"/>
  <c r="T173" i="1" s="1"/>
  <c r="S173" i="1"/>
  <c r="P237" i="1"/>
  <c r="T237" i="1" s="1"/>
  <c r="S237" i="1"/>
  <c r="S309" i="1"/>
  <c r="P309" i="1"/>
  <c r="T309" i="1" s="1"/>
  <c r="P389" i="1"/>
  <c r="T389" i="1" s="1"/>
  <c r="S389" i="1"/>
  <c r="AP6" i="1"/>
  <c r="P6" i="1"/>
  <c r="T6" i="1" s="1"/>
  <c r="S6" i="1"/>
  <c r="P70" i="1"/>
  <c r="T70" i="1" s="1"/>
  <c r="S70" i="1"/>
  <c r="P134" i="1"/>
  <c r="T134" i="1" s="1"/>
  <c r="S134" i="1"/>
  <c r="S198" i="1"/>
  <c r="P198" i="1"/>
  <c r="T198" i="1" s="1"/>
  <c r="S262" i="1"/>
  <c r="P262" i="1"/>
  <c r="T262" i="1" s="1"/>
  <c r="P326" i="1"/>
  <c r="T326" i="1" s="1"/>
  <c r="S326" i="1"/>
  <c r="S390" i="1"/>
  <c r="P390" i="1"/>
  <c r="T390" i="1" s="1"/>
  <c r="AP454" i="1"/>
  <c r="P454" i="1"/>
  <c r="T454" i="1" s="1"/>
  <c r="S454" i="1"/>
  <c r="P31" i="1"/>
  <c r="T31" i="1" s="1"/>
  <c r="S31" i="1"/>
  <c r="P95" i="1"/>
  <c r="T95" i="1" s="1"/>
  <c r="S95" i="1"/>
  <c r="P159" i="1"/>
  <c r="T159" i="1" s="1"/>
  <c r="S159" i="1"/>
  <c r="S223" i="1"/>
  <c r="P223" i="1"/>
  <c r="T223" i="1" s="1"/>
  <c r="S295" i="1"/>
  <c r="P295" i="1"/>
  <c r="T295" i="1" s="1"/>
  <c r="S367" i="1"/>
  <c r="P367" i="1"/>
  <c r="T367" i="1" s="1"/>
  <c r="S431" i="1"/>
  <c r="P431" i="1"/>
  <c r="T431" i="1" s="1"/>
  <c r="P495" i="1"/>
  <c r="T495" i="1" s="1"/>
  <c r="S495" i="1"/>
  <c r="S80" i="1"/>
  <c r="P80" i="1"/>
  <c r="T80" i="1" s="1"/>
  <c r="S144" i="1"/>
  <c r="P144" i="1"/>
  <c r="T144" i="1" s="1"/>
  <c r="P208" i="1"/>
  <c r="T208" i="1" s="1"/>
  <c r="S208" i="1"/>
  <c r="S272" i="1"/>
  <c r="P272" i="1"/>
  <c r="T272" i="1" s="1"/>
  <c r="P336" i="1"/>
  <c r="T336" i="1" s="1"/>
  <c r="S336" i="1"/>
  <c r="P400" i="1"/>
  <c r="T400" i="1" s="1"/>
  <c r="S400" i="1"/>
  <c r="P448" i="1"/>
  <c r="T448" i="1" s="1"/>
  <c r="S448" i="1"/>
  <c r="P464" i="1"/>
  <c r="T464" i="1" s="1"/>
  <c r="S464" i="1"/>
  <c r="S377" i="1"/>
  <c r="S121" i="1"/>
  <c r="S153" i="1"/>
  <c r="S185" i="1"/>
  <c r="S353" i="1"/>
  <c r="S393" i="1"/>
  <c r="S434" i="1"/>
  <c r="P7" i="1"/>
  <c r="T7" i="1" s="1"/>
  <c r="S7" i="1"/>
  <c r="P18" i="1"/>
  <c r="T18" i="1" s="1"/>
  <c r="S18" i="1"/>
  <c r="P58" i="1"/>
  <c r="T58" i="1" s="1"/>
  <c r="S58" i="1"/>
  <c r="P122" i="1"/>
  <c r="T122" i="1" s="1"/>
  <c r="S122" i="1"/>
  <c r="S186" i="1"/>
  <c r="P186" i="1"/>
  <c r="T186" i="1" s="1"/>
  <c r="P250" i="1"/>
  <c r="T250" i="1" s="1"/>
  <c r="S250" i="1"/>
  <c r="P314" i="1"/>
  <c r="T314" i="1" s="1"/>
  <c r="S314" i="1"/>
  <c r="P59" i="1"/>
  <c r="T59" i="1" s="1"/>
  <c r="S59" i="1"/>
  <c r="P123" i="1"/>
  <c r="T123" i="1" s="1"/>
  <c r="S123" i="1"/>
  <c r="P187" i="1"/>
  <c r="T187" i="1" s="1"/>
  <c r="S187" i="1"/>
  <c r="P251" i="1"/>
  <c r="T251" i="1" s="1"/>
  <c r="S251" i="1"/>
  <c r="P315" i="1"/>
  <c r="T315" i="1" s="1"/>
  <c r="S315" i="1"/>
  <c r="S379" i="1"/>
  <c r="P379" i="1"/>
  <c r="T379" i="1" s="1"/>
  <c r="S443" i="1"/>
  <c r="P443" i="1"/>
  <c r="T443" i="1" s="1"/>
  <c r="S44" i="1"/>
  <c r="P44" i="1"/>
  <c r="T44" i="1" s="1"/>
  <c r="S108" i="1"/>
  <c r="P108" i="1"/>
  <c r="T108" i="1" s="1"/>
  <c r="S172" i="1"/>
  <c r="P172" i="1"/>
  <c r="T172" i="1" s="1"/>
  <c r="S252" i="1"/>
  <c r="P252" i="1"/>
  <c r="T252" i="1" s="1"/>
  <c r="S324" i="1"/>
  <c r="P324" i="1"/>
  <c r="T324" i="1" s="1"/>
  <c r="P396" i="1"/>
  <c r="T396" i="1" s="1"/>
  <c r="S396" i="1"/>
  <c r="S460" i="1"/>
  <c r="P460" i="1"/>
  <c r="T460" i="1" s="1"/>
  <c r="S53" i="1"/>
  <c r="P53" i="1"/>
  <c r="T53" i="1" s="1"/>
  <c r="S117" i="1"/>
  <c r="P117" i="1"/>
  <c r="T117" i="1" s="1"/>
  <c r="P181" i="1"/>
  <c r="T181" i="1" s="1"/>
  <c r="S181" i="1"/>
  <c r="S245" i="1"/>
  <c r="P245" i="1"/>
  <c r="T245" i="1" s="1"/>
  <c r="S317" i="1"/>
  <c r="P317" i="1"/>
  <c r="T317" i="1" s="1"/>
  <c r="P397" i="1"/>
  <c r="T397" i="1" s="1"/>
  <c r="S397" i="1"/>
  <c r="P14" i="1"/>
  <c r="T14" i="1" s="1"/>
  <c r="S14" i="1"/>
  <c r="P78" i="1"/>
  <c r="T78" i="1" s="1"/>
  <c r="S78" i="1"/>
  <c r="P142" i="1"/>
  <c r="T142" i="1" s="1"/>
  <c r="S142" i="1"/>
  <c r="S206" i="1"/>
  <c r="P206" i="1"/>
  <c r="T206" i="1" s="1"/>
  <c r="S270" i="1"/>
  <c r="P270" i="1"/>
  <c r="T270" i="1" s="1"/>
  <c r="S334" i="1"/>
  <c r="P334" i="1"/>
  <c r="T334" i="1" s="1"/>
  <c r="P398" i="1"/>
  <c r="T398" i="1" s="1"/>
  <c r="S398" i="1"/>
  <c r="P462" i="1"/>
  <c r="T462" i="1" s="1"/>
  <c r="S462" i="1"/>
  <c r="P39" i="1"/>
  <c r="T39" i="1" s="1"/>
  <c r="S39" i="1"/>
  <c r="P103" i="1"/>
  <c r="T103" i="1" s="1"/>
  <c r="S103" i="1"/>
  <c r="P167" i="1"/>
  <c r="T167" i="1" s="1"/>
  <c r="S167" i="1"/>
  <c r="S231" i="1"/>
  <c r="P231" i="1"/>
  <c r="T231" i="1" s="1"/>
  <c r="P303" i="1"/>
  <c r="T303" i="1" s="1"/>
  <c r="S303" i="1"/>
  <c r="S375" i="1"/>
  <c r="P375" i="1"/>
  <c r="T375" i="1" s="1"/>
  <c r="S439" i="1"/>
  <c r="P439" i="1"/>
  <c r="T439" i="1" s="1"/>
  <c r="S88" i="1"/>
  <c r="P88" i="1"/>
  <c r="T88" i="1" s="1"/>
  <c r="S152" i="1"/>
  <c r="P152" i="1"/>
  <c r="T152" i="1" s="1"/>
  <c r="P216" i="1"/>
  <c r="T216" i="1" s="1"/>
  <c r="S216" i="1"/>
  <c r="S280" i="1"/>
  <c r="P280" i="1"/>
  <c r="T280" i="1" s="1"/>
  <c r="P344" i="1"/>
  <c r="T344" i="1" s="1"/>
  <c r="S344" i="1"/>
  <c r="P408" i="1"/>
  <c r="T408" i="1" s="1"/>
  <c r="S408" i="1"/>
  <c r="S472" i="1"/>
  <c r="P472" i="1"/>
  <c r="T472" i="1" s="1"/>
  <c r="S25" i="1"/>
  <c r="S57" i="1"/>
  <c r="S249" i="1"/>
  <c r="S281" i="1"/>
  <c r="S341" i="1"/>
  <c r="BY287" i="1"/>
  <c r="BY424" i="1"/>
  <c r="BY191" i="1"/>
  <c r="BY472" i="1"/>
  <c r="BY467" i="1"/>
  <c r="BY319" i="1"/>
  <c r="BY152" i="1"/>
  <c r="BY367" i="1"/>
  <c r="BY223" i="1"/>
  <c r="BY452" i="1"/>
  <c r="BY392" i="1"/>
  <c r="BY145" i="1"/>
  <c r="BY457" i="1"/>
  <c r="BY377" i="1"/>
  <c r="BY293" i="1"/>
  <c r="BY222" i="1"/>
  <c r="BY370" i="1"/>
  <c r="BY66" i="1"/>
  <c r="BY267" i="1"/>
  <c r="BY141" i="1"/>
  <c r="BY413" i="1"/>
  <c r="BY193" i="1"/>
  <c r="BY409" i="1"/>
  <c r="BY186" i="1"/>
  <c r="BY268" i="1"/>
  <c r="BY326" i="1"/>
  <c r="BY496" i="1"/>
  <c r="BY253" i="1"/>
  <c r="BY485" i="1"/>
  <c r="AW96" i="1"/>
  <c r="AX96" i="1" s="1"/>
  <c r="AW235" i="1"/>
  <c r="AX235" i="1" s="1"/>
  <c r="AW376" i="1"/>
  <c r="AX376" i="1" s="1"/>
  <c r="AW449" i="1"/>
  <c r="AX449" i="1" s="1"/>
  <c r="AW284" i="1"/>
  <c r="AX284" i="1" s="1"/>
  <c r="AW52" i="1"/>
  <c r="AX52" i="1" s="1"/>
  <c r="AW78" i="1"/>
  <c r="AX78" i="1" s="1"/>
  <c r="AW106" i="1"/>
  <c r="AX106" i="1" s="1"/>
  <c r="AW274" i="1"/>
  <c r="AX274" i="1" s="1"/>
  <c r="AW299" i="1"/>
  <c r="AX299" i="1" s="1"/>
  <c r="AW370" i="1"/>
  <c r="AX370" i="1" s="1"/>
  <c r="AW430" i="1"/>
  <c r="AX430" i="1" s="1"/>
  <c r="AW173" i="1"/>
  <c r="AX173" i="1" s="1"/>
  <c r="AW254" i="1"/>
  <c r="AX254" i="1" s="1"/>
  <c r="AW264" i="1"/>
  <c r="AX264" i="1" s="1"/>
  <c r="AW341" i="1"/>
  <c r="AX341" i="1" s="1"/>
  <c r="AW422" i="1"/>
  <c r="AX422" i="1" s="1"/>
  <c r="AW367" i="1"/>
  <c r="AX367" i="1" s="1"/>
  <c r="AW62" i="1"/>
  <c r="AX62" i="1" s="1"/>
  <c r="AW66" i="1"/>
  <c r="AX66" i="1" s="1"/>
  <c r="AW29" i="1"/>
  <c r="AX29" i="1" s="1"/>
  <c r="AW75" i="1"/>
  <c r="AX75" i="1" s="1"/>
  <c r="AW272" i="1"/>
  <c r="AX272" i="1" s="1"/>
  <c r="AW101" i="1"/>
  <c r="AX101" i="1" s="1"/>
  <c r="AW293" i="1"/>
  <c r="AX293" i="1" s="1"/>
  <c r="AW194" i="1"/>
  <c r="AX194" i="1" s="1"/>
  <c r="AW269" i="1"/>
  <c r="AX269" i="1" s="1"/>
  <c r="AW256" i="1"/>
  <c r="AX256" i="1" s="1"/>
  <c r="AW389" i="1"/>
  <c r="AX389" i="1" s="1"/>
  <c r="AW447" i="1"/>
  <c r="AX447" i="1" s="1"/>
  <c r="AW379" i="1"/>
  <c r="AX379" i="1" s="1"/>
  <c r="AW207" i="1"/>
  <c r="AX207" i="1" s="1"/>
  <c r="AW17" i="1"/>
  <c r="AX17" i="1" s="1"/>
  <c r="AW340" i="1"/>
  <c r="AX340" i="1" s="1"/>
  <c r="AW115" i="1"/>
  <c r="AX115" i="1" s="1"/>
  <c r="AW31" i="1"/>
  <c r="AX31" i="1" s="1"/>
  <c r="AW102" i="1"/>
  <c r="AX102" i="1" s="1"/>
  <c r="AW364" i="1"/>
  <c r="AX364" i="1" s="1"/>
  <c r="AW398" i="1"/>
  <c r="AX398" i="1" s="1"/>
  <c r="AW432" i="1"/>
  <c r="AX432" i="1" s="1"/>
  <c r="AW87" i="1"/>
  <c r="AX87" i="1" s="1"/>
  <c r="AW289" i="1"/>
  <c r="AX289" i="1" s="1"/>
  <c r="AW95" i="1"/>
  <c r="AX95" i="1" s="1"/>
  <c r="AW469" i="1"/>
  <c r="AX469" i="1" s="1"/>
  <c r="AW44" i="1"/>
  <c r="AX44" i="1" s="1"/>
  <c r="AW88" i="1"/>
  <c r="AX88" i="1" s="1"/>
  <c r="AW76" i="1"/>
  <c r="AX76" i="1" s="1"/>
  <c r="AW121" i="1"/>
  <c r="AX121" i="1" s="1"/>
  <c r="AW227" i="1"/>
  <c r="AX227" i="1" s="1"/>
  <c r="AW324" i="1"/>
  <c r="AX324" i="1" s="1"/>
  <c r="AW382" i="1"/>
  <c r="AX382" i="1" s="1"/>
  <c r="AW16" i="1"/>
  <c r="AX16" i="1" s="1"/>
  <c r="AW67" i="1"/>
  <c r="AX67" i="1" s="1"/>
  <c r="AW90" i="1"/>
  <c r="AX90" i="1" s="1"/>
  <c r="AW125" i="1"/>
  <c r="AX125" i="1" s="1"/>
  <c r="AW158" i="1"/>
  <c r="AX158" i="1" s="1"/>
  <c r="AW148" i="1"/>
  <c r="AX148" i="1" s="1"/>
  <c r="AW157" i="1"/>
  <c r="AX157" i="1" s="1"/>
  <c r="AW183" i="1"/>
  <c r="AX183" i="1" s="1"/>
  <c r="AW303" i="1"/>
  <c r="AX303" i="1" s="1"/>
  <c r="AW335" i="1"/>
  <c r="AX335" i="1" s="1"/>
  <c r="AW368" i="1"/>
  <c r="AX368" i="1" s="1"/>
  <c r="AW378" i="1"/>
  <c r="AX378" i="1" s="1"/>
  <c r="AW406" i="1"/>
  <c r="AX406" i="1" s="1"/>
  <c r="AW399" i="1"/>
  <c r="AX399" i="1" s="1"/>
  <c r="AW374" i="1"/>
  <c r="AX374" i="1" s="1"/>
  <c r="AW470" i="1"/>
  <c r="AX470" i="1" s="1"/>
  <c r="AW410" i="1"/>
  <c r="AX410" i="1" s="1"/>
  <c r="AW33" i="1"/>
  <c r="AX33" i="1" s="1"/>
  <c r="AW192" i="1"/>
  <c r="AX192" i="1" s="1"/>
  <c r="AW175" i="1"/>
  <c r="AX175" i="1" s="1"/>
  <c r="AW329" i="1"/>
  <c r="AX329" i="1" s="1"/>
  <c r="AW287" i="1"/>
  <c r="AX287" i="1" s="1"/>
  <c r="AW326" i="1"/>
  <c r="AX326" i="1" s="1"/>
  <c r="AW371" i="1"/>
  <c r="AX371" i="1" s="1"/>
  <c r="AW424" i="1"/>
  <c r="AX424" i="1" s="1"/>
  <c r="AW488" i="1"/>
  <c r="AX488" i="1" s="1"/>
  <c r="AW369" i="1"/>
  <c r="AX369" i="1" s="1"/>
  <c r="AW397" i="1"/>
  <c r="AX397" i="1" s="1"/>
  <c r="AW375" i="1"/>
  <c r="AX375" i="1" s="1"/>
  <c r="AW72" i="1"/>
  <c r="AX72" i="1" s="1"/>
  <c r="AW145" i="1"/>
  <c r="AX145" i="1" s="1"/>
  <c r="AW77" i="1"/>
  <c r="AX77" i="1" s="1"/>
  <c r="AW47" i="1"/>
  <c r="AX47" i="1" s="1"/>
  <c r="AW408" i="1"/>
  <c r="AX408" i="1" s="1"/>
  <c r="AW200" i="1"/>
  <c r="AX200" i="1" s="1"/>
  <c r="AW308" i="1"/>
  <c r="AX308" i="1" s="1"/>
  <c r="AW202" i="1"/>
  <c r="AX202" i="1" s="1"/>
  <c r="AW330" i="1"/>
  <c r="AX330" i="1" s="1"/>
  <c r="AW393" i="1"/>
  <c r="AX393" i="1" s="1"/>
  <c r="AW46" i="1"/>
  <c r="AX46" i="1" s="1"/>
  <c r="AW409" i="1"/>
  <c r="AX409" i="1" s="1"/>
  <c r="AW481" i="1"/>
  <c r="AX481" i="1" s="1"/>
  <c r="AW48" i="1"/>
  <c r="AX48" i="1" s="1"/>
  <c r="AW127" i="1"/>
  <c r="AX127" i="1" s="1"/>
  <c r="AW159" i="1"/>
  <c r="AX159" i="1" s="1"/>
  <c r="AW154" i="1"/>
  <c r="AX154" i="1" s="1"/>
  <c r="AW215" i="1"/>
  <c r="AX215" i="1" s="1"/>
  <c r="AW275" i="1"/>
  <c r="AX275" i="1" s="1"/>
  <c r="AW267" i="1"/>
  <c r="AX267" i="1" s="1"/>
  <c r="AW291" i="1"/>
  <c r="AX291" i="1" s="1"/>
  <c r="AW332" i="1"/>
  <c r="AX332" i="1" s="1"/>
  <c r="AW394" i="1"/>
  <c r="AX394" i="1" s="1"/>
  <c r="AW426" i="1"/>
  <c r="AX426" i="1" s="1"/>
  <c r="AW415" i="1"/>
  <c r="AX415" i="1" s="1"/>
  <c r="AW123" i="1"/>
  <c r="AX123" i="1" s="1"/>
  <c r="AW83" i="1"/>
  <c r="AX83" i="1" s="1"/>
  <c r="AW381" i="1"/>
  <c r="AX381" i="1" s="1"/>
  <c r="AW460" i="1"/>
  <c r="AX460" i="1" s="1"/>
  <c r="AW34" i="1"/>
  <c r="AX34" i="1" s="1"/>
  <c r="AW419" i="1"/>
  <c r="AX419" i="1" s="1"/>
  <c r="AW190" i="1"/>
  <c r="AX190" i="1" s="1"/>
  <c r="AW467" i="1"/>
  <c r="AX467" i="1" s="1"/>
  <c r="AW86" i="1"/>
  <c r="AX86" i="1" s="1"/>
  <c r="AW111" i="1"/>
  <c r="AX111" i="1" s="1"/>
  <c r="AW261" i="1"/>
  <c r="AX261" i="1" s="1"/>
  <c r="AW386" i="1"/>
  <c r="AX386" i="1" s="1"/>
  <c r="AW366" i="1"/>
  <c r="AX366" i="1" s="1"/>
  <c r="AW81" i="1"/>
  <c r="AX81" i="1" s="1"/>
  <c r="AW403" i="1"/>
  <c r="AX403" i="1" s="1"/>
  <c r="AW68" i="1"/>
  <c r="AX68" i="1" s="1"/>
  <c r="AW160" i="1"/>
  <c r="AX160" i="1" s="1"/>
  <c r="AW331" i="1"/>
  <c r="AX331" i="1" s="1"/>
  <c r="AW384" i="1"/>
  <c r="AX384" i="1" s="1"/>
  <c r="AW434" i="1"/>
  <c r="AX434" i="1" s="1"/>
  <c r="AW390" i="1"/>
  <c r="AX390" i="1" s="1"/>
  <c r="AW170" i="1"/>
  <c r="AX170" i="1" s="1"/>
  <c r="AW391" i="1"/>
  <c r="AX391" i="1" s="1"/>
  <c r="AW478" i="1"/>
  <c r="AX478" i="1" s="1"/>
  <c r="AW411" i="1"/>
  <c r="AX411" i="1" s="1"/>
  <c r="AW120" i="1"/>
  <c r="AX120" i="1" s="1"/>
  <c r="AW141" i="1"/>
  <c r="AX141" i="1" s="1"/>
  <c r="AW230" i="1"/>
  <c r="AX230" i="1" s="1"/>
  <c r="AW310" i="1"/>
  <c r="AX310" i="1" s="1"/>
  <c r="AW455" i="1"/>
  <c r="AX455" i="1" s="1"/>
  <c r="AW155" i="1"/>
  <c r="AX155" i="1" s="1"/>
  <c r="AW268" i="1"/>
  <c r="AX268" i="1" s="1"/>
  <c r="AW199" i="1"/>
  <c r="AX199" i="1" s="1"/>
  <c r="AW452" i="1"/>
  <c r="AX452" i="1" s="1"/>
  <c r="AW314" i="1"/>
  <c r="AX314" i="1" s="1"/>
  <c r="AW472" i="1"/>
  <c r="AX472" i="1" s="1"/>
  <c r="AW40" i="1"/>
  <c r="AX40" i="1" s="1"/>
  <c r="AW71" i="1"/>
  <c r="AX71" i="1" s="1"/>
  <c r="AW82" i="1"/>
  <c r="AX82" i="1" s="1"/>
  <c r="AW100" i="1"/>
  <c r="AX100" i="1" s="1"/>
  <c r="AW98" i="1"/>
  <c r="AX98" i="1" s="1"/>
  <c r="AW185" i="1"/>
  <c r="AX185" i="1" s="1"/>
  <c r="AW239" i="1"/>
  <c r="AX239" i="1" s="1"/>
  <c r="AW352" i="1"/>
  <c r="AX352" i="1" s="1"/>
  <c r="AW402" i="1"/>
  <c r="AX402" i="1" s="1"/>
  <c r="AW380" i="1"/>
  <c r="AX380" i="1" s="1"/>
  <c r="AW304" i="1"/>
  <c r="AX304" i="1" s="1"/>
  <c r="AW418" i="1"/>
  <c r="AX418" i="1" s="1"/>
  <c r="AW357" i="1"/>
  <c r="AX357" i="1" s="1"/>
  <c r="AW431" i="1"/>
  <c r="AX431" i="1" s="1"/>
  <c r="AW439" i="1"/>
  <c r="AX439" i="1" s="1"/>
  <c r="AW213" i="1"/>
  <c r="AX213" i="1" s="1"/>
  <c r="AW428" i="1"/>
  <c r="AX428" i="1" s="1"/>
  <c r="AW117" i="1"/>
  <c r="AX117" i="1" s="1"/>
  <c r="AW74" i="1"/>
  <c r="AX74" i="1" s="1"/>
  <c r="AW136" i="1"/>
  <c r="AX136" i="1" s="1"/>
  <c r="AW167" i="1"/>
  <c r="AX167" i="1" s="1"/>
  <c r="AW245" i="1"/>
  <c r="AX245" i="1" s="1"/>
  <c r="AW246" i="1"/>
  <c r="AX246" i="1" s="1"/>
  <c r="AW302" i="1"/>
  <c r="AX302" i="1" s="1"/>
  <c r="AW358" i="1"/>
  <c r="AX358" i="1" s="1"/>
  <c r="AW356" i="1"/>
  <c r="AX356" i="1" s="1"/>
  <c r="AW395" i="1"/>
  <c r="AX395" i="1" s="1"/>
  <c r="AW8" i="1"/>
  <c r="AX8" i="1" s="1"/>
  <c r="AW464" i="1"/>
  <c r="AX464" i="1" s="1"/>
  <c r="AW392" i="1"/>
  <c r="AX392" i="1" s="1"/>
  <c r="AW23" i="1"/>
  <c r="AX23" i="1" s="1"/>
  <c r="AW93" i="1"/>
  <c r="AX93" i="1" s="1"/>
  <c r="AW54" i="1"/>
  <c r="AX54" i="1" s="1"/>
  <c r="AW105" i="1"/>
  <c r="AX105" i="1" s="1"/>
  <c r="AW333" i="1"/>
  <c r="AX333" i="1" s="1"/>
  <c r="AW485" i="1"/>
  <c r="AX485" i="1" s="1"/>
  <c r="AW208" i="1"/>
  <c r="AX208" i="1" s="1"/>
  <c r="AW342" i="1"/>
  <c r="AX342" i="1" s="1"/>
  <c r="AW218" i="1"/>
  <c r="AX218" i="1" s="1"/>
  <c r="AW322" i="1"/>
  <c r="AX322" i="1" s="1"/>
  <c r="AW413" i="1"/>
  <c r="AX413" i="1" s="1"/>
  <c r="AW55" i="1"/>
  <c r="AX55" i="1" s="1"/>
  <c r="AW219" i="1"/>
  <c r="AX219" i="1" s="1"/>
  <c r="AW309" i="1"/>
  <c r="AX309" i="1" s="1"/>
  <c r="AW480" i="1"/>
  <c r="AX480" i="1" s="1"/>
  <c r="AW298" i="1"/>
  <c r="AX298" i="1" s="1"/>
  <c r="AW166" i="1"/>
  <c r="AX166" i="1" s="1"/>
  <c r="AW388" i="1"/>
  <c r="AX388" i="1" s="1"/>
  <c r="AW441" i="1"/>
  <c r="AX441" i="1" s="1"/>
  <c r="AW85" i="1"/>
  <c r="AX85" i="1" s="1"/>
  <c r="AW37" i="1"/>
  <c r="AX37" i="1" s="1"/>
  <c r="AW151" i="1"/>
  <c r="AX151" i="1" s="1"/>
  <c r="AW32" i="1"/>
  <c r="AX32" i="1" s="1"/>
  <c r="AW35" i="1"/>
  <c r="AX35" i="1" s="1"/>
  <c r="AW107" i="1"/>
  <c r="AX107" i="1" s="1"/>
  <c r="AW177" i="1"/>
  <c r="AX177" i="1" s="1"/>
  <c r="AW209" i="1"/>
  <c r="AX209" i="1" s="1"/>
  <c r="AW221" i="1"/>
  <c r="AX221" i="1" s="1"/>
  <c r="AW271" i="1"/>
  <c r="AX271" i="1" s="1"/>
  <c r="AW315" i="1"/>
  <c r="AX315" i="1" s="1"/>
  <c r="AW231" i="1"/>
  <c r="AX231" i="1" s="1"/>
  <c r="AW354" i="1"/>
  <c r="AX354" i="1" s="1"/>
  <c r="AW372" i="1"/>
  <c r="AX372" i="1" s="1"/>
  <c r="AW243" i="1"/>
  <c r="AX243" i="1" s="1"/>
  <c r="AW362" i="1"/>
  <c r="AX362" i="1" s="1"/>
  <c r="AW435" i="1"/>
  <c r="AX435" i="1" s="1"/>
  <c r="AW456" i="1"/>
  <c r="AX456" i="1" s="1"/>
  <c r="AW486" i="1"/>
  <c r="AX486" i="1" s="1"/>
  <c r="AW56" i="1"/>
  <c r="AX56" i="1" s="1"/>
  <c r="AW165" i="1"/>
  <c r="AX165" i="1" s="1"/>
  <c r="AW169" i="1"/>
  <c r="AX169" i="1" s="1"/>
  <c r="AW251" i="1"/>
  <c r="AX251" i="1" s="1"/>
  <c r="AW451" i="1"/>
  <c r="AX451" i="1" s="1"/>
  <c r="AW483" i="1"/>
  <c r="AX483" i="1" s="1"/>
  <c r="AW496" i="1"/>
  <c r="AX496" i="1" s="1"/>
  <c r="AW26" i="1"/>
  <c r="AX26" i="1" s="1"/>
  <c r="AW61" i="1"/>
  <c r="AX61" i="1" s="1"/>
  <c r="AW58" i="1"/>
  <c r="AX58" i="1" s="1"/>
  <c r="AW401" i="1"/>
  <c r="AX401" i="1" s="1"/>
  <c r="AW421" i="1"/>
  <c r="AX421" i="1" s="1"/>
  <c r="AW281" i="1"/>
  <c r="AX281" i="1" s="1"/>
  <c r="AW491" i="1"/>
  <c r="AX491" i="1" s="1"/>
  <c r="AW457" i="1"/>
  <c r="AX457" i="1" s="1"/>
  <c r="AW149" i="1"/>
  <c r="AX149" i="1" s="1"/>
  <c r="AW28" i="1"/>
  <c r="AX28" i="1" s="1"/>
  <c r="AW92" i="1"/>
  <c r="AX92" i="1" s="1"/>
  <c r="AW311" i="1"/>
  <c r="AX311" i="1" s="1"/>
  <c r="AW153" i="1"/>
  <c r="AX153" i="1" s="1"/>
  <c r="AW279" i="1"/>
  <c r="AX279" i="1" s="1"/>
  <c r="AW259" i="1"/>
  <c r="AX259" i="1" s="1"/>
  <c r="AW57" i="1"/>
  <c r="AX57" i="1" s="1"/>
  <c r="AW36" i="1"/>
  <c r="AX36" i="1" s="1"/>
  <c r="AW80" i="1"/>
  <c r="AX80" i="1" s="1"/>
  <c r="AW210" i="1"/>
  <c r="AX210" i="1" s="1"/>
  <c r="AW43" i="1"/>
  <c r="AX43" i="1" s="1"/>
  <c r="AW94" i="1"/>
  <c r="AX94" i="1" s="1"/>
  <c r="AW84" i="1"/>
  <c r="AX84" i="1" s="1"/>
  <c r="AW133" i="1"/>
  <c r="AX133" i="1" s="1"/>
  <c r="AW237" i="1"/>
  <c r="AX237" i="1" s="1"/>
  <c r="AW277" i="1"/>
  <c r="AX277" i="1" s="1"/>
  <c r="AW327" i="1"/>
  <c r="AX327" i="1" s="1"/>
  <c r="AW361" i="1"/>
  <c r="AX361" i="1" s="1"/>
  <c r="AW64" i="1"/>
  <c r="AX64" i="1" s="1"/>
  <c r="AW318" i="1"/>
  <c r="AX318" i="1" s="1"/>
  <c r="AW276" i="1"/>
  <c r="AX276" i="1" s="1"/>
  <c r="AW462" i="1"/>
  <c r="AX462" i="1" s="1"/>
  <c r="AW262" i="1"/>
  <c r="AX262" i="1" s="1"/>
  <c r="AW116" i="1"/>
  <c r="AX116" i="1" s="1"/>
  <c r="AW334" i="1"/>
  <c r="AX334" i="1" s="1"/>
  <c r="AW21" i="1"/>
  <c r="AX21" i="1" s="1"/>
  <c r="AW24" i="1"/>
  <c r="AX24" i="1" s="1"/>
  <c r="AW128" i="1"/>
  <c r="AX128" i="1" s="1"/>
  <c r="AW152" i="1"/>
  <c r="AX152" i="1" s="1"/>
  <c r="AW377" i="1"/>
  <c r="AX377" i="1" s="1"/>
  <c r="AW383" i="1"/>
  <c r="AX383" i="1" s="1"/>
  <c r="AW224" i="1"/>
  <c r="AX224" i="1" s="1"/>
  <c r="AW288" i="1"/>
  <c r="AX288" i="1" s="1"/>
  <c r="AW223" i="1"/>
  <c r="AX223" i="1" s="1"/>
  <c r="AW73" i="1"/>
  <c r="AX73" i="1" s="1"/>
  <c r="AW110" i="1"/>
  <c r="AX110" i="1" s="1"/>
  <c r="AW135" i="1"/>
  <c r="AX135" i="1" s="1"/>
  <c r="AW176" i="1"/>
  <c r="AX176" i="1" s="1"/>
  <c r="AW345" i="1"/>
  <c r="AX345" i="1" s="1"/>
  <c r="AW412" i="1"/>
  <c r="AX412" i="1" s="1"/>
  <c r="AW156" i="1"/>
  <c r="AX156" i="1" s="1"/>
  <c r="AW191" i="1"/>
  <c r="AX191" i="1" s="1"/>
  <c r="AW306" i="1"/>
  <c r="AX306" i="1" s="1"/>
  <c r="AW385" i="1"/>
  <c r="AX385" i="1" s="1"/>
  <c r="AW30" i="1"/>
  <c r="AX30" i="1" s="1"/>
  <c r="AW171" i="1"/>
  <c r="AX171" i="1" s="1"/>
  <c r="AW222" i="1"/>
  <c r="AX222" i="1" s="1"/>
  <c r="AW296" i="1"/>
  <c r="AX296" i="1" s="1"/>
  <c r="AW241" i="1"/>
  <c r="AX241" i="1" s="1"/>
  <c r="AW255" i="1"/>
  <c r="AX255" i="1" s="1"/>
  <c r="AW179" i="1"/>
  <c r="AX179" i="1" s="1"/>
  <c r="AW193" i="1"/>
  <c r="AX193" i="1" s="1"/>
  <c r="AW12" i="1"/>
  <c r="AX12" i="1" s="1"/>
  <c r="AW51" i="1"/>
  <c r="AX51" i="1" s="1"/>
  <c r="AW59" i="1"/>
  <c r="AX59" i="1" s="1"/>
  <c r="AW20" i="1"/>
  <c r="AX20" i="1" s="1"/>
  <c r="AW65" i="1"/>
  <c r="AX65" i="1" s="1"/>
  <c r="AW124" i="1"/>
  <c r="AX124" i="1" s="1"/>
  <c r="AW119" i="1"/>
  <c r="AX119" i="1" s="1"/>
  <c r="AW253" i="1"/>
  <c r="AX253" i="1" s="1"/>
  <c r="AW285" i="1"/>
  <c r="AX285" i="1" s="1"/>
  <c r="AW283" i="1"/>
  <c r="AX283" i="1" s="1"/>
  <c r="AW201" i="1"/>
  <c r="AX201" i="1" s="1"/>
  <c r="AW349" i="1"/>
  <c r="AX349" i="1" s="1"/>
  <c r="AW363" i="1"/>
  <c r="AX363" i="1" s="1"/>
  <c r="AW353" i="1"/>
  <c r="AX353" i="1" s="1"/>
  <c r="AW414" i="1"/>
  <c r="AX414" i="1" s="1"/>
  <c r="AW355" i="1"/>
  <c r="AX355" i="1" s="1"/>
  <c r="AW360" i="1"/>
  <c r="AX360" i="1" s="1"/>
  <c r="AW416" i="1"/>
  <c r="AX416" i="1" s="1"/>
  <c r="AW448" i="1"/>
  <c r="AX448" i="1" s="1"/>
  <c r="AW396" i="1"/>
  <c r="AX396" i="1" s="1"/>
  <c r="AW336" i="1"/>
  <c r="AX336" i="1" s="1"/>
  <c r="AW494" i="1"/>
  <c r="AX494" i="1" s="1"/>
  <c r="AW229" i="1"/>
  <c r="AX229" i="1" s="1"/>
  <c r="AW323" i="1"/>
  <c r="AX323" i="1" s="1"/>
  <c r="AW79" i="1"/>
  <c r="AX79" i="1" s="1"/>
  <c r="AW143" i="1"/>
  <c r="AX143" i="1" s="1"/>
  <c r="AW338" i="1"/>
  <c r="AX338" i="1" s="1"/>
  <c r="AW249" i="1"/>
  <c r="AX249" i="1" s="1"/>
  <c r="AW313" i="1"/>
  <c r="AX313" i="1" s="1"/>
  <c r="AW423" i="1"/>
  <c r="AX423" i="1" s="1"/>
  <c r="AW417" i="1"/>
  <c r="AX417" i="1" s="1"/>
  <c r="AW440" i="1"/>
  <c r="AX440" i="1" s="1"/>
  <c r="AW25" i="1"/>
  <c r="AX25" i="1" s="1"/>
  <c r="AW236" i="1"/>
  <c r="AX236" i="1" s="1"/>
  <c r="AW280" i="1"/>
  <c r="AX280" i="1" s="1"/>
  <c r="AW69" i="1"/>
  <c r="AX69" i="1" s="1"/>
  <c r="AW244" i="1"/>
  <c r="AX244" i="1" s="1"/>
  <c r="AW186" i="1"/>
  <c r="AX186" i="1" s="1"/>
  <c r="AR154" i="1"/>
  <c r="BY154" i="1"/>
  <c r="AR183" i="1"/>
  <c r="BY183" i="1"/>
  <c r="AR291" i="1"/>
  <c r="BY291" i="1"/>
  <c r="AR282" i="1"/>
  <c r="BY282" i="1"/>
  <c r="AR362" i="1"/>
  <c r="BY362" i="1"/>
  <c r="AR390" i="1"/>
  <c r="BY390" i="1"/>
  <c r="AR399" i="1"/>
  <c r="BY399" i="1"/>
  <c r="AR30" i="1"/>
  <c r="BY30" i="1"/>
  <c r="AR100" i="1"/>
  <c r="BY100" i="1"/>
  <c r="AR428" i="1"/>
  <c r="BY428" i="1"/>
  <c r="AR395" i="1"/>
  <c r="BY395" i="1"/>
  <c r="AR479" i="1"/>
  <c r="BY479" i="1"/>
  <c r="AR331" i="1"/>
  <c r="BY331" i="1"/>
  <c r="AR170" i="1"/>
  <c r="BY170" i="1"/>
  <c r="AR474" i="1"/>
  <c r="BY474" i="1"/>
  <c r="AR197" i="1"/>
  <c r="BY197" i="1"/>
  <c r="AR348" i="1"/>
  <c r="BY348" i="1"/>
  <c r="AR371" i="1"/>
  <c r="BY371" i="1"/>
  <c r="AR190" i="1"/>
  <c r="BY190" i="1"/>
  <c r="AR95" i="1"/>
  <c r="BY95" i="1"/>
  <c r="AR330" i="1"/>
  <c r="BY330" i="1"/>
  <c r="AR257" i="1"/>
  <c r="BY257" i="1"/>
  <c r="AR32" i="1"/>
  <c r="BY32" i="1"/>
  <c r="AR48" i="1"/>
  <c r="BY48" i="1"/>
  <c r="AR118" i="1"/>
  <c r="BY118" i="1"/>
  <c r="AR127" i="1"/>
  <c r="BY127" i="1"/>
  <c r="AR107" i="1"/>
  <c r="BY107" i="1"/>
  <c r="AR168" i="1"/>
  <c r="BY168" i="1"/>
  <c r="AR174" i="1"/>
  <c r="BY174" i="1"/>
  <c r="AR219" i="1"/>
  <c r="BY219" i="1"/>
  <c r="AR176" i="1"/>
  <c r="BY176" i="1"/>
  <c r="AR221" i="1"/>
  <c r="BY221" i="1"/>
  <c r="AR271" i="1"/>
  <c r="BY271" i="1"/>
  <c r="AR315" i="1"/>
  <c r="BY315" i="1"/>
  <c r="AR339" i="1"/>
  <c r="BY339" i="1"/>
  <c r="AR300" i="1"/>
  <c r="BY300" i="1"/>
  <c r="AR372" i="1"/>
  <c r="BY372" i="1"/>
  <c r="AR391" i="1"/>
  <c r="BY391" i="1"/>
  <c r="AR482" i="1"/>
  <c r="BY482" i="1"/>
  <c r="AR126" i="1"/>
  <c r="BY126" i="1"/>
  <c r="AR50" i="1"/>
  <c r="BY50" i="1"/>
  <c r="AR56" i="1"/>
  <c r="BY56" i="1"/>
  <c r="AR147" i="1"/>
  <c r="BY147" i="1"/>
  <c r="AR226" i="1"/>
  <c r="BY226" i="1"/>
  <c r="AR328" i="1"/>
  <c r="BY328" i="1"/>
  <c r="AR346" i="1"/>
  <c r="BY346" i="1"/>
  <c r="AR381" i="1"/>
  <c r="BY381" i="1"/>
  <c r="AR114" i="1"/>
  <c r="BY114" i="1"/>
  <c r="AR162" i="1"/>
  <c r="BY162" i="1"/>
  <c r="AR61" i="1"/>
  <c r="BY61" i="1"/>
  <c r="AR240" i="1"/>
  <c r="BY240" i="1"/>
  <c r="AR40" i="1"/>
  <c r="BY40" i="1"/>
  <c r="AR294" i="1"/>
  <c r="BY294" i="1"/>
  <c r="AR173" i="1"/>
  <c r="BY173" i="1"/>
  <c r="AR427" i="1"/>
  <c r="BY427" i="1"/>
  <c r="AR389" i="1"/>
  <c r="BY389" i="1"/>
  <c r="AR238" i="1"/>
  <c r="BY238" i="1"/>
  <c r="AR288" i="1"/>
  <c r="BY288" i="1"/>
  <c r="AR373" i="1"/>
  <c r="BY373" i="1"/>
  <c r="AR273" i="1"/>
  <c r="BY273" i="1"/>
  <c r="AR340" i="1"/>
  <c r="BY340" i="1"/>
  <c r="AR82" i="1"/>
  <c r="BY82" i="1"/>
  <c r="AR98" i="1"/>
  <c r="BY98" i="1"/>
  <c r="AR335" i="1"/>
  <c r="BY335" i="1"/>
  <c r="AR359" i="1"/>
  <c r="BY359" i="1"/>
  <c r="AR426" i="1"/>
  <c r="BY426" i="1"/>
  <c r="AR341" i="1"/>
  <c r="BY341" i="1"/>
  <c r="AR220" i="1"/>
  <c r="BY220" i="1"/>
  <c r="AR29" i="1"/>
  <c r="BY29" i="1"/>
  <c r="AR365" i="1"/>
  <c r="BY365" i="1"/>
  <c r="AR151" i="1"/>
  <c r="BY151" i="1"/>
  <c r="AR387" i="1"/>
  <c r="BY387" i="1"/>
  <c r="AR351" i="1"/>
  <c r="BY351" i="1"/>
  <c r="AR500" i="1"/>
  <c r="BY500" i="1"/>
  <c r="AR42" i="1"/>
  <c r="BY42" i="1"/>
  <c r="AR33" i="1"/>
  <c r="BY33" i="1"/>
  <c r="AR216" i="1"/>
  <c r="BY216" i="1"/>
  <c r="AR85" i="1"/>
  <c r="BY85" i="1"/>
  <c r="AR73" i="1"/>
  <c r="BY73" i="1"/>
  <c r="AR239" i="1"/>
  <c r="BY239" i="1"/>
  <c r="AR237" i="1"/>
  <c r="BY237" i="1"/>
  <c r="AR320" i="1"/>
  <c r="BY320" i="1"/>
  <c r="AR353" i="1"/>
  <c r="BY353" i="1"/>
  <c r="AR418" i="1"/>
  <c r="BY418" i="1"/>
  <c r="AR412" i="1"/>
  <c r="BY412" i="1"/>
  <c r="AR461" i="1"/>
  <c r="BY461" i="1"/>
  <c r="AR431" i="1"/>
  <c r="BY431" i="1"/>
  <c r="AR131" i="1"/>
  <c r="BY131" i="1"/>
  <c r="AR123" i="1"/>
  <c r="BY123" i="1"/>
  <c r="AR198" i="1"/>
  <c r="BY198" i="1"/>
  <c r="AR64" i="1"/>
  <c r="BY64" i="1"/>
  <c r="AR228" i="1"/>
  <c r="BY228" i="1"/>
  <c r="AR203" i="1"/>
  <c r="BY203" i="1"/>
  <c r="AR156" i="1"/>
  <c r="BY156" i="1"/>
  <c r="AR164" i="1"/>
  <c r="BY164" i="1"/>
  <c r="AR217" i="1"/>
  <c r="BY217" i="1"/>
  <c r="AR245" i="1"/>
  <c r="BY245" i="1"/>
  <c r="AR297" i="1"/>
  <c r="BY297" i="1"/>
  <c r="AR402" i="1"/>
  <c r="BY402" i="1"/>
  <c r="AR495" i="1"/>
  <c r="BY495" i="1"/>
  <c r="AR458" i="1"/>
  <c r="BY458" i="1"/>
  <c r="AR125" i="1"/>
  <c r="BY125" i="1"/>
  <c r="AR27" i="1"/>
  <c r="BY27" i="1"/>
  <c r="AR121" i="1"/>
  <c r="BY121" i="1"/>
  <c r="AR99" i="1"/>
  <c r="BY99" i="1"/>
  <c r="AR247" i="1"/>
  <c r="BY247" i="1"/>
  <c r="AR166" i="1"/>
  <c r="BY166" i="1"/>
  <c r="AR208" i="1"/>
  <c r="BY208" i="1"/>
  <c r="AR345" i="1"/>
  <c r="BY345" i="1"/>
  <c r="AR296" i="1"/>
  <c r="BY296" i="1"/>
  <c r="AR241" i="1"/>
  <c r="BY241" i="1"/>
  <c r="AR255" i="1"/>
  <c r="BY255" i="1"/>
  <c r="AR356" i="1"/>
  <c r="BY356" i="1"/>
  <c r="AR179" i="1"/>
  <c r="BY179" i="1"/>
  <c r="AR313" i="1"/>
  <c r="BY313" i="1"/>
  <c r="AR39" i="1"/>
  <c r="BY39" i="1"/>
  <c r="AR491" i="1"/>
  <c r="BY491" i="1"/>
  <c r="AR204" i="1"/>
  <c r="BY204" i="1"/>
  <c r="AR329" i="1"/>
  <c r="BY329" i="1"/>
  <c r="AR180" i="1"/>
  <c r="BY180" i="1"/>
  <c r="AR71" i="1"/>
  <c r="BY71" i="1"/>
  <c r="AR116" i="1"/>
  <c r="BY116" i="1"/>
  <c r="AR304" i="1"/>
  <c r="BY304" i="1"/>
  <c r="AR38" i="1"/>
  <c r="BY38" i="1"/>
  <c r="AR234" i="1"/>
  <c r="BY234" i="1"/>
  <c r="AR246" i="1"/>
  <c r="BY246" i="1"/>
  <c r="AR483" i="1"/>
  <c r="BY483" i="1"/>
  <c r="AR89" i="1"/>
  <c r="BY89" i="1"/>
  <c r="AR318" i="1"/>
  <c r="BY318" i="1"/>
  <c r="AR134" i="1"/>
  <c r="BY134" i="1"/>
  <c r="AR44" i="1"/>
  <c r="BY44" i="1"/>
  <c r="AR307" i="1"/>
  <c r="BY307" i="1"/>
  <c r="AR274" i="1"/>
  <c r="BY274" i="1"/>
  <c r="AR404" i="1"/>
  <c r="BY404" i="1"/>
  <c r="AR382" i="1"/>
  <c r="BY382" i="1"/>
  <c r="AR396" i="1"/>
  <c r="BY396" i="1"/>
  <c r="AR435" i="1"/>
  <c r="BY435" i="1"/>
  <c r="AR336" i="1"/>
  <c r="BY336" i="1"/>
  <c r="AR490" i="1"/>
  <c r="BY490" i="1"/>
  <c r="AR229" i="1"/>
  <c r="BY229" i="1"/>
  <c r="AR323" i="1"/>
  <c r="BY323" i="1"/>
  <c r="AR104" i="1"/>
  <c r="BY104" i="1"/>
  <c r="AR75" i="1"/>
  <c r="BY75" i="1"/>
  <c r="AR206" i="1"/>
  <c r="BY206" i="1"/>
  <c r="AR136" i="1"/>
  <c r="BY136" i="1"/>
  <c r="AR79" i="1"/>
  <c r="BY79" i="1"/>
  <c r="AR178" i="1"/>
  <c r="BY178" i="1"/>
  <c r="AR233" i="1"/>
  <c r="BY233" i="1"/>
  <c r="AR167" i="1"/>
  <c r="BY167" i="1"/>
  <c r="AR349" i="1"/>
  <c r="BY349" i="1"/>
  <c r="AR251" i="1"/>
  <c r="BY251" i="1"/>
  <c r="AR487" i="1"/>
  <c r="BY487" i="1"/>
  <c r="AR400" i="1"/>
  <c r="BY400" i="1"/>
  <c r="AR460" i="1"/>
  <c r="BY460" i="1"/>
  <c r="AR18" i="1"/>
  <c r="BY18" i="1"/>
  <c r="AR49" i="1"/>
  <c r="BY49" i="1"/>
  <c r="AR103" i="1"/>
  <c r="BY103" i="1"/>
  <c r="AR187" i="1"/>
  <c r="BY187" i="1"/>
  <c r="AR87" i="1"/>
  <c r="BY87" i="1"/>
  <c r="AR354" i="1"/>
  <c r="BY354" i="1"/>
  <c r="AR278" i="1"/>
  <c r="BY278" i="1"/>
  <c r="AR337" i="1"/>
  <c r="BY337" i="1"/>
  <c r="AR405" i="1"/>
  <c r="BY405" i="1"/>
  <c r="AR160" i="1"/>
  <c r="BY160" i="1"/>
  <c r="AR436" i="1"/>
  <c r="BY436" i="1"/>
  <c r="AR55" i="1"/>
  <c r="BY55" i="1"/>
  <c r="AR493" i="1"/>
  <c r="BY493" i="1"/>
  <c r="AR407" i="1"/>
  <c r="BY407" i="1"/>
  <c r="AR150" i="1"/>
  <c r="BY150" i="1"/>
  <c r="AR420" i="1"/>
  <c r="BY420" i="1"/>
  <c r="AR97" i="1"/>
  <c r="BY97" i="1"/>
  <c r="AR53" i="1"/>
  <c r="BY53" i="1"/>
  <c r="AR301" i="1"/>
  <c r="BY301" i="1"/>
  <c r="AR469" i="1"/>
  <c r="BY469" i="1"/>
  <c r="AR225" i="1"/>
  <c r="BY225" i="1"/>
  <c r="AR212" i="1"/>
  <c r="BY212" i="1"/>
  <c r="AR109" i="1"/>
  <c r="BY109" i="1"/>
  <c r="AR36" i="1"/>
  <c r="BY36" i="1"/>
  <c r="AR86" i="1"/>
  <c r="BY86" i="1"/>
  <c r="AR380" i="1"/>
  <c r="BY380" i="1"/>
  <c r="AR429" i="1"/>
  <c r="BY429" i="1"/>
  <c r="AR213" i="1"/>
  <c r="BY213" i="1"/>
  <c r="AR350" i="1"/>
  <c r="BY350" i="1"/>
  <c r="AR497" i="1"/>
  <c r="BY497" i="1"/>
  <c r="AR451" i="1"/>
  <c r="BY451" i="1"/>
  <c r="AR334" i="1"/>
  <c r="BY334" i="1"/>
  <c r="AR113" i="1"/>
  <c r="BY113" i="1"/>
  <c r="AR20" i="1"/>
  <c r="BY20" i="1"/>
  <c r="AR84" i="1"/>
  <c r="BY84" i="1"/>
  <c r="AR52" i="1"/>
  <c r="BY52" i="1"/>
  <c r="AR124" i="1"/>
  <c r="BY124" i="1"/>
  <c r="AR142" i="1"/>
  <c r="BY142" i="1"/>
  <c r="AR195" i="1"/>
  <c r="BY195" i="1"/>
  <c r="AR209" i="1"/>
  <c r="BY209" i="1"/>
  <c r="AR227" i="1"/>
  <c r="BY227" i="1"/>
  <c r="AR231" i="1"/>
  <c r="BY231" i="1"/>
  <c r="AR343" i="1"/>
  <c r="BY343" i="1"/>
  <c r="AR414" i="1"/>
  <c r="BY414" i="1"/>
  <c r="AR94" i="1"/>
  <c r="BY94" i="1"/>
  <c r="AR76" i="1"/>
  <c r="BY76" i="1"/>
  <c r="AR90" i="1"/>
  <c r="BY90" i="1"/>
  <c r="AR110" i="1"/>
  <c r="BY110" i="1"/>
  <c r="AR106" i="1"/>
  <c r="BY106" i="1"/>
  <c r="AR146" i="1"/>
  <c r="BY146" i="1"/>
  <c r="AR157" i="1"/>
  <c r="BY157" i="1"/>
  <c r="AR184" i="1"/>
  <c r="BY184" i="1"/>
  <c r="AR327" i="1"/>
  <c r="BY327" i="1"/>
  <c r="AR299" i="1"/>
  <c r="BY299" i="1"/>
  <c r="AR445" i="1"/>
  <c r="BY445" i="1"/>
  <c r="AR453" i="1"/>
  <c r="BY453" i="1"/>
  <c r="AR374" i="1"/>
  <c r="BY374" i="1"/>
  <c r="AR468" i="1"/>
  <c r="BY468" i="1"/>
  <c r="AR137" i="1"/>
  <c r="BY137" i="1"/>
  <c r="AR74" i="1"/>
  <c r="BY74" i="1"/>
  <c r="AR132" i="1"/>
  <c r="BY132" i="1"/>
  <c r="AR139" i="1"/>
  <c r="BY139" i="1"/>
  <c r="AR189" i="1"/>
  <c r="BY189" i="1"/>
  <c r="AR165" i="1"/>
  <c r="BY165" i="1"/>
  <c r="AR171" i="1"/>
  <c r="BY171" i="1"/>
  <c r="AR254" i="1"/>
  <c r="BY254" i="1"/>
  <c r="AR286" i="1"/>
  <c r="BY286" i="1"/>
  <c r="AR425" i="1"/>
  <c r="BY425" i="1"/>
  <c r="AR471" i="1"/>
  <c r="BY471" i="1"/>
  <c r="AR473" i="1"/>
  <c r="BY473" i="1"/>
  <c r="AR378" i="1"/>
  <c r="BY378" i="1"/>
  <c r="AR401" i="1"/>
  <c r="BY401" i="1"/>
  <c r="AR45" i="1"/>
  <c r="BY45" i="1"/>
  <c r="AR138" i="1"/>
  <c r="BY138" i="1"/>
  <c r="AR91" i="1"/>
  <c r="BY91" i="1"/>
  <c r="AR58" i="1"/>
  <c r="BY58" i="1"/>
  <c r="AR272" i="1"/>
  <c r="BY272" i="1"/>
  <c r="AR465" i="1"/>
  <c r="BY465" i="1"/>
  <c r="AR258" i="1"/>
  <c r="BY258" i="1"/>
  <c r="AR439" i="1"/>
  <c r="BY439" i="1"/>
  <c r="AR21" i="1"/>
  <c r="BY21" i="1"/>
  <c r="AR444" i="1"/>
  <c r="BY444" i="1"/>
  <c r="AR46" i="1"/>
  <c r="BY46" i="1"/>
  <c r="AR312" i="1"/>
  <c r="BY312" i="1"/>
  <c r="AR252" i="1"/>
  <c r="BY252" i="1"/>
  <c r="AR112" i="1"/>
  <c r="BY112" i="1"/>
  <c r="AR248" i="1"/>
  <c r="BY248" i="1"/>
  <c r="AR232" i="1"/>
  <c r="BY232" i="1"/>
  <c r="AR305" i="1"/>
  <c r="BY305" i="1"/>
  <c r="AR211" i="1"/>
  <c r="BY211" i="1"/>
  <c r="AR266" i="1"/>
  <c r="BY266" i="1"/>
  <c r="AR410" i="1"/>
  <c r="BY410" i="1"/>
  <c r="AR129" i="1"/>
  <c r="BY129" i="1"/>
  <c r="AR155" i="1"/>
  <c r="BY155" i="1"/>
  <c r="AR177" i="1"/>
  <c r="BY177" i="1"/>
  <c r="AR284" i="1"/>
  <c r="BY284" i="1"/>
  <c r="AR224" i="1"/>
  <c r="BY224" i="1"/>
  <c r="AR37" i="1"/>
  <c r="BY37" i="1"/>
  <c r="AR333" i="1"/>
  <c r="BY333" i="1"/>
  <c r="AR342" i="1"/>
  <c r="BY342" i="1"/>
  <c r="AR80" i="1"/>
  <c r="BY80" i="1"/>
  <c r="AR463" i="1"/>
  <c r="BY463" i="1"/>
  <c r="AR63" i="1"/>
  <c r="BY63" i="1"/>
  <c r="AR59" i="1"/>
  <c r="BY59" i="1"/>
  <c r="AR28" i="1"/>
  <c r="BY28" i="1"/>
  <c r="AR108" i="1"/>
  <c r="BY108" i="1"/>
  <c r="AR119" i="1"/>
  <c r="BY119" i="1"/>
  <c r="AR205" i="1"/>
  <c r="BY205" i="1"/>
  <c r="AR235" i="1"/>
  <c r="BY235" i="1"/>
  <c r="AR283" i="1"/>
  <c r="BY283" i="1"/>
  <c r="AR201" i="1"/>
  <c r="BY201" i="1"/>
  <c r="AR347" i="1"/>
  <c r="BY347" i="1"/>
  <c r="AR292" i="1"/>
  <c r="BY292" i="1"/>
  <c r="AR355" i="1"/>
  <c r="BY355" i="1"/>
  <c r="AR290" i="1"/>
  <c r="BY290" i="1"/>
  <c r="AR366" i="1"/>
  <c r="BY366" i="1"/>
  <c r="AR316" i="1"/>
  <c r="BY316" i="1"/>
  <c r="AR406" i="1"/>
  <c r="BY406" i="1"/>
  <c r="AR466" i="1"/>
  <c r="BY466" i="1"/>
  <c r="AR498" i="1"/>
  <c r="BY498" i="1"/>
  <c r="AR476" i="1"/>
  <c r="BY476" i="1"/>
  <c r="AR19" i="1"/>
  <c r="BY19" i="1"/>
  <c r="AR144" i="1"/>
  <c r="BY144" i="1"/>
  <c r="AR182" i="1"/>
  <c r="BY182" i="1"/>
  <c r="AR265" i="1"/>
  <c r="BY265" i="1"/>
  <c r="AR322" i="1"/>
  <c r="BY322" i="1"/>
  <c r="AR477" i="1"/>
  <c r="BY477" i="1"/>
  <c r="AR369" i="1"/>
  <c r="BY369" i="1"/>
  <c r="AR397" i="1"/>
  <c r="BY397" i="1"/>
  <c r="AR442" i="1"/>
  <c r="BY442" i="1"/>
  <c r="AR475" i="1"/>
  <c r="BY475" i="1"/>
  <c r="AR437" i="1"/>
  <c r="BY437" i="1"/>
  <c r="AR41" i="1"/>
  <c r="BY41" i="1"/>
  <c r="AR196" i="1"/>
  <c r="BY196" i="1"/>
  <c r="AR105" i="1"/>
  <c r="BY105" i="1"/>
  <c r="AR450" i="1"/>
  <c r="BY450" i="1"/>
  <c r="AR161" i="1"/>
  <c r="BY161" i="1"/>
  <c r="AR202" i="1"/>
  <c r="BY202" i="1"/>
  <c r="AR433" i="1"/>
  <c r="BY433" i="1"/>
  <c r="AR23" i="1"/>
  <c r="BY23" i="1"/>
  <c r="AR70" i="1"/>
  <c r="BY70" i="1"/>
  <c r="AR57" i="1"/>
  <c r="BY57" i="1"/>
  <c r="AR159" i="1"/>
  <c r="BY159" i="1"/>
  <c r="AR172" i="1"/>
  <c r="BY172" i="1"/>
  <c r="AR122" i="1"/>
  <c r="BY122" i="1"/>
  <c r="AR250" i="1"/>
  <c r="BY250" i="1"/>
  <c r="AR67" i="1"/>
  <c r="BY67" i="1"/>
  <c r="AR492" i="1"/>
  <c r="BY492" i="1"/>
  <c r="AR276" i="1"/>
  <c r="BY276" i="1"/>
  <c r="AR200" i="1"/>
  <c r="BY200" i="1"/>
  <c r="AR194" i="1"/>
  <c r="BY194" i="1"/>
  <c r="AR163" i="1"/>
  <c r="BY163" i="1"/>
  <c r="AR24" i="1"/>
  <c r="BY24" i="1"/>
  <c r="AR96" i="1"/>
  <c r="BY96" i="1"/>
  <c r="AR102" i="1"/>
  <c r="BY102" i="1"/>
  <c r="AR243" i="1"/>
  <c r="BY243" i="1"/>
  <c r="AR357" i="1"/>
  <c r="BY357" i="1"/>
  <c r="AR438" i="1"/>
  <c r="BY438" i="1"/>
  <c r="AR181" i="1"/>
  <c r="BY181" i="1"/>
  <c r="AR344" i="1"/>
  <c r="BY344" i="1"/>
  <c r="AR47" i="1"/>
  <c r="BY47" i="1"/>
  <c r="AR93" i="1"/>
  <c r="BY93" i="1"/>
  <c r="AR60" i="1"/>
  <c r="BY60" i="1"/>
  <c r="AR88" i="1"/>
  <c r="BY88" i="1"/>
  <c r="AR78" i="1"/>
  <c r="BY78" i="1"/>
  <c r="AR92" i="1"/>
  <c r="BY92" i="1"/>
  <c r="AR68" i="1"/>
  <c r="BY68" i="1"/>
  <c r="AR111" i="1"/>
  <c r="BY111" i="1"/>
  <c r="AR260" i="1"/>
  <c r="BY260" i="1"/>
  <c r="AR263" i="1"/>
  <c r="BY263" i="1"/>
  <c r="AR308" i="1"/>
  <c r="BY308" i="1"/>
  <c r="AR324" i="1"/>
  <c r="BY324" i="1"/>
  <c r="AR388" i="1"/>
  <c r="BY388" i="1"/>
  <c r="AR423" i="1"/>
  <c r="BY423" i="1"/>
  <c r="AR446" i="1"/>
  <c r="BY446" i="1"/>
  <c r="AR398" i="1"/>
  <c r="BY398" i="1"/>
  <c r="AR484" i="1"/>
  <c r="BY484" i="1"/>
  <c r="AR115" i="1"/>
  <c r="BY115" i="1"/>
  <c r="AR22" i="1"/>
  <c r="BY22" i="1"/>
  <c r="AR34" i="1"/>
  <c r="BY34" i="1"/>
  <c r="AR262" i="1"/>
  <c r="BY262" i="1"/>
  <c r="AR143" i="1"/>
  <c r="BY143" i="1"/>
  <c r="AR188" i="1"/>
  <c r="BY188" i="1"/>
  <c r="AR242" i="1"/>
  <c r="BY242" i="1"/>
  <c r="AR270" i="1"/>
  <c r="BY270" i="1"/>
  <c r="AR459" i="1"/>
  <c r="BY459" i="1"/>
  <c r="AR454" i="1"/>
  <c r="BY454" i="1"/>
  <c r="AR499" i="1"/>
  <c r="BY499" i="1"/>
  <c r="AR403" i="1"/>
  <c r="BY403" i="1"/>
  <c r="AR214" i="1"/>
  <c r="BY214" i="1"/>
  <c r="AR210" i="1"/>
  <c r="BY210" i="1"/>
  <c r="AR25" i="1"/>
  <c r="BY25" i="1"/>
  <c r="AR101" i="1"/>
  <c r="BY101" i="1"/>
  <c r="AR310" i="1"/>
  <c r="BY310" i="1"/>
  <c r="AR489" i="1"/>
  <c r="BY489" i="1"/>
  <c r="AR443" i="1"/>
  <c r="BY443" i="1"/>
  <c r="AR269" i="1"/>
  <c r="BY269" i="1"/>
  <c r="AR317" i="1"/>
  <c r="BY317" i="1"/>
  <c r="AR69" i="1"/>
  <c r="BY69" i="1"/>
  <c r="AR256" i="1"/>
  <c r="BY256" i="1"/>
  <c r="AR236" i="1"/>
  <c r="BY236" i="1"/>
  <c r="AR321" i="1"/>
  <c r="BY321" i="1"/>
  <c r="AR130" i="1"/>
  <c r="BY130" i="1"/>
  <c r="AR140" i="1"/>
  <c r="BY140" i="1"/>
  <c r="AR325" i="1"/>
  <c r="BY325" i="1"/>
  <c r="AR4" i="1"/>
  <c r="BY4" i="1"/>
  <c r="AR16" i="1"/>
  <c r="BY16" i="1"/>
  <c r="AR7" i="1"/>
  <c r="BY7" i="1"/>
  <c r="AR13" i="1"/>
  <c r="BY13" i="1"/>
  <c r="AR14" i="1"/>
  <c r="BY14" i="1"/>
  <c r="AR9" i="1"/>
  <c r="BY9" i="1"/>
  <c r="AR6" i="1"/>
  <c r="BY6" i="1"/>
  <c r="AR10" i="1"/>
  <c r="BY10" i="1"/>
  <c r="AR5" i="1"/>
  <c r="BY5" i="1"/>
  <c r="AR11" i="1"/>
  <c r="BY11" i="1"/>
  <c r="AR15" i="1"/>
  <c r="BY15" i="1"/>
  <c r="AR3" i="1"/>
  <c r="BY3" i="1"/>
  <c r="BM4" i="1"/>
  <c r="D27" i="3" s="1"/>
  <c r="BJ4" i="1"/>
  <c r="AA27" i="3" s="1"/>
  <c r="BH4" i="1"/>
  <c r="Y27" i="3" s="1"/>
  <c r="BF4" i="1"/>
  <c r="W27" i="3" s="1"/>
  <c r="BD4" i="1"/>
  <c r="U27" i="3" s="1"/>
  <c r="BB4" i="1"/>
  <c r="S27" i="3" s="1"/>
  <c r="AP84" i="1"/>
  <c r="AP80" i="1"/>
  <c r="AP228" i="1"/>
  <c r="AP196" i="1"/>
  <c r="AP223" i="1"/>
  <c r="AP286" i="1"/>
  <c r="AP264" i="1"/>
  <c r="AP377" i="1"/>
  <c r="AP297" i="1"/>
  <c r="AP384" i="1"/>
  <c r="AP390" i="1"/>
  <c r="AP432" i="1"/>
  <c r="AP476" i="1"/>
  <c r="AP46" i="1"/>
  <c r="AP96" i="1"/>
  <c r="AP238" i="1"/>
  <c r="AP29" i="1"/>
  <c r="AP47" i="1"/>
  <c r="AP30" i="1"/>
  <c r="AP85" i="1"/>
  <c r="AP138" i="1"/>
  <c r="AP302" i="1"/>
  <c r="AP347" i="1"/>
  <c r="AP496" i="1"/>
  <c r="AP455" i="1"/>
  <c r="AP230" i="1"/>
  <c r="AP62" i="1"/>
  <c r="AP195" i="1"/>
  <c r="AP42" i="1"/>
  <c r="AP467" i="1"/>
  <c r="AP118" i="1"/>
  <c r="AP385" i="1"/>
  <c r="AP39" i="1"/>
  <c r="AP260" i="1"/>
  <c r="AP131" i="1"/>
  <c r="AP295" i="1"/>
  <c r="AP299" i="1"/>
  <c r="AP35" i="1"/>
  <c r="AP443" i="1"/>
  <c r="AP103" i="1"/>
  <c r="AP33" i="1"/>
  <c r="AP37" i="1"/>
  <c r="AP233" i="1"/>
  <c r="AP180" i="1"/>
  <c r="AP208" i="1"/>
  <c r="AP337" i="1"/>
  <c r="AP401" i="1"/>
  <c r="AP464" i="1"/>
  <c r="AP500" i="1"/>
  <c r="AP446" i="1"/>
  <c r="AP469" i="1"/>
  <c r="AP108" i="1"/>
  <c r="AP247" i="1"/>
  <c r="AP55" i="1"/>
  <c r="AP141" i="1"/>
  <c r="AP472" i="1"/>
  <c r="AP194" i="1"/>
  <c r="AP303" i="1"/>
  <c r="AP361" i="1"/>
  <c r="AP444" i="1"/>
  <c r="AP212" i="1"/>
  <c r="AP332" i="1"/>
  <c r="AP479" i="1"/>
  <c r="AP278" i="1"/>
  <c r="AP458" i="1"/>
  <c r="AP335" i="1"/>
  <c r="AP457" i="1"/>
  <c r="AP468" i="1"/>
  <c r="AP413" i="1"/>
  <c r="AP75" i="1"/>
  <c r="AP59" i="1"/>
  <c r="AP311" i="1"/>
  <c r="AP325" i="1"/>
  <c r="AP439" i="1"/>
  <c r="AP149" i="1"/>
  <c r="AP99" i="1"/>
  <c r="AP331" i="1"/>
  <c r="AP140" i="1"/>
  <c r="AP112" i="1"/>
  <c r="AP93" i="1"/>
  <c r="AP41" i="1"/>
  <c r="AP136" i="1"/>
  <c r="AP144" i="1"/>
  <c r="AP198" i="1"/>
  <c r="AP273" i="1"/>
  <c r="AP322" i="1"/>
  <c r="AP284" i="1"/>
  <c r="AP403" i="1"/>
  <c r="AP471" i="1"/>
  <c r="AP53" i="1"/>
  <c r="AP259" i="1"/>
  <c r="AP164" i="1"/>
  <c r="AP58" i="1"/>
  <c r="AP91" i="1"/>
  <c r="AP179" i="1"/>
  <c r="AP262" i="1"/>
  <c r="AP306" i="1"/>
  <c r="AP365" i="1"/>
  <c r="AP288" i="1"/>
  <c r="AP485" i="1"/>
  <c r="AP296" i="1"/>
  <c r="AP388" i="1"/>
  <c r="AP470" i="1"/>
  <c r="AP294" i="1"/>
  <c r="AP242" i="1"/>
  <c r="AP104" i="1"/>
  <c r="AP486" i="1"/>
  <c r="AP310" i="1"/>
  <c r="AP280" i="1"/>
  <c r="AP263" i="1"/>
  <c r="AP453" i="1"/>
  <c r="AP156" i="1"/>
  <c r="AP162" i="1"/>
  <c r="AP340" i="1"/>
  <c r="AP460" i="1"/>
  <c r="AP169" i="1"/>
  <c r="AP354" i="1"/>
  <c r="AP175" i="1"/>
  <c r="AP248" i="1"/>
  <c r="AP95" i="1"/>
  <c r="AP56" i="1"/>
  <c r="AP111" i="1"/>
  <c r="AP197" i="1"/>
  <c r="AP199" i="1"/>
  <c r="AP281" i="1"/>
  <c r="AP184" i="1"/>
  <c r="AP293" i="1"/>
  <c r="AP287" i="1"/>
  <c r="AP480" i="1"/>
  <c r="AP452" i="1"/>
  <c r="AP484" i="1"/>
  <c r="AP122" i="1"/>
  <c r="AP283" i="1"/>
  <c r="AP181" i="1"/>
  <c r="AP239" i="1"/>
  <c r="AP202" i="1"/>
  <c r="AP309" i="1"/>
  <c r="AP350" i="1"/>
  <c r="AP489" i="1"/>
  <c r="AP279" i="1"/>
  <c r="AP120" i="1"/>
  <c r="AP244" i="1"/>
  <c r="AP375" i="1"/>
  <c r="AP109" i="1"/>
  <c r="AP153" i="1"/>
  <c r="AP70" i="1"/>
  <c r="AP343" i="1"/>
  <c r="AP159" i="1"/>
  <c r="AP462" i="1"/>
  <c r="AP187" i="1"/>
  <c r="AP334" i="1"/>
  <c r="AP373" i="1"/>
  <c r="AP461" i="1"/>
  <c r="AP386" i="1"/>
  <c r="AP250" i="1"/>
  <c r="AP134" i="1"/>
  <c r="AP478" i="1"/>
  <c r="AP298" i="1"/>
  <c r="AP125" i="1"/>
  <c r="AP101" i="1"/>
  <c r="AP64" i="1"/>
  <c r="AP232" i="1"/>
  <c r="AP418" i="1"/>
  <c r="AP370" i="1"/>
  <c r="AP477" i="1"/>
  <c r="AP359" i="1"/>
  <c r="AP419" i="1"/>
  <c r="AP167" i="1"/>
  <c r="AP43" i="1"/>
  <c r="AP83" i="1"/>
  <c r="AP117" i="1"/>
  <c r="AP241" i="1"/>
  <c r="AP63" i="1"/>
  <c r="AP346" i="1"/>
  <c r="AP268" i="1"/>
  <c r="AP305" i="1"/>
  <c r="AP222" i="1"/>
  <c r="AP429" i="1"/>
  <c r="AP405" i="1"/>
  <c r="AP491" i="1"/>
  <c r="AP392" i="1"/>
  <c r="AP145" i="1"/>
  <c r="AP394" i="1"/>
  <c r="AP45" i="1"/>
  <c r="AP409" i="1"/>
  <c r="AP171" i="1"/>
  <c r="AP463" i="1"/>
  <c r="AP369" i="1"/>
  <c r="AP186" i="1"/>
  <c r="AP367" i="1"/>
  <c r="AP376" i="1"/>
  <c r="AP48" i="1"/>
  <c r="AP137" i="1"/>
  <c r="AP79" i="1"/>
  <c r="AP147" i="1"/>
  <c r="AP130" i="1"/>
  <c r="AP206" i="1"/>
  <c r="AP143" i="1"/>
  <c r="AP341" i="1"/>
  <c r="AP352" i="1"/>
  <c r="AP249" i="1"/>
  <c r="AP380" i="1"/>
  <c r="AP424" i="1"/>
  <c r="AP387" i="1"/>
  <c r="AP488" i="1"/>
  <c r="AP77" i="1"/>
  <c r="AP126" i="1"/>
  <c r="AP270" i="1"/>
  <c r="AP116" i="1"/>
  <c r="AP67" i="1"/>
  <c r="AP123" i="1"/>
  <c r="AP255" i="1"/>
  <c r="AP411" i="1"/>
  <c r="AP499" i="1"/>
  <c r="AP236" i="1"/>
  <c r="AP307" i="1"/>
  <c r="AP494" i="1"/>
  <c r="AP146" i="1"/>
  <c r="AP246" i="1"/>
  <c r="AP207" i="1"/>
  <c r="AP214" i="1"/>
  <c r="AP383" i="1"/>
  <c r="AP399" i="1"/>
  <c r="AP203" i="1"/>
  <c r="AP492" i="1"/>
  <c r="AP32" i="1"/>
  <c r="AP348" i="1"/>
  <c r="AP381" i="1"/>
  <c r="AP266" i="1"/>
  <c r="AP97" i="1"/>
  <c r="AP142" i="1"/>
  <c r="AP88" i="1"/>
  <c r="AP155" i="1"/>
  <c r="AP216" i="1"/>
  <c r="AP182" i="1"/>
  <c r="AP178" i="1"/>
  <c r="AP234" i="1"/>
  <c r="AP276" i="1"/>
  <c r="AP351" i="1"/>
  <c r="AP344" i="1"/>
  <c r="AP368" i="1"/>
  <c r="AP400" i="1"/>
  <c r="AP425" i="1"/>
  <c r="AP487" i="1"/>
  <c r="AP431" i="1"/>
  <c r="AP495" i="1"/>
  <c r="AP81" i="1"/>
  <c r="AP172" i="1"/>
  <c r="AP31" i="1"/>
  <c r="AP192" i="1"/>
  <c r="AP105" i="1"/>
  <c r="AP188" i="1"/>
  <c r="AP291" i="1"/>
  <c r="AP72" i="1"/>
  <c r="AP132" i="1"/>
  <c r="AP258" i="1"/>
  <c r="AP447" i="1"/>
  <c r="AP338" i="1"/>
  <c r="AP315" i="1"/>
  <c r="AP205" i="1"/>
  <c r="AP326" i="1"/>
  <c r="AP408" i="1"/>
  <c r="AP51" i="1"/>
  <c r="AP151" i="1"/>
  <c r="AP436" i="1"/>
  <c r="AP220" i="1"/>
  <c r="AP165" i="1"/>
  <c r="AP342" i="1"/>
  <c r="AP483" i="1"/>
  <c r="AP420" i="1"/>
  <c r="AP71" i="1"/>
  <c r="AP204" i="1"/>
  <c r="AP114" i="1"/>
  <c r="AP358" i="1"/>
  <c r="AP254" i="1"/>
  <c r="AP200" i="1"/>
  <c r="AP481" i="1"/>
  <c r="AP267" i="1"/>
  <c r="AP317" i="1"/>
  <c r="AP61" i="1"/>
  <c r="AP139" i="1"/>
  <c r="AP226" i="1"/>
  <c r="AP190" i="1"/>
  <c r="AP237" i="1"/>
  <c r="AP372" i="1"/>
  <c r="AP321" i="1"/>
  <c r="AP378" i="1"/>
  <c r="AP428" i="1"/>
  <c r="AP402" i="1"/>
  <c r="AP465" i="1"/>
  <c r="AP497" i="1"/>
  <c r="AP89" i="1"/>
  <c r="AP191" i="1"/>
  <c r="AP193" i="1"/>
  <c r="AP40" i="1"/>
  <c r="AP133" i="1"/>
  <c r="AP261" i="1"/>
  <c r="AP379" i="1"/>
  <c r="AP161" i="1"/>
  <c r="AP339" i="1"/>
  <c r="AP433" i="1"/>
  <c r="AP313" i="1"/>
  <c r="AP475" i="1"/>
  <c r="AP327" i="1"/>
  <c r="AP319" i="1"/>
  <c r="AP437" i="1"/>
  <c r="AP356" i="1"/>
  <c r="AP397" i="1"/>
  <c r="AP113" i="1"/>
  <c r="AP240" i="1"/>
  <c r="AP421" i="1"/>
  <c r="AP74" i="1"/>
  <c r="AP225" i="1"/>
  <c r="AP50" i="1"/>
  <c r="AP414" i="1"/>
  <c r="AP257" i="1"/>
  <c r="AP215" i="1"/>
  <c r="AP66" i="1"/>
  <c r="AP269" i="1"/>
  <c r="AO3" i="1"/>
  <c r="U6" i="3" s="1"/>
  <c r="AN3" i="1"/>
  <c r="S6" i="3" s="1"/>
  <c r="AM3" i="1"/>
  <c r="Q6" i="3" s="1"/>
  <c r="AL3" i="1"/>
  <c r="M6" i="3" s="1"/>
  <c r="AK3" i="1"/>
  <c r="K6" i="3" s="1"/>
  <c r="AJ3" i="1"/>
  <c r="O6" i="3" s="1"/>
  <c r="AA3" i="1"/>
  <c r="F6" i="3" s="1"/>
  <c r="Z3" i="1"/>
  <c r="D6" i="3" s="1"/>
  <c r="AW307" i="1"/>
  <c r="AX307" i="1" s="1"/>
  <c r="AW339" i="1"/>
  <c r="AX339" i="1" s="1"/>
  <c r="AW343" i="1"/>
  <c r="AX343" i="1" s="1"/>
  <c r="AW295" i="1"/>
  <c r="AX295" i="1" s="1"/>
  <c r="AW112" i="1"/>
  <c r="AX112" i="1" s="1"/>
  <c r="AW319" i="1"/>
  <c r="AX319" i="1" s="1"/>
  <c r="AW347" i="1"/>
  <c r="AX347" i="1" s="1"/>
  <c r="P3" i="1"/>
  <c r="T3" i="1" s="1"/>
  <c r="S3" i="1"/>
  <c r="U73" i="1" l="1"/>
  <c r="CB74" i="1" s="1"/>
  <c r="U498" i="1"/>
  <c r="CB499" i="1" s="1"/>
  <c r="U308" i="1"/>
  <c r="CB309" i="1" s="1"/>
  <c r="U474" i="1"/>
  <c r="CB475" i="1" s="1"/>
  <c r="U325" i="1"/>
  <c r="CB326" i="1" s="1"/>
  <c r="U313" i="1"/>
  <c r="CB314" i="1" s="1"/>
  <c r="U305" i="1"/>
  <c r="CB306" i="1" s="1"/>
  <c r="U437" i="1"/>
  <c r="CB438" i="1" s="1"/>
  <c r="U477" i="1"/>
  <c r="CB478" i="1" s="1"/>
  <c r="U177" i="1"/>
  <c r="CB178" i="1" s="1"/>
  <c r="U121" i="1"/>
  <c r="CB122" i="1" s="1"/>
  <c r="U241" i="1"/>
  <c r="CB242" i="1" s="1"/>
  <c r="U362" i="1"/>
  <c r="CB363" i="1" s="1"/>
  <c r="U458" i="1"/>
  <c r="CB459" i="1" s="1"/>
  <c r="U410" i="1"/>
  <c r="CB411" i="1" s="1"/>
  <c r="U185" i="1"/>
  <c r="CB186" i="1" s="1"/>
  <c r="U105" i="1"/>
  <c r="CB106" i="1" s="1"/>
  <c r="U481" i="1"/>
  <c r="CB482" i="1" s="1"/>
  <c r="U113" i="1"/>
  <c r="CB114" i="1" s="1"/>
  <c r="U426" i="1"/>
  <c r="CB427" i="1" s="1"/>
  <c r="U493" i="1"/>
  <c r="CB494" i="1" s="1"/>
  <c r="U345" i="1"/>
  <c r="CB346" i="1" s="1"/>
  <c r="U461" i="1"/>
  <c r="CB462" i="1" s="1"/>
  <c r="U377" i="1"/>
  <c r="CB378" i="1" s="1"/>
  <c r="U49" i="1"/>
  <c r="CB50" i="1" s="1"/>
  <c r="U353" i="1"/>
  <c r="CB354" i="1" s="1"/>
  <c r="U402" i="1"/>
  <c r="CB403" i="1" s="1"/>
  <c r="U442" i="1"/>
  <c r="CB443" i="1" s="1"/>
  <c r="U378" i="1"/>
  <c r="CB379" i="1" s="1"/>
  <c r="U233" i="1"/>
  <c r="CB234" i="1" s="1"/>
  <c r="U490" i="1"/>
  <c r="CB491" i="1" s="1"/>
  <c r="U485" i="1"/>
  <c r="CB486" i="1" s="1"/>
  <c r="U209" i="1"/>
  <c r="CB210" i="1" s="1"/>
  <c r="U228" i="1"/>
  <c r="CB229" i="1" s="1"/>
  <c r="U409" i="1"/>
  <c r="CB410" i="1" s="1"/>
  <c r="U348" i="1"/>
  <c r="CB349" i="1" s="1"/>
  <c r="U351" i="1"/>
  <c r="CB352" i="1" s="1"/>
  <c r="U466" i="1"/>
  <c r="CB467" i="1" s="1"/>
  <c r="U433" i="1"/>
  <c r="CB434" i="1" s="1"/>
  <c r="U337" i="1"/>
  <c r="CB338" i="1" s="1"/>
  <c r="U445" i="1"/>
  <c r="CB446" i="1" s="1"/>
  <c r="U297" i="1"/>
  <c r="CB298" i="1" s="1"/>
  <c r="U469" i="1"/>
  <c r="CB470" i="1" s="1"/>
  <c r="U425" i="1"/>
  <c r="CB426" i="1" s="1"/>
  <c r="U273" i="1"/>
  <c r="CB274" i="1" s="1"/>
  <c r="U418" i="1"/>
  <c r="CB419" i="1" s="1"/>
  <c r="U289" i="1"/>
  <c r="CB290" i="1" s="1"/>
  <c r="U321" i="1"/>
  <c r="CB322" i="1" s="1"/>
  <c r="U473" i="1"/>
  <c r="CB474" i="1" s="1"/>
  <c r="U369" i="1"/>
  <c r="CB370" i="1" s="1"/>
  <c r="U41" i="1"/>
  <c r="CB42" i="1" s="1"/>
  <c r="T465" i="1"/>
  <c r="U465" i="1" s="1"/>
  <c r="CB466" i="1" s="1"/>
  <c r="U329" i="1"/>
  <c r="CB330" i="1" s="1"/>
  <c r="AW465" i="1"/>
  <c r="AX465" i="1" s="1"/>
  <c r="U89" i="1"/>
  <c r="CB90" i="1" s="1"/>
  <c r="U385" i="1"/>
  <c r="CB386" i="1" s="1"/>
  <c r="U137" i="1"/>
  <c r="CB138" i="1" s="1"/>
  <c r="U57" i="1"/>
  <c r="CB58" i="1" s="1"/>
  <c r="U393" i="1"/>
  <c r="CB394" i="1" s="1"/>
  <c r="U370" i="1"/>
  <c r="CB371" i="1" s="1"/>
  <c r="U449" i="1"/>
  <c r="CB450" i="1" s="1"/>
  <c r="U441" i="1"/>
  <c r="CB442" i="1" s="1"/>
  <c r="U265" i="1"/>
  <c r="CB266" i="1" s="1"/>
  <c r="U217" i="1"/>
  <c r="CB218" i="1" s="1"/>
  <c r="U225" i="1"/>
  <c r="CB226" i="1" s="1"/>
  <c r="U497" i="1"/>
  <c r="CB498" i="1" s="1"/>
  <c r="U129" i="1"/>
  <c r="CB130" i="1" s="1"/>
  <c r="U279" i="1"/>
  <c r="CB280" i="1" s="1"/>
  <c r="U269" i="1"/>
  <c r="CB270" i="1" s="1"/>
  <c r="U13" i="1"/>
  <c r="CB14" i="1" s="1"/>
  <c r="U201" i="1"/>
  <c r="CB202" i="1" s="1"/>
  <c r="U25" i="1"/>
  <c r="CB26" i="1" s="1"/>
  <c r="U208" i="1"/>
  <c r="CB209" i="1" s="1"/>
  <c r="U101" i="1"/>
  <c r="CB102" i="1" s="1"/>
  <c r="U238" i="1"/>
  <c r="CB239" i="1" s="1"/>
  <c r="U193" i="1"/>
  <c r="CB194" i="1" s="1"/>
  <c r="U405" i="1"/>
  <c r="CB406" i="1" s="1"/>
  <c r="U130" i="1"/>
  <c r="CB131" i="1" s="1"/>
  <c r="U293" i="1"/>
  <c r="CB294" i="1" s="1"/>
  <c r="U97" i="1"/>
  <c r="CB98" i="1" s="1"/>
  <c r="U153" i="1"/>
  <c r="CB154" i="1" s="1"/>
  <c r="U166" i="1"/>
  <c r="CB167" i="1" s="1"/>
  <c r="U188" i="1"/>
  <c r="CB189" i="1" s="1"/>
  <c r="U386" i="1"/>
  <c r="CB387" i="1" s="1"/>
  <c r="U482" i="1"/>
  <c r="CB483" i="1" s="1"/>
  <c r="U489" i="1"/>
  <c r="CB490" i="1" s="1"/>
  <c r="U257" i="1"/>
  <c r="CB258" i="1" s="1"/>
  <c r="U33" i="1"/>
  <c r="CB34" i="1" s="1"/>
  <c r="U354" i="1"/>
  <c r="CB355" i="1" s="1"/>
  <c r="U450" i="1"/>
  <c r="CB451" i="1" s="1"/>
  <c r="U6" i="1"/>
  <c r="CB7" i="1" s="1"/>
  <c r="U316" i="1"/>
  <c r="CB317" i="1" s="1"/>
  <c r="U170" i="1"/>
  <c r="CB171" i="1" s="1"/>
  <c r="U65" i="1"/>
  <c r="CB66" i="1" s="1"/>
  <c r="U119" i="1"/>
  <c r="CB120" i="1" s="1"/>
  <c r="U398" i="1"/>
  <c r="CB399" i="1" s="1"/>
  <c r="U142" i="1"/>
  <c r="CB143" i="1" s="1"/>
  <c r="U290" i="1"/>
  <c r="CB291" i="1" s="1"/>
  <c r="U341" i="1"/>
  <c r="CB342" i="1" s="1"/>
  <c r="U81" i="1"/>
  <c r="CB82" i="1" s="1"/>
  <c r="U457" i="1"/>
  <c r="CB458" i="1" s="1"/>
  <c r="U281" i="1"/>
  <c r="CB282" i="1" s="1"/>
  <c r="U499" i="1"/>
  <c r="CB500" i="1" s="1"/>
  <c r="U50" i="1"/>
  <c r="CB51" i="1" s="1"/>
  <c r="U417" i="1"/>
  <c r="CB418" i="1" s="1"/>
  <c r="U394" i="1"/>
  <c r="CB395" i="1" s="1"/>
  <c r="U249" i="1"/>
  <c r="CB250" i="1" s="1"/>
  <c r="U196" i="1"/>
  <c r="CB197" i="1" s="1"/>
  <c r="U60" i="1"/>
  <c r="CB61" i="1" s="1"/>
  <c r="U161" i="1"/>
  <c r="CB162" i="1" s="1"/>
  <c r="U254" i="1"/>
  <c r="CB255" i="1" s="1"/>
  <c r="U204" i="1"/>
  <c r="CB205" i="1" s="1"/>
  <c r="U103" i="1"/>
  <c r="CB104" i="1" s="1"/>
  <c r="U182" i="1"/>
  <c r="CB183" i="1" s="1"/>
  <c r="U140" i="1"/>
  <c r="CB141" i="1" s="1"/>
  <c r="U399" i="1"/>
  <c r="CB400" i="1" s="1"/>
  <c r="U69" i="1"/>
  <c r="CB70" i="1" s="1"/>
  <c r="U406" i="1"/>
  <c r="CB407" i="1" s="1"/>
  <c r="U122" i="1"/>
  <c r="CB123" i="1" s="1"/>
  <c r="U212" i="1"/>
  <c r="CB213" i="1" s="1"/>
  <c r="U120" i="1"/>
  <c r="CB121" i="1" s="1"/>
  <c r="U213" i="1"/>
  <c r="CB214" i="1" s="1"/>
  <c r="U231" i="1"/>
  <c r="CB232" i="1" s="1"/>
  <c r="U270" i="1"/>
  <c r="CB271" i="1" s="1"/>
  <c r="U324" i="1"/>
  <c r="CB325" i="1" s="1"/>
  <c r="U487" i="1"/>
  <c r="CB488" i="1" s="1"/>
  <c r="U245" i="1"/>
  <c r="CB246" i="1" s="1"/>
  <c r="U229" i="1"/>
  <c r="CB230" i="1" s="1"/>
  <c r="U93" i="1"/>
  <c r="CB94" i="1" s="1"/>
  <c r="U282" i="1"/>
  <c r="CB283" i="1" s="1"/>
  <c r="U176" i="1"/>
  <c r="CB177" i="1" s="1"/>
  <c r="U55" i="1"/>
  <c r="CB56" i="1" s="1"/>
  <c r="U401" i="1"/>
  <c r="CB402" i="1" s="1"/>
  <c r="U160" i="1"/>
  <c r="CB161" i="1" s="1"/>
  <c r="U7" i="1"/>
  <c r="CB8" i="1" s="1"/>
  <c r="U242" i="1"/>
  <c r="CB243" i="1" s="1"/>
  <c r="U374" i="1"/>
  <c r="CB375" i="1" s="1"/>
  <c r="U118" i="1"/>
  <c r="CB119" i="1" s="1"/>
  <c r="U420" i="1"/>
  <c r="CB421" i="1" s="1"/>
  <c r="U197" i="1"/>
  <c r="CB198" i="1" s="1"/>
  <c r="U361" i="1"/>
  <c r="CB362" i="1" s="1"/>
  <c r="U47" i="1"/>
  <c r="CB48" i="1" s="1"/>
  <c r="U404" i="1"/>
  <c r="CB405" i="1" s="1"/>
  <c r="U149" i="1"/>
  <c r="CB150" i="1" s="1"/>
  <c r="U390" i="1"/>
  <c r="CB391" i="1" s="1"/>
  <c r="U371" i="1"/>
  <c r="CB372" i="1" s="1"/>
  <c r="U156" i="1"/>
  <c r="CB157" i="1" s="1"/>
  <c r="U304" i="1"/>
  <c r="CB305" i="1" s="1"/>
  <c r="U296" i="1"/>
  <c r="CB297" i="1" s="1"/>
  <c r="U116" i="1"/>
  <c r="CB117" i="1" s="1"/>
  <c r="U396" i="1"/>
  <c r="CB397" i="1" s="1"/>
  <c r="U114" i="1"/>
  <c r="CB115" i="1" s="1"/>
  <c r="U359" i="1"/>
  <c r="CB360" i="1" s="1"/>
  <c r="U190" i="1"/>
  <c r="CB191" i="1" s="1"/>
  <c r="U68" i="1"/>
  <c r="CB69" i="1" s="1"/>
  <c r="U244" i="1"/>
  <c r="CB245" i="1" s="1"/>
  <c r="U32" i="1"/>
  <c r="CB33" i="1" s="1"/>
  <c r="U214" i="1"/>
  <c r="CB215" i="1" s="1"/>
  <c r="U434" i="1"/>
  <c r="CB435" i="1" s="1"/>
  <c r="U495" i="1"/>
  <c r="CB496" i="1" s="1"/>
  <c r="U145" i="1"/>
  <c r="CB146" i="1" s="1"/>
  <c r="U246" i="1"/>
  <c r="CB247" i="1" s="1"/>
  <c r="U436" i="1"/>
  <c r="CB437" i="1" s="1"/>
  <c r="U366" i="1"/>
  <c r="CB367" i="1" s="1"/>
  <c r="U255" i="1"/>
  <c r="CB256" i="1" s="1"/>
  <c r="U146" i="1"/>
  <c r="CB147" i="1" s="1"/>
  <c r="U379" i="1"/>
  <c r="CB380" i="1" s="1"/>
  <c r="U314" i="1"/>
  <c r="CB315" i="1" s="1"/>
  <c r="U58" i="1"/>
  <c r="CB59" i="1" s="1"/>
  <c r="U336" i="1"/>
  <c r="CB337" i="1" s="1"/>
  <c r="U367" i="1"/>
  <c r="CB368" i="1" s="1"/>
  <c r="U134" i="1"/>
  <c r="CB135" i="1" s="1"/>
  <c r="U173" i="1"/>
  <c r="CB174" i="1" s="1"/>
  <c r="U36" i="1"/>
  <c r="CB37" i="1" s="1"/>
  <c r="U115" i="1"/>
  <c r="CB116" i="1" s="1"/>
  <c r="U10" i="1"/>
  <c r="CB11" i="1" s="1"/>
  <c r="U200" i="1"/>
  <c r="CB201" i="1" s="1"/>
  <c r="U23" i="1"/>
  <c r="CB24" i="1" s="1"/>
  <c r="U126" i="1"/>
  <c r="CB127" i="1" s="1"/>
  <c r="U299" i="1"/>
  <c r="CB300" i="1" s="1"/>
  <c r="U298" i="1"/>
  <c r="CB299" i="1" s="1"/>
  <c r="U42" i="1"/>
  <c r="CB43" i="1" s="1"/>
  <c r="U271" i="1"/>
  <c r="CB272" i="1" s="1"/>
  <c r="U310" i="1"/>
  <c r="CB311" i="1" s="1"/>
  <c r="U54" i="1"/>
  <c r="CB55" i="1" s="1"/>
  <c r="U372" i="1"/>
  <c r="CB373" i="1" s="1"/>
  <c r="U419" i="1"/>
  <c r="CB420" i="1" s="1"/>
  <c r="U162" i="1"/>
  <c r="CB163" i="1" s="1"/>
  <c r="U335" i="1"/>
  <c r="CB336" i="1" s="1"/>
  <c r="U71" i="1"/>
  <c r="CB72" i="1" s="1"/>
  <c r="U429" i="1"/>
  <c r="CB430" i="1" s="1"/>
  <c r="U76" i="1"/>
  <c r="CB77" i="1" s="1"/>
  <c r="U155" i="1"/>
  <c r="CB156" i="1" s="1"/>
  <c r="U154" i="1"/>
  <c r="CB155" i="1" s="1"/>
  <c r="U127" i="1"/>
  <c r="CB128" i="1" s="1"/>
  <c r="U230" i="1"/>
  <c r="CB231" i="1" s="1"/>
  <c r="U356" i="1"/>
  <c r="CB357" i="1" s="1"/>
  <c r="U467" i="1"/>
  <c r="CB468" i="1" s="1"/>
  <c r="U211" i="1"/>
  <c r="CB212" i="1" s="1"/>
  <c r="U247" i="1"/>
  <c r="CB248" i="1" s="1"/>
  <c r="U286" i="1"/>
  <c r="CB287" i="1" s="1"/>
  <c r="U30" i="1"/>
  <c r="CB31" i="1" s="1"/>
  <c r="U139" i="1"/>
  <c r="CB140" i="1" s="1"/>
  <c r="U138" i="1"/>
  <c r="CB139" i="1" s="1"/>
  <c r="U447" i="1"/>
  <c r="CB448" i="1" s="1"/>
  <c r="U323" i="1"/>
  <c r="CB324" i="1" s="1"/>
  <c r="U67" i="1"/>
  <c r="CB68" i="1" s="1"/>
  <c r="U408" i="1"/>
  <c r="CB409" i="1" s="1"/>
  <c r="U167" i="1"/>
  <c r="CB168" i="1" s="1"/>
  <c r="U462" i="1"/>
  <c r="CB463" i="1" s="1"/>
  <c r="U44" i="1"/>
  <c r="CB45" i="1" s="1"/>
  <c r="U315" i="1"/>
  <c r="CB316" i="1" s="1"/>
  <c r="U59" i="1"/>
  <c r="CB60" i="1" s="1"/>
  <c r="U80" i="1"/>
  <c r="CB81" i="1" s="1"/>
  <c r="U31" i="1"/>
  <c r="CB32" i="1" s="1"/>
  <c r="U380" i="1"/>
  <c r="CB381" i="1" s="1"/>
  <c r="U491" i="1"/>
  <c r="CB492" i="1" s="1"/>
  <c r="U256" i="1"/>
  <c r="CB257" i="1" s="1"/>
  <c r="U84" i="1"/>
  <c r="CB85" i="1" s="1"/>
  <c r="U163" i="1"/>
  <c r="CB164" i="1" s="1"/>
  <c r="U12" i="1"/>
  <c r="CB13" i="1" s="1"/>
  <c r="U411" i="1"/>
  <c r="CB412" i="1" s="1"/>
  <c r="U112" i="1"/>
  <c r="CB113" i="1" s="1"/>
  <c r="U147" i="1"/>
  <c r="CB148" i="1" s="1"/>
  <c r="U338" i="1"/>
  <c r="CB339" i="1" s="1"/>
  <c r="U82" i="1"/>
  <c r="CB83" i="1" s="1"/>
  <c r="U488" i="1"/>
  <c r="CB489" i="1" s="1"/>
  <c r="U424" i="1"/>
  <c r="CB425" i="1" s="1"/>
  <c r="U476" i="1"/>
  <c r="CB477" i="1" s="1"/>
  <c r="U268" i="1"/>
  <c r="CB269" i="1" s="1"/>
  <c r="U395" i="1"/>
  <c r="CB396" i="1" s="1"/>
  <c r="U330" i="1"/>
  <c r="CB331" i="1" s="1"/>
  <c r="U480" i="1"/>
  <c r="CB481" i="1" s="1"/>
  <c r="U416" i="1"/>
  <c r="CB417" i="1" s="1"/>
  <c r="U111" i="1"/>
  <c r="CB112" i="1" s="1"/>
  <c r="U150" i="1"/>
  <c r="CB151" i="1" s="1"/>
  <c r="U189" i="1"/>
  <c r="CB190" i="1" s="1"/>
  <c r="U468" i="1"/>
  <c r="CB469" i="1" s="1"/>
  <c r="U260" i="1"/>
  <c r="CB261" i="1" s="1"/>
  <c r="U194" i="1"/>
  <c r="CB195" i="1" s="1"/>
  <c r="U15" i="1"/>
  <c r="CB16" i="1" s="1"/>
  <c r="U152" i="1"/>
  <c r="CB153" i="1" s="1"/>
  <c r="U439" i="1"/>
  <c r="CB440" i="1" s="1"/>
  <c r="U206" i="1"/>
  <c r="CB207" i="1" s="1"/>
  <c r="U181" i="1"/>
  <c r="CB182" i="1" s="1"/>
  <c r="U250" i="1"/>
  <c r="CB251" i="1" s="1"/>
  <c r="U18" i="1"/>
  <c r="CB19" i="1" s="1"/>
  <c r="U295" i="1"/>
  <c r="CB296" i="1" s="1"/>
  <c r="U326" i="1"/>
  <c r="CB327" i="1" s="1"/>
  <c r="U70" i="1"/>
  <c r="CB71" i="1" s="1"/>
  <c r="U389" i="1"/>
  <c r="CB390" i="1" s="1"/>
  <c r="U109" i="1"/>
  <c r="CB110" i="1" s="1"/>
  <c r="U236" i="1"/>
  <c r="CB237" i="1" s="1"/>
  <c r="U307" i="1"/>
  <c r="CB308" i="1" s="1"/>
  <c r="U51" i="1"/>
  <c r="CB52" i="1" s="1"/>
  <c r="U178" i="1"/>
  <c r="CB179" i="1" s="1"/>
  <c r="U392" i="1"/>
  <c r="CB393" i="1" s="1"/>
  <c r="U215" i="1"/>
  <c r="CB216" i="1" s="1"/>
  <c r="U318" i="1"/>
  <c r="CB319" i="1" s="1"/>
  <c r="U62" i="1"/>
  <c r="CB63" i="1" s="1"/>
  <c r="U301" i="1"/>
  <c r="CB302" i="1" s="1"/>
  <c r="U37" i="1"/>
  <c r="CB38" i="1" s="1"/>
  <c r="U92" i="1"/>
  <c r="CB93" i="1" s="1"/>
  <c r="U43" i="1"/>
  <c r="CB44" i="1" s="1"/>
  <c r="U285" i="1"/>
  <c r="CB286" i="1" s="1"/>
  <c r="U29" i="1"/>
  <c r="CB30" i="1" s="1"/>
  <c r="U355" i="1"/>
  <c r="CB356" i="1" s="1"/>
  <c r="U312" i="1"/>
  <c r="CB313" i="1" s="1"/>
  <c r="U263" i="1"/>
  <c r="CB264" i="1" s="1"/>
  <c r="U110" i="1"/>
  <c r="CB111" i="1" s="1"/>
  <c r="U365" i="1"/>
  <c r="CB366" i="1" s="1"/>
  <c r="U284" i="1"/>
  <c r="CB285" i="1" s="1"/>
  <c r="U91" i="1"/>
  <c r="CB92" i="1" s="1"/>
  <c r="U90" i="1"/>
  <c r="CB91" i="1" s="1"/>
  <c r="U327" i="1"/>
  <c r="CB328" i="1" s="1"/>
  <c r="U63" i="1"/>
  <c r="CB64" i="1" s="1"/>
  <c r="U422" i="1"/>
  <c r="CB423" i="1" s="1"/>
  <c r="U205" i="1"/>
  <c r="CB206" i="1" s="1"/>
  <c r="U4" i="1"/>
  <c r="CB5" i="1" s="1"/>
  <c r="U403" i="1"/>
  <c r="CB404" i="1" s="1"/>
  <c r="U274" i="1"/>
  <c r="CB275" i="1" s="1"/>
  <c r="U168" i="1"/>
  <c r="CB169" i="1" s="1"/>
  <c r="U183" i="1"/>
  <c r="CB184" i="1" s="1"/>
  <c r="U478" i="1"/>
  <c r="CB479" i="1" s="1"/>
  <c r="U261" i="1"/>
  <c r="CB262" i="1" s="1"/>
  <c r="U331" i="1"/>
  <c r="CB332" i="1" s="1"/>
  <c r="U75" i="1"/>
  <c r="CB76" i="1" s="1"/>
  <c r="U383" i="1"/>
  <c r="CB384" i="1" s="1"/>
  <c r="U125" i="1"/>
  <c r="CB126" i="1" s="1"/>
  <c r="U259" i="1"/>
  <c r="CB260" i="1" s="1"/>
  <c r="U344" i="1"/>
  <c r="CB345" i="1" s="1"/>
  <c r="U252" i="1"/>
  <c r="CB253" i="1" s="1"/>
  <c r="U251" i="1"/>
  <c r="CB252" i="1" s="1"/>
  <c r="U272" i="1"/>
  <c r="CB273" i="1" s="1"/>
  <c r="U452" i="1"/>
  <c r="CB453" i="1" s="1"/>
  <c r="U136" i="1"/>
  <c r="CB137" i="1" s="1"/>
  <c r="U423" i="1"/>
  <c r="CB424" i="1" s="1"/>
  <c r="U151" i="1"/>
  <c r="CB152" i="1" s="1"/>
  <c r="U427" i="1"/>
  <c r="CB428" i="1" s="1"/>
  <c r="U235" i="1"/>
  <c r="CB236" i="1" s="1"/>
  <c r="U234" i="1"/>
  <c r="CB235" i="1" s="1"/>
  <c r="U17" i="1"/>
  <c r="CB18" i="1" s="1"/>
  <c r="U192" i="1"/>
  <c r="CB193" i="1" s="1"/>
  <c r="U479" i="1"/>
  <c r="CB480" i="1" s="1"/>
  <c r="U221" i="1"/>
  <c r="CB222" i="1" s="1"/>
  <c r="U292" i="1"/>
  <c r="CB293" i="1" s="1"/>
  <c r="U20" i="1"/>
  <c r="CB21" i="1" s="1"/>
  <c r="U98" i="1"/>
  <c r="CB99" i="1" s="1"/>
  <c r="U56" i="1"/>
  <c r="CB57" i="1" s="1"/>
  <c r="U46" i="1"/>
  <c r="CB47" i="1" s="1"/>
  <c r="U85" i="1"/>
  <c r="CB86" i="1" s="1"/>
  <c r="U347" i="1"/>
  <c r="CB348" i="1" s="1"/>
  <c r="U346" i="1"/>
  <c r="CB347" i="1" s="1"/>
  <c r="U240" i="1"/>
  <c r="CB241" i="1" s="1"/>
  <c r="U48" i="1"/>
  <c r="CB49" i="1" s="1"/>
  <c r="U102" i="1"/>
  <c r="CB103" i="1" s="1"/>
  <c r="U421" i="1"/>
  <c r="CB422" i="1" s="1"/>
  <c r="U276" i="1"/>
  <c r="CB277" i="1" s="1"/>
  <c r="U339" i="1"/>
  <c r="CB340" i="1" s="1"/>
  <c r="U83" i="1"/>
  <c r="CB84" i="1" s="1"/>
  <c r="U16" i="1"/>
  <c r="CB17" i="1" s="1"/>
  <c r="U360" i="1"/>
  <c r="CB361" i="1" s="1"/>
  <c r="U455" i="1"/>
  <c r="CB456" i="1" s="1"/>
  <c r="U222" i="1"/>
  <c r="CB223" i="1" s="1"/>
  <c r="U5" i="1"/>
  <c r="CB6" i="1" s="1"/>
  <c r="U412" i="1"/>
  <c r="CB413" i="1" s="1"/>
  <c r="U74" i="1"/>
  <c r="CB75" i="1" s="1"/>
  <c r="U352" i="1"/>
  <c r="CB353" i="1" s="1"/>
  <c r="U86" i="1"/>
  <c r="CB87" i="1" s="1"/>
  <c r="U180" i="1"/>
  <c r="CB181" i="1" s="1"/>
  <c r="U88" i="1"/>
  <c r="CB89" i="1" s="1"/>
  <c r="U375" i="1"/>
  <c r="CB376" i="1" s="1"/>
  <c r="U397" i="1"/>
  <c r="CB398" i="1" s="1"/>
  <c r="U464" i="1"/>
  <c r="CB465" i="1" s="1"/>
  <c r="U448" i="1"/>
  <c r="CB449" i="1" s="1"/>
  <c r="U223" i="1"/>
  <c r="CB224" i="1" s="1"/>
  <c r="U164" i="1"/>
  <c r="CB165" i="1" s="1"/>
  <c r="U300" i="1"/>
  <c r="CB301" i="1" s="1"/>
  <c r="U28" i="1"/>
  <c r="CB29" i="1" s="1"/>
  <c r="U440" i="1"/>
  <c r="CB441" i="1" s="1"/>
  <c r="U384" i="1"/>
  <c r="CB385" i="1" s="1"/>
  <c r="U207" i="1"/>
  <c r="CB208" i="1" s="1"/>
  <c r="U291" i="1"/>
  <c r="CB292" i="1" s="1"/>
  <c r="U99" i="1"/>
  <c r="CB100" i="1" s="1"/>
  <c r="U34" i="1"/>
  <c r="CB35" i="1" s="1"/>
  <c r="U302" i="1"/>
  <c r="CB303" i="1" s="1"/>
  <c r="U492" i="1"/>
  <c r="CB493" i="1" s="1"/>
  <c r="U283" i="1"/>
  <c r="CB284" i="1" s="1"/>
  <c r="U27" i="1"/>
  <c r="CB28" i="1" s="1"/>
  <c r="U26" i="1"/>
  <c r="CB27" i="1" s="1"/>
  <c r="U496" i="1"/>
  <c r="CB497" i="1" s="1"/>
  <c r="U432" i="1"/>
  <c r="CB433" i="1" s="1"/>
  <c r="U358" i="1"/>
  <c r="CB359" i="1" s="1"/>
  <c r="U104" i="1"/>
  <c r="CB105" i="1" s="1"/>
  <c r="U414" i="1"/>
  <c r="CB415" i="1" s="1"/>
  <c r="U158" i="1"/>
  <c r="CB159" i="1" s="1"/>
  <c r="U413" i="1"/>
  <c r="CB414" i="1" s="1"/>
  <c r="U267" i="1"/>
  <c r="CB268" i="1" s="1"/>
  <c r="U19" i="1"/>
  <c r="CB20" i="1" s="1"/>
  <c r="U96" i="1"/>
  <c r="CB97" i="1" s="1"/>
  <c r="U311" i="1"/>
  <c r="CB312" i="1" s="1"/>
  <c r="U342" i="1"/>
  <c r="CB343" i="1" s="1"/>
  <c r="U333" i="1"/>
  <c r="CB334" i="1" s="1"/>
  <c r="U322" i="1"/>
  <c r="CB323" i="1" s="1"/>
  <c r="U66" i="1"/>
  <c r="CB67" i="1" s="1"/>
  <c r="U472" i="1"/>
  <c r="CB473" i="1" s="1"/>
  <c r="U303" i="1"/>
  <c r="CB304" i="1" s="1"/>
  <c r="U39" i="1"/>
  <c r="CB40" i="1" s="1"/>
  <c r="U78" i="1"/>
  <c r="CB79" i="1" s="1"/>
  <c r="U117" i="1"/>
  <c r="CB118" i="1" s="1"/>
  <c r="U460" i="1"/>
  <c r="CB461" i="1" s="1"/>
  <c r="U172" i="1"/>
  <c r="CB173" i="1" s="1"/>
  <c r="U187" i="1"/>
  <c r="CB188" i="1" s="1"/>
  <c r="U186" i="1"/>
  <c r="CB187" i="1" s="1"/>
  <c r="U159" i="1"/>
  <c r="CB160" i="1" s="1"/>
  <c r="U454" i="1"/>
  <c r="CB455" i="1" s="1"/>
  <c r="U262" i="1"/>
  <c r="CB263" i="1" s="1"/>
  <c r="U309" i="1"/>
  <c r="CB310" i="1" s="1"/>
  <c r="U45" i="1"/>
  <c r="CB46" i="1" s="1"/>
  <c r="U388" i="1"/>
  <c r="CB389" i="1" s="1"/>
  <c r="U243" i="1"/>
  <c r="CB244" i="1" s="1"/>
  <c r="U328" i="1"/>
  <c r="CB329" i="1" s="1"/>
  <c r="U72" i="1"/>
  <c r="CB73" i="1" s="1"/>
  <c r="U87" i="1"/>
  <c r="CB88" i="1" s="1"/>
  <c r="U446" i="1"/>
  <c r="CB447" i="1" s="1"/>
  <c r="U165" i="1"/>
  <c r="CB166" i="1" s="1"/>
  <c r="U220" i="1"/>
  <c r="CB221" i="1" s="1"/>
  <c r="U171" i="1"/>
  <c r="CB172" i="1" s="1"/>
  <c r="U128" i="1"/>
  <c r="CB129" i="1" s="1"/>
  <c r="U415" i="1"/>
  <c r="CB416" i="1" s="1"/>
  <c r="U143" i="1"/>
  <c r="CB144" i="1" s="1"/>
  <c r="U438" i="1"/>
  <c r="CB439" i="1" s="1"/>
  <c r="U157" i="1"/>
  <c r="CB158" i="1" s="1"/>
  <c r="U500" i="1"/>
  <c r="U483" i="1"/>
  <c r="CB484" i="1" s="1"/>
  <c r="U248" i="1"/>
  <c r="CB249" i="1" s="1"/>
  <c r="U471" i="1"/>
  <c r="CB472" i="1" s="1"/>
  <c r="U199" i="1"/>
  <c r="CB200" i="1" s="1"/>
  <c r="U494" i="1"/>
  <c r="CB495" i="1" s="1"/>
  <c r="U277" i="1"/>
  <c r="CB278" i="1" s="1"/>
  <c r="U21" i="1"/>
  <c r="CB22" i="1" s="1"/>
  <c r="U428" i="1"/>
  <c r="CB429" i="1" s="1"/>
  <c r="U294" i="1"/>
  <c r="CB295" i="1" s="1"/>
  <c r="U38" i="1"/>
  <c r="CB39" i="1" s="1"/>
  <c r="U357" i="1"/>
  <c r="CB358" i="1" s="1"/>
  <c r="U141" i="1"/>
  <c r="CB142" i="1" s="1"/>
  <c r="U484" i="1"/>
  <c r="CB485" i="1" s="1"/>
  <c r="U275" i="1"/>
  <c r="CB276" i="1" s="1"/>
  <c r="U210" i="1"/>
  <c r="CB211" i="1" s="1"/>
  <c r="U391" i="1"/>
  <c r="CB392" i="1" s="1"/>
  <c r="U133" i="1"/>
  <c r="CB134" i="1" s="1"/>
  <c r="U124" i="1"/>
  <c r="CB125" i="1" s="1"/>
  <c r="U266" i="1"/>
  <c r="CB267" i="1" s="1"/>
  <c r="U278" i="1"/>
  <c r="CB279" i="1" s="1"/>
  <c r="U22" i="1"/>
  <c r="CB23" i="1" s="1"/>
  <c r="U61" i="1"/>
  <c r="CB62" i="1" s="1"/>
  <c r="U451" i="1"/>
  <c r="CB452" i="1" s="1"/>
  <c r="U195" i="1"/>
  <c r="CB196" i="1" s="1"/>
  <c r="U280" i="1"/>
  <c r="CB281" i="1" s="1"/>
  <c r="U334" i="1"/>
  <c r="CB335" i="1" s="1"/>
  <c r="U443" i="1"/>
  <c r="CB444" i="1" s="1"/>
  <c r="U400" i="1"/>
  <c r="CB401" i="1" s="1"/>
  <c r="U431" i="1"/>
  <c r="CB432" i="1" s="1"/>
  <c r="U237" i="1"/>
  <c r="CB238" i="1" s="1"/>
  <c r="U100" i="1"/>
  <c r="CB101" i="1" s="1"/>
  <c r="U179" i="1"/>
  <c r="CB180" i="1" s="1"/>
  <c r="U382" i="1"/>
  <c r="CB383" i="1" s="1"/>
  <c r="U363" i="1"/>
  <c r="CB364" i="1" s="1"/>
  <c r="U343" i="1"/>
  <c r="CB344" i="1" s="1"/>
  <c r="U35" i="1"/>
  <c r="CB36" i="1" s="1"/>
  <c r="U135" i="1"/>
  <c r="CB136" i="1" s="1"/>
  <c r="U368" i="1"/>
  <c r="CB369" i="1" s="1"/>
  <c r="U191" i="1"/>
  <c r="CB192" i="1" s="1"/>
  <c r="U40" i="1"/>
  <c r="CB41" i="1" s="1"/>
  <c r="U319" i="1"/>
  <c r="CB320" i="1" s="1"/>
  <c r="U94" i="1"/>
  <c r="CB95" i="1" s="1"/>
  <c r="U349" i="1"/>
  <c r="CB350" i="1" s="1"/>
  <c r="U340" i="1"/>
  <c r="CB341" i="1" s="1"/>
  <c r="U288" i="1"/>
  <c r="CB289" i="1" s="1"/>
  <c r="U239" i="1"/>
  <c r="CB240" i="1" s="1"/>
  <c r="U332" i="1"/>
  <c r="CB333" i="1" s="1"/>
  <c r="U131" i="1"/>
  <c r="CB132" i="1" s="1"/>
  <c r="U258" i="1"/>
  <c r="CB259" i="1" s="1"/>
  <c r="U11" i="1"/>
  <c r="CB12" i="1" s="1"/>
  <c r="U216" i="1"/>
  <c r="CB217" i="1" s="1"/>
  <c r="U14" i="1"/>
  <c r="CB15" i="1" s="1"/>
  <c r="U317" i="1"/>
  <c r="CB318" i="1" s="1"/>
  <c r="U53" i="1"/>
  <c r="CB54" i="1" s="1"/>
  <c r="U108" i="1"/>
  <c r="CB109" i="1" s="1"/>
  <c r="U123" i="1"/>
  <c r="CB124" i="1" s="1"/>
  <c r="U144" i="1"/>
  <c r="CB145" i="1" s="1"/>
  <c r="U95" i="1"/>
  <c r="CB96" i="1" s="1"/>
  <c r="U198" i="1"/>
  <c r="CB199" i="1" s="1"/>
  <c r="U435" i="1"/>
  <c r="CB436" i="1" s="1"/>
  <c r="U306" i="1"/>
  <c r="CB307" i="1" s="1"/>
  <c r="U456" i="1"/>
  <c r="CB457" i="1" s="1"/>
  <c r="U264" i="1"/>
  <c r="CB265" i="1" s="1"/>
  <c r="U287" i="1"/>
  <c r="CB288" i="1" s="1"/>
  <c r="U381" i="1"/>
  <c r="CB382" i="1" s="1"/>
  <c r="U444" i="1"/>
  <c r="CB445" i="1" s="1"/>
  <c r="U107" i="1"/>
  <c r="CB108" i="1" s="1"/>
  <c r="U106" i="1"/>
  <c r="CB107" i="1" s="1"/>
  <c r="U320" i="1"/>
  <c r="CB321" i="1" s="1"/>
  <c r="U64" i="1"/>
  <c r="CB65" i="1" s="1"/>
  <c r="U79" i="1"/>
  <c r="CB80" i="1" s="1"/>
  <c r="U373" i="1"/>
  <c r="CB374" i="1" s="1"/>
  <c r="U148" i="1"/>
  <c r="CB149" i="1" s="1"/>
  <c r="U227" i="1"/>
  <c r="CB228" i="1" s="1"/>
  <c r="U226" i="1"/>
  <c r="CB227" i="1" s="1"/>
  <c r="U9" i="1"/>
  <c r="CB10" i="1" s="1"/>
  <c r="U376" i="1"/>
  <c r="CB377" i="1" s="1"/>
  <c r="U184" i="1"/>
  <c r="CB185" i="1" s="1"/>
  <c r="U407" i="1"/>
  <c r="CB408" i="1" s="1"/>
  <c r="U430" i="1"/>
  <c r="CB431" i="1" s="1"/>
  <c r="U174" i="1"/>
  <c r="CB175" i="1" s="1"/>
  <c r="U364" i="1"/>
  <c r="CB365" i="1" s="1"/>
  <c r="U475" i="1"/>
  <c r="CB476" i="1" s="1"/>
  <c r="U219" i="1"/>
  <c r="CB220" i="1" s="1"/>
  <c r="U218" i="1"/>
  <c r="CB219" i="1" s="1"/>
  <c r="U24" i="1"/>
  <c r="CB25" i="1" s="1"/>
  <c r="U463" i="1"/>
  <c r="CB464" i="1" s="1"/>
  <c r="U486" i="1"/>
  <c r="CB487" i="1" s="1"/>
  <c r="U77" i="1"/>
  <c r="CB78" i="1" s="1"/>
  <c r="U132" i="1"/>
  <c r="CB133" i="1" s="1"/>
  <c r="U232" i="1"/>
  <c r="CB233" i="1" s="1"/>
  <c r="U350" i="1"/>
  <c r="CB351" i="1" s="1"/>
  <c r="U459" i="1"/>
  <c r="CB460" i="1" s="1"/>
  <c r="U203" i="1"/>
  <c r="CB204" i="1" s="1"/>
  <c r="U202" i="1"/>
  <c r="CB203" i="1" s="1"/>
  <c r="U8" i="1"/>
  <c r="CB9" i="1" s="1"/>
  <c r="U224" i="1"/>
  <c r="CB225" i="1" s="1"/>
  <c r="U175" i="1"/>
  <c r="CB176" i="1" s="1"/>
  <c r="U470" i="1"/>
  <c r="CB471" i="1" s="1"/>
  <c r="U253" i="1"/>
  <c r="CB254" i="1" s="1"/>
  <c r="U52" i="1"/>
  <c r="CB53" i="1" s="1"/>
  <c r="U387" i="1"/>
  <c r="CB388" i="1" s="1"/>
  <c r="BZ4" i="1"/>
  <c r="P31" i="3" s="1"/>
  <c r="AU2" i="1"/>
  <c r="H18" i="3" s="1"/>
  <c r="AW458" i="1"/>
  <c r="AX458" i="1" s="1"/>
  <c r="AQ3" i="1"/>
  <c r="H14" i="3" s="1"/>
  <c r="U3" i="1"/>
  <c r="CB4" i="1" s="1"/>
  <c r="AZ3" i="1" l="1"/>
  <c r="H22" i="3" s="1"/>
  <c r="CD4" i="1"/>
  <c r="P2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<sst xmlns="http://schemas.openxmlformats.org/spreadsheetml/2006/main" count="130" uniqueCount="95">
  <si>
    <t>gender</t>
  </si>
  <si>
    <t>age</t>
  </si>
  <si>
    <t>field of work</t>
  </si>
  <si>
    <t>education</t>
  </si>
  <si>
    <t>health</t>
  </si>
  <si>
    <t>construction</t>
  </si>
  <si>
    <t>teaching</t>
  </si>
  <si>
    <t>IT</t>
  </si>
  <si>
    <t>general work</t>
  </si>
  <si>
    <t>agriculture</t>
  </si>
  <si>
    <t>Education</t>
  </si>
  <si>
    <t>work</t>
  </si>
  <si>
    <t>High school</t>
  </si>
  <si>
    <t>college</t>
  </si>
  <si>
    <t>university</t>
  </si>
  <si>
    <t>technical</t>
  </si>
  <si>
    <t>other</t>
  </si>
  <si>
    <t>Kids</t>
  </si>
  <si>
    <t>Cars</t>
  </si>
  <si>
    <t>Income</t>
  </si>
  <si>
    <t>Area</t>
  </si>
  <si>
    <t>Miami</t>
  </si>
  <si>
    <t>El-Hanovil</t>
  </si>
  <si>
    <t>El-Dekhila</t>
  </si>
  <si>
    <t>Sedi Beshr</t>
  </si>
  <si>
    <t>El-Shatbi</t>
  </si>
  <si>
    <t>Value of the house</t>
  </si>
  <si>
    <t>Mortage left</t>
  </si>
  <si>
    <t>Car Value</t>
  </si>
  <si>
    <t>Left to pay on Cars</t>
  </si>
  <si>
    <t>Debt</t>
  </si>
  <si>
    <t xml:space="preserve">investements </t>
  </si>
  <si>
    <t>Value of the person</t>
  </si>
  <si>
    <t>Value of debt</t>
  </si>
  <si>
    <t>The net worth of  person ($)</t>
  </si>
  <si>
    <t>Column1</t>
  </si>
  <si>
    <t>Column2</t>
  </si>
  <si>
    <t>Column3</t>
  </si>
  <si>
    <t>Column4</t>
  </si>
  <si>
    <t>Women vs Men</t>
  </si>
  <si>
    <t xml:space="preserve">Women </t>
  </si>
  <si>
    <t>Men</t>
  </si>
  <si>
    <t>number of women</t>
  </si>
  <si>
    <t>Number of men</t>
  </si>
  <si>
    <t>Average age</t>
  </si>
  <si>
    <t>Teaching</t>
  </si>
  <si>
    <t>Health</t>
  </si>
  <si>
    <t xml:space="preserve">Construction </t>
  </si>
  <si>
    <t>General work</t>
  </si>
  <si>
    <t>Agriculture</t>
  </si>
  <si>
    <t>Number of teachers</t>
  </si>
  <si>
    <t>Number of health</t>
  </si>
  <si>
    <t>Number of construction</t>
  </si>
  <si>
    <t>Number of IT</t>
  </si>
  <si>
    <t>number of agriculturer</t>
  </si>
  <si>
    <t>Number of general workers</t>
  </si>
  <si>
    <t>Average income</t>
  </si>
  <si>
    <t>Car value</t>
  </si>
  <si>
    <t>Average value of one car</t>
  </si>
  <si>
    <t>Debt amount</t>
  </si>
  <si>
    <t>Number of people with debt &gt; X</t>
  </si>
  <si>
    <t>Percentage left to pay</t>
  </si>
  <si>
    <t>less than</t>
  </si>
  <si>
    <t xml:space="preserve"> Number of persons that have more than X% left on their mortgage.</t>
  </si>
  <si>
    <t>Average income per territory</t>
  </si>
  <si>
    <t>"Sedi Beshr"</t>
  </si>
  <si>
    <t>"Miami"</t>
  </si>
  <si>
    <t>"El-Shatbi"</t>
  </si>
  <si>
    <t>"El-Hanovil"</t>
  </si>
  <si>
    <t>"El-Dekhila"</t>
  </si>
  <si>
    <t>Average income per sector</t>
  </si>
  <si>
    <t>"Health"</t>
  </si>
  <si>
    <t>"Construction"</t>
  </si>
  <si>
    <t>"Teaching"</t>
  </si>
  <si>
    <t>"IT"</t>
  </si>
  <si>
    <t>"General Work"</t>
  </si>
  <si>
    <t>"Agriculture"</t>
  </si>
  <si>
    <t>% of people having higher total debts than their yearly income</t>
  </si>
  <si>
    <t>percent of people  that has a debt more than the income</t>
  </si>
  <si>
    <t>Average age of people having more than x$ of net worth</t>
  </si>
  <si>
    <t>income</t>
  </si>
  <si>
    <t>Basic</t>
  </si>
  <si>
    <t>Number of women vs Number of men</t>
  </si>
  <si>
    <t>Women</t>
  </si>
  <si>
    <t>Number of persons in each profission</t>
  </si>
  <si>
    <t>Construction</t>
  </si>
  <si>
    <t>General Work</t>
  </si>
  <si>
    <t>Average Value of Car</t>
  </si>
  <si>
    <t>Number of people with debt (1)</t>
  </si>
  <si>
    <t>Number of persons that have less than their mortgage (2)</t>
  </si>
  <si>
    <t>Advanced</t>
  </si>
  <si>
    <t>Variables</t>
  </si>
  <si>
    <t>Average age of people having more than x$ of net worth (3)</t>
  </si>
  <si>
    <t>Project Goals</t>
  </si>
  <si>
    <t>Basic:
 - number of Women vs Men.
 - Average age.
 - Number of each profission.
 - Number of person's area.
 - Average income.
 - Average of a car.
 - Number of persons with debts higher than X.
 - Number of persons that have more than X% left on their mortgage.
Advanced:
 - Average income per territory.
 - Average income per sector.
 - Average age of people having more than x$ of net worth.
 - % of people having higher total debts than their yearly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</si>
</sst>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8" formatCode="0.0%"/>
    <numFmt numFmtId="170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31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" fontId="2" fillId="0" borderId="10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wrapText="1"/>
    </xf>
    <xf numFmtId="0" fontId="2" fillId="0" borderId="5" xfId="0" applyFont="1" applyBorder="1" applyAlignment="1">
      <alignment horizontal="center" wrapText="1"/>
    </xf>
    <xf numFmtId="164" fontId="2" fillId="0" borderId="7" xfId="0" applyNumberFormat="1" applyFont="1" applyBorder="1" applyAlignment="1">
      <alignment wrapText="1"/>
    </xf>
    <xf numFmtId="164" fontId="2" fillId="0" borderId="8" xfId="0" applyNumberFormat="1" applyFont="1" applyBorder="1" applyAlignment="1">
      <alignment wrapText="1"/>
    </xf>
    <xf numFmtId="164" fontId="2" fillId="0" borderId="9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/>
    <xf numFmtId="0" fontId="2" fillId="0" borderId="9" xfId="0" applyNumberFormat="1" applyFont="1" applyBorder="1" applyAlignment="1">
      <alignment wrapText="1"/>
    </xf>
    <xf numFmtId="164" fontId="2" fillId="0" borderId="10" xfId="0" applyNumberFormat="1" applyFont="1" applyBorder="1" applyAlignment="1">
      <alignment wrapText="1"/>
    </xf>
    <xf numFmtId="9" fontId="2" fillId="0" borderId="0" xfId="1" applyFont="1" applyAlignment="1">
      <alignment wrapText="1"/>
    </xf>
    <xf numFmtId="0" fontId="2" fillId="0" borderId="0" xfId="0" applyNumberFormat="1" applyFont="1" applyBorder="1" applyAlignment="1">
      <alignment horizontal="center"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8" xfId="0" applyNumberFormat="1" applyFont="1" applyBorder="1" applyAlignment="1">
      <alignment wrapText="1"/>
    </xf>
    <xf numFmtId="0" fontId="2" fillId="0" borderId="10" xfId="0" applyNumberFormat="1" applyFont="1" applyBorder="1" applyAlignment="1">
      <alignment horizontal="center" wrapText="1"/>
    </xf>
    <xf numFmtId="164" fontId="2" fillId="0" borderId="10" xfId="0" applyNumberFormat="1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2" fillId="0" borderId="7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9" fontId="11" fillId="0" borderId="14" xfId="1" applyFont="1" applyBorder="1" applyAlignment="1">
      <alignment horizontal="center" vertical="center" wrapText="1"/>
    </xf>
    <xf numFmtId="9" fontId="11" fillId="0" borderId="15" xfId="1" applyFont="1" applyBorder="1" applyAlignment="1">
      <alignment horizontal="center" vertical="center" wrapText="1"/>
    </xf>
    <xf numFmtId="9" fontId="11" fillId="0" borderId="16" xfId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wrapText="1"/>
    </xf>
    <xf numFmtId="9" fontId="2" fillId="0" borderId="15" xfId="1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1" fontId="2" fillId="0" borderId="15" xfId="0" applyNumberFormat="1" applyFont="1" applyBorder="1" applyAlignment="1">
      <alignment wrapText="1"/>
    </xf>
    <xf numFmtId="1" fontId="2" fillId="0" borderId="16" xfId="0" applyNumberFormat="1" applyFont="1" applyBorder="1" applyAlignment="1">
      <alignment wrapText="1"/>
    </xf>
    <xf numFmtId="0" fontId="10" fillId="0" borderId="16" xfId="0" applyFont="1" applyBorder="1" applyAlignment="1">
      <alignment horizontal="center" vertical="center" wrapText="1"/>
    </xf>
    <xf numFmtId="164" fontId="12" fillId="0" borderId="7" xfId="0" applyNumberFormat="1" applyFont="1" applyBorder="1" applyAlignment="1">
      <alignment horizontal="center" vertical="center" wrapText="1"/>
    </xf>
    <xf numFmtId="9" fontId="13" fillId="0" borderId="14" xfId="1" applyFont="1" applyBorder="1" applyAlignment="1">
      <alignment horizontal="center" vertical="center"/>
    </xf>
    <xf numFmtId="9" fontId="13" fillId="0" borderId="15" xfId="1" applyFont="1" applyBorder="1" applyAlignment="1">
      <alignment horizontal="center" vertical="center"/>
    </xf>
    <xf numFmtId="9" fontId="13" fillId="0" borderId="16" xfId="1" applyFont="1" applyBorder="1" applyAlignment="1">
      <alignment horizontal="center" vertical="center"/>
    </xf>
    <xf numFmtId="1" fontId="2" fillId="0" borderId="0" xfId="0" applyNumberFormat="1" applyFont="1" applyAlignment="1">
      <alignment wrapText="1"/>
    </xf>
    <xf numFmtId="1" fontId="2" fillId="0" borderId="7" xfId="0" applyNumberFormat="1" applyFont="1" applyBorder="1" applyAlignment="1">
      <alignment wrapText="1"/>
    </xf>
    <xf numFmtId="1" fontId="2" fillId="0" borderId="9" xfId="0" applyNumberFormat="1" applyFont="1" applyBorder="1" applyAlignment="1">
      <alignment wrapText="1"/>
    </xf>
    <xf numFmtId="1" fontId="7" fillId="0" borderId="14" xfId="1" applyNumberFormat="1" applyFont="1" applyBorder="1" applyAlignment="1">
      <alignment horizontal="center" vertical="center" wrapText="1"/>
    </xf>
    <xf numFmtId="1" fontId="7" fillId="0" borderId="16" xfId="1" applyNumberFormat="1" applyFont="1" applyBorder="1" applyAlignment="1">
      <alignment horizontal="center" vertical="center" wrapText="1"/>
    </xf>
    <xf numFmtId="1" fontId="12" fillId="0" borderId="14" xfId="1" applyNumberFormat="1" applyFont="1" applyBorder="1" applyAlignment="1">
      <alignment horizontal="center" vertical="center" wrapText="1"/>
    </xf>
    <xf numFmtId="1" fontId="12" fillId="0" borderId="16" xfId="1" applyNumberFormat="1" applyFont="1" applyBorder="1" applyAlignment="1">
      <alignment horizontal="center" vertical="center" wrapText="1"/>
    </xf>
    <xf numFmtId="1" fontId="7" fillId="0" borderId="0" xfId="1" applyNumberFormat="1" applyFont="1" applyBorder="1" applyAlignment="1">
      <alignment horizontal="center" vertical="center" wrapText="1"/>
    </xf>
    <xf numFmtId="168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horizontal="center" vertical="center" wrapText="1"/>
    </xf>
    <xf numFmtId="170" fontId="2" fillId="0" borderId="0" xfId="0" applyNumberFormat="1" applyFont="1" applyBorder="1" applyAlignment="1">
      <alignment wrapText="1"/>
    </xf>
    <xf numFmtId="170" fontId="2" fillId="0" borderId="8" xfId="0" applyNumberFormat="1" applyFont="1" applyBorder="1" applyAlignment="1">
      <alignment wrapText="1"/>
    </xf>
    <xf numFmtId="170" fontId="2" fillId="0" borderId="10" xfId="0" applyNumberFormat="1" applyFont="1" applyBorder="1" applyAlignment="1">
      <alignment wrapText="1"/>
    </xf>
    <xf numFmtId="170" fontId="2" fillId="0" borderId="7" xfId="0" applyNumberFormat="1" applyFont="1" applyBorder="1" applyAlignment="1">
      <alignment wrapText="1"/>
    </xf>
    <xf numFmtId="170" fontId="2" fillId="0" borderId="9" xfId="0" applyNumberFormat="1" applyFont="1" applyBorder="1" applyAlignment="1">
      <alignment wrapText="1"/>
    </xf>
    <xf numFmtId="170" fontId="2" fillId="0" borderId="0" xfId="0" applyNumberFormat="1" applyFont="1" applyAlignment="1"/>
    <xf numFmtId="170" fontId="2" fillId="0" borderId="4" xfId="0" applyNumberFormat="1" applyFont="1" applyBorder="1" applyAlignment="1">
      <alignment wrapText="1"/>
    </xf>
    <xf numFmtId="168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1" fontId="12" fillId="0" borderId="15" xfId="1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/>
    <xf numFmtId="164" fontId="2" fillId="0" borderId="11" xfId="0" applyNumberFormat="1" applyFont="1" applyBorder="1" applyAlignment="1">
      <alignment horizontal="center" wrapText="1"/>
    </xf>
    <xf numFmtId="9" fontId="2" fillId="0" borderId="17" xfId="1" applyFont="1" applyBorder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164" fontId="2" fillId="0" borderId="2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/>
    <xf numFmtId="164" fontId="2" fillId="0" borderId="17" xfId="0" applyNumberFormat="1" applyFont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9" fillId="0" borderId="5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164" fontId="9" fillId="0" borderId="1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1" fontId="9" fillId="0" borderId="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170" fontId="0" fillId="0" borderId="9" xfId="0" applyNumberFormat="1" applyBorder="1" applyAlignment="1">
      <alignment horizontal="center"/>
    </xf>
    <xf numFmtId="170" fontId="0" fillId="0" borderId="4" xfId="0" applyNumberFormat="1" applyBorder="1" applyAlignment="1">
      <alignment horizontal="center"/>
    </xf>
    <xf numFmtId="170" fontId="0" fillId="0" borderId="5" xfId="0" applyNumberFormat="1" applyBorder="1" applyAlignment="1">
      <alignment horizontal="center" vertical="center"/>
    </xf>
    <xf numFmtId="170" fontId="0" fillId="0" borderId="3" xfId="0" applyNumberFormat="1" applyBorder="1" applyAlignment="1">
      <alignment horizontal="center" vertical="center"/>
    </xf>
    <xf numFmtId="170" fontId="0" fillId="0" borderId="9" xfId="0" applyNumberFormat="1" applyBorder="1" applyAlignment="1">
      <alignment horizontal="center" vertical="center"/>
    </xf>
    <xf numFmtId="170" fontId="0" fillId="0" borderId="4" xfId="0" applyNumberFormat="1" applyBorder="1" applyAlignment="1">
      <alignment horizontal="center" vertical="center"/>
    </xf>
    <xf numFmtId="170" fontId="8" fillId="0" borderId="5" xfId="0" applyNumberFormat="1" applyFont="1" applyBorder="1" applyAlignment="1">
      <alignment horizontal="center" vertical="center"/>
    </xf>
    <xf numFmtId="170" fontId="8" fillId="0" borderId="3" xfId="0" applyNumberFormat="1" applyFont="1" applyBorder="1" applyAlignment="1">
      <alignment horizontal="center" vertical="center"/>
    </xf>
    <xf numFmtId="170" fontId="8" fillId="0" borderId="9" xfId="0" applyNumberFormat="1" applyFont="1" applyBorder="1" applyAlignment="1">
      <alignment horizontal="center" vertical="center"/>
    </xf>
    <xf numFmtId="170" fontId="8" fillId="0" borderId="4" xfId="0" applyNumberFormat="1" applyFont="1" applyBorder="1" applyAlignment="1">
      <alignment horizontal="center" vertical="center"/>
    </xf>
    <xf numFmtId="170" fontId="9" fillId="0" borderId="5" xfId="0" applyNumberFormat="1" applyFont="1" applyBorder="1" applyAlignment="1">
      <alignment horizontal="center" vertical="center"/>
    </xf>
    <xf numFmtId="170" fontId="9" fillId="0" borderId="3" xfId="0" applyNumberFormat="1" applyFont="1" applyBorder="1" applyAlignment="1">
      <alignment horizontal="center" vertical="center"/>
    </xf>
    <xf numFmtId="170" fontId="9" fillId="0" borderId="9" xfId="0" applyNumberFormat="1" applyFont="1" applyBorder="1" applyAlignment="1">
      <alignment horizontal="center" vertical="center"/>
    </xf>
    <xf numFmtId="170" fontId="9" fillId="0" borderId="4" xfId="0" applyNumberFormat="1" applyFont="1" applyBorder="1" applyAlignment="1">
      <alignment horizontal="center" vertical="center"/>
    </xf>
    <xf numFmtId="10" fontId="8" fillId="0" borderId="5" xfId="0" applyNumberFormat="1" applyFont="1" applyBorder="1" applyAlignment="1">
      <alignment horizontal="center" vertical="center"/>
    </xf>
    <xf numFmtId="10" fontId="8" fillId="0" borderId="6" xfId="0" applyNumberFormat="1" applyFont="1" applyBorder="1" applyAlignment="1">
      <alignment horizontal="center" vertical="center"/>
    </xf>
    <xf numFmtId="10" fontId="8" fillId="0" borderId="3" xfId="0" applyNumberFormat="1" applyFont="1" applyBorder="1" applyAlignment="1">
      <alignment horizontal="center" vertical="center"/>
    </xf>
    <xf numFmtId="10" fontId="8" fillId="0" borderId="9" xfId="0" applyNumberFormat="1" applyFont="1" applyBorder="1" applyAlignment="1">
      <alignment horizontal="center" vertical="center"/>
    </xf>
    <xf numFmtId="10" fontId="8" fillId="0" borderId="10" xfId="0" applyNumberFormat="1" applyFont="1" applyBorder="1" applyAlignment="1">
      <alignment horizontal="center" vertical="center"/>
    </xf>
    <xf numFmtId="10" fontId="8" fillId="0" borderId="4" xfId="0" applyNumberFormat="1" applyFont="1" applyBorder="1" applyAlignment="1">
      <alignment horizontal="center" vertical="center"/>
    </xf>
    <xf numFmtId="170" fontId="9" fillId="0" borderId="7" xfId="0" applyNumberFormat="1" applyFont="1" applyBorder="1" applyAlignment="1">
      <alignment horizontal="center" vertical="center"/>
    </xf>
    <xf numFmtId="170" fontId="9" fillId="0" borderId="8" xfId="0" applyNumberFormat="1" applyFont="1" applyBorder="1" applyAlignment="1">
      <alignment horizontal="center" vertical="center"/>
    </xf>
    <xf numFmtId="170" fontId="2" fillId="0" borderId="6" xfId="0" applyNumberFormat="1" applyFont="1" applyBorder="1" applyAlignment="1">
      <alignment horizontal="center" wrapText="1"/>
    </xf>
    <xf numFmtId="9" fontId="9" fillId="0" borderId="5" xfId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9" fillId="0" borderId="9" xfId="1" applyFont="1" applyBorder="1" applyAlignment="1">
      <alignment horizontal="center" vertical="center"/>
    </xf>
    <xf numFmtId="44" fontId="9" fillId="0" borderId="5" xfId="2" applyFont="1" applyBorder="1" applyAlignment="1">
      <alignment horizontal="center" vertical="center"/>
    </xf>
    <xf numFmtId="44" fontId="9" fillId="0" borderId="3" xfId="2" applyFont="1" applyBorder="1" applyAlignment="1">
      <alignment horizontal="center" vertical="center"/>
    </xf>
    <xf numFmtId="44" fontId="9" fillId="0" borderId="7" xfId="2" applyFont="1" applyBorder="1" applyAlignment="1">
      <alignment horizontal="center" vertical="center"/>
    </xf>
    <xf numFmtId="44" fontId="9" fillId="0" borderId="8" xfId="2" applyFont="1" applyBorder="1" applyAlignment="1">
      <alignment horizontal="center" vertical="center"/>
    </xf>
    <xf numFmtId="44" fontId="9" fillId="0" borderId="9" xfId="2" applyFont="1" applyBorder="1" applyAlignment="1">
      <alignment horizontal="center" vertical="center"/>
    </xf>
    <xf numFmtId="44" fontId="9" fillId="0" borderId="4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9" fillId="0" borderId="6" xfId="1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9" fontId="9" fillId="0" borderId="10" xfId="1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center"/>
    </xf>
    <xf numFmtId="0" fontId="22" fillId="2" borderId="16" xfId="0" applyFont="1" applyFill="1" applyBorder="1" applyAlignment="1">
      <alignment horizontal="center"/>
    </xf>
    <xf numFmtId="0" fontId="19" fillId="2" borderId="14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/>
    </xf>
    <xf numFmtId="0" fontId="14" fillId="4" borderId="16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Percent" xfId="1" builtinId="5"/>
  </cellStyles>
  <dxfs count="2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70" formatCode="&quot;$&quot;#,##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'Dash Board'!$M$5:$V$5</c15:sqref>
                  </c15:fullRef>
                </c:ext>
              </c:extLst>
              <c:f>('Dash Board'!$M$5,'Dash Board'!$O$5,'Dash Board'!$Q$5,'Dash Board'!$S$5,'Dash Board'!$U$5)</c:f>
              <c:strCache>
                <c:ptCount val="5"/>
                <c:pt idx="0">
                  <c:v>Construction</c:v>
                </c:pt>
                <c:pt idx="1">
                  <c:v>Teaching</c:v>
                </c:pt>
                <c:pt idx="2">
                  <c:v>IT</c:v>
                </c:pt>
                <c:pt idx="3">
                  <c:v>General Work</c:v>
                </c:pt>
                <c:pt idx="4">
                  <c:v>Agriculture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'Dash Board'!$M$6:$V$6</c15:sqref>
                  </c15:fullRef>
                </c:ext>
              </c:extLst>
              <c:f>('Dash Board'!$M$6,'Dash Board'!$O$6,'Dash Board'!$Q$6,'Dash Board'!$S$6,'Dash Board'!$U$6)</c:f>
              <c:numCache>
                <c:formatCode>General</c:formatCode>
                <c:ptCount val="5"/>
                <c:pt idx="0">
                  <c:v>89</c:v>
                </c:pt>
                <c:pt idx="1">
                  <c:v>84</c:v>
                </c:pt>
                <c:pt idx="2">
                  <c:v>92</c:v>
                </c:pt>
                <c:pt idx="3">
                  <c:v>92</c:v>
                </c:pt>
                <c:pt idx="4">
                  <c:v>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D11A-4F2E-8972-3442D5C620D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'Dash Board'!$M$5:$V$5</c15:sqref>
                        </c15:fullRef>
                        <c15:formulaRef>
                          <c15:sqref>('Dash Board'!$M$5,'Dash Board'!$O$5,'Dash Board'!$Q$5,'Dash Board'!$S$5,'Dash Board'!$U$5)</c15:sqref>
                        </c15:formulaRef>
                      </c:ext>
                    </c:extLst>
                    <c:strCache>
                      <c:ptCount val="5"/>
                      <c:pt idx="0">
                        <c:v>Construction</c:v>
                      </c:pt>
                      <c:pt idx="1">
                        <c:v>Teaching</c:v>
                      </c:pt>
                      <c:pt idx="2">
                        <c:v>IT</c:v>
                      </c:pt>
                      <c:pt idx="3">
                        <c:v>General Work</c:v>
                      </c:pt>
                      <c:pt idx="4">
                        <c:v>Agriculture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'Dash Board'!$M$7:$V$7</c15:sqref>
                        </c15:fullRef>
                        <c15:formulaRef>
                          <c15:sqref>('Dash Board'!$M$7,'Dash Board'!$O$7,'Dash Board'!$Q$7,'Dash Board'!$S$7,'Dash Board'!$U$7)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D11A-4F2E-8972-3442D5C620DB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080310645740771E-2"/>
          <c:y val="0.28848824309332466"/>
          <c:w val="0.87983937870851847"/>
          <c:h val="0.552073490813648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'Dash Board'!$D$5:$G$5</c:f>
              <c:strCache>
                <c:ptCount val="3"/>
                <c:pt idx="0">
                  <c:v>Women</c:v>
                </c:pt>
                <c:pt idx="2">
                  <c:v>Men</c:v>
                </c:pt>
              </c:strCache>
            </c:strRef>
          </c:cat>
          <c:val>
            <c:numRef>
              <c:f>'Dash Board'!$D$6:$G$6</c:f>
              <c:numCache>
                <c:formatCode>General</c:formatCode>
                <c:ptCount val="4"/>
                <c:pt idx="0">
                  <c:v>237</c:v>
                </c:pt>
                <c:pt idx="2">
                  <c:v>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F-4EB3-922F-ECE0C4C30A7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95326511"/>
        <c:axId val="1995335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>
                    <a:gsLst>
                      <a:gs pos="0">
                        <a:schemeClr val="accent5"/>
                      </a:gs>
                      <a:gs pos="100000">
                        <a:schemeClr val="accent5"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'Dash Board'!$D$5:$G$5</c15:sqref>
                        </c15:formulaRef>
                      </c:ext>
                    </c:extLst>
                    <c:strCache>
                      <c:ptCount val="3"/>
                      <c:pt idx="0">
                        <c:v>Women</c:v>
                      </c:pt>
                      <c:pt idx="2">
                        <c:v>Men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'Dash Board'!$D$7:$G$7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88F-4EB3-922F-ECE0C4C30A7B}"/>
                  </c:ext>
                </c:extLst>
              </c15:ser>
            </c15:filteredBarSeries>
          </c:ext>
        </c:extLst>
      </c:barChart>
      <c:catAx>
        <c:axId val="199532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335663"/>
        <c:crosses val="autoZero"/>
        <c:auto val="1"/>
        <c:lblAlgn val="ctr"/>
        <c:lblOffset val="100"/>
        <c:noMultiLvlLbl val="0"/>
      </c:catAx>
      <c:valAx>
        <c:axId val="199533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9532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4">
                    <a:shade val="76000"/>
                  </a:schemeClr>
                </a:gs>
                <a:gs pos="100000">
                  <a:schemeClr val="accent4">
                    <a:shade val="760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'Dash Board'!$D$26:$O$26</c:f>
              <c:strCache>
                <c:ptCount val="11"/>
                <c:pt idx="0">
                  <c:v>Health</c:v>
                </c:pt>
                <c:pt idx="2">
                  <c:v>Construction</c:v>
                </c:pt>
                <c:pt idx="4">
                  <c:v>Teaching</c:v>
                </c:pt>
                <c:pt idx="6">
                  <c:v>IT</c:v>
                </c:pt>
                <c:pt idx="8">
                  <c:v>General Work</c:v>
                </c:pt>
                <c:pt idx="10">
                  <c:v>Agriculture</c:v>
                </c:pt>
              </c:strCache>
            </c:strRef>
          </c:cat>
          <c:val>
            <c:numRef>
              <c:f>'Dash Board'!$D$27:$O$27</c:f>
              <c:numCache>
                <c:formatCode>"$"#,##0</c:formatCode>
                <c:ptCount val="12"/>
                <c:pt idx="0">
                  <c:v>4129.5441176470586</c:v>
                </c:pt>
                <c:pt idx="2">
                  <c:v>3775.4943820224721</c:v>
                </c:pt>
                <c:pt idx="4">
                  <c:v>4143.6309523809523</c:v>
                </c:pt>
                <c:pt idx="6">
                  <c:v>4074.5434782608695</c:v>
                </c:pt>
                <c:pt idx="8">
                  <c:v>3981.7142857142858</c:v>
                </c:pt>
                <c:pt idx="10">
                  <c:v>3999.9452054794519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2-4B72-B342-C53BD5B370B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24327151"/>
        <c:axId val="2432881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>
                    <a:gsLst>
                      <a:gs pos="0">
                        <a:schemeClr val="accent4">
                          <a:tint val="77000"/>
                        </a:schemeClr>
                      </a:gs>
                      <a:gs pos="100000">
                        <a:schemeClr val="accent4">
                          <a:tint val="77000"/>
                          <a:lumMod val="84000"/>
                        </a:schemeClr>
                      </a:gs>
                    </a:gsLst>
                    <a:lin ang="5400000" scaled="1"/>
                  </a:gradFill>
                  <a:ln>
                    <a:noFill/>
                  </a:ln>
                  <a:effectLst>
                    <a:outerShdw blurRad="76200" dir="18900000" sy="23000" kx="-1200000" algn="bl" rotWithShape="0">
                      <a:prstClr val="black">
                        <a:alpha val="20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'Dash Board'!$D$26:$O$26</c15:sqref>
                        </c15:formulaRef>
                      </c:ext>
                    </c:extLst>
                    <c:strCache>
                      <c:ptCount val="11"/>
                      <c:pt idx="0">
                        <c:v>Health</c:v>
                      </c:pt>
                      <c:pt idx="2">
                        <c:v>Construction</c:v>
                      </c:pt>
                      <c:pt idx="4">
                        <c:v>Teaching</c:v>
                      </c:pt>
                      <c:pt idx="6">
                        <c:v>IT</c:v>
                      </c:pt>
                      <c:pt idx="8">
                        <c:v>General Work</c:v>
                      </c:pt>
                      <c:pt idx="10">
                        <c:v>Agriculture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'Dash Board'!$D$28:$O$28</c15:sqref>
                        </c15:formulaRef>
                      </c:ext>
                    </c:extLst>
                    <c:numCache>
                      <c:formatCode>"$"#,##0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042-4B72-B342-C53BD5B370B2}"/>
                  </c:ext>
                </c:extLst>
              </c15:ser>
            </c15:filteredBarSeries>
          </c:ext>
        </c:extLst>
      </c:barChart>
      <c:catAx>
        <c:axId val="2432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8815"/>
        <c:crosses val="autoZero"/>
        <c:auto val="1"/>
        <c:lblAlgn val="ctr"/>
        <c:lblOffset val="100"/>
        <c:noMultiLvlLbl val="0"/>
      </c:catAx>
      <c:valAx>
        <c:axId val="24328815"/>
        <c:scaling>
          <c:orientation val="minMax"/>
        </c:scaling>
        <c:delete val="1"/>
        <c:axPos val="l"/>
        <c:numFmt formatCode="&quot;$&quot;#,##0" sourceLinked="1"/>
        <c:majorTickMark val="none"/>
        <c:minorTickMark val="none"/>
        <c:tickLblPos val="nextTo"/>
        <c:crossAx val="24327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'Dash Board'!$S$26:$AB$26</c:f>
              <c:strCache>
                <c:ptCount val="9"/>
                <c:pt idx="0">
                  <c:v>"Sedi Beshr"</c:v>
                </c:pt>
                <c:pt idx="2">
                  <c:v>"Miami"</c:v>
                </c:pt>
                <c:pt idx="4">
                  <c:v>"El-Shatbi"</c:v>
                </c:pt>
                <c:pt idx="6">
                  <c:v>"El-Hanovil"</c:v>
                </c:pt>
                <c:pt idx="8">
                  <c:v>"El-Dekhila"</c:v>
                </c:pt>
              </c:strCache>
            </c:strRef>
          </c:cat>
          <c:val>
            <c:numRef>
              <c:f>'Dash Board'!$S$27:$AB$27</c:f>
              <c:numCache>
                <c:formatCode>"$"#,##0</c:formatCode>
                <c:ptCount val="10"/>
                <c:pt idx="0">
                  <c:v>4135.0849056603774</c:v>
                </c:pt>
                <c:pt idx="2">
                  <c:v>4007.0495049504952</c:v>
                </c:pt>
                <c:pt idx="4">
                  <c:v>3950.5058823529412</c:v>
                </c:pt>
                <c:pt idx="6">
                  <c:v>3958.7843137254904</c:v>
                </c:pt>
                <c:pt idx="8">
                  <c:v>3959.7572815533981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4-43E4-B121-00D2773C0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84719167"/>
        <c:axId val="19847112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'Dash Board'!$S$26:$AB$26</c15:sqref>
                        </c15:formulaRef>
                      </c:ext>
                    </c:extLst>
                    <c:strCache>
                      <c:ptCount val="9"/>
                      <c:pt idx="0">
                        <c:v>"Sedi Beshr"</c:v>
                      </c:pt>
                      <c:pt idx="2">
                        <c:v>"Miami"</c:v>
                      </c:pt>
                      <c:pt idx="4">
                        <c:v>"El-Shatbi"</c:v>
                      </c:pt>
                      <c:pt idx="6">
                        <c:v>"El-Hanovil"</c:v>
                      </c:pt>
                      <c:pt idx="8">
                        <c:v>"El-Dekhila"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'Dash Board'!$S$28:$AB$28</c15:sqref>
                        </c15:formulaRef>
                      </c:ext>
                    </c:extLst>
                    <c:numCache>
                      <c:formatCode>"$"#,##0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C24-43E4-B121-00D2773C0793}"/>
                  </c:ext>
                </c:extLst>
              </c15:ser>
            </c15:filteredBarSeries>
          </c:ext>
        </c:extLst>
      </c:barChart>
      <c:catAx>
        <c:axId val="1984719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711263"/>
        <c:crosses val="autoZero"/>
        <c:auto val="1"/>
        <c:lblAlgn val="ctr"/>
        <c:lblOffset val="100"/>
        <c:noMultiLvlLbl val="0"/>
      </c:catAx>
      <c:valAx>
        <c:axId val="198471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71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33618</xdr:colOff>
      <xdr:row>7</xdr:row>
      <xdr:rowOff>33618</xdr:rowOff>
    </xdr:from>
    <xdr:to>
      <xdr:col>21</xdr:col>
      <xdr:colOff>560294</xdr:colOff>
      <xdr:row>22</xdr:row>
      <xdr:rowOff>134471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7243FC-0547-6E51-7E65-42E69460B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33618</xdr:colOff>
      <xdr:row>7</xdr:row>
      <xdr:rowOff>67235</xdr:rowOff>
    </xdr:from>
    <xdr:to>
      <xdr:col>6</xdr:col>
      <xdr:colOff>549089</xdr:colOff>
      <xdr:row>22</xdr:row>
      <xdr:rowOff>123264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690154-EAFB-71BC-A202-60B5FC941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88445</xdr:colOff>
      <xdr:row>28</xdr:row>
      <xdr:rowOff>70756</xdr:rowOff>
    </xdr:from>
    <xdr:to>
      <xdr:col>14</xdr:col>
      <xdr:colOff>557892</xdr:colOff>
      <xdr:row>42</xdr:row>
      <xdr:rowOff>122464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9CA2B80-B0E8-E6FD-84F3-494744068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51955</xdr:colOff>
      <xdr:row>28</xdr:row>
      <xdr:rowOff>48491</xdr:rowOff>
    </xdr:from>
    <xdr:to>
      <xdr:col>27</xdr:col>
      <xdr:colOff>536863</xdr:colOff>
      <xdr:row>42</xdr:row>
      <xdr:rowOff>124691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61F13A-1A96-8D3E-7602-2A79221DA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5C0FB-977B-46B9-BAB7-C7E4512BFB4C}" name="Table1" displayName="Table1" ref="A2:U500" totalsRowShown="0" headerRowDxfId="22" dataDxfId="21">
  <autoFilter ref="A2:U500" xr:uid="{4D15C0FB-977B-46B9-BAB7-C7E4512BFB4C}"/>
  <tableColumns count="21">
    <tableColumn id="1" xr3:uid="{3BA65F15-DE99-4D1A-99EE-B59712EFE108}" name="Column1" dataDxfId="20">
      <calculatedColumnFormula>RANDBETWEEN(0,1)</calculatedColumnFormula>
    </tableColumn>
    <tableColumn id="2" xr3:uid="{0BD7AA17-BB53-4F4F-9344-55B84A526E1D}" name="gender" dataDxfId="19">
      <calculatedColumnFormula>IF(A3 = 1, "Women","Men")</calculatedColumnFormula>
    </tableColumn>
    <tableColumn id="3" xr3:uid="{2308249D-870B-475A-A5E0-CE7C9C44B9E7}" name="age" dataDxfId="18">
      <calculatedColumnFormula>RANDBETWEEN(20,40)</calculatedColumnFormula>
    </tableColumn>
    <tableColumn id="4" xr3:uid="{FE78ADDA-A3BE-4373-A20B-01735B1DB151}" name="Column2" dataDxfId="17">
      <calculatedColumnFormula>RANDBETWEEN(1,6)</calculatedColumnFormula>
    </tableColumn>
    <tableColumn id="5" xr3:uid="{EEF603A4-E4AE-447A-B18D-56C31C9777F0}" name="field of work" dataDxfId="16">
      <calculatedColumnFormula>VLOOKUP(D3,$CJ$3:$CK$8,2)</calculatedColumnFormula>
    </tableColumn>
    <tableColumn id="6" xr3:uid="{E1D5E5C9-13EA-4BD8-939B-9F48F894EEBF}" name="Column3" dataDxfId="15">
      <calculatedColumnFormula>RANDBETWEEN(1,5)</calculatedColumnFormula>
    </tableColumn>
    <tableColumn id="7" xr3:uid="{6E585363-9417-4640-B5BA-00149DCA0912}" name="Education" dataDxfId="14">
      <calculatedColumnFormula>VLOOKUP(F3,$CL$3:$CM$7,2)</calculatedColumnFormula>
    </tableColumn>
    <tableColumn id="8" xr3:uid="{B1E134A1-0A0A-46EC-8035-D8809A477EE8}" name="Kids" dataDxfId="13">
      <calculatedColumnFormula>RANDBETWEEN(0,4)</calculatedColumnFormula>
    </tableColumn>
    <tableColumn id="9" xr3:uid="{AD357B56-072B-4168-9F53-559215A0BF0D}" name="Cars" dataDxfId="9">
      <calculatedColumnFormula>RANDBETWEEN(1,3)</calculatedColumnFormula>
    </tableColumn>
    <tableColumn id="10" xr3:uid="{A53B64E5-F671-4CB0-ADC0-E394ADD2FC1C}" name="Income" dataDxfId="7">
      <calculatedColumnFormula>RANDBETWEEN(1000,7000)</calculatedColumnFormula>
    </tableColumn>
    <tableColumn id="11" xr3:uid="{011BD498-E0F9-4AD1-8A82-CB6E9BC9E4D4}" name="Column4" dataDxfId="8">
      <calculatedColumnFormula>RANDBETWEEN(1,5)</calculatedColumnFormula>
    </tableColumn>
    <tableColumn id="12" xr3:uid="{D8F0110B-C260-475E-8C5F-BB4E09C3679B}" name="Area" dataDxfId="12">
      <calculatedColumnFormula>VLOOKUP(K3,$CN$3:$CO$7,2)</calculatedColumnFormula>
    </tableColumn>
    <tableColumn id="13" xr3:uid="{D60CE984-91D3-4821-84F4-A21AF25D3B6F}" name="Value of the house" dataDxfId="11">
      <calculatedColumnFormula>J3*RANDBETWEEN(3,6)</calculatedColumnFormula>
    </tableColumn>
    <tableColumn id="14" xr3:uid="{D3F4FCF1-9DE2-4D92-AB90-5553031035A4}" name="Mortage left" dataDxfId="10">
      <calculatedColumnFormula>RAND()*M3</calculatedColumnFormula>
    </tableColumn>
    <tableColumn id="15" xr3:uid="{1EF89ADA-58B1-4B67-B6D3-8F918B96DB68}" name="Car Value" dataDxfId="6">
      <calculatedColumnFormula>I3*RAND()*J3</calculatedColumnFormula>
    </tableColumn>
    <tableColumn id="16" xr3:uid="{2941E49D-A088-4B3D-9596-4E1C8CA04DD3}" name="Left to pay on Cars" dataDxfId="5">
      <calculatedColumnFormula>RANDBETWEEN(0,O3)</calculatedColumnFormula>
    </tableColumn>
    <tableColumn id="17" xr3:uid="{E1174E50-40D1-4392-974C-E0560EE07BDA}" name="Debt" dataDxfId="4">
      <calculatedColumnFormula>RAND()*J3*2</calculatedColumnFormula>
    </tableColumn>
    <tableColumn id="18" xr3:uid="{B3A48AF2-8EEB-48E2-BDFB-D9F7310504A9}" name="investements " dataDxfId="3">
      <calculatedColumnFormula>RAND()*J3*1.5</calculatedColumnFormula>
    </tableColumn>
    <tableColumn id="19" xr3:uid="{BEA95E3D-E08B-4882-A142-E147FD18E23F}" name="Value of the person" dataDxfId="2">
      <calculatedColumnFormula>O3+M3+R3</calculatedColumnFormula>
    </tableColumn>
    <tableColumn id="20" xr3:uid="{01C79EDD-1E06-46EC-9093-52A200A335CF}" name="Value of debt" dataDxfId="1">
      <calculatedColumnFormula>N3+P3+Q3</calculatedColumnFormula>
    </tableColumn>
    <tableColumn id="21" xr3:uid="{241CE964-4EFE-42B5-9694-6F8D0A97C683}" name="The net worth of  person ($)" dataDxfId="0">
      <calculatedColumnFormula>S3-T3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C27A-C477-4F83-A37D-B882D0676E2C}">
  <dimension ref="A1:CO5165"/>
  <sheetViews>
    <sheetView topLeftCell="BV1" zoomScale="55" zoomScaleNormal="55" workbookViewId="0">
      <selection activeCell="CA5" sqref="CA5"/>
    </sheetView>
  </sheetViews>
  <sheetFormatPr defaultRowHeight="21" x14ac:dyDescent="0.35"/>
  <cols>
    <col min="1" max="1" width="0" style="2" hidden="1" customWidth="1"/>
    <col min="2" max="2" width="16.28515625" style="2" customWidth="1"/>
    <col min="3" max="3" width="14.28515625" style="2" customWidth="1"/>
    <col min="4" max="4" width="0" style="2" hidden="1" customWidth="1"/>
    <col min="5" max="5" width="24.7109375" style="2" customWidth="1"/>
    <col min="6" max="6" width="11.42578125" style="2" hidden="1" customWidth="1"/>
    <col min="7" max="7" width="21.5703125" style="2" customWidth="1"/>
    <col min="8" max="8" width="15.42578125" style="2" customWidth="1"/>
    <col min="9" max="9" width="16.28515625" style="2" customWidth="1"/>
    <col min="10" max="10" width="20.28515625" style="2" customWidth="1"/>
    <col min="11" max="11" width="5.140625" style="2" hidden="1" customWidth="1"/>
    <col min="12" max="12" width="19.85546875" style="2" customWidth="1"/>
    <col min="13" max="13" width="31.85546875" style="2" bestFit="1" customWidth="1"/>
    <col min="14" max="14" width="32.140625" style="2" customWidth="1"/>
    <col min="15" max="15" width="24.7109375" style="2" customWidth="1"/>
    <col min="16" max="16" width="31.5703125" style="2" customWidth="1"/>
    <col min="17" max="17" width="21.5703125" style="2" customWidth="1"/>
    <col min="18" max="18" width="28.5703125" style="2" customWidth="1"/>
    <col min="19" max="19" width="26.7109375" style="2" customWidth="1"/>
    <col min="20" max="20" width="19.7109375" style="2" customWidth="1"/>
    <col min="21" max="21" width="55.85546875" style="2" customWidth="1"/>
    <col min="22" max="22" width="18.7109375" style="2" customWidth="1"/>
    <col min="23" max="23" width="14.5703125" style="2" customWidth="1"/>
    <col min="24" max="25" width="13.140625" style="2" customWidth="1"/>
    <col min="26" max="26" width="24.5703125" style="2" customWidth="1"/>
    <col min="27" max="27" width="26.42578125" style="2" customWidth="1"/>
    <col min="28" max="34" width="22.28515625" style="2" customWidth="1"/>
    <col min="35" max="35" width="25.28515625" style="2" customWidth="1"/>
    <col min="36" max="36" width="25.7109375" style="2" customWidth="1"/>
    <col min="37" max="37" width="24.28515625" style="2" customWidth="1"/>
    <col min="38" max="38" width="31" style="2" customWidth="1"/>
    <col min="39" max="39" width="22.28515625" style="2" customWidth="1"/>
    <col min="40" max="40" width="36.140625" style="2" customWidth="1"/>
    <col min="41" max="41" width="36.28515625" style="2" bestFit="1" customWidth="1"/>
    <col min="42" max="42" width="22.28515625" style="2" customWidth="1"/>
    <col min="43" max="43" width="21.7109375" style="2" bestFit="1" customWidth="1"/>
    <col min="44" max="45" width="22.28515625" style="2" customWidth="1"/>
    <col min="46" max="46" width="45" style="2" customWidth="1"/>
    <col min="47" max="47" width="22.28515625" style="8" customWidth="1"/>
    <col min="48" max="48" width="20.7109375" style="4" customWidth="1"/>
    <col min="49" max="49" width="22.28515625" style="84" customWidth="1"/>
    <col min="50" max="50" width="22.28515625" style="2" customWidth="1"/>
    <col min="51" max="51" width="22.28515625" style="4" customWidth="1"/>
    <col min="52" max="52" width="51.85546875" style="2" customWidth="1"/>
    <col min="53" max="53" width="32.85546875" style="2" customWidth="1"/>
    <col min="54" max="65" width="22.28515625" style="2" customWidth="1"/>
    <col min="66" max="66" width="26.7109375" style="2" customWidth="1"/>
    <col min="67" max="71" width="22.28515625" style="2" customWidth="1"/>
    <col min="72" max="72" width="22" style="2" customWidth="1"/>
    <col min="73" max="73" width="22.28515625" style="2" customWidth="1"/>
    <col min="74" max="74" width="25.42578125" style="2" customWidth="1"/>
    <col min="75" max="76" width="22.28515625" style="2" customWidth="1"/>
    <col min="77" max="77" width="20.140625" style="55" customWidth="1"/>
    <col min="78" max="78" width="66.7109375" style="2" customWidth="1"/>
    <col min="79" max="79" width="22" style="2" customWidth="1"/>
    <col min="80" max="80" width="66.7109375" style="73" customWidth="1"/>
    <col min="81" max="81" width="19.28515625" style="2" customWidth="1"/>
    <col min="82" max="82" width="66.7109375" style="2" customWidth="1"/>
    <col min="83" max="86" width="22.28515625" style="2" customWidth="1"/>
    <col min="87" max="87" width="9.140625" style="2"/>
    <col min="88" max="92" width="0" style="2" hidden="1" customWidth="1"/>
    <col min="93" max="93" width="24.140625" style="2" hidden="1" customWidth="1"/>
    <col min="94" max="16384" width="9.140625" style="2"/>
  </cols>
  <sheetData>
    <row r="1" spans="1:93" ht="21.75" thickBot="1" x14ac:dyDescent="0.4">
      <c r="W1" s="31" t="s">
        <v>39</v>
      </c>
      <c r="X1" s="32"/>
      <c r="Y1" s="32"/>
      <c r="Z1" s="32"/>
      <c r="AA1" s="33"/>
      <c r="AB1" s="13" t="s">
        <v>44</v>
      </c>
      <c r="AN1" s="1"/>
      <c r="AU1" s="4"/>
      <c r="AW1" s="4"/>
      <c r="AY1" s="37"/>
      <c r="AZ1" s="38"/>
    </row>
    <row r="2" spans="1:93" ht="47.25" customHeight="1" thickBot="1" x14ac:dyDescent="0.4">
      <c r="A2" s="2" t="s">
        <v>35</v>
      </c>
      <c r="B2" s="1" t="s">
        <v>0</v>
      </c>
      <c r="C2" s="1" t="s">
        <v>1</v>
      </c>
      <c r="D2" s="1" t="s">
        <v>36</v>
      </c>
      <c r="E2" s="1" t="s">
        <v>2</v>
      </c>
      <c r="F2" s="1" t="s">
        <v>37</v>
      </c>
      <c r="G2" s="1" t="s">
        <v>10</v>
      </c>
      <c r="H2" s="1" t="s">
        <v>17</v>
      </c>
      <c r="I2" s="1" t="s">
        <v>18</v>
      </c>
      <c r="J2" s="1" t="s">
        <v>19</v>
      </c>
      <c r="K2" s="1" t="s">
        <v>38</v>
      </c>
      <c r="L2" s="1" t="s">
        <v>20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/>
      <c r="W2" s="5" t="s">
        <v>40</v>
      </c>
      <c r="X2" s="3" t="s">
        <v>41</v>
      </c>
      <c r="Y2" s="3"/>
      <c r="Z2" s="3" t="s">
        <v>42</v>
      </c>
      <c r="AA2" s="6" t="s">
        <v>43</v>
      </c>
      <c r="AB2" s="14">
        <f ca="1">AVERAGE(C3:C500)</f>
        <v>29.481927710843372</v>
      </c>
      <c r="AC2" s="46" t="s">
        <v>45</v>
      </c>
      <c r="AD2" s="47" t="s">
        <v>46</v>
      </c>
      <c r="AE2" s="47" t="s">
        <v>47</v>
      </c>
      <c r="AF2" s="47" t="s">
        <v>7</v>
      </c>
      <c r="AG2" s="47" t="s">
        <v>48</v>
      </c>
      <c r="AH2" s="47" t="s">
        <v>49</v>
      </c>
      <c r="AI2" s="47"/>
      <c r="AJ2" s="48" t="s">
        <v>50</v>
      </c>
      <c r="AK2" s="48" t="s">
        <v>51</v>
      </c>
      <c r="AL2" s="48" t="s">
        <v>52</v>
      </c>
      <c r="AM2" s="48" t="s">
        <v>53</v>
      </c>
      <c r="AN2" s="48" t="s">
        <v>55</v>
      </c>
      <c r="AO2" s="49" t="s">
        <v>54</v>
      </c>
      <c r="AP2" s="17" t="s">
        <v>57</v>
      </c>
      <c r="AQ2" s="13" t="s">
        <v>58</v>
      </c>
      <c r="AR2" s="17" t="s">
        <v>59</v>
      </c>
      <c r="AS2" s="152">
        <f xml:space="preserve"> 'Dash Board'!W7</f>
        <v>1000</v>
      </c>
      <c r="AT2" s="22" t="s">
        <v>60</v>
      </c>
      <c r="AU2" s="86">
        <f ca="1">SUM(AR3:AR500)</f>
        <v>426</v>
      </c>
      <c r="AV2" s="80"/>
      <c r="AW2" s="81" t="s">
        <v>61</v>
      </c>
      <c r="AX2" s="44" t="s">
        <v>62</v>
      </c>
      <c r="AY2" s="45">
        <f xml:space="preserve"> 'Dash Board'!Y7</f>
        <v>0.3</v>
      </c>
      <c r="AZ2" s="50" t="s">
        <v>63</v>
      </c>
      <c r="BA2" s="41" t="s">
        <v>64</v>
      </c>
      <c r="BB2" s="42"/>
      <c r="BC2" s="42"/>
      <c r="BD2" s="42"/>
      <c r="BE2" s="42"/>
      <c r="BF2" s="42"/>
      <c r="BG2" s="42"/>
      <c r="BH2" s="42"/>
      <c r="BI2" s="42"/>
      <c r="BJ2" s="43"/>
      <c r="BL2" s="52" t="s">
        <v>70</v>
      </c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4"/>
      <c r="BX2" s="28"/>
      <c r="BY2" s="58" t="s">
        <v>77</v>
      </c>
      <c r="BZ2" s="59"/>
      <c r="CA2" s="62"/>
      <c r="CB2" s="60" t="s">
        <v>79</v>
      </c>
      <c r="CC2" s="79"/>
      <c r="CD2" s="61"/>
      <c r="CE2" s="28"/>
      <c r="CF2" s="28"/>
      <c r="CG2" s="28"/>
      <c r="CH2" s="28"/>
      <c r="CK2" s="2" t="s">
        <v>11</v>
      </c>
      <c r="CM2" s="2" t="s">
        <v>3</v>
      </c>
      <c r="CO2" s="2" t="s">
        <v>20</v>
      </c>
    </row>
    <row r="3" spans="1:93" ht="52.5" x14ac:dyDescent="0.35">
      <c r="A3" s="1">
        <f ca="1">RANDBETWEEN(0,1)</f>
        <v>0</v>
      </c>
      <c r="B3" s="1" t="str">
        <f ca="1">IF(A3 = 1, "Women","Men")</f>
        <v>Men</v>
      </c>
      <c r="C3" s="1">
        <f ca="1">RANDBETWEEN(20,40)</f>
        <v>24</v>
      </c>
      <c r="D3" s="1">
        <f ca="1">RANDBETWEEN(1,6)</f>
        <v>6</v>
      </c>
      <c r="E3" s="1" t="str">
        <f ca="1">VLOOKUP(D3,$CJ$3:$CK$8,2)</f>
        <v>agriculture</v>
      </c>
      <c r="F3" s="1">
        <f ca="1">RANDBETWEEN(1,5)</f>
        <v>4</v>
      </c>
      <c r="G3" s="1" t="str">
        <f ca="1">VLOOKUP(F3,$CL$3:$CM$7,2)</f>
        <v>technical</v>
      </c>
      <c r="H3" s="1">
        <f ca="1">RANDBETWEEN(0,4)</f>
        <v>4</v>
      </c>
      <c r="I3" s="1">
        <f t="shared" ref="I3:I66" ca="1" si="0">RANDBETWEEN(1,3)</f>
        <v>1</v>
      </c>
      <c r="J3" s="70">
        <f ca="1">RANDBETWEEN(1000,7000)</f>
        <v>5351</v>
      </c>
      <c r="K3" s="1">
        <f ca="1">RANDBETWEEN(1,5)</f>
        <v>5</v>
      </c>
      <c r="L3" s="1" t="str">
        <f ca="1">VLOOKUP(K3,$CN$3:$CO$7,2)</f>
        <v>Sedi Beshr</v>
      </c>
      <c r="M3" s="70">
        <f ca="1">J3*RANDBETWEEN(3,6)</f>
        <v>32106</v>
      </c>
      <c r="N3" s="70">
        <f ca="1">RAND()*M3</f>
        <v>16360.938667708117</v>
      </c>
      <c r="O3" s="70">
        <f ca="1">I3*RAND()*J3</f>
        <v>1693.4456623633228</v>
      </c>
      <c r="P3" s="70">
        <f ca="1">RANDBETWEEN(0,O3)</f>
        <v>595</v>
      </c>
      <c r="Q3" s="70">
        <f ca="1">RAND()*J3*2</f>
        <v>4815.6594870568924</v>
      </c>
      <c r="R3" s="70">
        <f ca="1">RAND()*J3*1.5</f>
        <v>510.30927324666453</v>
      </c>
      <c r="S3" s="70">
        <f ca="1">O3+M3+R3</f>
        <v>34309.754935609984</v>
      </c>
      <c r="T3" s="70">
        <f ca="1">N3+P3+Q3</f>
        <v>21771.598154765008</v>
      </c>
      <c r="U3" s="70">
        <f ca="1">S3-T3</f>
        <v>12538.156780844976</v>
      </c>
      <c r="W3" s="7">
        <f ca="1">IF(B3="Women",1,0)</f>
        <v>0</v>
      </c>
      <c r="X3" s="4">
        <f ca="1">IF(B3 = "Men",1,0)</f>
        <v>1</v>
      </c>
      <c r="Y3" s="4"/>
      <c r="Z3" s="4">
        <f ca="1">SUM(W3:W500)</f>
        <v>237</v>
      </c>
      <c r="AA3" s="8">
        <f ca="1">SUM(X3:X500)</f>
        <v>261</v>
      </c>
      <c r="AB3" s="15" t="s">
        <v>56</v>
      </c>
      <c r="AC3" s="7">
        <f ca="1">IF(Table1[[#This Row],[field of work]] = "teaching",1,0)</f>
        <v>0</v>
      </c>
      <c r="AD3" s="4">
        <f ca="1">IF(Table1[[#This Row],[field of work]] = "health", 1,0)</f>
        <v>0</v>
      </c>
      <c r="AE3" s="4">
        <f ca="1">IF(Table1[[#This Row],[field of work]] = "construction", 1,0)</f>
        <v>0</v>
      </c>
      <c r="AF3" s="4">
        <f ca="1">IF(Table1[[#This Row],[field of work]] = "IT", 1,0)</f>
        <v>0</v>
      </c>
      <c r="AG3" s="4">
        <f ca="1">IF(Table1[[#This Row],[field of work]] = "general work", 1,0)</f>
        <v>0</v>
      </c>
      <c r="AH3" s="4">
        <f ca="1">IF(Table1[[#This Row],[field of work]] = "agriculture", 1,0)</f>
        <v>1</v>
      </c>
      <c r="AI3" s="4"/>
      <c r="AJ3" s="4">
        <f t="shared" ref="AJ3:AO3" ca="1" si="1">SUM(AC3:AC500)</f>
        <v>84</v>
      </c>
      <c r="AK3" s="4">
        <f t="shared" ca="1" si="1"/>
        <v>68</v>
      </c>
      <c r="AL3" s="4">
        <f t="shared" ca="1" si="1"/>
        <v>89</v>
      </c>
      <c r="AM3" s="4">
        <f t="shared" ca="1" si="1"/>
        <v>92</v>
      </c>
      <c r="AN3" s="4">
        <f t="shared" ca="1" si="1"/>
        <v>92</v>
      </c>
      <c r="AO3" s="8">
        <f t="shared" ca="1" si="1"/>
        <v>73</v>
      </c>
      <c r="AP3" s="18">
        <f ca="1" xml:space="preserve"> O3/I3</f>
        <v>1693.4456623633228</v>
      </c>
      <c r="AQ3" s="19">
        <f ca="1">AVERAGE(AP3:AP500)</f>
        <v>2006.1193277075135</v>
      </c>
      <c r="AR3" s="23">
        <f ca="1">IF(Table1[[#This Row],[Debt]]&gt;$AS$2,1,0)</f>
        <v>1</v>
      </c>
      <c r="AS3" s="24"/>
      <c r="AT3" s="4"/>
      <c r="AU3" s="19"/>
      <c r="AV3" s="24"/>
      <c r="AW3" s="82">
        <f ca="1">Table1[[#This Row],[Mortage left]]/Table1[[#This Row],[Value of the house]]</f>
        <v>0.50959131214440034</v>
      </c>
      <c r="AX3" s="29">
        <f ca="1">IF(AW3&lt;$AY$2,1,0)</f>
        <v>0</v>
      </c>
      <c r="AY3" s="30"/>
      <c r="AZ3" s="34">
        <f ca="1" xml:space="preserve"> SUM(AX3:AX500)</f>
        <v>151</v>
      </c>
      <c r="BA3" s="39" t="s">
        <v>65</v>
      </c>
      <c r="BB3" s="24" t="s">
        <v>56</v>
      </c>
      <c r="BC3" s="40" t="s">
        <v>66</v>
      </c>
      <c r="BD3" s="24" t="s">
        <v>56</v>
      </c>
      <c r="BE3" s="40" t="s">
        <v>67</v>
      </c>
      <c r="BF3" s="24" t="s">
        <v>56</v>
      </c>
      <c r="BG3" s="40" t="s">
        <v>68</v>
      </c>
      <c r="BH3" s="24" t="s">
        <v>56</v>
      </c>
      <c r="BI3" s="40" t="s">
        <v>69</v>
      </c>
      <c r="BJ3" s="19" t="s">
        <v>56</v>
      </c>
      <c r="BK3" s="16"/>
      <c r="BL3" s="51" t="s">
        <v>71</v>
      </c>
      <c r="BM3" s="24" t="s">
        <v>56</v>
      </c>
      <c r="BN3" s="40" t="s">
        <v>72</v>
      </c>
      <c r="BO3" s="24" t="s">
        <v>56</v>
      </c>
      <c r="BP3" s="40" t="s">
        <v>73</v>
      </c>
      <c r="BQ3" s="24" t="s">
        <v>56</v>
      </c>
      <c r="BR3" s="40" t="s">
        <v>74</v>
      </c>
      <c r="BS3" s="24" t="s">
        <v>56</v>
      </c>
      <c r="BT3" s="40" t="s">
        <v>75</v>
      </c>
      <c r="BU3" s="24" t="s">
        <v>56</v>
      </c>
      <c r="BV3" s="40" t="s">
        <v>76</v>
      </c>
      <c r="BW3" s="19" t="s">
        <v>56</v>
      </c>
      <c r="BX3" s="16"/>
      <c r="BY3" s="56">
        <f ca="1">IF(Table1[[#This Row],[Debt]]&gt;Table1[[#This Row],[Income]],1,0)</f>
        <v>0</v>
      </c>
      <c r="BZ3" s="19" t="s">
        <v>78</v>
      </c>
      <c r="CA3" s="24"/>
      <c r="CB3" s="74" t="s">
        <v>80</v>
      </c>
      <c r="CC3" s="64">
        <f xml:space="preserve"> 'Dash Board'!AA7</f>
        <v>6000</v>
      </c>
      <c r="CD3" s="75" t="s">
        <v>44</v>
      </c>
      <c r="CE3" s="16"/>
      <c r="CF3" s="16"/>
      <c r="CG3" s="16"/>
      <c r="CH3" s="16"/>
      <c r="CJ3" s="2">
        <v>1</v>
      </c>
      <c r="CK3" s="2" t="s">
        <v>4</v>
      </c>
      <c r="CL3" s="2">
        <v>1</v>
      </c>
      <c r="CM3" s="2" t="s">
        <v>12</v>
      </c>
      <c r="CN3" s="2">
        <v>1</v>
      </c>
      <c r="CO3" s="2" t="s">
        <v>25</v>
      </c>
    </row>
    <row r="4" spans="1:93" ht="42.75" thickBot="1" x14ac:dyDescent="0.4">
      <c r="A4" s="1">
        <f t="shared" ref="A4:A67" ca="1" si="2">RANDBETWEEN(0,1)</f>
        <v>0</v>
      </c>
      <c r="B4" s="1" t="str">
        <f t="shared" ref="B4:B67" ca="1" si="3">IF(A4 = 1, "Women","Men")</f>
        <v>Men</v>
      </c>
      <c r="C4" s="1">
        <f t="shared" ref="C4:C67" ca="1" si="4">RANDBETWEEN(20,40)</f>
        <v>39</v>
      </c>
      <c r="D4" s="1">
        <f t="shared" ref="D4:D67" ca="1" si="5">RANDBETWEEN(1,6)</f>
        <v>6</v>
      </c>
      <c r="E4" s="1" t="str">
        <f t="shared" ref="E4:E67" ca="1" si="6">VLOOKUP(D4,$CJ$3:$CK$8,2)</f>
        <v>agriculture</v>
      </c>
      <c r="F4" s="1">
        <f t="shared" ref="F4:F67" ca="1" si="7">RANDBETWEEN(1,5)</f>
        <v>4</v>
      </c>
      <c r="G4" s="1" t="str">
        <f t="shared" ref="G4:G67" ca="1" si="8">VLOOKUP(F4,$CL$3:$CM$7,2)</f>
        <v>technical</v>
      </c>
      <c r="H4" s="1">
        <f t="shared" ref="H4:H67" ca="1" si="9">RANDBETWEEN(0,4)</f>
        <v>3</v>
      </c>
      <c r="I4" s="1">
        <f t="shared" ca="1" si="0"/>
        <v>2</v>
      </c>
      <c r="J4" s="70">
        <f t="shared" ref="J4:J67" ca="1" si="10">RANDBETWEEN(1000,7000)</f>
        <v>3243</v>
      </c>
      <c r="K4" s="1">
        <f t="shared" ref="K4:K67" ca="1" si="11">RANDBETWEEN(1,5)</f>
        <v>3</v>
      </c>
      <c r="L4" s="1" t="str">
        <f t="shared" ref="L4:L67" ca="1" si="12">VLOOKUP(K4,$CN$3:$CO$7,2)</f>
        <v>El-Hanovil</v>
      </c>
      <c r="M4" s="70">
        <f t="shared" ref="M4:M67" ca="1" si="13">J4*RANDBETWEEN(3,6)</f>
        <v>12972</v>
      </c>
      <c r="N4" s="70">
        <f t="shared" ref="N4:N67" ca="1" si="14">RAND()*M4</f>
        <v>7858.5504010829673</v>
      </c>
      <c r="O4" s="70">
        <f t="shared" ref="O4:O67" ca="1" si="15">I4*RAND()*J4</f>
        <v>4193.0484589047801</v>
      </c>
      <c r="P4" s="70">
        <f t="shared" ref="P4:P67" ca="1" si="16">RANDBETWEEN(0,O4)</f>
        <v>2391</v>
      </c>
      <c r="Q4" s="70">
        <f t="shared" ref="Q4:Q67" ca="1" si="17">RAND()*J4*2</f>
        <v>4067.8067350665765</v>
      </c>
      <c r="R4" s="70">
        <f t="shared" ref="R4:R67" ca="1" si="18">RAND()*J4*1.5</f>
        <v>606.20949299905396</v>
      </c>
      <c r="S4" s="70">
        <f t="shared" ref="S4:S67" ca="1" si="19">O4+M4+R4</f>
        <v>17771.257951903834</v>
      </c>
      <c r="T4" s="70">
        <f t="shared" ref="T4:T67" ca="1" si="20">N4+P4+Q4</f>
        <v>14317.357136149545</v>
      </c>
      <c r="U4" s="70">
        <f t="shared" ref="U4:U67" ca="1" si="21">S4-T4</f>
        <v>3453.9008157542885</v>
      </c>
      <c r="W4" s="7">
        <f t="shared" ref="W4:W67" ca="1" si="22">IF(B4="Women",1,0)</f>
        <v>0</v>
      </c>
      <c r="X4" s="4">
        <f t="shared" ref="X4:X67" ca="1" si="23">IF(B4 = "Men",1,0)</f>
        <v>1</v>
      </c>
      <c r="Y4" s="4"/>
      <c r="Z4" s="4"/>
      <c r="AA4" s="8"/>
      <c r="AB4" s="85">
        <f ca="1">AVERAGE(J3:J500)</f>
        <v>4007.6827309236946</v>
      </c>
      <c r="AC4" s="7">
        <f ca="1">IF(Table1[[#This Row],[field of work]] = "teaching",1,0)</f>
        <v>0</v>
      </c>
      <c r="AD4" s="4">
        <f ca="1">IF(Table1[[#This Row],[field of work]] = "health", 1,0)</f>
        <v>0</v>
      </c>
      <c r="AE4" s="4">
        <f ca="1">IF(Table1[[#This Row],[field of work]] = "construction", 1,0)</f>
        <v>0</v>
      </c>
      <c r="AF4" s="4">
        <f ca="1">IF(Table1[[#This Row],[field of work]] = "IT", 1,0)</f>
        <v>0</v>
      </c>
      <c r="AG4" s="4">
        <f ca="1">IF(Table1[[#This Row],[field of work]] = "general work", 1,0)</f>
        <v>0</v>
      </c>
      <c r="AH4" s="4">
        <f ca="1">IF(Table1[[#This Row],[field of work]] = "agriculture", 1,0)</f>
        <v>1</v>
      </c>
      <c r="AI4" s="4"/>
      <c r="AJ4" s="4"/>
      <c r="AK4" s="4"/>
      <c r="AL4" s="4"/>
      <c r="AM4" s="4"/>
      <c r="AN4" s="4"/>
      <c r="AO4" s="8"/>
      <c r="AP4" s="18">
        <f t="shared" ref="AP4:AP67" ca="1" si="24" xml:space="preserve"> O4/I4</f>
        <v>2096.52422945239</v>
      </c>
      <c r="AQ4" s="19"/>
      <c r="AR4" s="23">
        <f ca="1">IF(Table1[[#This Row],[Debt]]&gt;$AS$2,1,0)</f>
        <v>1</v>
      </c>
      <c r="AS4" s="24"/>
      <c r="AT4" s="25"/>
      <c r="AU4" s="19"/>
      <c r="AV4" s="24"/>
      <c r="AW4" s="82">
        <f ca="1">Table1[[#This Row],[Mortage left]]/Table1[[#This Row],[Value of the house]]</f>
        <v>0.60580869573565888</v>
      </c>
      <c r="AX4" s="29">
        <f t="shared" ref="AX4:AX67" ca="1" si="25">IF(AW4&lt;$AY$2,1,0)</f>
        <v>0</v>
      </c>
      <c r="AY4" s="30"/>
      <c r="AZ4" s="19"/>
      <c r="BA4" s="68">
        <f ca="1" xml:space="preserve"> IF(Table1[[#This Row],[Area]]="Sedi Beshr",Table1[[#This Row],[Income]],0)</f>
        <v>0</v>
      </c>
      <c r="BB4" s="65">
        <f ca="1">AVERAGEIF(BA4:BA500, "&lt;&gt;0")</f>
        <v>4135.0849056603774</v>
      </c>
      <c r="BC4" s="65">
        <f ca="1" xml:space="preserve"> IF(Table1[[#This Row],[Area]]="Miami",Table1[[#This Row],[Income]],0)</f>
        <v>0</v>
      </c>
      <c r="BD4" s="65">
        <f ca="1">AVERAGEIF(BC4:BC500, "&lt;&gt;0")</f>
        <v>4007.0495049504952</v>
      </c>
      <c r="BE4" s="65">
        <f ca="1" xml:space="preserve"> IF(Table1[[#This Row],[Area]]="El-Shatbi",Table1[[#This Row],[Income]],0)</f>
        <v>0</v>
      </c>
      <c r="BF4" s="65">
        <f ca="1">AVERAGEIF(BE4:BE500, "&lt;&gt;0")</f>
        <v>3950.5058823529412</v>
      </c>
      <c r="BG4" s="65">
        <f ca="1" xml:space="preserve"> IF(Table1[[#This Row],[Area]]="el-Hanovil",Table1[[#This Row],[Income]],0)</f>
        <v>3243</v>
      </c>
      <c r="BH4" s="65">
        <f ca="1">AVERAGEIF(BG4:BG500, "&lt;&gt;0")</f>
        <v>3958.7843137254904</v>
      </c>
      <c r="BI4" s="65">
        <f ca="1" xml:space="preserve"> IF(Table1[[#This Row],[Area]]="El-Dekhila",Table1[[#This Row],[Income]],0)</f>
        <v>0</v>
      </c>
      <c r="BJ4" s="66">
        <f ca="1">AVERAGEIF(BI4:BI500, "&lt;&gt;0")</f>
        <v>3959.7572815533981</v>
      </c>
      <c r="BK4" s="16"/>
      <c r="BL4" s="68" cm="1">
        <f t="array" aca="1" ref="BL4:BL501" ca="1">IF(Table1[field of work] = "health", Table1[Income],0)</f>
        <v>0</v>
      </c>
      <c r="BM4" s="65">
        <f ca="1">AVERAGEIF(BL4:BL500,"&lt;&gt;0")</f>
        <v>4129.5441176470586</v>
      </c>
      <c r="BN4" s="65" cm="1">
        <f t="array" aca="1" ref="BN4:BN501" ca="1">IF(Table1[field of work] = "construction", Table1[Income],0)</f>
        <v>0</v>
      </c>
      <c r="BO4" s="65">
        <f ca="1">AVERAGEIF(BN4:BN500,"&lt;&gt;0")</f>
        <v>3775.4943820224721</v>
      </c>
      <c r="BP4" s="65" cm="1">
        <f t="array" aca="1" ref="BP4:BP501" ca="1">IF(Table1[field of work] = "teaching", Table1[Income],0)</f>
        <v>0</v>
      </c>
      <c r="BQ4" s="65">
        <f ca="1">AVERAGEIF(BP4:BP500,"&lt;&gt;0")</f>
        <v>4143.6309523809523</v>
      </c>
      <c r="BR4" s="65" cm="1">
        <f t="array" aca="1" ref="BR4:BR501" ca="1">IF(Table1[field of work] = "IT", Table1[Income],0)</f>
        <v>0</v>
      </c>
      <c r="BS4" s="65">
        <f ca="1">AVERAGEIF(BR4:BR500,"&lt;&gt;0")</f>
        <v>4074.5434782608695</v>
      </c>
      <c r="BT4" s="65" cm="1">
        <f t="array" aca="1" ref="BT4:BT501" ca="1">IF(Table1[field of work] = "general work", Table1[Income],0)</f>
        <v>0</v>
      </c>
      <c r="BU4" s="65">
        <f ca="1">AVERAGEIF(BT4:BT500,"&lt;&gt;0")</f>
        <v>3981.7142857142858</v>
      </c>
      <c r="BV4" s="65" cm="1">
        <f t="array" aca="1" ref="BV4:BV501" ca="1">IF(Table1[field of work] = "agriculture", Table1[Income],0)</f>
        <v>5351</v>
      </c>
      <c r="BW4" s="66">
        <f ca="1">AVERAGEIF(BV4:BV500,"&lt;&gt;0")</f>
        <v>3999.9452054794519</v>
      </c>
      <c r="BX4" s="16"/>
      <c r="BY4" s="56">
        <f ca="1">IF(Table1[[#This Row],[Debt]]&gt;Table1[[#This Row],[Income]],1,0)</f>
        <v>1</v>
      </c>
      <c r="BZ4" s="72">
        <f ca="1">SUM(BY3:BY500)/COUNT(BY3:BY500)</f>
        <v>0.52208835341365467</v>
      </c>
      <c r="CA4" s="63"/>
      <c r="CB4" s="76">
        <f ca="1">IF($U$3&gt;$CC$3, $C$3,0)</f>
        <v>24</v>
      </c>
      <c r="CC4" s="63"/>
      <c r="CD4" s="77">
        <f ca="1">AVERAGEIF(CB4:CB500, "&lt;&gt;0")</f>
        <v>29.539915966386555</v>
      </c>
      <c r="CE4" s="16"/>
      <c r="CF4" s="16"/>
      <c r="CG4" s="16"/>
      <c r="CH4" s="16"/>
      <c r="CJ4" s="2">
        <v>2</v>
      </c>
      <c r="CK4" s="2" t="s">
        <v>5</v>
      </c>
      <c r="CL4" s="2">
        <v>2</v>
      </c>
      <c r="CM4" s="2" t="s">
        <v>13</v>
      </c>
      <c r="CN4" s="2">
        <v>2</v>
      </c>
      <c r="CO4" s="2" t="s">
        <v>21</v>
      </c>
    </row>
    <row r="5" spans="1:93" ht="42" x14ac:dyDescent="0.35">
      <c r="A5" s="1">
        <f t="shared" ca="1" si="2"/>
        <v>1</v>
      </c>
      <c r="B5" s="1" t="str">
        <f t="shared" ca="1" si="3"/>
        <v>Women</v>
      </c>
      <c r="C5" s="1">
        <f t="shared" ca="1" si="4"/>
        <v>24</v>
      </c>
      <c r="D5" s="1">
        <f t="shared" ca="1" si="5"/>
        <v>3</v>
      </c>
      <c r="E5" s="1" t="str">
        <f t="shared" ca="1" si="6"/>
        <v>teaching</v>
      </c>
      <c r="F5" s="1">
        <f t="shared" ca="1" si="7"/>
        <v>2</v>
      </c>
      <c r="G5" s="1" t="str">
        <f t="shared" ca="1" si="8"/>
        <v>college</v>
      </c>
      <c r="H5" s="1">
        <f t="shared" ca="1" si="9"/>
        <v>4</v>
      </c>
      <c r="I5" s="1">
        <f t="shared" ca="1" si="0"/>
        <v>2</v>
      </c>
      <c r="J5" s="70">
        <f t="shared" ca="1" si="10"/>
        <v>4082</v>
      </c>
      <c r="K5" s="1">
        <f t="shared" ca="1" si="11"/>
        <v>5</v>
      </c>
      <c r="L5" s="1" t="str">
        <f t="shared" ca="1" si="12"/>
        <v>Sedi Beshr</v>
      </c>
      <c r="M5" s="70">
        <f t="shared" ca="1" si="13"/>
        <v>12246</v>
      </c>
      <c r="N5" s="70">
        <f t="shared" ca="1" si="14"/>
        <v>8713.8201299044795</v>
      </c>
      <c r="O5" s="70">
        <f t="shared" ca="1" si="15"/>
        <v>7398.4053194937014</v>
      </c>
      <c r="P5" s="70">
        <f t="shared" ca="1" si="16"/>
        <v>3148</v>
      </c>
      <c r="Q5" s="70">
        <f t="shared" ca="1" si="17"/>
        <v>6984.2086587199656</v>
      </c>
      <c r="R5" s="70">
        <f t="shared" ca="1" si="18"/>
        <v>4776.0521672997347</v>
      </c>
      <c r="S5" s="70">
        <f t="shared" ca="1" si="19"/>
        <v>24420.457486793435</v>
      </c>
      <c r="T5" s="70">
        <f t="shared" ca="1" si="20"/>
        <v>18846.028788624444</v>
      </c>
      <c r="U5" s="70">
        <f t="shared" ca="1" si="21"/>
        <v>5574.4286981689911</v>
      </c>
      <c r="W5" s="7">
        <f t="shared" ca="1" si="22"/>
        <v>1</v>
      </c>
      <c r="X5" s="4">
        <f t="shared" ca="1" si="23"/>
        <v>0</v>
      </c>
      <c r="Y5" s="4"/>
      <c r="Z5" s="4"/>
      <c r="AA5" s="8"/>
      <c r="AC5" s="7">
        <f ca="1">IF(Table1[[#This Row],[field of work]] = "teaching",1,0)</f>
        <v>1</v>
      </c>
      <c r="AD5" s="4">
        <f ca="1">IF(Table1[[#This Row],[field of work]] = "health", 1,0)</f>
        <v>0</v>
      </c>
      <c r="AE5" s="4">
        <f ca="1">IF(Table1[[#This Row],[field of work]] = "construction", 1,0)</f>
        <v>0</v>
      </c>
      <c r="AF5" s="4">
        <f ca="1">IF(Table1[[#This Row],[field of work]] = "IT", 1,0)</f>
        <v>0</v>
      </c>
      <c r="AG5" s="4">
        <f ca="1">IF(Table1[[#This Row],[field of work]] = "general work", 1,0)</f>
        <v>0</v>
      </c>
      <c r="AH5" s="4">
        <f ca="1">IF(Table1[[#This Row],[field of work]] = "agriculture", 1,0)</f>
        <v>0</v>
      </c>
      <c r="AI5" s="4"/>
      <c r="AJ5" s="4"/>
      <c r="AK5" s="4"/>
      <c r="AL5" s="4"/>
      <c r="AM5" s="4"/>
      <c r="AN5" s="4"/>
      <c r="AO5" s="8"/>
      <c r="AP5" s="18">
        <f t="shared" ca="1" si="24"/>
        <v>3699.2026597468507</v>
      </c>
      <c r="AQ5" s="19"/>
      <c r="AR5" s="23">
        <f ca="1">IF(Table1[[#This Row],[Debt]]&gt;$AS$2,1,0)</f>
        <v>1</v>
      </c>
      <c r="AS5" s="24"/>
      <c r="AT5" s="24"/>
      <c r="AU5" s="19"/>
      <c r="AV5" s="24"/>
      <c r="AW5" s="82">
        <f ca="1">Table1[[#This Row],[Mortage left]]/Table1[[#This Row],[Value of the house]]</f>
        <v>0.71156460312791769</v>
      </c>
      <c r="AX5" s="29">
        <f t="shared" ca="1" si="25"/>
        <v>0</v>
      </c>
      <c r="AY5" s="30"/>
      <c r="AZ5" s="19"/>
      <c r="BA5" s="68">
        <f ca="1" xml:space="preserve"> IF(Table1[[#This Row],[Area]]="Sedi Beshr",Table1[[#This Row],[Income]],0)</f>
        <v>4082</v>
      </c>
      <c r="BB5" s="65"/>
      <c r="BC5" s="65">
        <f ca="1" xml:space="preserve"> IF(Table1[[#This Row],[Area]]="Miami",Table1[[#This Row],[Income]],0)</f>
        <v>0</v>
      </c>
      <c r="BD5" s="65"/>
      <c r="BE5" s="65">
        <f ca="1" xml:space="preserve"> IF(Table1[[#This Row],[Area]]="El-Shatbi",Table1[[#This Row],[Income]],0)</f>
        <v>0</v>
      </c>
      <c r="BF5" s="65"/>
      <c r="BG5" s="65">
        <f ca="1" xml:space="preserve"> IF(Table1[[#This Row],[Area]]="el-Hanovil",Table1[[#This Row],[Income]],0)</f>
        <v>0</v>
      </c>
      <c r="BH5" s="65"/>
      <c r="BI5" s="65">
        <f ca="1" xml:space="preserve"> IF(Table1[[#This Row],[Area]]="El-Dekhila",Table1[[#This Row],[Income]],0)</f>
        <v>0</v>
      </c>
      <c r="BJ5" s="66"/>
      <c r="BK5" s="16"/>
      <c r="BL5" s="68">
        <f ca="1"/>
        <v>0</v>
      </c>
      <c r="BM5" s="65"/>
      <c r="BN5" s="65">
        <f ca="1"/>
        <v>0</v>
      </c>
      <c r="BO5" s="65"/>
      <c r="BP5" s="65">
        <f ca="1"/>
        <v>0</v>
      </c>
      <c r="BQ5" s="65"/>
      <c r="BR5" s="65">
        <f ca="1"/>
        <v>0</v>
      </c>
      <c r="BS5" s="65"/>
      <c r="BT5" s="65">
        <f ca="1"/>
        <v>0</v>
      </c>
      <c r="BU5" s="24"/>
      <c r="BV5" s="65">
        <f ca="1"/>
        <v>3243</v>
      </c>
      <c r="BW5" s="19"/>
      <c r="BX5" s="16"/>
      <c r="BY5" s="56">
        <f ca="1">IF(Table1[[#This Row],[Debt]]&gt;Table1[[#This Row],[Income]],1,0)</f>
        <v>1</v>
      </c>
      <c r="BZ5" s="19"/>
      <c r="CA5" s="24"/>
      <c r="CB5" s="76">
        <f ca="1">IF(U4&gt;CC4, C4,0)</f>
        <v>39</v>
      </c>
      <c r="CC5" s="24"/>
      <c r="CD5" s="19"/>
      <c r="CE5" s="16"/>
      <c r="CF5" s="16"/>
      <c r="CG5" s="16"/>
      <c r="CH5" s="16"/>
      <c r="CJ5" s="2">
        <v>3</v>
      </c>
      <c r="CK5" s="2" t="s">
        <v>6</v>
      </c>
      <c r="CL5" s="2">
        <v>3</v>
      </c>
      <c r="CM5" s="2" t="s">
        <v>14</v>
      </c>
      <c r="CN5" s="2">
        <v>3</v>
      </c>
      <c r="CO5" s="2" t="s">
        <v>22</v>
      </c>
    </row>
    <row r="6" spans="1:93" ht="42" x14ac:dyDescent="0.35">
      <c r="A6" s="1">
        <f t="shared" ca="1" si="2"/>
        <v>1</v>
      </c>
      <c r="B6" s="1" t="str">
        <f t="shared" ca="1" si="3"/>
        <v>Women</v>
      </c>
      <c r="C6" s="1">
        <f t="shared" ca="1" si="4"/>
        <v>34</v>
      </c>
      <c r="D6" s="1">
        <f t="shared" ca="1" si="5"/>
        <v>6</v>
      </c>
      <c r="E6" s="1" t="str">
        <f t="shared" ca="1" si="6"/>
        <v>agriculture</v>
      </c>
      <c r="F6" s="1">
        <f t="shared" ca="1" si="7"/>
        <v>4</v>
      </c>
      <c r="G6" s="1" t="str">
        <f t="shared" ca="1" si="8"/>
        <v>technical</v>
      </c>
      <c r="H6" s="1">
        <f t="shared" ca="1" si="9"/>
        <v>2</v>
      </c>
      <c r="I6" s="1">
        <f t="shared" ca="1" si="0"/>
        <v>1</v>
      </c>
      <c r="J6" s="70">
        <f t="shared" ca="1" si="10"/>
        <v>3249</v>
      </c>
      <c r="K6" s="1">
        <f t="shared" ca="1" si="11"/>
        <v>1</v>
      </c>
      <c r="L6" s="1" t="str">
        <f t="shared" ca="1" si="12"/>
        <v>El-Shatbi</v>
      </c>
      <c r="M6" s="70">
        <f t="shared" ca="1" si="13"/>
        <v>9747</v>
      </c>
      <c r="N6" s="70">
        <f t="shared" ca="1" si="14"/>
        <v>5041.6452653688384</v>
      </c>
      <c r="O6" s="70">
        <f t="shared" ca="1" si="15"/>
        <v>180.16913751373721</v>
      </c>
      <c r="P6" s="70">
        <f t="shared" ca="1" si="16"/>
        <v>10</v>
      </c>
      <c r="Q6" s="70">
        <f t="shared" ca="1" si="17"/>
        <v>6414.3986642912596</v>
      </c>
      <c r="R6" s="70">
        <f t="shared" ca="1" si="18"/>
        <v>2936.9034667893047</v>
      </c>
      <c r="S6" s="70">
        <f t="shared" ca="1" si="19"/>
        <v>12864.072604303043</v>
      </c>
      <c r="T6" s="70">
        <f t="shared" ca="1" si="20"/>
        <v>11466.043929660098</v>
      </c>
      <c r="U6" s="70">
        <f t="shared" ca="1" si="21"/>
        <v>1398.0286746429447</v>
      </c>
      <c r="W6" s="7">
        <f t="shared" ca="1" si="22"/>
        <v>1</v>
      </c>
      <c r="X6" s="4">
        <f t="shared" ca="1" si="23"/>
        <v>0</v>
      </c>
      <c r="Y6" s="4"/>
      <c r="Z6" s="4"/>
      <c r="AA6" s="8"/>
      <c r="AC6" s="7">
        <f ca="1">IF(Table1[[#This Row],[field of work]] = "teaching",1,0)</f>
        <v>0</v>
      </c>
      <c r="AD6" s="4">
        <f ca="1">IF(Table1[[#This Row],[field of work]] = "health", 1,0)</f>
        <v>0</v>
      </c>
      <c r="AE6" s="4">
        <f ca="1">IF(Table1[[#This Row],[field of work]] = "construction", 1,0)</f>
        <v>0</v>
      </c>
      <c r="AF6" s="4">
        <f ca="1">IF(Table1[[#This Row],[field of work]] = "IT", 1,0)</f>
        <v>0</v>
      </c>
      <c r="AG6" s="4">
        <f ca="1">IF(Table1[[#This Row],[field of work]] = "general work", 1,0)</f>
        <v>0</v>
      </c>
      <c r="AH6" s="4">
        <f ca="1">IF(Table1[[#This Row],[field of work]] = "agriculture", 1,0)</f>
        <v>1</v>
      </c>
      <c r="AI6" s="4"/>
      <c r="AJ6" s="4"/>
      <c r="AK6" s="4"/>
      <c r="AL6" s="4"/>
      <c r="AM6" s="4"/>
      <c r="AN6" s="4"/>
      <c r="AO6" s="8"/>
      <c r="AP6" s="18">
        <f t="shared" ca="1" si="24"/>
        <v>180.16913751373721</v>
      </c>
      <c r="AQ6" s="19"/>
      <c r="AR6" s="23">
        <f ca="1">IF(Table1[[#This Row],[Debt]]&gt;$AS$2,1,0)</f>
        <v>1</v>
      </c>
      <c r="AS6" s="24"/>
      <c r="AT6" s="24"/>
      <c r="AU6" s="19"/>
      <c r="AV6" s="24"/>
      <c r="AW6" s="82">
        <f ca="1">Table1[[#This Row],[Mortage left]]/Table1[[#This Row],[Value of the house]]</f>
        <v>0.51725097623564564</v>
      </c>
      <c r="AX6" s="29">
        <f t="shared" ca="1" si="25"/>
        <v>0</v>
      </c>
      <c r="AY6" s="30"/>
      <c r="AZ6" s="19"/>
      <c r="BA6" s="68">
        <f ca="1" xml:space="preserve"> IF(Table1[[#This Row],[Area]]="Sedi Beshr",Table1[[#This Row],[Income]],0)</f>
        <v>0</v>
      </c>
      <c r="BB6" s="65"/>
      <c r="BC6" s="65">
        <f ca="1" xml:space="preserve"> IF(Table1[[#This Row],[Area]]="Miami",Table1[[#This Row],[Income]],0)</f>
        <v>0</v>
      </c>
      <c r="BD6" s="65"/>
      <c r="BE6" s="65">
        <f ca="1" xml:space="preserve"> IF(Table1[[#This Row],[Area]]="El-Shatbi",Table1[[#This Row],[Income]],0)</f>
        <v>3249</v>
      </c>
      <c r="BF6" s="65"/>
      <c r="BG6" s="65">
        <f ca="1" xml:space="preserve"> IF(Table1[[#This Row],[Area]]="el-Hanovil",Table1[[#This Row],[Income]],0)</f>
        <v>0</v>
      </c>
      <c r="BH6" s="65"/>
      <c r="BI6" s="65">
        <f ca="1" xml:space="preserve"> IF(Table1[[#This Row],[Area]]="El-Dekhila",Table1[[#This Row],[Income]],0)</f>
        <v>0</v>
      </c>
      <c r="BJ6" s="66"/>
      <c r="BK6" s="16"/>
      <c r="BL6" s="68">
        <f ca="1"/>
        <v>0</v>
      </c>
      <c r="BM6" s="65"/>
      <c r="BN6" s="65">
        <f ca="1"/>
        <v>0</v>
      </c>
      <c r="BO6" s="65"/>
      <c r="BP6" s="65">
        <f ca="1"/>
        <v>4082</v>
      </c>
      <c r="BQ6" s="65"/>
      <c r="BR6" s="65">
        <f ca="1"/>
        <v>0</v>
      </c>
      <c r="BS6" s="65"/>
      <c r="BT6" s="65">
        <f ca="1"/>
        <v>0</v>
      </c>
      <c r="BU6" s="24"/>
      <c r="BV6" s="65">
        <f ca="1"/>
        <v>0</v>
      </c>
      <c r="BW6" s="19"/>
      <c r="BX6" s="16"/>
      <c r="BY6" s="56">
        <f ca="1">IF(Table1[[#This Row],[Debt]]&gt;Table1[[#This Row],[Income]],1,0)</f>
        <v>1</v>
      </c>
      <c r="BZ6" s="19"/>
      <c r="CA6" s="24"/>
      <c r="CB6" s="76">
        <f ca="1">IF(U5&gt;CC5, C5,0)</f>
        <v>24</v>
      </c>
      <c r="CC6" s="24"/>
      <c r="CD6" s="19"/>
      <c r="CE6" s="16"/>
      <c r="CF6" s="16"/>
      <c r="CG6" s="16"/>
      <c r="CH6" s="16"/>
      <c r="CJ6" s="2">
        <v>4</v>
      </c>
      <c r="CK6" s="2" t="s">
        <v>7</v>
      </c>
      <c r="CL6" s="2">
        <v>4</v>
      </c>
      <c r="CM6" s="2" t="s">
        <v>15</v>
      </c>
      <c r="CN6" s="2">
        <v>4</v>
      </c>
      <c r="CO6" s="2" t="s">
        <v>23</v>
      </c>
    </row>
    <row r="7" spans="1:93" ht="63" x14ac:dyDescent="0.35">
      <c r="A7" s="1">
        <f t="shared" ca="1" si="2"/>
        <v>1</v>
      </c>
      <c r="B7" s="1" t="str">
        <f t="shared" ca="1" si="3"/>
        <v>Women</v>
      </c>
      <c r="C7" s="1">
        <f t="shared" ca="1" si="4"/>
        <v>38</v>
      </c>
      <c r="D7" s="1">
        <f t="shared" ca="1" si="5"/>
        <v>5</v>
      </c>
      <c r="E7" s="1" t="str">
        <f t="shared" ca="1" si="6"/>
        <v>general work</v>
      </c>
      <c r="F7" s="1">
        <f t="shared" ca="1" si="7"/>
        <v>5</v>
      </c>
      <c r="G7" s="1" t="str">
        <f t="shared" ca="1" si="8"/>
        <v>other</v>
      </c>
      <c r="H7" s="1">
        <f t="shared" ca="1" si="9"/>
        <v>2</v>
      </c>
      <c r="I7" s="1">
        <f t="shared" ca="1" si="0"/>
        <v>2</v>
      </c>
      <c r="J7" s="70">
        <f t="shared" ca="1" si="10"/>
        <v>2066</v>
      </c>
      <c r="K7" s="1">
        <f t="shared" ca="1" si="11"/>
        <v>3</v>
      </c>
      <c r="L7" s="1" t="str">
        <f t="shared" ca="1" si="12"/>
        <v>El-Hanovil</v>
      </c>
      <c r="M7" s="70">
        <f t="shared" ca="1" si="13"/>
        <v>8264</v>
      </c>
      <c r="N7" s="70">
        <f t="shared" ca="1" si="14"/>
        <v>6060.2744084780788</v>
      </c>
      <c r="O7" s="70">
        <f t="shared" ca="1" si="15"/>
        <v>3977.4365207052988</v>
      </c>
      <c r="P7" s="70">
        <f t="shared" ca="1" si="16"/>
        <v>3786</v>
      </c>
      <c r="Q7" s="70">
        <f t="shared" ca="1" si="17"/>
        <v>1799.2982404520167</v>
      </c>
      <c r="R7" s="70">
        <f t="shared" ca="1" si="18"/>
        <v>2749.881177007418</v>
      </c>
      <c r="S7" s="70">
        <f t="shared" ca="1" si="19"/>
        <v>14991.317697712715</v>
      </c>
      <c r="T7" s="70">
        <f t="shared" ca="1" si="20"/>
        <v>11645.572648930096</v>
      </c>
      <c r="U7" s="70">
        <f t="shared" ca="1" si="21"/>
        <v>3345.7450487826191</v>
      </c>
      <c r="W7" s="7">
        <f t="shared" ca="1" si="22"/>
        <v>1</v>
      </c>
      <c r="X7" s="4">
        <f t="shared" ca="1" si="23"/>
        <v>0</v>
      </c>
      <c r="Y7" s="4"/>
      <c r="Z7" s="4"/>
      <c r="AA7" s="8"/>
      <c r="AC7" s="7">
        <f ca="1">IF(Table1[[#This Row],[field of work]] = "teaching",1,0)</f>
        <v>0</v>
      </c>
      <c r="AD7" s="4">
        <f ca="1">IF(Table1[[#This Row],[field of work]] = "health", 1,0)</f>
        <v>0</v>
      </c>
      <c r="AE7" s="4">
        <f ca="1">IF(Table1[[#This Row],[field of work]] = "construction", 1,0)</f>
        <v>0</v>
      </c>
      <c r="AF7" s="4">
        <f ca="1">IF(Table1[[#This Row],[field of work]] = "IT", 1,0)</f>
        <v>0</v>
      </c>
      <c r="AG7" s="4">
        <f ca="1">IF(Table1[[#This Row],[field of work]] = "general work", 1,0)</f>
        <v>1</v>
      </c>
      <c r="AH7" s="4">
        <f ca="1">IF(Table1[[#This Row],[field of work]] = "agriculture", 1,0)</f>
        <v>0</v>
      </c>
      <c r="AI7" s="4"/>
      <c r="AJ7" s="4"/>
      <c r="AK7" s="4"/>
      <c r="AL7" s="4"/>
      <c r="AM7" s="4"/>
      <c r="AN7" s="4"/>
      <c r="AO7" s="8"/>
      <c r="AP7" s="18">
        <f t="shared" ca="1" si="24"/>
        <v>1988.7182603526494</v>
      </c>
      <c r="AQ7" s="19"/>
      <c r="AR7" s="23">
        <f ca="1">IF(Table1[[#This Row],[Debt]]&gt;$AS$2,1,0)</f>
        <v>1</v>
      </c>
      <c r="AS7" s="24"/>
      <c r="AT7" s="24"/>
      <c r="AU7" s="19"/>
      <c r="AV7" s="24"/>
      <c r="AW7" s="82">
        <f ca="1">Table1[[#This Row],[Mortage left]]/Table1[[#This Row],[Value of the house]]</f>
        <v>0.73333427014497565</v>
      </c>
      <c r="AX7" s="29">
        <f t="shared" ca="1" si="25"/>
        <v>0</v>
      </c>
      <c r="AY7" s="30"/>
      <c r="AZ7" s="19"/>
      <c r="BA7" s="68">
        <f ca="1" xml:space="preserve"> IF(Table1[[#This Row],[Area]]="Sedi Beshr",Table1[[#This Row],[Income]],0)</f>
        <v>0</v>
      </c>
      <c r="BB7" s="65"/>
      <c r="BC7" s="65">
        <f ca="1" xml:space="preserve"> IF(Table1[[#This Row],[Area]]="Miami",Table1[[#This Row],[Income]],0)</f>
        <v>0</v>
      </c>
      <c r="BD7" s="65"/>
      <c r="BE7" s="65">
        <f ca="1" xml:space="preserve"> IF(Table1[[#This Row],[Area]]="El-Shatbi",Table1[[#This Row],[Income]],0)</f>
        <v>0</v>
      </c>
      <c r="BF7" s="65"/>
      <c r="BG7" s="65">
        <f ca="1" xml:space="preserve"> IF(Table1[[#This Row],[Area]]="el-Hanovil",Table1[[#This Row],[Income]],0)</f>
        <v>2066</v>
      </c>
      <c r="BH7" s="65"/>
      <c r="BI7" s="65">
        <f ca="1" xml:space="preserve"> IF(Table1[[#This Row],[Area]]="El-Dekhila",Table1[[#This Row],[Income]],0)</f>
        <v>0</v>
      </c>
      <c r="BJ7" s="66"/>
      <c r="BK7" s="16"/>
      <c r="BL7" s="68">
        <f ca="1"/>
        <v>0</v>
      </c>
      <c r="BM7" s="65"/>
      <c r="BN7" s="65">
        <f ca="1"/>
        <v>0</v>
      </c>
      <c r="BO7" s="65"/>
      <c r="BP7" s="65">
        <f ca="1"/>
        <v>0</v>
      </c>
      <c r="BQ7" s="65"/>
      <c r="BR7" s="65">
        <f ca="1"/>
        <v>0</v>
      </c>
      <c r="BS7" s="65"/>
      <c r="BT7" s="65">
        <f ca="1"/>
        <v>0</v>
      </c>
      <c r="BU7" s="24"/>
      <c r="BV7" s="65">
        <f ca="1"/>
        <v>3249</v>
      </c>
      <c r="BW7" s="19"/>
      <c r="BX7" s="16"/>
      <c r="BY7" s="56">
        <f ca="1">IF(Table1[[#This Row],[Debt]]&gt;Table1[[#This Row],[Income]],1,0)</f>
        <v>0</v>
      </c>
      <c r="BZ7" s="19"/>
      <c r="CA7" s="24"/>
      <c r="CB7" s="76">
        <f ca="1">IF(U6&gt;CC6, C6,0)</f>
        <v>34</v>
      </c>
      <c r="CC7" s="24"/>
      <c r="CD7" s="19"/>
      <c r="CE7" s="16"/>
      <c r="CF7" s="16"/>
      <c r="CG7" s="16"/>
      <c r="CH7" s="16"/>
      <c r="CJ7" s="2">
        <v>5</v>
      </c>
      <c r="CK7" s="2" t="s">
        <v>8</v>
      </c>
      <c r="CL7" s="2">
        <v>5</v>
      </c>
      <c r="CM7" s="2" t="s">
        <v>16</v>
      </c>
      <c r="CN7" s="2">
        <v>5</v>
      </c>
      <c r="CO7" s="2" t="s">
        <v>24</v>
      </c>
    </row>
    <row r="8" spans="1:93" ht="42" x14ac:dyDescent="0.35">
      <c r="A8" s="1">
        <f t="shared" ca="1" si="2"/>
        <v>1</v>
      </c>
      <c r="B8" s="1" t="str">
        <f t="shared" ca="1" si="3"/>
        <v>Women</v>
      </c>
      <c r="C8" s="1">
        <f t="shared" ca="1" si="4"/>
        <v>34</v>
      </c>
      <c r="D8" s="1">
        <f t="shared" ca="1" si="5"/>
        <v>4</v>
      </c>
      <c r="E8" s="1" t="str">
        <f t="shared" ca="1" si="6"/>
        <v>IT</v>
      </c>
      <c r="F8" s="1">
        <f t="shared" ca="1" si="7"/>
        <v>4</v>
      </c>
      <c r="G8" s="1" t="str">
        <f t="shared" ca="1" si="8"/>
        <v>technical</v>
      </c>
      <c r="H8" s="1">
        <f t="shared" ca="1" si="9"/>
        <v>4</v>
      </c>
      <c r="I8" s="1">
        <f t="shared" ca="1" si="0"/>
        <v>2</v>
      </c>
      <c r="J8" s="70">
        <f t="shared" ca="1" si="10"/>
        <v>6286</v>
      </c>
      <c r="K8" s="1">
        <f t="shared" ca="1" si="11"/>
        <v>2</v>
      </c>
      <c r="L8" s="1" t="str">
        <f t="shared" ca="1" si="12"/>
        <v>Miami</v>
      </c>
      <c r="M8" s="70">
        <f t="shared" ca="1" si="13"/>
        <v>31430</v>
      </c>
      <c r="N8" s="70">
        <f t="shared" ca="1" si="14"/>
        <v>25366.120943930007</v>
      </c>
      <c r="O8" s="70">
        <f t="shared" ca="1" si="15"/>
        <v>11810.676967913179</v>
      </c>
      <c r="P8" s="70">
        <f t="shared" ca="1" si="16"/>
        <v>7354</v>
      </c>
      <c r="Q8" s="70">
        <f t="shared" ca="1" si="17"/>
        <v>3918.40612571874</v>
      </c>
      <c r="R8" s="70">
        <f t="shared" ca="1" si="18"/>
        <v>1147.6795437189803</v>
      </c>
      <c r="S8" s="70">
        <f t="shared" ca="1" si="19"/>
        <v>44388.356511632162</v>
      </c>
      <c r="T8" s="70">
        <f t="shared" ca="1" si="20"/>
        <v>36638.52706964875</v>
      </c>
      <c r="U8" s="70">
        <f t="shared" ca="1" si="21"/>
        <v>7749.8294419834128</v>
      </c>
      <c r="W8" s="7">
        <f t="shared" ca="1" si="22"/>
        <v>1</v>
      </c>
      <c r="X8" s="4">
        <f t="shared" ca="1" si="23"/>
        <v>0</v>
      </c>
      <c r="Y8" s="4"/>
      <c r="Z8" s="4"/>
      <c r="AA8" s="8"/>
      <c r="AC8" s="7">
        <f ca="1">IF(Table1[[#This Row],[field of work]] = "teaching",1,0)</f>
        <v>0</v>
      </c>
      <c r="AD8" s="4">
        <f ca="1">IF(Table1[[#This Row],[field of work]] = "health", 1,0)</f>
        <v>0</v>
      </c>
      <c r="AE8" s="4">
        <f ca="1">IF(Table1[[#This Row],[field of work]] = "construction", 1,0)</f>
        <v>0</v>
      </c>
      <c r="AF8" s="4">
        <f ca="1">IF(Table1[[#This Row],[field of work]] = "IT", 1,0)</f>
        <v>1</v>
      </c>
      <c r="AG8" s="4">
        <f ca="1">IF(Table1[[#This Row],[field of work]] = "general work", 1,0)</f>
        <v>0</v>
      </c>
      <c r="AH8" s="4">
        <f ca="1">IF(Table1[[#This Row],[field of work]] = "agriculture", 1,0)</f>
        <v>0</v>
      </c>
      <c r="AI8" s="4"/>
      <c r="AJ8" s="4"/>
      <c r="AK8" s="4"/>
      <c r="AL8" s="4"/>
      <c r="AM8" s="4"/>
      <c r="AN8" s="4"/>
      <c r="AO8" s="8"/>
      <c r="AP8" s="18">
        <f t="shared" ca="1" si="24"/>
        <v>5905.3384839565897</v>
      </c>
      <c r="AQ8" s="19"/>
      <c r="AR8" s="23">
        <f ca="1">IF(Table1[[#This Row],[Debt]]&gt;$AS$2,1,0)</f>
        <v>1</v>
      </c>
      <c r="AS8" s="24"/>
      <c r="AT8" s="24"/>
      <c r="AU8" s="19"/>
      <c r="AV8" s="24"/>
      <c r="AW8" s="82">
        <f ca="1">Table1[[#This Row],[Mortage left]]/Table1[[#This Row],[Value of the house]]</f>
        <v>0.8070671633448937</v>
      </c>
      <c r="AX8" s="29">
        <f t="shared" ca="1" si="25"/>
        <v>0</v>
      </c>
      <c r="AY8" s="30"/>
      <c r="AZ8" s="19"/>
      <c r="BA8" s="68">
        <f ca="1" xml:space="preserve"> IF(Table1[[#This Row],[Area]]="Sedi Beshr",Table1[[#This Row],[Income]],0)</f>
        <v>0</v>
      </c>
      <c r="BB8" s="65"/>
      <c r="BC8" s="65">
        <f ca="1" xml:space="preserve"> IF(Table1[[#This Row],[Area]]="Miami",Table1[[#This Row],[Income]],0)</f>
        <v>6286</v>
      </c>
      <c r="BD8" s="65"/>
      <c r="BE8" s="65">
        <f ca="1" xml:space="preserve"> IF(Table1[[#This Row],[Area]]="El-Shatbi",Table1[[#This Row],[Income]],0)</f>
        <v>0</v>
      </c>
      <c r="BF8" s="65"/>
      <c r="BG8" s="65">
        <f ca="1" xml:space="preserve"> IF(Table1[[#This Row],[Area]]="el-Hanovil",Table1[[#This Row],[Income]],0)</f>
        <v>0</v>
      </c>
      <c r="BH8" s="65"/>
      <c r="BI8" s="65">
        <f ca="1" xml:space="preserve"> IF(Table1[[#This Row],[Area]]="El-Dekhila",Table1[[#This Row],[Income]],0)</f>
        <v>0</v>
      </c>
      <c r="BJ8" s="66"/>
      <c r="BK8" s="16"/>
      <c r="BL8" s="68">
        <f ca="1"/>
        <v>0</v>
      </c>
      <c r="BM8" s="65"/>
      <c r="BN8" s="65">
        <f ca="1"/>
        <v>0</v>
      </c>
      <c r="BO8" s="65"/>
      <c r="BP8" s="65">
        <f ca="1"/>
        <v>0</v>
      </c>
      <c r="BQ8" s="65"/>
      <c r="BR8" s="65">
        <f ca="1"/>
        <v>0</v>
      </c>
      <c r="BS8" s="65"/>
      <c r="BT8" s="65">
        <f ca="1"/>
        <v>2066</v>
      </c>
      <c r="BU8" s="24"/>
      <c r="BV8" s="65">
        <f ca="1"/>
        <v>0</v>
      </c>
      <c r="BW8" s="19"/>
      <c r="BX8" s="16"/>
      <c r="BY8" s="56">
        <f ca="1">IF(Table1[[#This Row],[Debt]]&gt;Table1[[#This Row],[Income]],1,0)</f>
        <v>0</v>
      </c>
      <c r="BZ8" s="19"/>
      <c r="CA8" s="24"/>
      <c r="CB8" s="76">
        <f ca="1">IF(U7&gt;CC7, C7,0)</f>
        <v>38</v>
      </c>
      <c r="CC8" s="24"/>
      <c r="CD8" s="19"/>
      <c r="CE8" s="16"/>
      <c r="CF8" s="16"/>
      <c r="CG8" s="16"/>
      <c r="CH8" s="16"/>
      <c r="CJ8" s="2">
        <v>6</v>
      </c>
      <c r="CK8" s="2" t="s">
        <v>9</v>
      </c>
    </row>
    <row r="9" spans="1:93" x14ac:dyDescent="0.35">
      <c r="A9" s="1">
        <f t="shared" ca="1" si="2"/>
        <v>0</v>
      </c>
      <c r="B9" s="1" t="str">
        <f t="shared" ca="1" si="3"/>
        <v>Men</v>
      </c>
      <c r="C9" s="1">
        <f t="shared" ca="1" si="4"/>
        <v>35</v>
      </c>
      <c r="D9" s="1">
        <f t="shared" ca="1" si="5"/>
        <v>2</v>
      </c>
      <c r="E9" s="1" t="str">
        <f t="shared" ca="1" si="6"/>
        <v>construction</v>
      </c>
      <c r="F9" s="1">
        <f t="shared" ca="1" si="7"/>
        <v>3</v>
      </c>
      <c r="G9" s="1" t="str">
        <f t="shared" ca="1" si="8"/>
        <v>university</v>
      </c>
      <c r="H9" s="1">
        <f t="shared" ca="1" si="9"/>
        <v>3</v>
      </c>
      <c r="I9" s="1">
        <f t="shared" ca="1" si="0"/>
        <v>1</v>
      </c>
      <c r="J9" s="70">
        <f t="shared" ca="1" si="10"/>
        <v>5283</v>
      </c>
      <c r="K9" s="1">
        <f t="shared" ca="1" si="11"/>
        <v>2</v>
      </c>
      <c r="L9" s="1" t="str">
        <f t="shared" ca="1" si="12"/>
        <v>Miami</v>
      </c>
      <c r="M9" s="70">
        <f t="shared" ca="1" si="13"/>
        <v>26415</v>
      </c>
      <c r="N9" s="70">
        <f t="shared" ca="1" si="14"/>
        <v>15358.582874270169</v>
      </c>
      <c r="O9" s="70">
        <f t="shared" ca="1" si="15"/>
        <v>5119.3825892292743</v>
      </c>
      <c r="P9" s="70">
        <f t="shared" ca="1" si="16"/>
        <v>1375</v>
      </c>
      <c r="Q9" s="70">
        <f t="shared" ca="1" si="17"/>
        <v>5506.7308996563779</v>
      </c>
      <c r="R9" s="70">
        <f t="shared" ca="1" si="18"/>
        <v>7366.4789123209648</v>
      </c>
      <c r="S9" s="70">
        <f t="shared" ca="1" si="19"/>
        <v>38900.861501550236</v>
      </c>
      <c r="T9" s="70">
        <f t="shared" ca="1" si="20"/>
        <v>22240.313773926548</v>
      </c>
      <c r="U9" s="70">
        <f t="shared" ca="1" si="21"/>
        <v>16660.547727623689</v>
      </c>
      <c r="W9" s="7">
        <f t="shared" ca="1" si="22"/>
        <v>0</v>
      </c>
      <c r="X9" s="4">
        <f t="shared" ca="1" si="23"/>
        <v>1</v>
      </c>
      <c r="Y9" s="4"/>
      <c r="Z9" s="4"/>
      <c r="AA9" s="8"/>
      <c r="AC9" s="7">
        <f ca="1">IF(Table1[[#This Row],[field of work]] = "teaching",1,0)</f>
        <v>0</v>
      </c>
      <c r="AD9" s="4">
        <f ca="1">IF(Table1[[#This Row],[field of work]] = "health", 1,0)</f>
        <v>0</v>
      </c>
      <c r="AE9" s="4">
        <f ca="1">IF(Table1[[#This Row],[field of work]] = "construction", 1,0)</f>
        <v>1</v>
      </c>
      <c r="AF9" s="4">
        <f ca="1">IF(Table1[[#This Row],[field of work]] = "IT", 1,0)</f>
        <v>0</v>
      </c>
      <c r="AG9" s="4">
        <f ca="1">IF(Table1[[#This Row],[field of work]] = "general work", 1,0)</f>
        <v>0</v>
      </c>
      <c r="AH9" s="4">
        <f ca="1">IF(Table1[[#This Row],[field of work]] = "agriculture", 1,0)</f>
        <v>0</v>
      </c>
      <c r="AI9" s="4"/>
      <c r="AJ9" s="4"/>
      <c r="AK9" s="4"/>
      <c r="AL9" s="4"/>
      <c r="AM9" s="4"/>
      <c r="AN9" s="4"/>
      <c r="AO9" s="8"/>
      <c r="AP9" s="18">
        <f t="shared" ca="1" si="24"/>
        <v>5119.3825892292743</v>
      </c>
      <c r="AQ9" s="19"/>
      <c r="AR9" s="23">
        <f ca="1">IF(Table1[[#This Row],[Debt]]&gt;$AS$2,1,0)</f>
        <v>1</v>
      </c>
      <c r="AS9" s="24"/>
      <c r="AT9" s="24"/>
      <c r="AU9" s="19"/>
      <c r="AV9" s="24"/>
      <c r="AW9" s="82">
        <f ca="1">Table1[[#This Row],[Mortage left]]/Table1[[#This Row],[Value of the house]]</f>
        <v>0.58143414250502246</v>
      </c>
      <c r="AX9" s="29">
        <f t="shared" ca="1" si="25"/>
        <v>0</v>
      </c>
      <c r="AY9" s="30"/>
      <c r="AZ9" s="19"/>
      <c r="BA9" s="68">
        <f ca="1" xml:space="preserve"> IF(Table1[[#This Row],[Area]]="Sedi Beshr",Table1[[#This Row],[Income]],0)</f>
        <v>0</v>
      </c>
      <c r="BB9" s="65"/>
      <c r="BC9" s="65">
        <f ca="1" xml:space="preserve"> IF(Table1[[#This Row],[Area]]="Miami",Table1[[#This Row],[Income]],0)</f>
        <v>5283</v>
      </c>
      <c r="BD9" s="65"/>
      <c r="BE9" s="65">
        <f ca="1" xml:space="preserve"> IF(Table1[[#This Row],[Area]]="El-Shatbi",Table1[[#This Row],[Income]],0)</f>
        <v>0</v>
      </c>
      <c r="BF9" s="65"/>
      <c r="BG9" s="65">
        <f ca="1" xml:space="preserve"> IF(Table1[[#This Row],[Area]]="el-Hanovil",Table1[[#This Row],[Income]],0)</f>
        <v>0</v>
      </c>
      <c r="BH9" s="65"/>
      <c r="BI9" s="65">
        <f ca="1" xml:space="preserve"> IF(Table1[[#This Row],[Area]]="El-Dekhila",Table1[[#This Row],[Income]],0)</f>
        <v>0</v>
      </c>
      <c r="BJ9" s="66"/>
      <c r="BK9" s="16"/>
      <c r="BL9" s="68">
        <f ca="1"/>
        <v>0</v>
      </c>
      <c r="BM9" s="65"/>
      <c r="BN9" s="65">
        <f ca="1"/>
        <v>0</v>
      </c>
      <c r="BO9" s="65"/>
      <c r="BP9" s="65">
        <f ca="1"/>
        <v>0</v>
      </c>
      <c r="BQ9" s="65"/>
      <c r="BR9" s="65">
        <f ca="1"/>
        <v>6286</v>
      </c>
      <c r="BS9" s="65"/>
      <c r="BT9" s="65">
        <f ca="1"/>
        <v>0</v>
      </c>
      <c r="BU9" s="24"/>
      <c r="BV9" s="65">
        <f ca="1"/>
        <v>0</v>
      </c>
      <c r="BW9" s="19"/>
      <c r="BX9" s="16"/>
      <c r="BY9" s="56">
        <f ca="1">IF(Table1[[#This Row],[Debt]]&gt;Table1[[#This Row],[Income]],1,0)</f>
        <v>1</v>
      </c>
      <c r="BZ9" s="19"/>
      <c r="CA9" s="24"/>
      <c r="CB9" s="76">
        <f ca="1">IF(U8&gt;CC8, C8,0)</f>
        <v>34</v>
      </c>
      <c r="CC9" s="24"/>
      <c r="CD9" s="19"/>
      <c r="CE9" s="16"/>
      <c r="CF9" s="16"/>
      <c r="CG9" s="16"/>
      <c r="CH9" s="16"/>
    </row>
    <row r="10" spans="1:93" x14ac:dyDescent="0.35">
      <c r="A10" s="1">
        <f t="shared" ca="1" si="2"/>
        <v>0</v>
      </c>
      <c r="B10" s="1" t="str">
        <f t="shared" ca="1" si="3"/>
        <v>Men</v>
      </c>
      <c r="C10" s="1">
        <f t="shared" ca="1" si="4"/>
        <v>28</v>
      </c>
      <c r="D10" s="1">
        <f t="shared" ca="1" si="5"/>
        <v>4</v>
      </c>
      <c r="E10" s="1" t="str">
        <f t="shared" ca="1" si="6"/>
        <v>IT</v>
      </c>
      <c r="F10" s="1">
        <f t="shared" ca="1" si="7"/>
        <v>1</v>
      </c>
      <c r="G10" s="1" t="str">
        <f t="shared" ca="1" si="8"/>
        <v>High school</v>
      </c>
      <c r="H10" s="1">
        <f t="shared" ca="1" si="9"/>
        <v>1</v>
      </c>
      <c r="I10" s="1">
        <f t="shared" ca="1" si="0"/>
        <v>1</v>
      </c>
      <c r="J10" s="70">
        <f t="shared" ca="1" si="10"/>
        <v>1303</v>
      </c>
      <c r="K10" s="1">
        <f t="shared" ca="1" si="11"/>
        <v>5</v>
      </c>
      <c r="L10" s="1" t="str">
        <f t="shared" ca="1" si="12"/>
        <v>Sedi Beshr</v>
      </c>
      <c r="M10" s="70">
        <f t="shared" ca="1" si="13"/>
        <v>3909</v>
      </c>
      <c r="N10" s="70">
        <f t="shared" ca="1" si="14"/>
        <v>570.75936991047206</v>
      </c>
      <c r="O10" s="70">
        <f t="shared" ca="1" si="15"/>
        <v>559.74369870364171</v>
      </c>
      <c r="P10" s="70">
        <f t="shared" ca="1" si="16"/>
        <v>240</v>
      </c>
      <c r="Q10" s="70">
        <f t="shared" ca="1" si="17"/>
        <v>1336.5058935641187</v>
      </c>
      <c r="R10" s="70">
        <f t="shared" ca="1" si="18"/>
        <v>415.85529700188039</v>
      </c>
      <c r="S10" s="70">
        <f t="shared" ca="1" si="19"/>
        <v>4884.5989957055217</v>
      </c>
      <c r="T10" s="70">
        <f t="shared" ca="1" si="20"/>
        <v>2147.2652634745909</v>
      </c>
      <c r="U10" s="70">
        <f t="shared" ca="1" si="21"/>
        <v>2737.3337322309308</v>
      </c>
      <c r="W10" s="7">
        <f t="shared" ca="1" si="22"/>
        <v>0</v>
      </c>
      <c r="X10" s="4">
        <f t="shared" ca="1" si="23"/>
        <v>1</v>
      </c>
      <c r="Y10" s="4"/>
      <c r="Z10" s="4"/>
      <c r="AA10" s="8"/>
      <c r="AC10" s="7">
        <f ca="1">IF(Table1[[#This Row],[field of work]] = "teaching",1,0)</f>
        <v>0</v>
      </c>
      <c r="AD10" s="4">
        <f ca="1">IF(Table1[[#This Row],[field of work]] = "health", 1,0)</f>
        <v>0</v>
      </c>
      <c r="AE10" s="4">
        <f ca="1">IF(Table1[[#This Row],[field of work]] = "construction", 1,0)</f>
        <v>0</v>
      </c>
      <c r="AF10" s="4">
        <f ca="1">IF(Table1[[#This Row],[field of work]] = "IT", 1,0)</f>
        <v>1</v>
      </c>
      <c r="AG10" s="4">
        <f ca="1">IF(Table1[[#This Row],[field of work]] = "general work", 1,0)</f>
        <v>0</v>
      </c>
      <c r="AH10" s="4">
        <f ca="1">IF(Table1[[#This Row],[field of work]] = "agriculture", 1,0)</f>
        <v>0</v>
      </c>
      <c r="AI10" s="4"/>
      <c r="AJ10" s="4"/>
      <c r="AK10" s="4"/>
      <c r="AL10" s="4"/>
      <c r="AM10" s="4"/>
      <c r="AN10" s="4"/>
      <c r="AO10" s="8"/>
      <c r="AP10" s="18">
        <f t="shared" ca="1" si="24"/>
        <v>559.74369870364171</v>
      </c>
      <c r="AQ10" s="19"/>
      <c r="AR10" s="23">
        <f ca="1">IF(Table1[[#This Row],[Debt]]&gt;$AS$2,1,0)</f>
        <v>1</v>
      </c>
      <c r="AS10" s="24"/>
      <c r="AT10" s="24"/>
      <c r="AU10" s="19"/>
      <c r="AV10" s="24"/>
      <c r="AW10" s="82">
        <f ca="1">Table1[[#This Row],[Mortage left]]/Table1[[#This Row],[Value of the house]]</f>
        <v>0.1460116065260865</v>
      </c>
      <c r="AX10" s="29">
        <f t="shared" ca="1" si="25"/>
        <v>1</v>
      </c>
      <c r="AY10" s="30"/>
      <c r="AZ10" s="19"/>
      <c r="BA10" s="68">
        <f ca="1" xml:space="preserve"> IF(Table1[[#This Row],[Area]]="Sedi Beshr",Table1[[#This Row],[Income]],0)</f>
        <v>1303</v>
      </c>
      <c r="BB10" s="65"/>
      <c r="BC10" s="65">
        <f ca="1" xml:space="preserve"> IF(Table1[[#This Row],[Area]]="Miami",Table1[[#This Row],[Income]],0)</f>
        <v>0</v>
      </c>
      <c r="BD10" s="65"/>
      <c r="BE10" s="65">
        <f ca="1" xml:space="preserve"> IF(Table1[[#This Row],[Area]]="El-Shatbi",Table1[[#This Row],[Income]],0)</f>
        <v>0</v>
      </c>
      <c r="BF10" s="65"/>
      <c r="BG10" s="65">
        <f ca="1" xml:space="preserve"> IF(Table1[[#This Row],[Area]]="el-Hanovil",Table1[[#This Row],[Income]],0)</f>
        <v>0</v>
      </c>
      <c r="BH10" s="65"/>
      <c r="BI10" s="65">
        <f ca="1" xml:space="preserve"> IF(Table1[[#This Row],[Area]]="El-Dekhila",Table1[[#This Row],[Income]],0)</f>
        <v>0</v>
      </c>
      <c r="BJ10" s="66"/>
      <c r="BK10" s="16"/>
      <c r="BL10" s="68">
        <f ca="1"/>
        <v>0</v>
      </c>
      <c r="BM10" s="65"/>
      <c r="BN10" s="65">
        <f ca="1"/>
        <v>5283</v>
      </c>
      <c r="BO10" s="65"/>
      <c r="BP10" s="65">
        <f ca="1"/>
        <v>0</v>
      </c>
      <c r="BQ10" s="65"/>
      <c r="BR10" s="65">
        <f ca="1"/>
        <v>0</v>
      </c>
      <c r="BS10" s="65"/>
      <c r="BT10" s="65">
        <f ca="1"/>
        <v>0</v>
      </c>
      <c r="BU10" s="24"/>
      <c r="BV10" s="65">
        <f ca="1"/>
        <v>0</v>
      </c>
      <c r="BW10" s="19"/>
      <c r="BX10" s="16"/>
      <c r="BY10" s="56">
        <f ca="1">IF(Table1[[#This Row],[Debt]]&gt;Table1[[#This Row],[Income]],1,0)</f>
        <v>1</v>
      </c>
      <c r="BZ10" s="19"/>
      <c r="CA10" s="24"/>
      <c r="CB10" s="76">
        <f ca="1">IF(U9&gt;CC9, C9,0)</f>
        <v>35</v>
      </c>
      <c r="CC10" s="24"/>
      <c r="CD10" s="19"/>
      <c r="CE10" s="16"/>
      <c r="CF10" s="16"/>
      <c r="CG10" s="16"/>
      <c r="CH10" s="16"/>
    </row>
    <row r="11" spans="1:93" x14ac:dyDescent="0.35">
      <c r="A11" s="1">
        <f t="shared" ca="1" si="2"/>
        <v>0</v>
      </c>
      <c r="B11" s="1" t="str">
        <f t="shared" ca="1" si="3"/>
        <v>Men</v>
      </c>
      <c r="C11" s="1">
        <f t="shared" ca="1" si="4"/>
        <v>21</v>
      </c>
      <c r="D11" s="1">
        <f t="shared" ca="1" si="5"/>
        <v>6</v>
      </c>
      <c r="E11" s="1" t="str">
        <f t="shared" ca="1" si="6"/>
        <v>agriculture</v>
      </c>
      <c r="F11" s="1">
        <f t="shared" ca="1" si="7"/>
        <v>3</v>
      </c>
      <c r="G11" s="1" t="str">
        <f t="shared" ca="1" si="8"/>
        <v>university</v>
      </c>
      <c r="H11" s="1">
        <f t="shared" ca="1" si="9"/>
        <v>0</v>
      </c>
      <c r="I11" s="1">
        <f t="shared" ca="1" si="0"/>
        <v>1</v>
      </c>
      <c r="J11" s="70">
        <f t="shared" ca="1" si="10"/>
        <v>6850</v>
      </c>
      <c r="K11" s="1">
        <f t="shared" ca="1" si="11"/>
        <v>4</v>
      </c>
      <c r="L11" s="1" t="str">
        <f t="shared" ca="1" si="12"/>
        <v>El-Dekhila</v>
      </c>
      <c r="M11" s="70">
        <f t="shared" ca="1" si="13"/>
        <v>27400</v>
      </c>
      <c r="N11" s="70">
        <f t="shared" ca="1" si="14"/>
        <v>14789.773085922428</v>
      </c>
      <c r="O11" s="70">
        <f t="shared" ca="1" si="15"/>
        <v>5618.3504446322677</v>
      </c>
      <c r="P11" s="70">
        <f t="shared" ca="1" si="16"/>
        <v>2214</v>
      </c>
      <c r="Q11" s="70">
        <f t="shared" ca="1" si="17"/>
        <v>7141.7841343548962</v>
      </c>
      <c r="R11" s="70">
        <f t="shared" ca="1" si="18"/>
        <v>5614.9445159116049</v>
      </c>
      <c r="S11" s="70">
        <f t="shared" ca="1" si="19"/>
        <v>38633.294960543877</v>
      </c>
      <c r="T11" s="70">
        <f t="shared" ca="1" si="20"/>
        <v>24145.557220277326</v>
      </c>
      <c r="U11" s="70">
        <f t="shared" ca="1" si="21"/>
        <v>14487.737740266552</v>
      </c>
      <c r="W11" s="7">
        <f t="shared" ca="1" si="22"/>
        <v>0</v>
      </c>
      <c r="X11" s="4">
        <f t="shared" ca="1" si="23"/>
        <v>1</v>
      </c>
      <c r="Y11" s="4"/>
      <c r="Z11" s="4"/>
      <c r="AA11" s="8"/>
      <c r="AC11" s="7">
        <f ca="1">IF(Table1[[#This Row],[field of work]] = "teaching",1,0)</f>
        <v>0</v>
      </c>
      <c r="AD11" s="4">
        <f ca="1">IF(Table1[[#This Row],[field of work]] = "health", 1,0)</f>
        <v>0</v>
      </c>
      <c r="AE11" s="4">
        <f ca="1">IF(Table1[[#This Row],[field of work]] = "construction", 1,0)</f>
        <v>0</v>
      </c>
      <c r="AF11" s="4">
        <f ca="1">IF(Table1[[#This Row],[field of work]] = "IT", 1,0)</f>
        <v>0</v>
      </c>
      <c r="AG11" s="4">
        <f ca="1">IF(Table1[[#This Row],[field of work]] = "general work", 1,0)</f>
        <v>0</v>
      </c>
      <c r="AH11" s="4">
        <f ca="1">IF(Table1[[#This Row],[field of work]] = "agriculture", 1,0)</f>
        <v>1</v>
      </c>
      <c r="AI11" s="4"/>
      <c r="AJ11" s="4"/>
      <c r="AK11" s="4"/>
      <c r="AL11" s="4"/>
      <c r="AM11" s="4"/>
      <c r="AN11" s="4"/>
      <c r="AO11" s="8"/>
      <c r="AP11" s="18">
        <f t="shared" ca="1" si="24"/>
        <v>5618.3504446322677</v>
      </c>
      <c r="AQ11" s="19"/>
      <c r="AR11" s="23">
        <f ca="1">IF(Table1[[#This Row],[Debt]]&gt;$AS$2,1,0)</f>
        <v>1</v>
      </c>
      <c r="AS11" s="24"/>
      <c r="AT11" s="24"/>
      <c r="AU11" s="19"/>
      <c r="AV11" s="24"/>
      <c r="AW11" s="82">
        <f ca="1">Table1[[#This Row],[Mortage left]]/Table1[[#This Row],[Value of the house]]</f>
        <v>0.53977274036213241</v>
      </c>
      <c r="AX11" s="29">
        <f t="shared" ca="1" si="25"/>
        <v>0</v>
      </c>
      <c r="AY11" s="30"/>
      <c r="AZ11" s="19"/>
      <c r="BA11" s="68">
        <f ca="1" xml:space="preserve"> IF(Table1[[#This Row],[Area]]="Sedi Beshr",Table1[[#This Row],[Income]],0)</f>
        <v>0</v>
      </c>
      <c r="BB11" s="65"/>
      <c r="BC11" s="65">
        <f ca="1" xml:space="preserve"> IF(Table1[[#This Row],[Area]]="Miami",Table1[[#This Row],[Income]],0)</f>
        <v>0</v>
      </c>
      <c r="BD11" s="65"/>
      <c r="BE11" s="65">
        <f ca="1" xml:space="preserve"> IF(Table1[[#This Row],[Area]]="El-Shatbi",Table1[[#This Row],[Income]],0)</f>
        <v>0</v>
      </c>
      <c r="BF11" s="65"/>
      <c r="BG11" s="65">
        <f ca="1" xml:space="preserve"> IF(Table1[[#This Row],[Area]]="el-Hanovil",Table1[[#This Row],[Income]],0)</f>
        <v>0</v>
      </c>
      <c r="BH11" s="65"/>
      <c r="BI11" s="65">
        <f ca="1" xml:space="preserve"> IF(Table1[[#This Row],[Area]]="El-Dekhila",Table1[[#This Row],[Income]],0)</f>
        <v>6850</v>
      </c>
      <c r="BJ11" s="66"/>
      <c r="BK11" s="16"/>
      <c r="BL11" s="68">
        <f ca="1"/>
        <v>0</v>
      </c>
      <c r="BM11" s="65"/>
      <c r="BN11" s="65">
        <f ca="1"/>
        <v>0</v>
      </c>
      <c r="BO11" s="65"/>
      <c r="BP11" s="65">
        <f ca="1"/>
        <v>0</v>
      </c>
      <c r="BQ11" s="65"/>
      <c r="BR11" s="65">
        <f ca="1"/>
        <v>1303</v>
      </c>
      <c r="BS11" s="65"/>
      <c r="BT11" s="65">
        <f ca="1"/>
        <v>0</v>
      </c>
      <c r="BU11" s="24"/>
      <c r="BV11" s="65">
        <f ca="1"/>
        <v>0</v>
      </c>
      <c r="BW11" s="19"/>
      <c r="BX11" s="16"/>
      <c r="BY11" s="56">
        <f ca="1">IF(Table1[[#This Row],[Debt]]&gt;Table1[[#This Row],[Income]],1,0)</f>
        <v>1</v>
      </c>
      <c r="BZ11" s="19"/>
      <c r="CA11" s="24"/>
      <c r="CB11" s="76">
        <f ca="1">IF(U10&gt;CC10, C10,0)</f>
        <v>28</v>
      </c>
      <c r="CC11" s="24"/>
      <c r="CD11" s="19"/>
      <c r="CE11" s="16"/>
      <c r="CF11" s="16"/>
      <c r="CG11" s="16"/>
      <c r="CH11" s="16"/>
    </row>
    <row r="12" spans="1:93" x14ac:dyDescent="0.35">
      <c r="A12" s="1">
        <f t="shared" ca="1" si="2"/>
        <v>1</v>
      </c>
      <c r="B12" s="1" t="str">
        <f t="shared" ca="1" si="3"/>
        <v>Women</v>
      </c>
      <c r="C12" s="1">
        <f t="shared" ca="1" si="4"/>
        <v>34</v>
      </c>
      <c r="D12" s="1">
        <f t="shared" ca="1" si="5"/>
        <v>4</v>
      </c>
      <c r="E12" s="1" t="str">
        <f t="shared" ca="1" si="6"/>
        <v>IT</v>
      </c>
      <c r="F12" s="1">
        <f t="shared" ca="1" si="7"/>
        <v>3</v>
      </c>
      <c r="G12" s="1" t="str">
        <f t="shared" ca="1" si="8"/>
        <v>university</v>
      </c>
      <c r="H12" s="1">
        <f t="shared" ca="1" si="9"/>
        <v>3</v>
      </c>
      <c r="I12" s="1">
        <f t="shared" ca="1" si="0"/>
        <v>2</v>
      </c>
      <c r="J12" s="70">
        <f t="shared" ca="1" si="10"/>
        <v>4154</v>
      </c>
      <c r="K12" s="1">
        <f t="shared" ca="1" si="11"/>
        <v>4</v>
      </c>
      <c r="L12" s="1" t="str">
        <f t="shared" ca="1" si="12"/>
        <v>El-Dekhila</v>
      </c>
      <c r="M12" s="70">
        <f t="shared" ca="1" si="13"/>
        <v>12462</v>
      </c>
      <c r="N12" s="70">
        <f t="shared" ca="1" si="14"/>
        <v>11986.661571772383</v>
      </c>
      <c r="O12" s="70">
        <f t="shared" ca="1" si="15"/>
        <v>3699.0968959045713</v>
      </c>
      <c r="P12" s="70">
        <f t="shared" ca="1" si="16"/>
        <v>3524</v>
      </c>
      <c r="Q12" s="70">
        <f t="shared" ca="1" si="17"/>
        <v>5350.5398605914688</v>
      </c>
      <c r="R12" s="70">
        <f t="shared" ca="1" si="18"/>
        <v>1289.6878112472118</v>
      </c>
      <c r="S12" s="70">
        <f t="shared" ca="1" si="19"/>
        <v>17450.784707151783</v>
      </c>
      <c r="T12" s="70">
        <f t="shared" ca="1" si="20"/>
        <v>20861.20143236385</v>
      </c>
      <c r="U12" s="70">
        <f t="shared" ca="1" si="21"/>
        <v>-3410.4167252120678</v>
      </c>
      <c r="W12" s="7">
        <f t="shared" ca="1" si="22"/>
        <v>1</v>
      </c>
      <c r="X12" s="4">
        <f t="shared" ca="1" si="23"/>
        <v>0</v>
      </c>
      <c r="Y12" s="4"/>
      <c r="Z12" s="4"/>
      <c r="AA12" s="8"/>
      <c r="AC12" s="7">
        <f ca="1">IF(Table1[[#This Row],[field of work]] = "teaching",1,0)</f>
        <v>0</v>
      </c>
      <c r="AD12" s="4">
        <f ca="1">IF(Table1[[#This Row],[field of work]] = "health", 1,0)</f>
        <v>0</v>
      </c>
      <c r="AE12" s="4">
        <f ca="1">IF(Table1[[#This Row],[field of work]] = "construction", 1,0)</f>
        <v>0</v>
      </c>
      <c r="AF12" s="4">
        <f ca="1">IF(Table1[[#This Row],[field of work]] = "IT", 1,0)</f>
        <v>1</v>
      </c>
      <c r="AG12" s="4">
        <f ca="1">IF(Table1[[#This Row],[field of work]] = "general work", 1,0)</f>
        <v>0</v>
      </c>
      <c r="AH12" s="4">
        <f ca="1">IF(Table1[[#This Row],[field of work]] = "agriculture", 1,0)</f>
        <v>0</v>
      </c>
      <c r="AI12" s="4"/>
      <c r="AJ12" s="4"/>
      <c r="AK12" s="4"/>
      <c r="AL12" s="4"/>
      <c r="AM12" s="4"/>
      <c r="AN12" s="4"/>
      <c r="AO12" s="8"/>
      <c r="AP12" s="18">
        <f t="shared" ca="1" si="24"/>
        <v>1849.5484479522856</v>
      </c>
      <c r="AQ12" s="19"/>
      <c r="AR12" s="23">
        <f ca="1">IF(Table1[[#This Row],[Debt]]&gt;$AS$2,1,0)</f>
        <v>1</v>
      </c>
      <c r="AS12" s="24"/>
      <c r="AT12" s="24"/>
      <c r="AU12" s="19"/>
      <c r="AV12" s="24"/>
      <c r="AW12" s="82">
        <f ca="1">Table1[[#This Row],[Mortage left]]/Table1[[#This Row],[Value of the house]]</f>
        <v>0.96185697093342826</v>
      </c>
      <c r="AX12" s="29">
        <f t="shared" ca="1" si="25"/>
        <v>0</v>
      </c>
      <c r="AY12" s="30"/>
      <c r="AZ12" s="19"/>
      <c r="BA12" s="68">
        <f ca="1" xml:space="preserve"> IF(Table1[[#This Row],[Area]]="Sedi Beshr",Table1[[#This Row],[Income]],0)</f>
        <v>0</v>
      </c>
      <c r="BB12" s="65"/>
      <c r="BC12" s="65">
        <f ca="1" xml:space="preserve"> IF(Table1[[#This Row],[Area]]="Miami",Table1[[#This Row],[Income]],0)</f>
        <v>0</v>
      </c>
      <c r="BD12" s="65"/>
      <c r="BE12" s="65">
        <f ca="1" xml:space="preserve"> IF(Table1[[#This Row],[Area]]="El-Shatbi",Table1[[#This Row],[Income]],0)</f>
        <v>0</v>
      </c>
      <c r="BF12" s="65"/>
      <c r="BG12" s="65">
        <f ca="1" xml:space="preserve"> IF(Table1[[#This Row],[Area]]="el-Hanovil",Table1[[#This Row],[Income]],0)</f>
        <v>0</v>
      </c>
      <c r="BH12" s="65"/>
      <c r="BI12" s="65">
        <f ca="1" xml:space="preserve"> IF(Table1[[#This Row],[Area]]="El-Dekhila",Table1[[#This Row],[Income]],0)</f>
        <v>4154</v>
      </c>
      <c r="BJ12" s="66"/>
      <c r="BK12" s="16"/>
      <c r="BL12" s="68">
        <f ca="1"/>
        <v>0</v>
      </c>
      <c r="BM12" s="65"/>
      <c r="BN12" s="65">
        <f ca="1"/>
        <v>0</v>
      </c>
      <c r="BO12" s="65"/>
      <c r="BP12" s="65">
        <f ca="1"/>
        <v>0</v>
      </c>
      <c r="BQ12" s="65"/>
      <c r="BR12" s="65">
        <f ca="1"/>
        <v>0</v>
      </c>
      <c r="BS12" s="65"/>
      <c r="BT12" s="65">
        <f ca="1"/>
        <v>0</v>
      </c>
      <c r="BU12" s="24"/>
      <c r="BV12" s="65">
        <f ca="1"/>
        <v>6850</v>
      </c>
      <c r="BW12" s="19"/>
      <c r="BX12" s="16"/>
      <c r="BY12" s="56">
        <f ca="1">IF(Table1[[#This Row],[Debt]]&gt;Table1[[#This Row],[Income]],1,0)</f>
        <v>1</v>
      </c>
      <c r="BZ12" s="19"/>
      <c r="CA12" s="24"/>
      <c r="CB12" s="76">
        <f ca="1">IF(U11&gt;CC11, C11,0)</f>
        <v>21</v>
      </c>
      <c r="CC12" s="24"/>
      <c r="CD12" s="19"/>
      <c r="CE12" s="16"/>
      <c r="CF12" s="16"/>
      <c r="CG12" s="16"/>
      <c r="CH12" s="16"/>
    </row>
    <row r="13" spans="1:93" x14ac:dyDescent="0.35">
      <c r="A13" s="1">
        <f t="shared" ca="1" si="2"/>
        <v>0</v>
      </c>
      <c r="B13" s="1" t="str">
        <f t="shared" ca="1" si="3"/>
        <v>Men</v>
      </c>
      <c r="C13" s="1">
        <f t="shared" ca="1" si="4"/>
        <v>40</v>
      </c>
      <c r="D13" s="1">
        <f t="shared" ca="1" si="5"/>
        <v>4</v>
      </c>
      <c r="E13" s="1" t="str">
        <f t="shared" ca="1" si="6"/>
        <v>IT</v>
      </c>
      <c r="F13" s="1">
        <f t="shared" ca="1" si="7"/>
        <v>1</v>
      </c>
      <c r="G13" s="1" t="str">
        <f t="shared" ca="1" si="8"/>
        <v>High school</v>
      </c>
      <c r="H13" s="1">
        <f t="shared" ca="1" si="9"/>
        <v>0</v>
      </c>
      <c r="I13" s="1">
        <f t="shared" ca="1" si="0"/>
        <v>1</v>
      </c>
      <c r="J13" s="70">
        <f t="shared" ca="1" si="10"/>
        <v>5663</v>
      </c>
      <c r="K13" s="1">
        <f t="shared" ca="1" si="11"/>
        <v>4</v>
      </c>
      <c r="L13" s="1" t="str">
        <f t="shared" ca="1" si="12"/>
        <v>El-Dekhila</v>
      </c>
      <c r="M13" s="70">
        <f t="shared" ca="1" si="13"/>
        <v>16989</v>
      </c>
      <c r="N13" s="70">
        <f t="shared" ca="1" si="14"/>
        <v>5697.2103484449217</v>
      </c>
      <c r="O13" s="70">
        <f t="shared" ca="1" si="15"/>
        <v>3024.4994635198782</v>
      </c>
      <c r="P13" s="70">
        <f t="shared" ca="1" si="16"/>
        <v>3018</v>
      </c>
      <c r="Q13" s="70">
        <f t="shared" ca="1" si="17"/>
        <v>10070.676527565689</v>
      </c>
      <c r="R13" s="70">
        <f t="shared" ca="1" si="18"/>
        <v>5200.2129141226078</v>
      </c>
      <c r="S13" s="70">
        <f t="shared" ca="1" si="19"/>
        <v>25213.712377642485</v>
      </c>
      <c r="T13" s="70">
        <f t="shared" ca="1" si="20"/>
        <v>18785.886876010612</v>
      </c>
      <c r="U13" s="70">
        <f t="shared" ca="1" si="21"/>
        <v>6427.8255016318726</v>
      </c>
      <c r="W13" s="7">
        <f t="shared" ca="1" si="22"/>
        <v>0</v>
      </c>
      <c r="X13" s="4">
        <f t="shared" ca="1" si="23"/>
        <v>1</v>
      </c>
      <c r="Y13" s="4"/>
      <c r="Z13" s="4"/>
      <c r="AA13" s="8"/>
      <c r="AC13" s="7">
        <f ca="1">IF(Table1[[#This Row],[field of work]] = "teaching",1,0)</f>
        <v>0</v>
      </c>
      <c r="AD13" s="4">
        <f ca="1">IF(Table1[[#This Row],[field of work]] = "health", 1,0)</f>
        <v>0</v>
      </c>
      <c r="AE13" s="4">
        <f ca="1">IF(Table1[[#This Row],[field of work]] = "construction", 1,0)</f>
        <v>0</v>
      </c>
      <c r="AF13" s="4">
        <f ca="1">IF(Table1[[#This Row],[field of work]] = "IT", 1,0)</f>
        <v>1</v>
      </c>
      <c r="AG13" s="4">
        <f ca="1">IF(Table1[[#This Row],[field of work]] = "general work", 1,0)</f>
        <v>0</v>
      </c>
      <c r="AH13" s="4">
        <f ca="1">IF(Table1[[#This Row],[field of work]] = "agriculture", 1,0)</f>
        <v>0</v>
      </c>
      <c r="AI13" s="4"/>
      <c r="AJ13" s="4"/>
      <c r="AK13" s="4"/>
      <c r="AL13" s="4"/>
      <c r="AM13" s="4"/>
      <c r="AN13" s="4"/>
      <c r="AO13" s="8"/>
      <c r="AP13" s="18">
        <f t="shared" ca="1" si="24"/>
        <v>3024.4994635198782</v>
      </c>
      <c r="AQ13" s="19"/>
      <c r="AR13" s="23">
        <f ca="1">IF(Table1[[#This Row],[Debt]]&gt;$AS$2,1,0)</f>
        <v>1</v>
      </c>
      <c r="AS13" s="24"/>
      <c r="AT13" s="24"/>
      <c r="AU13" s="19"/>
      <c r="AV13" s="24"/>
      <c r="AW13" s="82">
        <f ca="1">Table1[[#This Row],[Mortage left]]/Table1[[#This Row],[Value of the house]]</f>
        <v>0.33534700973835552</v>
      </c>
      <c r="AX13" s="29">
        <f t="shared" ca="1" si="25"/>
        <v>0</v>
      </c>
      <c r="AY13" s="30"/>
      <c r="AZ13" s="19"/>
      <c r="BA13" s="68">
        <f ca="1" xml:space="preserve"> IF(Table1[[#This Row],[Area]]="Sedi Beshr",Table1[[#This Row],[Income]],0)</f>
        <v>0</v>
      </c>
      <c r="BB13" s="65"/>
      <c r="BC13" s="65">
        <f ca="1" xml:space="preserve"> IF(Table1[[#This Row],[Area]]="Miami",Table1[[#This Row],[Income]],0)</f>
        <v>0</v>
      </c>
      <c r="BD13" s="65"/>
      <c r="BE13" s="65">
        <f ca="1" xml:space="preserve"> IF(Table1[[#This Row],[Area]]="El-Shatbi",Table1[[#This Row],[Income]],0)</f>
        <v>0</v>
      </c>
      <c r="BF13" s="65"/>
      <c r="BG13" s="65">
        <f ca="1" xml:space="preserve"> IF(Table1[[#This Row],[Area]]="el-Hanovil",Table1[[#This Row],[Income]],0)</f>
        <v>0</v>
      </c>
      <c r="BH13" s="65"/>
      <c r="BI13" s="65">
        <f ca="1" xml:space="preserve"> IF(Table1[[#This Row],[Area]]="El-Dekhila",Table1[[#This Row],[Income]],0)</f>
        <v>5663</v>
      </c>
      <c r="BJ13" s="66"/>
      <c r="BK13" s="16"/>
      <c r="BL13" s="68">
        <f ca="1"/>
        <v>0</v>
      </c>
      <c r="BM13" s="65"/>
      <c r="BN13" s="65">
        <f ca="1"/>
        <v>0</v>
      </c>
      <c r="BO13" s="65"/>
      <c r="BP13" s="65">
        <f ca="1"/>
        <v>0</v>
      </c>
      <c r="BQ13" s="65"/>
      <c r="BR13" s="65">
        <f ca="1"/>
        <v>4154</v>
      </c>
      <c r="BS13" s="65"/>
      <c r="BT13" s="65">
        <f ca="1"/>
        <v>0</v>
      </c>
      <c r="BU13" s="24"/>
      <c r="BV13" s="65">
        <f ca="1"/>
        <v>0</v>
      </c>
      <c r="BW13" s="19"/>
      <c r="BX13" s="16"/>
      <c r="BY13" s="56">
        <f ca="1">IF(Table1[[#This Row],[Debt]]&gt;Table1[[#This Row],[Income]],1,0)</f>
        <v>1</v>
      </c>
      <c r="BZ13" s="19"/>
      <c r="CA13" s="24"/>
      <c r="CB13" s="76">
        <f ca="1">IF(U12&gt;CC12, C12,0)</f>
        <v>0</v>
      </c>
      <c r="CC13" s="24"/>
      <c r="CD13" s="19"/>
      <c r="CE13" s="16"/>
      <c r="CF13" s="16"/>
      <c r="CG13" s="16"/>
      <c r="CH13" s="16"/>
    </row>
    <row r="14" spans="1:93" x14ac:dyDescent="0.35">
      <c r="A14" s="1">
        <f t="shared" ca="1" si="2"/>
        <v>0</v>
      </c>
      <c r="B14" s="1" t="str">
        <f t="shared" ca="1" si="3"/>
        <v>Men</v>
      </c>
      <c r="C14" s="1">
        <f t="shared" ca="1" si="4"/>
        <v>34</v>
      </c>
      <c r="D14" s="1">
        <f t="shared" ca="1" si="5"/>
        <v>1</v>
      </c>
      <c r="E14" s="1" t="str">
        <f t="shared" ca="1" si="6"/>
        <v>health</v>
      </c>
      <c r="F14" s="1">
        <f t="shared" ca="1" si="7"/>
        <v>3</v>
      </c>
      <c r="G14" s="1" t="str">
        <f t="shared" ca="1" si="8"/>
        <v>university</v>
      </c>
      <c r="H14" s="1">
        <f t="shared" ca="1" si="9"/>
        <v>3</v>
      </c>
      <c r="I14" s="1">
        <f t="shared" ca="1" si="0"/>
        <v>2</v>
      </c>
      <c r="J14" s="70">
        <f t="shared" ca="1" si="10"/>
        <v>4043</v>
      </c>
      <c r="K14" s="1">
        <f t="shared" ca="1" si="11"/>
        <v>3</v>
      </c>
      <c r="L14" s="1" t="str">
        <f t="shared" ca="1" si="12"/>
        <v>El-Hanovil</v>
      </c>
      <c r="M14" s="70">
        <f t="shared" ca="1" si="13"/>
        <v>12129</v>
      </c>
      <c r="N14" s="70">
        <f t="shared" ca="1" si="14"/>
        <v>5807.873831623916</v>
      </c>
      <c r="O14" s="70">
        <f t="shared" ca="1" si="15"/>
        <v>5715.025759782653</v>
      </c>
      <c r="P14" s="70">
        <f t="shared" ca="1" si="16"/>
        <v>842</v>
      </c>
      <c r="Q14" s="70">
        <f t="shared" ca="1" si="17"/>
        <v>3135.4731735803121</v>
      </c>
      <c r="R14" s="70">
        <f t="shared" ca="1" si="18"/>
        <v>3664.1847089034372</v>
      </c>
      <c r="S14" s="70">
        <f t="shared" ca="1" si="19"/>
        <v>21508.210468686091</v>
      </c>
      <c r="T14" s="70">
        <f t="shared" ca="1" si="20"/>
        <v>9785.3470052042285</v>
      </c>
      <c r="U14" s="70">
        <f t="shared" ca="1" si="21"/>
        <v>11722.863463481863</v>
      </c>
      <c r="W14" s="7">
        <f t="shared" ca="1" si="22"/>
        <v>0</v>
      </c>
      <c r="X14" s="4">
        <f t="shared" ca="1" si="23"/>
        <v>1</v>
      </c>
      <c r="Y14" s="4"/>
      <c r="Z14" s="4"/>
      <c r="AA14" s="8"/>
      <c r="AC14" s="7">
        <f ca="1">IF(Table1[[#This Row],[field of work]] = "teaching",1,0)</f>
        <v>0</v>
      </c>
      <c r="AD14" s="4">
        <f ca="1">IF(Table1[[#This Row],[field of work]] = "health", 1,0)</f>
        <v>1</v>
      </c>
      <c r="AE14" s="4">
        <f ca="1">IF(Table1[[#This Row],[field of work]] = "construction", 1,0)</f>
        <v>0</v>
      </c>
      <c r="AF14" s="4">
        <f ca="1">IF(Table1[[#This Row],[field of work]] = "IT", 1,0)</f>
        <v>0</v>
      </c>
      <c r="AG14" s="4">
        <f ca="1">IF(Table1[[#This Row],[field of work]] = "general work", 1,0)</f>
        <v>0</v>
      </c>
      <c r="AH14" s="4">
        <f ca="1">IF(Table1[[#This Row],[field of work]] = "agriculture", 1,0)</f>
        <v>0</v>
      </c>
      <c r="AI14" s="4"/>
      <c r="AJ14" s="4"/>
      <c r="AK14" s="4"/>
      <c r="AL14" s="4"/>
      <c r="AM14" s="4"/>
      <c r="AN14" s="4"/>
      <c r="AO14" s="8"/>
      <c r="AP14" s="18">
        <f t="shared" ca="1" si="24"/>
        <v>2857.5128798913265</v>
      </c>
      <c r="AQ14" s="19"/>
      <c r="AR14" s="23">
        <f ca="1">IF(Table1[[#This Row],[Debt]]&gt;$AS$2,1,0)</f>
        <v>1</v>
      </c>
      <c r="AS14" s="24"/>
      <c r="AT14" s="24"/>
      <c r="AU14" s="19"/>
      <c r="AV14" s="24"/>
      <c r="AW14" s="82">
        <f ca="1">Table1[[#This Row],[Mortage left]]/Table1[[#This Row],[Value of the house]]</f>
        <v>0.47884193516562917</v>
      </c>
      <c r="AX14" s="29">
        <f t="shared" ca="1" si="25"/>
        <v>0</v>
      </c>
      <c r="AY14" s="30"/>
      <c r="AZ14" s="19"/>
      <c r="BA14" s="68">
        <f ca="1" xml:space="preserve"> IF(Table1[[#This Row],[Area]]="Sedi Beshr",Table1[[#This Row],[Income]],0)</f>
        <v>0</v>
      </c>
      <c r="BB14" s="65"/>
      <c r="BC14" s="65">
        <f ca="1" xml:space="preserve"> IF(Table1[[#This Row],[Area]]="Miami",Table1[[#This Row],[Income]],0)</f>
        <v>0</v>
      </c>
      <c r="BD14" s="65"/>
      <c r="BE14" s="65">
        <f ca="1" xml:space="preserve"> IF(Table1[[#This Row],[Area]]="El-Shatbi",Table1[[#This Row],[Income]],0)</f>
        <v>0</v>
      </c>
      <c r="BF14" s="65"/>
      <c r="BG14" s="65">
        <f ca="1" xml:space="preserve"> IF(Table1[[#This Row],[Area]]="el-Hanovil",Table1[[#This Row],[Income]],0)</f>
        <v>4043</v>
      </c>
      <c r="BH14" s="65"/>
      <c r="BI14" s="65">
        <f ca="1" xml:space="preserve"> IF(Table1[[#This Row],[Area]]="El-Dekhila",Table1[[#This Row],[Income]],0)</f>
        <v>0</v>
      </c>
      <c r="BJ14" s="66"/>
      <c r="BK14" s="16"/>
      <c r="BL14" s="68">
        <f ca="1"/>
        <v>0</v>
      </c>
      <c r="BM14" s="65"/>
      <c r="BN14" s="65">
        <f ca="1"/>
        <v>0</v>
      </c>
      <c r="BO14" s="65"/>
      <c r="BP14" s="65">
        <f ca="1"/>
        <v>0</v>
      </c>
      <c r="BQ14" s="65"/>
      <c r="BR14" s="65">
        <f ca="1"/>
        <v>5663</v>
      </c>
      <c r="BS14" s="65"/>
      <c r="BT14" s="65">
        <f ca="1"/>
        <v>0</v>
      </c>
      <c r="BU14" s="24"/>
      <c r="BV14" s="65">
        <f ca="1"/>
        <v>0</v>
      </c>
      <c r="BW14" s="19"/>
      <c r="BX14" s="16"/>
      <c r="BY14" s="56">
        <f ca="1">IF(Table1[[#This Row],[Debt]]&gt;Table1[[#This Row],[Income]],1,0)</f>
        <v>0</v>
      </c>
      <c r="BZ14" s="19"/>
      <c r="CA14" s="24"/>
      <c r="CB14" s="76">
        <f ca="1">IF(U13&gt;CC13, C13,0)</f>
        <v>40</v>
      </c>
      <c r="CC14" s="24"/>
      <c r="CD14" s="19"/>
      <c r="CE14" s="16"/>
      <c r="CF14" s="16"/>
      <c r="CG14" s="16"/>
      <c r="CH14" s="16"/>
    </row>
    <row r="15" spans="1:93" x14ac:dyDescent="0.35">
      <c r="A15" s="1">
        <f t="shared" ca="1" si="2"/>
        <v>1</v>
      </c>
      <c r="B15" s="1" t="str">
        <f t="shared" ca="1" si="3"/>
        <v>Women</v>
      </c>
      <c r="C15" s="1">
        <f t="shared" ca="1" si="4"/>
        <v>37</v>
      </c>
      <c r="D15" s="1">
        <f t="shared" ca="1" si="5"/>
        <v>2</v>
      </c>
      <c r="E15" s="1" t="str">
        <f t="shared" ca="1" si="6"/>
        <v>construction</v>
      </c>
      <c r="F15" s="1">
        <f t="shared" ca="1" si="7"/>
        <v>5</v>
      </c>
      <c r="G15" s="1" t="str">
        <f t="shared" ca="1" si="8"/>
        <v>other</v>
      </c>
      <c r="H15" s="1">
        <f t="shared" ca="1" si="9"/>
        <v>2</v>
      </c>
      <c r="I15" s="1">
        <f t="shared" ca="1" si="0"/>
        <v>2</v>
      </c>
      <c r="J15" s="70">
        <f t="shared" ca="1" si="10"/>
        <v>5034</v>
      </c>
      <c r="K15" s="1">
        <f t="shared" ca="1" si="11"/>
        <v>2</v>
      </c>
      <c r="L15" s="1" t="str">
        <f t="shared" ca="1" si="12"/>
        <v>Miami</v>
      </c>
      <c r="M15" s="70">
        <f t="shared" ca="1" si="13"/>
        <v>25170</v>
      </c>
      <c r="N15" s="70">
        <f t="shared" ca="1" si="14"/>
        <v>5128.1696621490692</v>
      </c>
      <c r="O15" s="70">
        <f t="shared" ca="1" si="15"/>
        <v>9638.4677366790165</v>
      </c>
      <c r="P15" s="70">
        <f t="shared" ca="1" si="16"/>
        <v>1314</v>
      </c>
      <c r="Q15" s="70">
        <f t="shared" ca="1" si="17"/>
        <v>6135.6803413207799</v>
      </c>
      <c r="R15" s="70">
        <f t="shared" ca="1" si="18"/>
        <v>6895.7993917798631</v>
      </c>
      <c r="S15" s="70">
        <f t="shared" ca="1" si="19"/>
        <v>41704.267128458872</v>
      </c>
      <c r="T15" s="70">
        <f t="shared" ca="1" si="20"/>
        <v>12577.850003469848</v>
      </c>
      <c r="U15" s="70">
        <f t="shared" ca="1" si="21"/>
        <v>29126.417124989024</v>
      </c>
      <c r="W15" s="7">
        <f t="shared" ca="1" si="22"/>
        <v>1</v>
      </c>
      <c r="X15" s="4">
        <f t="shared" ca="1" si="23"/>
        <v>0</v>
      </c>
      <c r="Y15" s="4"/>
      <c r="Z15" s="4"/>
      <c r="AA15" s="8"/>
      <c r="AC15" s="7">
        <f ca="1">IF(Table1[[#This Row],[field of work]] = "teaching",1,0)</f>
        <v>0</v>
      </c>
      <c r="AD15" s="4">
        <f ca="1">IF(Table1[[#This Row],[field of work]] = "health", 1,0)</f>
        <v>0</v>
      </c>
      <c r="AE15" s="4">
        <f ca="1">IF(Table1[[#This Row],[field of work]] = "construction", 1,0)</f>
        <v>1</v>
      </c>
      <c r="AF15" s="4">
        <f ca="1">IF(Table1[[#This Row],[field of work]] = "IT", 1,0)</f>
        <v>0</v>
      </c>
      <c r="AG15" s="4">
        <f ca="1">IF(Table1[[#This Row],[field of work]] = "general work", 1,0)</f>
        <v>0</v>
      </c>
      <c r="AH15" s="4">
        <f ca="1">IF(Table1[[#This Row],[field of work]] = "agriculture", 1,0)</f>
        <v>0</v>
      </c>
      <c r="AI15" s="4"/>
      <c r="AJ15" s="4"/>
      <c r="AK15" s="4"/>
      <c r="AL15" s="4"/>
      <c r="AM15" s="4"/>
      <c r="AN15" s="4"/>
      <c r="AO15" s="8"/>
      <c r="AP15" s="18">
        <f t="shared" ca="1" si="24"/>
        <v>4819.2338683395083</v>
      </c>
      <c r="AQ15" s="19"/>
      <c r="AR15" s="23">
        <f ca="1">IF(Table1[[#This Row],[Debt]]&gt;$AS$2,1,0)</f>
        <v>1</v>
      </c>
      <c r="AS15" s="24"/>
      <c r="AT15" s="24"/>
      <c r="AU15" s="19"/>
      <c r="AV15" s="24"/>
      <c r="AW15" s="82">
        <f ca="1">Table1[[#This Row],[Mortage left]]/Table1[[#This Row],[Value of the house]]</f>
        <v>0.20374134533766664</v>
      </c>
      <c r="AX15" s="29">
        <f t="shared" ca="1" si="25"/>
        <v>1</v>
      </c>
      <c r="AY15" s="30"/>
      <c r="AZ15" s="19"/>
      <c r="BA15" s="68">
        <f ca="1" xml:space="preserve"> IF(Table1[[#This Row],[Area]]="Sedi Beshr",Table1[[#This Row],[Income]],0)</f>
        <v>0</v>
      </c>
      <c r="BB15" s="65"/>
      <c r="BC15" s="65">
        <f ca="1" xml:space="preserve"> IF(Table1[[#This Row],[Area]]="Miami",Table1[[#This Row],[Income]],0)</f>
        <v>5034</v>
      </c>
      <c r="BD15" s="65"/>
      <c r="BE15" s="65">
        <f ca="1" xml:space="preserve"> IF(Table1[[#This Row],[Area]]="El-Shatbi",Table1[[#This Row],[Income]],0)</f>
        <v>0</v>
      </c>
      <c r="BF15" s="65"/>
      <c r="BG15" s="65">
        <f ca="1" xml:space="preserve"> IF(Table1[[#This Row],[Area]]="el-Hanovil",Table1[[#This Row],[Income]],0)</f>
        <v>0</v>
      </c>
      <c r="BH15" s="65"/>
      <c r="BI15" s="65">
        <f ca="1" xml:space="preserve"> IF(Table1[[#This Row],[Area]]="El-Dekhila",Table1[[#This Row],[Income]],0)</f>
        <v>0</v>
      </c>
      <c r="BJ15" s="66"/>
      <c r="BK15" s="16"/>
      <c r="BL15" s="68">
        <f ca="1"/>
        <v>4043</v>
      </c>
      <c r="BM15" s="65"/>
      <c r="BN15" s="65">
        <f ca="1"/>
        <v>0</v>
      </c>
      <c r="BO15" s="65"/>
      <c r="BP15" s="65">
        <f ca="1"/>
        <v>0</v>
      </c>
      <c r="BQ15" s="65"/>
      <c r="BR15" s="65">
        <f ca="1"/>
        <v>0</v>
      </c>
      <c r="BS15" s="65"/>
      <c r="BT15" s="65">
        <f ca="1"/>
        <v>0</v>
      </c>
      <c r="BU15" s="24"/>
      <c r="BV15" s="65">
        <f ca="1"/>
        <v>0</v>
      </c>
      <c r="BW15" s="19"/>
      <c r="BX15" s="16"/>
      <c r="BY15" s="56">
        <f ca="1">IF(Table1[[#This Row],[Debt]]&gt;Table1[[#This Row],[Income]],1,0)</f>
        <v>1</v>
      </c>
      <c r="BZ15" s="19"/>
      <c r="CA15" s="24"/>
      <c r="CB15" s="76">
        <f ca="1">IF(U14&gt;CC14, C14,0)</f>
        <v>34</v>
      </c>
      <c r="CC15" s="24"/>
      <c r="CD15" s="19"/>
      <c r="CE15" s="16"/>
      <c r="CF15" s="16"/>
      <c r="CG15" s="16"/>
      <c r="CH15" s="16"/>
    </row>
    <row r="16" spans="1:93" x14ac:dyDescent="0.35">
      <c r="A16" s="1">
        <f t="shared" ca="1" si="2"/>
        <v>1</v>
      </c>
      <c r="B16" s="1" t="str">
        <f t="shared" ca="1" si="3"/>
        <v>Women</v>
      </c>
      <c r="C16" s="1">
        <f t="shared" ca="1" si="4"/>
        <v>31</v>
      </c>
      <c r="D16" s="1">
        <f t="shared" ca="1" si="5"/>
        <v>2</v>
      </c>
      <c r="E16" s="1" t="str">
        <f t="shared" ca="1" si="6"/>
        <v>construction</v>
      </c>
      <c r="F16" s="1">
        <f t="shared" ca="1" si="7"/>
        <v>5</v>
      </c>
      <c r="G16" s="1" t="str">
        <f t="shared" ca="1" si="8"/>
        <v>other</v>
      </c>
      <c r="H16" s="1">
        <f t="shared" ca="1" si="9"/>
        <v>0</v>
      </c>
      <c r="I16" s="1">
        <f t="shared" ca="1" si="0"/>
        <v>3</v>
      </c>
      <c r="J16" s="70">
        <f t="shared" ca="1" si="10"/>
        <v>2601</v>
      </c>
      <c r="K16" s="1">
        <f t="shared" ca="1" si="11"/>
        <v>5</v>
      </c>
      <c r="L16" s="1" t="str">
        <f t="shared" ca="1" si="12"/>
        <v>Sedi Beshr</v>
      </c>
      <c r="M16" s="70">
        <f t="shared" ca="1" si="13"/>
        <v>10404</v>
      </c>
      <c r="N16" s="70">
        <f t="shared" ca="1" si="14"/>
        <v>7738.5105445409563</v>
      </c>
      <c r="O16" s="70">
        <f t="shared" ca="1" si="15"/>
        <v>1189.3110771050963</v>
      </c>
      <c r="P16" s="70">
        <f t="shared" ca="1" si="16"/>
        <v>564</v>
      </c>
      <c r="Q16" s="70">
        <f t="shared" ca="1" si="17"/>
        <v>2804.4705227291274</v>
      </c>
      <c r="R16" s="70">
        <f t="shared" ca="1" si="18"/>
        <v>1733.2121010640481</v>
      </c>
      <c r="S16" s="70">
        <f t="shared" ca="1" si="19"/>
        <v>13326.523178169144</v>
      </c>
      <c r="T16" s="70">
        <f t="shared" ca="1" si="20"/>
        <v>11106.981067270084</v>
      </c>
      <c r="U16" s="70">
        <f t="shared" ca="1" si="21"/>
        <v>2219.5421108990595</v>
      </c>
      <c r="W16" s="7">
        <f t="shared" ca="1" si="22"/>
        <v>1</v>
      </c>
      <c r="X16" s="4">
        <f t="shared" ca="1" si="23"/>
        <v>0</v>
      </c>
      <c r="Y16" s="4"/>
      <c r="Z16" s="4"/>
      <c r="AA16" s="8"/>
      <c r="AC16" s="7">
        <f ca="1">IF(Table1[[#This Row],[field of work]] = "teaching",1,0)</f>
        <v>0</v>
      </c>
      <c r="AD16" s="4">
        <f ca="1">IF(Table1[[#This Row],[field of work]] = "health", 1,0)</f>
        <v>0</v>
      </c>
      <c r="AE16" s="4">
        <f ca="1">IF(Table1[[#This Row],[field of work]] = "construction", 1,0)</f>
        <v>1</v>
      </c>
      <c r="AF16" s="4">
        <f ca="1">IF(Table1[[#This Row],[field of work]] = "IT", 1,0)</f>
        <v>0</v>
      </c>
      <c r="AG16" s="4">
        <f ca="1">IF(Table1[[#This Row],[field of work]] = "general work", 1,0)</f>
        <v>0</v>
      </c>
      <c r="AH16" s="4">
        <f ca="1">IF(Table1[[#This Row],[field of work]] = "agriculture", 1,0)</f>
        <v>0</v>
      </c>
      <c r="AI16" s="4"/>
      <c r="AJ16" s="4"/>
      <c r="AK16" s="4"/>
      <c r="AL16" s="4"/>
      <c r="AM16" s="4"/>
      <c r="AN16" s="4"/>
      <c r="AO16" s="8"/>
      <c r="AP16" s="18">
        <f t="shared" ca="1" si="24"/>
        <v>396.43702570169876</v>
      </c>
      <c r="AQ16" s="19"/>
      <c r="AR16" s="23">
        <f ca="1">IF(Table1[[#This Row],[Debt]]&gt;$AS$2,1,0)</f>
        <v>1</v>
      </c>
      <c r="AS16" s="24"/>
      <c r="AT16" s="24"/>
      <c r="AU16" s="19"/>
      <c r="AV16" s="24"/>
      <c r="AW16" s="82">
        <f ca="1">Table1[[#This Row],[Mortage left]]/Table1[[#This Row],[Value of the house]]</f>
        <v>0.74380147486937298</v>
      </c>
      <c r="AX16" s="29">
        <f t="shared" ca="1" si="25"/>
        <v>0</v>
      </c>
      <c r="AY16" s="30"/>
      <c r="AZ16" s="19"/>
      <c r="BA16" s="68">
        <f ca="1" xml:space="preserve"> IF(Table1[[#This Row],[Area]]="Sedi Beshr",Table1[[#This Row],[Income]],0)</f>
        <v>2601</v>
      </c>
      <c r="BB16" s="65"/>
      <c r="BC16" s="65">
        <f ca="1" xml:space="preserve"> IF(Table1[[#This Row],[Area]]="Miami",Table1[[#This Row],[Income]],0)</f>
        <v>0</v>
      </c>
      <c r="BD16" s="65"/>
      <c r="BE16" s="65">
        <f ca="1" xml:space="preserve"> IF(Table1[[#This Row],[Area]]="El-Shatbi",Table1[[#This Row],[Income]],0)</f>
        <v>0</v>
      </c>
      <c r="BF16" s="65"/>
      <c r="BG16" s="65">
        <f ca="1" xml:space="preserve"> IF(Table1[[#This Row],[Area]]="el-Hanovil",Table1[[#This Row],[Income]],0)</f>
        <v>0</v>
      </c>
      <c r="BH16" s="65"/>
      <c r="BI16" s="65">
        <f ca="1" xml:space="preserve"> IF(Table1[[#This Row],[Area]]="El-Dekhila",Table1[[#This Row],[Income]],0)</f>
        <v>0</v>
      </c>
      <c r="BJ16" s="66"/>
      <c r="BK16" s="16"/>
      <c r="BL16" s="68">
        <f ca="1"/>
        <v>0</v>
      </c>
      <c r="BM16" s="65"/>
      <c r="BN16" s="65">
        <f ca="1"/>
        <v>5034</v>
      </c>
      <c r="BO16" s="65"/>
      <c r="BP16" s="65">
        <f ca="1"/>
        <v>0</v>
      </c>
      <c r="BQ16" s="65"/>
      <c r="BR16" s="65">
        <f ca="1"/>
        <v>0</v>
      </c>
      <c r="BS16" s="65"/>
      <c r="BT16" s="65">
        <f ca="1"/>
        <v>0</v>
      </c>
      <c r="BU16" s="24"/>
      <c r="BV16" s="65">
        <f ca="1"/>
        <v>0</v>
      </c>
      <c r="BW16" s="19"/>
      <c r="BX16" s="16"/>
      <c r="BY16" s="56">
        <f ca="1">IF(Table1[[#This Row],[Debt]]&gt;Table1[[#This Row],[Income]],1,0)</f>
        <v>1</v>
      </c>
      <c r="BZ16" s="19"/>
      <c r="CA16" s="24"/>
      <c r="CB16" s="76">
        <f ca="1">IF(U15&gt;CC15, C15,0)</f>
        <v>37</v>
      </c>
      <c r="CC16" s="24"/>
      <c r="CD16" s="19"/>
      <c r="CE16" s="16"/>
      <c r="CF16" s="16"/>
      <c r="CG16" s="16"/>
      <c r="CH16" s="16"/>
    </row>
    <row r="17" spans="1:86" x14ac:dyDescent="0.35">
      <c r="A17" s="1">
        <f t="shared" ca="1" si="2"/>
        <v>1</v>
      </c>
      <c r="B17" s="1" t="str">
        <f t="shared" ca="1" si="3"/>
        <v>Women</v>
      </c>
      <c r="C17" s="1">
        <f t="shared" ca="1" si="4"/>
        <v>24</v>
      </c>
      <c r="D17" s="1">
        <f t="shared" ca="1" si="5"/>
        <v>5</v>
      </c>
      <c r="E17" s="1" t="str">
        <f t="shared" ca="1" si="6"/>
        <v>general work</v>
      </c>
      <c r="F17" s="1">
        <f t="shared" ca="1" si="7"/>
        <v>3</v>
      </c>
      <c r="G17" s="1" t="str">
        <f t="shared" ca="1" si="8"/>
        <v>university</v>
      </c>
      <c r="H17" s="1">
        <f t="shared" ca="1" si="9"/>
        <v>2</v>
      </c>
      <c r="I17" s="1">
        <f t="shared" ca="1" si="0"/>
        <v>1</v>
      </c>
      <c r="J17" s="70">
        <f t="shared" ca="1" si="10"/>
        <v>6918</v>
      </c>
      <c r="K17" s="1">
        <f t="shared" ca="1" si="11"/>
        <v>2</v>
      </c>
      <c r="L17" s="1" t="str">
        <f t="shared" ca="1" si="12"/>
        <v>Miami</v>
      </c>
      <c r="M17" s="70">
        <f t="shared" ca="1" si="13"/>
        <v>41508</v>
      </c>
      <c r="N17" s="70">
        <f t="shared" ca="1" si="14"/>
        <v>35879.24900333117</v>
      </c>
      <c r="O17" s="70">
        <f t="shared" ca="1" si="15"/>
        <v>5637.0285950369444</v>
      </c>
      <c r="P17" s="70">
        <f t="shared" ca="1" si="16"/>
        <v>1304</v>
      </c>
      <c r="Q17" s="70">
        <f t="shared" ca="1" si="17"/>
        <v>859.63591791759734</v>
      </c>
      <c r="R17" s="70">
        <f t="shared" ca="1" si="18"/>
        <v>2825.7952466485058</v>
      </c>
      <c r="S17" s="70">
        <f t="shared" ca="1" si="19"/>
        <v>49970.823841685451</v>
      </c>
      <c r="T17" s="70">
        <f t="shared" ca="1" si="20"/>
        <v>38042.884921248769</v>
      </c>
      <c r="U17" s="70">
        <f t="shared" ca="1" si="21"/>
        <v>11927.938920436682</v>
      </c>
      <c r="W17" s="7">
        <f t="shared" ca="1" si="22"/>
        <v>1</v>
      </c>
      <c r="X17" s="4">
        <f t="shared" ca="1" si="23"/>
        <v>0</v>
      </c>
      <c r="Y17" s="4"/>
      <c r="Z17" s="4"/>
      <c r="AA17" s="8"/>
      <c r="AC17" s="7">
        <f ca="1">IF(Table1[[#This Row],[field of work]] = "teaching",1,0)</f>
        <v>0</v>
      </c>
      <c r="AD17" s="4">
        <f ca="1">IF(Table1[[#This Row],[field of work]] = "health", 1,0)</f>
        <v>0</v>
      </c>
      <c r="AE17" s="4">
        <f ca="1">IF(Table1[[#This Row],[field of work]] = "construction", 1,0)</f>
        <v>0</v>
      </c>
      <c r="AF17" s="4">
        <f ca="1">IF(Table1[[#This Row],[field of work]] = "IT", 1,0)</f>
        <v>0</v>
      </c>
      <c r="AG17" s="4">
        <f ca="1">IF(Table1[[#This Row],[field of work]] = "general work", 1,0)</f>
        <v>1</v>
      </c>
      <c r="AH17" s="4">
        <f ca="1">IF(Table1[[#This Row],[field of work]] = "agriculture", 1,0)</f>
        <v>0</v>
      </c>
      <c r="AI17" s="4"/>
      <c r="AJ17" s="4"/>
      <c r="AK17" s="4"/>
      <c r="AL17" s="4"/>
      <c r="AM17" s="4"/>
      <c r="AN17" s="4"/>
      <c r="AO17" s="8"/>
      <c r="AP17" s="18">
        <f t="shared" ca="1" si="24"/>
        <v>5637.0285950369444</v>
      </c>
      <c r="AQ17" s="19"/>
      <c r="AR17" s="23">
        <f ca="1">IF(Table1[[#This Row],[Debt]]&gt;$AS$2,1,0)</f>
        <v>0</v>
      </c>
      <c r="AS17" s="24"/>
      <c r="AT17" s="24"/>
      <c r="AU17" s="19"/>
      <c r="AV17" s="24"/>
      <c r="AW17" s="82">
        <f ca="1">Table1[[#This Row],[Mortage left]]/Table1[[#This Row],[Value of the house]]</f>
        <v>0.86439358685870604</v>
      </c>
      <c r="AX17" s="29">
        <f t="shared" ca="1" si="25"/>
        <v>0</v>
      </c>
      <c r="AY17" s="30"/>
      <c r="AZ17" s="19"/>
      <c r="BA17" s="68">
        <f ca="1" xml:space="preserve"> IF(Table1[[#This Row],[Area]]="Sedi Beshr",Table1[[#This Row],[Income]],0)</f>
        <v>0</v>
      </c>
      <c r="BB17" s="65"/>
      <c r="BC17" s="65">
        <f ca="1" xml:space="preserve"> IF(Table1[[#This Row],[Area]]="Miami",Table1[[#This Row],[Income]],0)</f>
        <v>6918</v>
      </c>
      <c r="BD17" s="65"/>
      <c r="BE17" s="65">
        <f ca="1" xml:space="preserve"> IF(Table1[[#This Row],[Area]]="El-Shatbi",Table1[[#This Row],[Income]],0)</f>
        <v>0</v>
      </c>
      <c r="BF17" s="65"/>
      <c r="BG17" s="65">
        <f ca="1" xml:space="preserve"> IF(Table1[[#This Row],[Area]]="el-Hanovil",Table1[[#This Row],[Income]],0)</f>
        <v>0</v>
      </c>
      <c r="BH17" s="65"/>
      <c r="BI17" s="65">
        <f ca="1" xml:space="preserve"> IF(Table1[[#This Row],[Area]]="El-Dekhila",Table1[[#This Row],[Income]],0)</f>
        <v>0</v>
      </c>
      <c r="BJ17" s="66"/>
      <c r="BK17" s="16"/>
      <c r="BL17" s="68">
        <f ca="1"/>
        <v>0</v>
      </c>
      <c r="BM17" s="65"/>
      <c r="BN17" s="65">
        <f ca="1"/>
        <v>2601</v>
      </c>
      <c r="BO17" s="65"/>
      <c r="BP17" s="65">
        <f ca="1"/>
        <v>0</v>
      </c>
      <c r="BQ17" s="65"/>
      <c r="BR17" s="65">
        <f ca="1"/>
        <v>0</v>
      </c>
      <c r="BS17" s="65"/>
      <c r="BT17" s="65">
        <f ca="1"/>
        <v>0</v>
      </c>
      <c r="BU17" s="24"/>
      <c r="BV17" s="65">
        <f ca="1"/>
        <v>0</v>
      </c>
      <c r="BW17" s="19"/>
      <c r="BX17" s="16"/>
      <c r="BY17" s="56">
        <f ca="1">IF(Table1[[#This Row],[Debt]]&gt;Table1[[#This Row],[Income]],1,0)</f>
        <v>0</v>
      </c>
      <c r="BZ17" s="19"/>
      <c r="CA17" s="24"/>
      <c r="CB17" s="76">
        <f ca="1">IF(U16&gt;CC16, C16,0)</f>
        <v>31</v>
      </c>
      <c r="CC17" s="24"/>
      <c r="CD17" s="19"/>
      <c r="CE17" s="16"/>
      <c r="CF17" s="16"/>
      <c r="CG17" s="16"/>
      <c r="CH17" s="16"/>
    </row>
    <row r="18" spans="1:86" x14ac:dyDescent="0.35">
      <c r="A18" s="1">
        <f t="shared" ca="1" si="2"/>
        <v>0</v>
      </c>
      <c r="B18" s="1" t="str">
        <f t="shared" ca="1" si="3"/>
        <v>Men</v>
      </c>
      <c r="C18" s="1">
        <f t="shared" ca="1" si="4"/>
        <v>32</v>
      </c>
      <c r="D18" s="1">
        <f t="shared" ca="1" si="5"/>
        <v>1</v>
      </c>
      <c r="E18" s="1" t="str">
        <f t="shared" ca="1" si="6"/>
        <v>health</v>
      </c>
      <c r="F18" s="1">
        <f t="shared" ca="1" si="7"/>
        <v>2</v>
      </c>
      <c r="G18" s="1" t="str">
        <f t="shared" ca="1" si="8"/>
        <v>college</v>
      </c>
      <c r="H18" s="1">
        <f t="shared" ca="1" si="9"/>
        <v>2</v>
      </c>
      <c r="I18" s="1">
        <f t="shared" ca="1" si="0"/>
        <v>2</v>
      </c>
      <c r="J18" s="70">
        <f t="shared" ca="1" si="10"/>
        <v>5559</v>
      </c>
      <c r="K18" s="1">
        <f t="shared" ca="1" si="11"/>
        <v>4</v>
      </c>
      <c r="L18" s="1" t="str">
        <f t="shared" ca="1" si="12"/>
        <v>El-Dekhila</v>
      </c>
      <c r="M18" s="70">
        <f t="shared" ca="1" si="13"/>
        <v>33354</v>
      </c>
      <c r="N18" s="70">
        <f t="shared" ca="1" si="14"/>
        <v>5361.7414201890388</v>
      </c>
      <c r="O18" s="70">
        <f t="shared" ca="1" si="15"/>
        <v>2254.6231856834488</v>
      </c>
      <c r="P18" s="70">
        <f t="shared" ca="1" si="16"/>
        <v>1285</v>
      </c>
      <c r="Q18" s="70">
        <f t="shared" ca="1" si="17"/>
        <v>10297.686217930959</v>
      </c>
      <c r="R18" s="70">
        <f t="shared" ca="1" si="18"/>
        <v>960.583811017328</v>
      </c>
      <c r="S18" s="70">
        <f t="shared" ca="1" si="19"/>
        <v>36569.206996700777</v>
      </c>
      <c r="T18" s="70">
        <f t="shared" ca="1" si="20"/>
        <v>16944.427638119996</v>
      </c>
      <c r="U18" s="70">
        <f t="shared" ca="1" si="21"/>
        <v>19624.779358580781</v>
      </c>
      <c r="W18" s="7">
        <f t="shared" ca="1" si="22"/>
        <v>0</v>
      </c>
      <c r="X18" s="4">
        <f t="shared" ca="1" si="23"/>
        <v>1</v>
      </c>
      <c r="Y18" s="4"/>
      <c r="Z18" s="4"/>
      <c r="AA18" s="8"/>
      <c r="AC18" s="7">
        <f ca="1">IF(Table1[[#This Row],[field of work]] = "teaching",1,0)</f>
        <v>0</v>
      </c>
      <c r="AD18" s="4">
        <f ca="1">IF(Table1[[#This Row],[field of work]] = "health", 1,0)</f>
        <v>1</v>
      </c>
      <c r="AE18" s="4">
        <f ca="1">IF(Table1[[#This Row],[field of work]] = "construction", 1,0)</f>
        <v>0</v>
      </c>
      <c r="AF18" s="4">
        <f ca="1">IF(Table1[[#This Row],[field of work]] = "IT", 1,0)</f>
        <v>0</v>
      </c>
      <c r="AG18" s="4">
        <f ca="1">IF(Table1[[#This Row],[field of work]] = "general work", 1,0)</f>
        <v>0</v>
      </c>
      <c r="AH18" s="4">
        <f ca="1">IF(Table1[[#This Row],[field of work]] = "agriculture", 1,0)</f>
        <v>0</v>
      </c>
      <c r="AI18" s="4"/>
      <c r="AJ18" s="4"/>
      <c r="AK18" s="4"/>
      <c r="AL18" s="4"/>
      <c r="AM18" s="4"/>
      <c r="AN18" s="4"/>
      <c r="AO18" s="8"/>
      <c r="AP18" s="18">
        <f t="shared" ca="1" si="24"/>
        <v>1127.3115928417244</v>
      </c>
      <c r="AQ18" s="19"/>
      <c r="AR18" s="23">
        <f ca="1">IF(Table1[[#This Row],[Debt]]&gt;$AS$2,1,0)</f>
        <v>1</v>
      </c>
      <c r="AS18" s="24"/>
      <c r="AT18" s="24"/>
      <c r="AU18" s="19"/>
      <c r="AV18" s="24"/>
      <c r="AW18" s="82">
        <f ca="1">Table1[[#This Row],[Mortage left]]/Table1[[#This Row],[Value of the house]]</f>
        <v>0.16075257600854587</v>
      </c>
      <c r="AX18" s="29">
        <f t="shared" ca="1" si="25"/>
        <v>1</v>
      </c>
      <c r="AY18" s="30"/>
      <c r="AZ18" s="19"/>
      <c r="BA18" s="68">
        <f ca="1" xml:space="preserve"> IF(Table1[[#This Row],[Area]]="Sedi Beshr",Table1[[#This Row],[Income]],0)</f>
        <v>0</v>
      </c>
      <c r="BB18" s="65"/>
      <c r="BC18" s="65">
        <f ca="1" xml:space="preserve"> IF(Table1[[#This Row],[Area]]="Miami",Table1[[#This Row],[Income]],0)</f>
        <v>0</v>
      </c>
      <c r="BD18" s="65"/>
      <c r="BE18" s="65">
        <f ca="1" xml:space="preserve"> IF(Table1[[#This Row],[Area]]="El-Shatbi",Table1[[#This Row],[Income]],0)</f>
        <v>0</v>
      </c>
      <c r="BF18" s="65"/>
      <c r="BG18" s="65">
        <f ca="1" xml:space="preserve"> IF(Table1[[#This Row],[Area]]="el-Hanovil",Table1[[#This Row],[Income]],0)</f>
        <v>0</v>
      </c>
      <c r="BH18" s="65"/>
      <c r="BI18" s="65">
        <f ca="1" xml:space="preserve"> IF(Table1[[#This Row],[Area]]="El-Dekhila",Table1[[#This Row],[Income]],0)</f>
        <v>5559</v>
      </c>
      <c r="BJ18" s="66"/>
      <c r="BK18" s="16"/>
      <c r="BL18" s="68">
        <f ca="1"/>
        <v>0</v>
      </c>
      <c r="BM18" s="65"/>
      <c r="BN18" s="65">
        <f ca="1"/>
        <v>0</v>
      </c>
      <c r="BO18" s="65"/>
      <c r="BP18" s="65">
        <f ca="1"/>
        <v>0</v>
      </c>
      <c r="BQ18" s="65"/>
      <c r="BR18" s="65">
        <f ca="1"/>
        <v>0</v>
      </c>
      <c r="BS18" s="65"/>
      <c r="BT18" s="65">
        <f ca="1"/>
        <v>6918</v>
      </c>
      <c r="BU18" s="24"/>
      <c r="BV18" s="65">
        <f ca="1"/>
        <v>0</v>
      </c>
      <c r="BW18" s="19"/>
      <c r="BX18" s="16"/>
      <c r="BY18" s="56">
        <f ca="1">IF(Table1[[#This Row],[Debt]]&gt;Table1[[#This Row],[Income]],1,0)</f>
        <v>1</v>
      </c>
      <c r="BZ18" s="19"/>
      <c r="CA18" s="24"/>
      <c r="CB18" s="76">
        <f ca="1">IF(U17&gt;CC17, C17,0)</f>
        <v>24</v>
      </c>
      <c r="CC18" s="24"/>
      <c r="CD18" s="19"/>
      <c r="CE18" s="16"/>
      <c r="CF18" s="16"/>
      <c r="CG18" s="16"/>
      <c r="CH18" s="16"/>
    </row>
    <row r="19" spans="1:86" x14ac:dyDescent="0.35">
      <c r="A19" s="1">
        <f t="shared" ca="1" si="2"/>
        <v>1</v>
      </c>
      <c r="B19" s="1" t="str">
        <f t="shared" ca="1" si="3"/>
        <v>Women</v>
      </c>
      <c r="C19" s="1">
        <f t="shared" ca="1" si="4"/>
        <v>32</v>
      </c>
      <c r="D19" s="1">
        <f t="shared" ca="1" si="5"/>
        <v>1</v>
      </c>
      <c r="E19" s="1" t="str">
        <f t="shared" ca="1" si="6"/>
        <v>health</v>
      </c>
      <c r="F19" s="1">
        <f t="shared" ca="1" si="7"/>
        <v>2</v>
      </c>
      <c r="G19" s="1" t="str">
        <f t="shared" ca="1" si="8"/>
        <v>college</v>
      </c>
      <c r="H19" s="1">
        <f t="shared" ca="1" si="9"/>
        <v>2</v>
      </c>
      <c r="I19" s="1">
        <f t="shared" ca="1" si="0"/>
        <v>1</v>
      </c>
      <c r="J19" s="70">
        <f t="shared" ca="1" si="10"/>
        <v>2274</v>
      </c>
      <c r="K19" s="1">
        <f t="shared" ca="1" si="11"/>
        <v>2</v>
      </c>
      <c r="L19" s="1" t="str">
        <f t="shared" ca="1" si="12"/>
        <v>Miami</v>
      </c>
      <c r="M19" s="70">
        <f t="shared" ca="1" si="13"/>
        <v>6822</v>
      </c>
      <c r="N19" s="70">
        <f t="shared" ca="1" si="14"/>
        <v>726.46811054926036</v>
      </c>
      <c r="O19" s="70">
        <f t="shared" ca="1" si="15"/>
        <v>843.33836920647502</v>
      </c>
      <c r="P19" s="70">
        <f t="shared" ca="1" si="16"/>
        <v>413</v>
      </c>
      <c r="Q19" s="70">
        <f t="shared" ca="1" si="17"/>
        <v>60.910336271255481</v>
      </c>
      <c r="R19" s="70">
        <f t="shared" ca="1" si="18"/>
        <v>1464.3037461943538</v>
      </c>
      <c r="S19" s="70">
        <f t="shared" ca="1" si="19"/>
        <v>9129.6421154008294</v>
      </c>
      <c r="T19" s="70">
        <f t="shared" ca="1" si="20"/>
        <v>1200.378446820516</v>
      </c>
      <c r="U19" s="70">
        <f t="shared" ca="1" si="21"/>
        <v>7929.2636685803136</v>
      </c>
      <c r="W19" s="7">
        <f t="shared" ca="1" si="22"/>
        <v>1</v>
      </c>
      <c r="X19" s="4">
        <f t="shared" ca="1" si="23"/>
        <v>0</v>
      </c>
      <c r="Y19" s="4"/>
      <c r="Z19" s="4"/>
      <c r="AA19" s="8"/>
      <c r="AC19" s="7">
        <f ca="1">IF(Table1[[#This Row],[field of work]] = "teaching",1,0)</f>
        <v>0</v>
      </c>
      <c r="AD19" s="4">
        <f ca="1">IF(Table1[[#This Row],[field of work]] = "health", 1,0)</f>
        <v>1</v>
      </c>
      <c r="AE19" s="4">
        <f ca="1">IF(Table1[[#This Row],[field of work]] = "construction", 1,0)</f>
        <v>0</v>
      </c>
      <c r="AF19" s="4">
        <f ca="1">IF(Table1[[#This Row],[field of work]] = "IT", 1,0)</f>
        <v>0</v>
      </c>
      <c r="AG19" s="4">
        <f ca="1">IF(Table1[[#This Row],[field of work]] = "general work", 1,0)</f>
        <v>0</v>
      </c>
      <c r="AH19" s="4">
        <f ca="1">IF(Table1[[#This Row],[field of work]] = "agriculture", 1,0)</f>
        <v>0</v>
      </c>
      <c r="AI19" s="4"/>
      <c r="AJ19" s="4"/>
      <c r="AK19" s="4"/>
      <c r="AL19" s="4"/>
      <c r="AM19" s="4"/>
      <c r="AN19" s="4"/>
      <c r="AO19" s="8"/>
      <c r="AP19" s="18">
        <f t="shared" ca="1" si="24"/>
        <v>843.33836920647502</v>
      </c>
      <c r="AQ19" s="19"/>
      <c r="AR19" s="23">
        <f ca="1">IF(Table1[[#This Row],[Debt]]&gt;$AS$2,1,0)</f>
        <v>0</v>
      </c>
      <c r="AS19" s="24"/>
      <c r="AT19" s="24"/>
      <c r="AU19" s="19"/>
      <c r="AV19" s="24"/>
      <c r="AW19" s="82">
        <f ca="1">Table1[[#This Row],[Mortage left]]/Table1[[#This Row],[Value of the house]]</f>
        <v>0.10648902236136916</v>
      </c>
      <c r="AX19" s="29">
        <f t="shared" ca="1" si="25"/>
        <v>1</v>
      </c>
      <c r="AY19" s="30"/>
      <c r="AZ19" s="19"/>
      <c r="BA19" s="68">
        <f ca="1" xml:space="preserve"> IF(Table1[[#This Row],[Area]]="Sedi Beshr",Table1[[#This Row],[Income]],0)</f>
        <v>0</v>
      </c>
      <c r="BB19" s="65"/>
      <c r="BC19" s="65">
        <f ca="1" xml:space="preserve"> IF(Table1[[#This Row],[Area]]="Miami",Table1[[#This Row],[Income]],0)</f>
        <v>2274</v>
      </c>
      <c r="BD19" s="65"/>
      <c r="BE19" s="65">
        <f ca="1" xml:space="preserve"> IF(Table1[[#This Row],[Area]]="El-Shatbi",Table1[[#This Row],[Income]],0)</f>
        <v>0</v>
      </c>
      <c r="BF19" s="65"/>
      <c r="BG19" s="65">
        <f ca="1" xml:space="preserve"> IF(Table1[[#This Row],[Area]]="el-Hanovil",Table1[[#This Row],[Income]],0)</f>
        <v>0</v>
      </c>
      <c r="BH19" s="65"/>
      <c r="BI19" s="65">
        <f ca="1" xml:space="preserve"> IF(Table1[[#This Row],[Area]]="El-Dekhila",Table1[[#This Row],[Income]],0)</f>
        <v>0</v>
      </c>
      <c r="BJ19" s="66"/>
      <c r="BK19" s="16"/>
      <c r="BL19" s="68">
        <f ca="1"/>
        <v>5559</v>
      </c>
      <c r="BM19" s="65"/>
      <c r="BN19" s="65">
        <f ca="1"/>
        <v>0</v>
      </c>
      <c r="BO19" s="65"/>
      <c r="BP19" s="65">
        <f ca="1"/>
        <v>0</v>
      </c>
      <c r="BQ19" s="65"/>
      <c r="BR19" s="65">
        <f ca="1"/>
        <v>0</v>
      </c>
      <c r="BS19" s="65"/>
      <c r="BT19" s="65">
        <f ca="1"/>
        <v>0</v>
      </c>
      <c r="BU19" s="24"/>
      <c r="BV19" s="65">
        <f ca="1"/>
        <v>0</v>
      </c>
      <c r="BW19" s="19"/>
      <c r="BX19" s="16"/>
      <c r="BY19" s="56">
        <f ca="1">IF(Table1[[#This Row],[Debt]]&gt;Table1[[#This Row],[Income]],1,0)</f>
        <v>0</v>
      </c>
      <c r="BZ19" s="19"/>
      <c r="CA19" s="24"/>
      <c r="CB19" s="76">
        <f ca="1">IF(U18&gt;CC18, C18,0)</f>
        <v>32</v>
      </c>
      <c r="CC19" s="24"/>
      <c r="CD19" s="19"/>
      <c r="CE19" s="16"/>
      <c r="CF19" s="16"/>
      <c r="CG19" s="16"/>
      <c r="CH19" s="16"/>
    </row>
    <row r="20" spans="1:86" x14ac:dyDescent="0.35">
      <c r="A20" s="1">
        <f t="shared" ca="1" si="2"/>
        <v>1</v>
      </c>
      <c r="B20" s="1" t="str">
        <f t="shared" ca="1" si="3"/>
        <v>Women</v>
      </c>
      <c r="C20" s="1">
        <f t="shared" ca="1" si="4"/>
        <v>27</v>
      </c>
      <c r="D20" s="1">
        <f t="shared" ca="1" si="5"/>
        <v>3</v>
      </c>
      <c r="E20" s="1" t="str">
        <f t="shared" ca="1" si="6"/>
        <v>teaching</v>
      </c>
      <c r="F20" s="1">
        <f t="shared" ca="1" si="7"/>
        <v>4</v>
      </c>
      <c r="G20" s="1" t="str">
        <f t="shared" ca="1" si="8"/>
        <v>technical</v>
      </c>
      <c r="H20" s="1">
        <f t="shared" ca="1" si="9"/>
        <v>1</v>
      </c>
      <c r="I20" s="1">
        <f t="shared" ca="1" si="0"/>
        <v>2</v>
      </c>
      <c r="J20" s="70">
        <f t="shared" ca="1" si="10"/>
        <v>2693</v>
      </c>
      <c r="K20" s="1">
        <f t="shared" ca="1" si="11"/>
        <v>5</v>
      </c>
      <c r="L20" s="1" t="str">
        <f t="shared" ca="1" si="12"/>
        <v>Sedi Beshr</v>
      </c>
      <c r="M20" s="70">
        <f t="shared" ca="1" si="13"/>
        <v>8079</v>
      </c>
      <c r="N20" s="70">
        <f t="shared" ca="1" si="14"/>
        <v>2772.7266928580871</v>
      </c>
      <c r="O20" s="70">
        <f t="shared" ca="1" si="15"/>
        <v>4152.0100395442469</v>
      </c>
      <c r="P20" s="70">
        <f t="shared" ca="1" si="16"/>
        <v>2287</v>
      </c>
      <c r="Q20" s="70">
        <f t="shared" ca="1" si="17"/>
        <v>5300.7259356847981</v>
      </c>
      <c r="R20" s="70">
        <f t="shared" ca="1" si="18"/>
        <v>321.88052835753984</v>
      </c>
      <c r="S20" s="70">
        <f t="shared" ca="1" si="19"/>
        <v>12552.890567901786</v>
      </c>
      <c r="T20" s="70">
        <f t="shared" ca="1" si="20"/>
        <v>10360.452628542884</v>
      </c>
      <c r="U20" s="70">
        <f t="shared" ca="1" si="21"/>
        <v>2192.4379393589024</v>
      </c>
      <c r="W20" s="7">
        <f t="shared" ca="1" si="22"/>
        <v>1</v>
      </c>
      <c r="X20" s="4">
        <f t="shared" ca="1" si="23"/>
        <v>0</v>
      </c>
      <c r="Y20" s="4"/>
      <c r="Z20" s="4"/>
      <c r="AA20" s="8"/>
      <c r="AC20" s="7">
        <f ca="1">IF(Table1[[#This Row],[field of work]] = "teaching",1,0)</f>
        <v>1</v>
      </c>
      <c r="AD20" s="4">
        <f ca="1">IF(Table1[[#This Row],[field of work]] = "health", 1,0)</f>
        <v>0</v>
      </c>
      <c r="AE20" s="4">
        <f ca="1">IF(Table1[[#This Row],[field of work]] = "construction", 1,0)</f>
        <v>0</v>
      </c>
      <c r="AF20" s="4">
        <f ca="1">IF(Table1[[#This Row],[field of work]] = "IT", 1,0)</f>
        <v>0</v>
      </c>
      <c r="AG20" s="4">
        <f ca="1">IF(Table1[[#This Row],[field of work]] = "general work", 1,0)</f>
        <v>0</v>
      </c>
      <c r="AH20" s="4">
        <f ca="1">IF(Table1[[#This Row],[field of work]] = "agriculture", 1,0)</f>
        <v>0</v>
      </c>
      <c r="AI20" s="4"/>
      <c r="AJ20" s="4"/>
      <c r="AK20" s="4"/>
      <c r="AL20" s="4"/>
      <c r="AM20" s="4"/>
      <c r="AN20" s="4"/>
      <c r="AO20" s="8"/>
      <c r="AP20" s="18">
        <f t="shared" ca="1" si="24"/>
        <v>2076.0050197721234</v>
      </c>
      <c r="AQ20" s="19"/>
      <c r="AR20" s="23">
        <f ca="1">IF(Table1[[#This Row],[Debt]]&gt;$AS$2,1,0)</f>
        <v>1</v>
      </c>
      <c r="AS20" s="24"/>
      <c r="AT20" s="24"/>
      <c r="AU20" s="19"/>
      <c r="AV20" s="24"/>
      <c r="AW20" s="82">
        <f ca="1">Table1[[#This Row],[Mortage left]]/Table1[[#This Row],[Value of the house]]</f>
        <v>0.34320171962595458</v>
      </c>
      <c r="AX20" s="29">
        <f t="shared" ca="1" si="25"/>
        <v>0</v>
      </c>
      <c r="AY20" s="30"/>
      <c r="AZ20" s="19"/>
      <c r="BA20" s="68">
        <f ca="1" xml:space="preserve"> IF(Table1[[#This Row],[Area]]="Sedi Beshr",Table1[[#This Row],[Income]],0)</f>
        <v>2693</v>
      </c>
      <c r="BB20" s="65"/>
      <c r="BC20" s="65">
        <f ca="1" xml:space="preserve"> IF(Table1[[#This Row],[Area]]="Miami",Table1[[#This Row],[Income]],0)</f>
        <v>0</v>
      </c>
      <c r="BD20" s="65"/>
      <c r="BE20" s="65">
        <f ca="1" xml:space="preserve"> IF(Table1[[#This Row],[Area]]="El-Shatbi",Table1[[#This Row],[Income]],0)</f>
        <v>0</v>
      </c>
      <c r="BF20" s="65"/>
      <c r="BG20" s="65">
        <f ca="1" xml:space="preserve"> IF(Table1[[#This Row],[Area]]="el-Hanovil",Table1[[#This Row],[Income]],0)</f>
        <v>0</v>
      </c>
      <c r="BH20" s="65"/>
      <c r="BI20" s="65">
        <f ca="1" xml:space="preserve"> IF(Table1[[#This Row],[Area]]="El-Dekhila",Table1[[#This Row],[Income]],0)</f>
        <v>0</v>
      </c>
      <c r="BJ20" s="66"/>
      <c r="BK20" s="16"/>
      <c r="BL20" s="68">
        <f ca="1"/>
        <v>2274</v>
      </c>
      <c r="BM20" s="65"/>
      <c r="BN20" s="65">
        <f ca="1"/>
        <v>0</v>
      </c>
      <c r="BO20" s="65"/>
      <c r="BP20" s="65">
        <f ca="1"/>
        <v>0</v>
      </c>
      <c r="BQ20" s="65"/>
      <c r="BR20" s="65">
        <f ca="1"/>
        <v>0</v>
      </c>
      <c r="BS20" s="65"/>
      <c r="BT20" s="65">
        <f ca="1"/>
        <v>0</v>
      </c>
      <c r="BU20" s="24"/>
      <c r="BV20" s="65">
        <f ca="1"/>
        <v>0</v>
      </c>
      <c r="BW20" s="19"/>
      <c r="BX20" s="16"/>
      <c r="BY20" s="56">
        <f ca="1">IF(Table1[[#This Row],[Debt]]&gt;Table1[[#This Row],[Income]],1,0)</f>
        <v>1</v>
      </c>
      <c r="BZ20" s="19"/>
      <c r="CA20" s="24"/>
      <c r="CB20" s="76">
        <f ca="1">IF(U19&gt;CC19, C19,0)</f>
        <v>32</v>
      </c>
      <c r="CC20" s="24"/>
      <c r="CD20" s="19"/>
      <c r="CE20" s="16"/>
      <c r="CF20" s="16"/>
      <c r="CG20" s="16"/>
      <c r="CH20" s="16"/>
    </row>
    <row r="21" spans="1:86" x14ac:dyDescent="0.35">
      <c r="A21" s="1">
        <f t="shared" ca="1" si="2"/>
        <v>0</v>
      </c>
      <c r="B21" s="1" t="str">
        <f t="shared" ca="1" si="3"/>
        <v>Men</v>
      </c>
      <c r="C21" s="1">
        <f t="shared" ca="1" si="4"/>
        <v>35</v>
      </c>
      <c r="D21" s="1">
        <f t="shared" ca="1" si="5"/>
        <v>4</v>
      </c>
      <c r="E21" s="1" t="str">
        <f t="shared" ca="1" si="6"/>
        <v>IT</v>
      </c>
      <c r="F21" s="1">
        <f t="shared" ca="1" si="7"/>
        <v>1</v>
      </c>
      <c r="G21" s="1" t="str">
        <f t="shared" ca="1" si="8"/>
        <v>High school</v>
      </c>
      <c r="H21" s="1">
        <f t="shared" ca="1" si="9"/>
        <v>2</v>
      </c>
      <c r="I21" s="1">
        <f t="shared" ca="1" si="0"/>
        <v>1</v>
      </c>
      <c r="J21" s="70">
        <f t="shared" ca="1" si="10"/>
        <v>4039</v>
      </c>
      <c r="K21" s="1">
        <f t="shared" ca="1" si="11"/>
        <v>3</v>
      </c>
      <c r="L21" s="1" t="str">
        <f t="shared" ca="1" si="12"/>
        <v>El-Hanovil</v>
      </c>
      <c r="M21" s="70">
        <f t="shared" ca="1" si="13"/>
        <v>24234</v>
      </c>
      <c r="N21" s="70">
        <f t="shared" ca="1" si="14"/>
        <v>9870.9029418369137</v>
      </c>
      <c r="O21" s="70">
        <f t="shared" ca="1" si="15"/>
        <v>1563.3971440639907</v>
      </c>
      <c r="P21" s="70">
        <f t="shared" ca="1" si="16"/>
        <v>466</v>
      </c>
      <c r="Q21" s="70">
        <f t="shared" ca="1" si="17"/>
        <v>2952.2767005854066</v>
      </c>
      <c r="R21" s="70">
        <f t="shared" ca="1" si="18"/>
        <v>1958.4765333308178</v>
      </c>
      <c r="S21" s="70">
        <f t="shared" ca="1" si="19"/>
        <v>27755.873677394808</v>
      </c>
      <c r="T21" s="70">
        <f t="shared" ca="1" si="20"/>
        <v>13289.179642422321</v>
      </c>
      <c r="U21" s="70">
        <f t="shared" ca="1" si="21"/>
        <v>14466.694034972486</v>
      </c>
      <c r="W21" s="7">
        <f t="shared" ca="1" si="22"/>
        <v>0</v>
      </c>
      <c r="X21" s="4">
        <f t="shared" ca="1" si="23"/>
        <v>1</v>
      </c>
      <c r="Y21" s="4"/>
      <c r="Z21" s="4"/>
      <c r="AA21" s="8"/>
      <c r="AC21" s="7">
        <f ca="1">IF(Table1[[#This Row],[field of work]] = "teaching",1,0)</f>
        <v>0</v>
      </c>
      <c r="AD21" s="4">
        <f ca="1">IF(Table1[[#This Row],[field of work]] = "health", 1,0)</f>
        <v>0</v>
      </c>
      <c r="AE21" s="4">
        <f ca="1">IF(Table1[[#This Row],[field of work]] = "construction", 1,0)</f>
        <v>0</v>
      </c>
      <c r="AF21" s="4">
        <f ca="1">IF(Table1[[#This Row],[field of work]] = "IT", 1,0)</f>
        <v>1</v>
      </c>
      <c r="AG21" s="4">
        <f ca="1">IF(Table1[[#This Row],[field of work]] = "general work", 1,0)</f>
        <v>0</v>
      </c>
      <c r="AH21" s="4">
        <f ca="1">IF(Table1[[#This Row],[field of work]] = "agriculture", 1,0)</f>
        <v>0</v>
      </c>
      <c r="AI21" s="4"/>
      <c r="AJ21" s="4"/>
      <c r="AK21" s="4"/>
      <c r="AL21" s="4"/>
      <c r="AM21" s="4"/>
      <c r="AN21" s="4"/>
      <c r="AO21" s="8"/>
      <c r="AP21" s="18">
        <f t="shared" ca="1" si="24"/>
        <v>1563.3971440639907</v>
      </c>
      <c r="AQ21" s="19"/>
      <c r="AR21" s="23">
        <f ca="1">IF(Table1[[#This Row],[Debt]]&gt;$AS$2,1,0)</f>
        <v>1</v>
      </c>
      <c r="AS21" s="24"/>
      <c r="AT21" s="24"/>
      <c r="AU21" s="19"/>
      <c r="AV21" s="24"/>
      <c r="AW21" s="82">
        <f ca="1">Table1[[#This Row],[Mortage left]]/Table1[[#This Row],[Value of the house]]</f>
        <v>0.4073162887611172</v>
      </c>
      <c r="AX21" s="29">
        <f t="shared" ca="1" si="25"/>
        <v>0</v>
      </c>
      <c r="AY21" s="30"/>
      <c r="AZ21" s="19"/>
      <c r="BA21" s="68">
        <f ca="1" xml:space="preserve"> IF(Table1[[#This Row],[Area]]="Sedi Beshr",Table1[[#This Row],[Income]],0)</f>
        <v>0</v>
      </c>
      <c r="BB21" s="65"/>
      <c r="BC21" s="65">
        <f ca="1" xml:space="preserve"> IF(Table1[[#This Row],[Area]]="Miami",Table1[[#This Row],[Income]],0)</f>
        <v>0</v>
      </c>
      <c r="BD21" s="65"/>
      <c r="BE21" s="65">
        <f ca="1" xml:space="preserve"> IF(Table1[[#This Row],[Area]]="El-Shatbi",Table1[[#This Row],[Income]],0)</f>
        <v>0</v>
      </c>
      <c r="BF21" s="65"/>
      <c r="BG21" s="65">
        <f ca="1" xml:space="preserve"> IF(Table1[[#This Row],[Area]]="el-Hanovil",Table1[[#This Row],[Income]],0)</f>
        <v>4039</v>
      </c>
      <c r="BH21" s="65"/>
      <c r="BI21" s="65">
        <f ca="1" xml:space="preserve"> IF(Table1[[#This Row],[Area]]="El-Dekhila",Table1[[#This Row],[Income]],0)</f>
        <v>0</v>
      </c>
      <c r="BJ21" s="66"/>
      <c r="BK21" s="16"/>
      <c r="BL21" s="68">
        <f ca="1"/>
        <v>0</v>
      </c>
      <c r="BM21" s="65"/>
      <c r="BN21" s="65">
        <f ca="1"/>
        <v>0</v>
      </c>
      <c r="BO21" s="65"/>
      <c r="BP21" s="65">
        <f ca="1"/>
        <v>2693</v>
      </c>
      <c r="BQ21" s="65"/>
      <c r="BR21" s="65">
        <f ca="1"/>
        <v>0</v>
      </c>
      <c r="BS21" s="65"/>
      <c r="BT21" s="65">
        <f ca="1"/>
        <v>0</v>
      </c>
      <c r="BU21" s="24"/>
      <c r="BV21" s="65">
        <f ca="1"/>
        <v>0</v>
      </c>
      <c r="BW21" s="19"/>
      <c r="BX21" s="16"/>
      <c r="BY21" s="56">
        <f ca="1">IF(Table1[[#This Row],[Debt]]&gt;Table1[[#This Row],[Income]],1,0)</f>
        <v>0</v>
      </c>
      <c r="BZ21" s="19"/>
      <c r="CA21" s="24"/>
      <c r="CB21" s="76">
        <f ca="1">IF(U20&gt;CC20, C20,0)</f>
        <v>27</v>
      </c>
      <c r="CC21" s="24"/>
      <c r="CD21" s="19"/>
      <c r="CE21" s="16"/>
      <c r="CF21" s="16"/>
      <c r="CG21" s="16"/>
      <c r="CH21" s="16"/>
    </row>
    <row r="22" spans="1:86" x14ac:dyDescent="0.35">
      <c r="A22" s="1">
        <f t="shared" ca="1" si="2"/>
        <v>1</v>
      </c>
      <c r="B22" s="1" t="str">
        <f t="shared" ca="1" si="3"/>
        <v>Women</v>
      </c>
      <c r="C22" s="1">
        <f t="shared" ca="1" si="4"/>
        <v>27</v>
      </c>
      <c r="D22" s="1">
        <f t="shared" ca="1" si="5"/>
        <v>3</v>
      </c>
      <c r="E22" s="1" t="str">
        <f t="shared" ca="1" si="6"/>
        <v>teaching</v>
      </c>
      <c r="F22" s="1">
        <f t="shared" ca="1" si="7"/>
        <v>3</v>
      </c>
      <c r="G22" s="1" t="str">
        <f t="shared" ca="1" si="8"/>
        <v>university</v>
      </c>
      <c r="H22" s="1">
        <f t="shared" ca="1" si="9"/>
        <v>1</v>
      </c>
      <c r="I22" s="1">
        <f t="shared" ca="1" si="0"/>
        <v>3</v>
      </c>
      <c r="J22" s="70">
        <f t="shared" ca="1" si="10"/>
        <v>4247</v>
      </c>
      <c r="K22" s="1">
        <f t="shared" ca="1" si="11"/>
        <v>4</v>
      </c>
      <c r="L22" s="1" t="str">
        <f t="shared" ca="1" si="12"/>
        <v>El-Dekhila</v>
      </c>
      <c r="M22" s="70">
        <f t="shared" ca="1" si="13"/>
        <v>21235</v>
      </c>
      <c r="N22" s="70">
        <f t="shared" ca="1" si="14"/>
        <v>14883.118179794204</v>
      </c>
      <c r="O22" s="70">
        <f t="shared" ca="1" si="15"/>
        <v>6058.9736952415733</v>
      </c>
      <c r="P22" s="70">
        <f t="shared" ca="1" si="16"/>
        <v>4375</v>
      </c>
      <c r="Q22" s="70">
        <f t="shared" ca="1" si="17"/>
        <v>3817.8967720335168</v>
      </c>
      <c r="R22" s="70">
        <f t="shared" ca="1" si="18"/>
        <v>458.13932143001688</v>
      </c>
      <c r="S22" s="70">
        <f t="shared" ca="1" si="19"/>
        <v>27752.113016671588</v>
      </c>
      <c r="T22" s="70">
        <f t="shared" ca="1" si="20"/>
        <v>23076.014951827721</v>
      </c>
      <c r="U22" s="70">
        <f t="shared" ca="1" si="21"/>
        <v>4676.0980648438672</v>
      </c>
      <c r="W22" s="7">
        <f t="shared" ca="1" si="22"/>
        <v>1</v>
      </c>
      <c r="X22" s="4">
        <f t="shared" ca="1" si="23"/>
        <v>0</v>
      </c>
      <c r="Y22" s="4"/>
      <c r="Z22" s="4"/>
      <c r="AA22" s="8"/>
      <c r="AC22" s="7">
        <f ca="1">IF(Table1[[#This Row],[field of work]] = "teaching",1,0)</f>
        <v>1</v>
      </c>
      <c r="AD22" s="4">
        <f ca="1">IF(Table1[[#This Row],[field of work]] = "health", 1,0)</f>
        <v>0</v>
      </c>
      <c r="AE22" s="4">
        <f ca="1">IF(Table1[[#This Row],[field of work]] = "construction", 1,0)</f>
        <v>0</v>
      </c>
      <c r="AF22" s="4">
        <f ca="1">IF(Table1[[#This Row],[field of work]] = "IT", 1,0)</f>
        <v>0</v>
      </c>
      <c r="AG22" s="4">
        <f ca="1">IF(Table1[[#This Row],[field of work]] = "general work", 1,0)</f>
        <v>0</v>
      </c>
      <c r="AH22" s="4">
        <f ca="1">IF(Table1[[#This Row],[field of work]] = "agriculture", 1,0)</f>
        <v>0</v>
      </c>
      <c r="AI22" s="4"/>
      <c r="AJ22" s="4"/>
      <c r="AK22" s="4"/>
      <c r="AL22" s="4"/>
      <c r="AM22" s="4"/>
      <c r="AN22" s="4"/>
      <c r="AO22" s="8"/>
      <c r="AP22" s="18">
        <f t="shared" ca="1" si="24"/>
        <v>2019.6578984138578</v>
      </c>
      <c r="AQ22" s="19"/>
      <c r="AR22" s="23">
        <f ca="1">IF(Table1[[#This Row],[Debt]]&gt;$AS$2,1,0)</f>
        <v>1</v>
      </c>
      <c r="AS22" s="24"/>
      <c r="AT22" s="24"/>
      <c r="AU22" s="19"/>
      <c r="AV22" s="24"/>
      <c r="AW22" s="82">
        <f ca="1">Table1[[#This Row],[Mortage left]]/Table1[[#This Row],[Value of the house]]</f>
        <v>0.70087676853280922</v>
      </c>
      <c r="AX22" s="29">
        <f t="shared" ca="1" si="25"/>
        <v>0</v>
      </c>
      <c r="AY22" s="30"/>
      <c r="AZ22" s="19"/>
      <c r="BA22" s="68">
        <f ca="1" xml:space="preserve"> IF(Table1[[#This Row],[Area]]="Sedi Beshr",Table1[[#This Row],[Income]],0)</f>
        <v>0</v>
      </c>
      <c r="BB22" s="65"/>
      <c r="BC22" s="65">
        <f ca="1" xml:space="preserve"> IF(Table1[[#This Row],[Area]]="Miami",Table1[[#This Row],[Income]],0)</f>
        <v>0</v>
      </c>
      <c r="BD22" s="65"/>
      <c r="BE22" s="65">
        <f ca="1" xml:space="preserve"> IF(Table1[[#This Row],[Area]]="El-Shatbi",Table1[[#This Row],[Income]],0)</f>
        <v>0</v>
      </c>
      <c r="BF22" s="65"/>
      <c r="BG22" s="65">
        <f ca="1" xml:space="preserve"> IF(Table1[[#This Row],[Area]]="el-Hanovil",Table1[[#This Row],[Income]],0)</f>
        <v>0</v>
      </c>
      <c r="BH22" s="65"/>
      <c r="BI22" s="65">
        <f ca="1" xml:space="preserve"> IF(Table1[[#This Row],[Area]]="El-Dekhila",Table1[[#This Row],[Income]],0)</f>
        <v>4247</v>
      </c>
      <c r="BJ22" s="66"/>
      <c r="BK22" s="16"/>
      <c r="BL22" s="68">
        <f ca="1"/>
        <v>0</v>
      </c>
      <c r="BM22" s="65"/>
      <c r="BN22" s="65">
        <f ca="1"/>
        <v>0</v>
      </c>
      <c r="BO22" s="65"/>
      <c r="BP22" s="65">
        <f ca="1"/>
        <v>0</v>
      </c>
      <c r="BQ22" s="65"/>
      <c r="BR22" s="65">
        <f ca="1"/>
        <v>4039</v>
      </c>
      <c r="BS22" s="65"/>
      <c r="BT22" s="65">
        <f ca="1"/>
        <v>0</v>
      </c>
      <c r="BU22" s="24"/>
      <c r="BV22" s="65">
        <f ca="1"/>
        <v>0</v>
      </c>
      <c r="BW22" s="19"/>
      <c r="BX22" s="16"/>
      <c r="BY22" s="56">
        <f ca="1">IF(Table1[[#This Row],[Debt]]&gt;Table1[[#This Row],[Income]],1,0)</f>
        <v>0</v>
      </c>
      <c r="BZ22" s="19"/>
      <c r="CA22" s="24"/>
      <c r="CB22" s="76">
        <f ca="1">IF(U21&gt;CC21, C21,0)</f>
        <v>35</v>
      </c>
      <c r="CC22" s="24"/>
      <c r="CD22" s="19"/>
      <c r="CE22" s="16"/>
      <c r="CF22" s="16"/>
      <c r="CG22" s="16"/>
      <c r="CH22" s="16"/>
    </row>
    <row r="23" spans="1:86" x14ac:dyDescent="0.35">
      <c r="A23" s="1">
        <f t="shared" ca="1" si="2"/>
        <v>0</v>
      </c>
      <c r="B23" s="1" t="str">
        <f t="shared" ca="1" si="3"/>
        <v>Men</v>
      </c>
      <c r="C23" s="1">
        <f t="shared" ca="1" si="4"/>
        <v>32</v>
      </c>
      <c r="D23" s="1">
        <f t="shared" ca="1" si="5"/>
        <v>5</v>
      </c>
      <c r="E23" s="1" t="str">
        <f t="shared" ca="1" si="6"/>
        <v>general work</v>
      </c>
      <c r="F23" s="1">
        <f t="shared" ca="1" si="7"/>
        <v>1</v>
      </c>
      <c r="G23" s="1" t="str">
        <f t="shared" ca="1" si="8"/>
        <v>High school</v>
      </c>
      <c r="H23" s="1">
        <f t="shared" ca="1" si="9"/>
        <v>4</v>
      </c>
      <c r="I23" s="1">
        <f t="shared" ca="1" si="0"/>
        <v>2</v>
      </c>
      <c r="J23" s="70">
        <f t="shared" ca="1" si="10"/>
        <v>5967</v>
      </c>
      <c r="K23" s="1">
        <f t="shared" ca="1" si="11"/>
        <v>1</v>
      </c>
      <c r="L23" s="1" t="str">
        <f t="shared" ca="1" si="12"/>
        <v>El-Shatbi</v>
      </c>
      <c r="M23" s="70">
        <f t="shared" ca="1" si="13"/>
        <v>23868</v>
      </c>
      <c r="N23" s="70">
        <f t="shared" ca="1" si="14"/>
        <v>9720.3831566803292</v>
      </c>
      <c r="O23" s="70">
        <f t="shared" ca="1" si="15"/>
        <v>9448.3233207825651</v>
      </c>
      <c r="P23" s="70">
        <f t="shared" ca="1" si="16"/>
        <v>5290</v>
      </c>
      <c r="Q23" s="70">
        <f t="shared" ca="1" si="17"/>
        <v>11477.162051466565</v>
      </c>
      <c r="R23" s="70">
        <f t="shared" ca="1" si="18"/>
        <v>5750.14380059629</v>
      </c>
      <c r="S23" s="70">
        <f t="shared" ca="1" si="19"/>
        <v>39066.467121378861</v>
      </c>
      <c r="T23" s="70">
        <f t="shared" ca="1" si="20"/>
        <v>26487.545208146894</v>
      </c>
      <c r="U23" s="70">
        <f t="shared" ca="1" si="21"/>
        <v>12578.921913231967</v>
      </c>
      <c r="W23" s="7">
        <f t="shared" ca="1" si="22"/>
        <v>0</v>
      </c>
      <c r="X23" s="4">
        <f t="shared" ca="1" si="23"/>
        <v>1</v>
      </c>
      <c r="Y23" s="4"/>
      <c r="Z23" s="4"/>
      <c r="AA23" s="8"/>
      <c r="AC23" s="7">
        <f ca="1">IF(Table1[[#This Row],[field of work]] = "teaching",1,0)</f>
        <v>0</v>
      </c>
      <c r="AD23" s="4">
        <f ca="1">IF(Table1[[#This Row],[field of work]] = "health", 1,0)</f>
        <v>0</v>
      </c>
      <c r="AE23" s="4">
        <f ca="1">IF(Table1[[#This Row],[field of work]] = "construction", 1,0)</f>
        <v>0</v>
      </c>
      <c r="AF23" s="4">
        <f ca="1">IF(Table1[[#This Row],[field of work]] = "IT", 1,0)</f>
        <v>0</v>
      </c>
      <c r="AG23" s="4">
        <f ca="1">IF(Table1[[#This Row],[field of work]] = "general work", 1,0)</f>
        <v>1</v>
      </c>
      <c r="AH23" s="4">
        <f ca="1">IF(Table1[[#This Row],[field of work]] = "agriculture", 1,0)</f>
        <v>0</v>
      </c>
      <c r="AI23" s="4"/>
      <c r="AJ23" s="4"/>
      <c r="AK23" s="4"/>
      <c r="AL23" s="4"/>
      <c r="AM23" s="4"/>
      <c r="AN23" s="4"/>
      <c r="AO23" s="8"/>
      <c r="AP23" s="18">
        <f t="shared" ca="1" si="24"/>
        <v>4724.1616603912826</v>
      </c>
      <c r="AQ23" s="19"/>
      <c r="AR23" s="23">
        <f ca="1">IF(Table1[[#This Row],[Debt]]&gt;$AS$2,1,0)</f>
        <v>1</v>
      </c>
      <c r="AS23" s="24"/>
      <c r="AT23" s="24"/>
      <c r="AU23" s="19"/>
      <c r="AV23" s="24"/>
      <c r="AW23" s="82">
        <f ca="1">Table1[[#This Row],[Mortage left]]/Table1[[#This Row],[Value of the house]]</f>
        <v>0.40725587215855241</v>
      </c>
      <c r="AX23" s="29">
        <f t="shared" ca="1" si="25"/>
        <v>0</v>
      </c>
      <c r="AY23" s="30"/>
      <c r="AZ23" s="19"/>
      <c r="BA23" s="68">
        <f ca="1" xml:space="preserve"> IF(Table1[[#This Row],[Area]]="Sedi Beshr",Table1[[#This Row],[Income]],0)</f>
        <v>0</v>
      </c>
      <c r="BB23" s="65"/>
      <c r="BC23" s="65">
        <f ca="1" xml:space="preserve"> IF(Table1[[#This Row],[Area]]="Miami",Table1[[#This Row],[Income]],0)</f>
        <v>0</v>
      </c>
      <c r="BD23" s="65"/>
      <c r="BE23" s="65">
        <f ca="1" xml:space="preserve"> IF(Table1[[#This Row],[Area]]="El-Shatbi",Table1[[#This Row],[Income]],0)</f>
        <v>5967</v>
      </c>
      <c r="BF23" s="65"/>
      <c r="BG23" s="65">
        <f ca="1" xml:space="preserve"> IF(Table1[[#This Row],[Area]]="el-Hanovil",Table1[[#This Row],[Income]],0)</f>
        <v>0</v>
      </c>
      <c r="BH23" s="65"/>
      <c r="BI23" s="65">
        <f ca="1" xml:space="preserve"> IF(Table1[[#This Row],[Area]]="El-Dekhila",Table1[[#This Row],[Income]],0)</f>
        <v>0</v>
      </c>
      <c r="BJ23" s="66"/>
      <c r="BK23" s="16"/>
      <c r="BL23" s="68">
        <f ca="1"/>
        <v>0</v>
      </c>
      <c r="BM23" s="65"/>
      <c r="BN23" s="65">
        <f ca="1"/>
        <v>0</v>
      </c>
      <c r="BO23" s="65"/>
      <c r="BP23" s="65">
        <f ca="1"/>
        <v>4247</v>
      </c>
      <c r="BQ23" s="65"/>
      <c r="BR23" s="65">
        <f ca="1"/>
        <v>0</v>
      </c>
      <c r="BS23" s="65"/>
      <c r="BT23" s="65">
        <f ca="1"/>
        <v>0</v>
      </c>
      <c r="BU23" s="24"/>
      <c r="BV23" s="65">
        <f ca="1"/>
        <v>0</v>
      </c>
      <c r="BW23" s="19"/>
      <c r="BX23" s="16"/>
      <c r="BY23" s="56">
        <f ca="1">IF(Table1[[#This Row],[Debt]]&gt;Table1[[#This Row],[Income]],1,0)</f>
        <v>1</v>
      </c>
      <c r="BZ23" s="19"/>
      <c r="CA23" s="24"/>
      <c r="CB23" s="76">
        <f ca="1">IF(U22&gt;CC22, C22,0)</f>
        <v>27</v>
      </c>
      <c r="CC23" s="24"/>
      <c r="CD23" s="19"/>
      <c r="CE23" s="16"/>
      <c r="CF23" s="16"/>
      <c r="CG23" s="16"/>
      <c r="CH23" s="16"/>
    </row>
    <row r="24" spans="1:86" x14ac:dyDescent="0.35">
      <c r="A24" s="1">
        <f t="shared" ca="1" si="2"/>
        <v>0</v>
      </c>
      <c r="B24" s="1" t="str">
        <f t="shared" ca="1" si="3"/>
        <v>Men</v>
      </c>
      <c r="C24" s="1">
        <f t="shared" ca="1" si="4"/>
        <v>24</v>
      </c>
      <c r="D24" s="1">
        <f t="shared" ca="1" si="5"/>
        <v>3</v>
      </c>
      <c r="E24" s="1" t="str">
        <f t="shared" ca="1" si="6"/>
        <v>teaching</v>
      </c>
      <c r="F24" s="1">
        <f t="shared" ca="1" si="7"/>
        <v>4</v>
      </c>
      <c r="G24" s="1" t="str">
        <f t="shared" ca="1" si="8"/>
        <v>technical</v>
      </c>
      <c r="H24" s="1">
        <f t="shared" ca="1" si="9"/>
        <v>4</v>
      </c>
      <c r="I24" s="1">
        <f t="shared" ca="1" si="0"/>
        <v>1</v>
      </c>
      <c r="J24" s="70">
        <f t="shared" ca="1" si="10"/>
        <v>1757</v>
      </c>
      <c r="K24" s="1">
        <f t="shared" ca="1" si="11"/>
        <v>3</v>
      </c>
      <c r="L24" s="1" t="str">
        <f t="shared" ca="1" si="12"/>
        <v>El-Hanovil</v>
      </c>
      <c r="M24" s="70">
        <f t="shared" ca="1" si="13"/>
        <v>10542</v>
      </c>
      <c r="N24" s="70">
        <f t="shared" ca="1" si="14"/>
        <v>10339.219163141641</v>
      </c>
      <c r="O24" s="70">
        <f t="shared" ca="1" si="15"/>
        <v>1051.6594484604923</v>
      </c>
      <c r="P24" s="70">
        <f t="shared" ca="1" si="16"/>
        <v>206</v>
      </c>
      <c r="Q24" s="70">
        <f t="shared" ca="1" si="17"/>
        <v>1265.6621617620963</v>
      </c>
      <c r="R24" s="70">
        <f t="shared" ca="1" si="18"/>
        <v>386.39619368551723</v>
      </c>
      <c r="S24" s="70">
        <f t="shared" ca="1" si="19"/>
        <v>11980.05564214601</v>
      </c>
      <c r="T24" s="70">
        <f t="shared" ca="1" si="20"/>
        <v>11810.881324903738</v>
      </c>
      <c r="U24" s="70">
        <f t="shared" ca="1" si="21"/>
        <v>169.17431724227208</v>
      </c>
      <c r="W24" s="7">
        <f t="shared" ca="1" si="22"/>
        <v>0</v>
      </c>
      <c r="X24" s="4">
        <f t="shared" ca="1" si="23"/>
        <v>1</v>
      </c>
      <c r="Y24" s="4"/>
      <c r="Z24" s="4"/>
      <c r="AA24" s="8"/>
      <c r="AC24" s="7">
        <f ca="1">IF(Table1[[#This Row],[field of work]] = "teaching",1,0)</f>
        <v>1</v>
      </c>
      <c r="AD24" s="4">
        <f ca="1">IF(Table1[[#This Row],[field of work]] = "health", 1,0)</f>
        <v>0</v>
      </c>
      <c r="AE24" s="4">
        <f ca="1">IF(Table1[[#This Row],[field of work]] = "construction", 1,0)</f>
        <v>0</v>
      </c>
      <c r="AF24" s="4">
        <f ca="1">IF(Table1[[#This Row],[field of work]] = "IT", 1,0)</f>
        <v>0</v>
      </c>
      <c r="AG24" s="4">
        <f ca="1">IF(Table1[[#This Row],[field of work]] = "general work", 1,0)</f>
        <v>0</v>
      </c>
      <c r="AH24" s="4">
        <f ca="1">IF(Table1[[#This Row],[field of work]] = "agriculture", 1,0)</f>
        <v>0</v>
      </c>
      <c r="AI24" s="4"/>
      <c r="AJ24" s="4"/>
      <c r="AK24" s="4"/>
      <c r="AL24" s="4"/>
      <c r="AM24" s="4"/>
      <c r="AN24" s="4"/>
      <c r="AO24" s="8"/>
      <c r="AP24" s="18">
        <f t="shared" ca="1" si="24"/>
        <v>1051.6594484604923</v>
      </c>
      <c r="AQ24" s="19"/>
      <c r="AR24" s="23">
        <f ca="1">IF(Table1[[#This Row],[Debt]]&gt;$AS$2,1,0)</f>
        <v>1</v>
      </c>
      <c r="AS24" s="24"/>
      <c r="AT24" s="24"/>
      <c r="AU24" s="19"/>
      <c r="AV24" s="24"/>
      <c r="AW24" s="82">
        <f ca="1">Table1[[#This Row],[Mortage left]]/Table1[[#This Row],[Value of the house]]</f>
        <v>0.98076448142113837</v>
      </c>
      <c r="AX24" s="29">
        <f t="shared" ca="1" si="25"/>
        <v>0</v>
      </c>
      <c r="AY24" s="30"/>
      <c r="AZ24" s="19"/>
      <c r="BA24" s="68">
        <f ca="1" xml:space="preserve"> IF(Table1[[#This Row],[Area]]="Sedi Beshr",Table1[[#This Row],[Income]],0)</f>
        <v>0</v>
      </c>
      <c r="BB24" s="65"/>
      <c r="BC24" s="65">
        <f ca="1" xml:space="preserve"> IF(Table1[[#This Row],[Area]]="Miami",Table1[[#This Row],[Income]],0)</f>
        <v>0</v>
      </c>
      <c r="BD24" s="65"/>
      <c r="BE24" s="65">
        <f ca="1" xml:space="preserve"> IF(Table1[[#This Row],[Area]]="El-Shatbi",Table1[[#This Row],[Income]],0)</f>
        <v>0</v>
      </c>
      <c r="BF24" s="65"/>
      <c r="BG24" s="65">
        <f ca="1" xml:space="preserve"> IF(Table1[[#This Row],[Area]]="el-Hanovil",Table1[[#This Row],[Income]],0)</f>
        <v>1757</v>
      </c>
      <c r="BH24" s="65"/>
      <c r="BI24" s="65">
        <f ca="1" xml:space="preserve"> IF(Table1[[#This Row],[Area]]="El-Dekhila",Table1[[#This Row],[Income]],0)</f>
        <v>0</v>
      </c>
      <c r="BJ24" s="66"/>
      <c r="BK24" s="16"/>
      <c r="BL24" s="68">
        <f ca="1"/>
        <v>0</v>
      </c>
      <c r="BM24" s="65"/>
      <c r="BN24" s="65">
        <f ca="1"/>
        <v>0</v>
      </c>
      <c r="BO24" s="65"/>
      <c r="BP24" s="65">
        <f ca="1"/>
        <v>0</v>
      </c>
      <c r="BQ24" s="65"/>
      <c r="BR24" s="65">
        <f ca="1"/>
        <v>0</v>
      </c>
      <c r="BS24" s="65"/>
      <c r="BT24" s="65">
        <f ca="1"/>
        <v>5967</v>
      </c>
      <c r="BU24" s="24"/>
      <c r="BV24" s="65">
        <f ca="1"/>
        <v>0</v>
      </c>
      <c r="BW24" s="19"/>
      <c r="BX24" s="16"/>
      <c r="BY24" s="56">
        <f ca="1">IF(Table1[[#This Row],[Debt]]&gt;Table1[[#This Row],[Income]],1,0)</f>
        <v>0</v>
      </c>
      <c r="BZ24" s="19"/>
      <c r="CA24" s="24"/>
      <c r="CB24" s="76">
        <f ca="1">IF(U23&gt;CC23, C23,0)</f>
        <v>32</v>
      </c>
      <c r="CC24" s="24"/>
      <c r="CD24" s="19"/>
      <c r="CE24" s="16"/>
      <c r="CF24" s="16"/>
      <c r="CG24" s="16"/>
      <c r="CH24" s="16"/>
    </row>
    <row r="25" spans="1:86" x14ac:dyDescent="0.35">
      <c r="A25" s="1">
        <f t="shared" ca="1" si="2"/>
        <v>0</v>
      </c>
      <c r="B25" s="1" t="str">
        <f t="shared" ca="1" si="3"/>
        <v>Men</v>
      </c>
      <c r="C25" s="1">
        <f t="shared" ca="1" si="4"/>
        <v>21</v>
      </c>
      <c r="D25" s="1">
        <f t="shared" ca="1" si="5"/>
        <v>5</v>
      </c>
      <c r="E25" s="1" t="str">
        <f t="shared" ca="1" si="6"/>
        <v>general work</v>
      </c>
      <c r="F25" s="1">
        <f t="shared" ca="1" si="7"/>
        <v>3</v>
      </c>
      <c r="G25" s="1" t="str">
        <f t="shared" ca="1" si="8"/>
        <v>university</v>
      </c>
      <c r="H25" s="1">
        <f t="shared" ca="1" si="9"/>
        <v>0</v>
      </c>
      <c r="I25" s="1">
        <f t="shared" ca="1" si="0"/>
        <v>3</v>
      </c>
      <c r="J25" s="70">
        <f t="shared" ca="1" si="10"/>
        <v>6994</v>
      </c>
      <c r="K25" s="1">
        <f t="shared" ca="1" si="11"/>
        <v>1</v>
      </c>
      <c r="L25" s="1" t="str">
        <f t="shared" ca="1" si="12"/>
        <v>El-Shatbi</v>
      </c>
      <c r="M25" s="70">
        <f t="shared" ca="1" si="13"/>
        <v>20982</v>
      </c>
      <c r="N25" s="70">
        <f t="shared" ca="1" si="14"/>
        <v>5438.5708921358073</v>
      </c>
      <c r="O25" s="70">
        <f t="shared" ca="1" si="15"/>
        <v>3422.9591230929573</v>
      </c>
      <c r="P25" s="70">
        <f t="shared" ca="1" si="16"/>
        <v>2398</v>
      </c>
      <c r="Q25" s="70">
        <f t="shared" ca="1" si="17"/>
        <v>1547.8766602720852</v>
      </c>
      <c r="R25" s="70">
        <f t="shared" ca="1" si="18"/>
        <v>5875.2701451957582</v>
      </c>
      <c r="S25" s="70">
        <f t="shared" ca="1" si="19"/>
        <v>30280.229268288716</v>
      </c>
      <c r="T25" s="70">
        <f t="shared" ca="1" si="20"/>
        <v>9384.4475524078916</v>
      </c>
      <c r="U25" s="70">
        <f t="shared" ca="1" si="21"/>
        <v>20895.781715880825</v>
      </c>
      <c r="W25" s="7">
        <f t="shared" ca="1" si="22"/>
        <v>0</v>
      </c>
      <c r="X25" s="4">
        <f t="shared" ca="1" si="23"/>
        <v>1</v>
      </c>
      <c r="Y25" s="4"/>
      <c r="Z25" s="4"/>
      <c r="AA25" s="8"/>
      <c r="AC25" s="7">
        <f ca="1">IF(Table1[[#This Row],[field of work]] = "teaching",1,0)</f>
        <v>0</v>
      </c>
      <c r="AD25" s="4">
        <f ca="1">IF(Table1[[#This Row],[field of work]] = "health", 1,0)</f>
        <v>0</v>
      </c>
      <c r="AE25" s="4">
        <f ca="1">IF(Table1[[#This Row],[field of work]] = "construction", 1,0)</f>
        <v>0</v>
      </c>
      <c r="AF25" s="4">
        <f ca="1">IF(Table1[[#This Row],[field of work]] = "IT", 1,0)</f>
        <v>0</v>
      </c>
      <c r="AG25" s="4">
        <f ca="1">IF(Table1[[#This Row],[field of work]] = "general work", 1,0)</f>
        <v>1</v>
      </c>
      <c r="AH25" s="4">
        <f ca="1">IF(Table1[[#This Row],[field of work]] = "agriculture", 1,0)</f>
        <v>0</v>
      </c>
      <c r="AI25" s="4"/>
      <c r="AJ25" s="4"/>
      <c r="AK25" s="4"/>
      <c r="AL25" s="4"/>
      <c r="AM25" s="4"/>
      <c r="AN25" s="4"/>
      <c r="AO25" s="8"/>
      <c r="AP25" s="18">
        <f t="shared" ca="1" si="24"/>
        <v>1140.9863743643191</v>
      </c>
      <c r="AQ25" s="19"/>
      <c r="AR25" s="23">
        <f ca="1">IF(Table1[[#This Row],[Debt]]&gt;$AS$2,1,0)</f>
        <v>1</v>
      </c>
      <c r="AS25" s="24"/>
      <c r="AT25" s="24"/>
      <c r="AU25" s="19"/>
      <c r="AV25" s="24"/>
      <c r="AW25" s="82">
        <f ca="1">Table1[[#This Row],[Mortage left]]/Table1[[#This Row],[Value of the house]]</f>
        <v>0.25920173921150547</v>
      </c>
      <c r="AX25" s="29">
        <f t="shared" ca="1" si="25"/>
        <v>1</v>
      </c>
      <c r="AY25" s="30"/>
      <c r="AZ25" s="19"/>
      <c r="BA25" s="68">
        <f ca="1" xml:space="preserve"> IF(Table1[[#This Row],[Area]]="Sedi Beshr",Table1[[#This Row],[Income]],0)</f>
        <v>0</v>
      </c>
      <c r="BB25" s="65"/>
      <c r="BC25" s="65">
        <f ca="1" xml:space="preserve"> IF(Table1[[#This Row],[Area]]="Miami",Table1[[#This Row],[Income]],0)</f>
        <v>0</v>
      </c>
      <c r="BD25" s="65"/>
      <c r="BE25" s="65">
        <f ca="1" xml:space="preserve"> IF(Table1[[#This Row],[Area]]="El-Shatbi",Table1[[#This Row],[Income]],0)</f>
        <v>6994</v>
      </c>
      <c r="BF25" s="65"/>
      <c r="BG25" s="65">
        <f ca="1" xml:space="preserve"> IF(Table1[[#This Row],[Area]]="el-Hanovil",Table1[[#This Row],[Income]],0)</f>
        <v>0</v>
      </c>
      <c r="BH25" s="65"/>
      <c r="BI25" s="65">
        <f ca="1" xml:space="preserve"> IF(Table1[[#This Row],[Area]]="El-Dekhila",Table1[[#This Row],[Income]],0)</f>
        <v>0</v>
      </c>
      <c r="BJ25" s="66"/>
      <c r="BK25" s="16"/>
      <c r="BL25" s="68">
        <f ca="1"/>
        <v>0</v>
      </c>
      <c r="BM25" s="65"/>
      <c r="BN25" s="65">
        <f ca="1"/>
        <v>0</v>
      </c>
      <c r="BO25" s="65"/>
      <c r="BP25" s="65">
        <f ca="1"/>
        <v>1757</v>
      </c>
      <c r="BQ25" s="65"/>
      <c r="BR25" s="65">
        <f ca="1"/>
        <v>0</v>
      </c>
      <c r="BS25" s="65"/>
      <c r="BT25" s="65">
        <f ca="1"/>
        <v>0</v>
      </c>
      <c r="BU25" s="24"/>
      <c r="BV25" s="65">
        <f ca="1"/>
        <v>0</v>
      </c>
      <c r="BW25" s="19"/>
      <c r="BX25" s="16"/>
      <c r="BY25" s="56">
        <f ca="1">IF(Table1[[#This Row],[Debt]]&gt;Table1[[#This Row],[Income]],1,0)</f>
        <v>0</v>
      </c>
      <c r="BZ25" s="19"/>
      <c r="CA25" s="24"/>
      <c r="CB25" s="76">
        <f ca="1">IF(U24&gt;CC24, C24,0)</f>
        <v>24</v>
      </c>
      <c r="CC25" s="24"/>
      <c r="CD25" s="19"/>
      <c r="CE25" s="16"/>
      <c r="CF25" s="16"/>
      <c r="CG25" s="16"/>
      <c r="CH25" s="16"/>
    </row>
    <row r="26" spans="1:86" x14ac:dyDescent="0.35">
      <c r="A26" s="1">
        <f t="shared" ca="1" si="2"/>
        <v>1</v>
      </c>
      <c r="B26" s="1" t="str">
        <f t="shared" ca="1" si="3"/>
        <v>Women</v>
      </c>
      <c r="C26" s="1">
        <f t="shared" ca="1" si="4"/>
        <v>31</v>
      </c>
      <c r="D26" s="1">
        <f t="shared" ca="1" si="5"/>
        <v>6</v>
      </c>
      <c r="E26" s="1" t="str">
        <f t="shared" ca="1" si="6"/>
        <v>agriculture</v>
      </c>
      <c r="F26" s="1">
        <f t="shared" ca="1" si="7"/>
        <v>4</v>
      </c>
      <c r="G26" s="1" t="str">
        <f t="shared" ca="1" si="8"/>
        <v>technical</v>
      </c>
      <c r="H26" s="1">
        <f t="shared" ca="1" si="9"/>
        <v>3</v>
      </c>
      <c r="I26" s="1">
        <f t="shared" ca="1" si="0"/>
        <v>1</v>
      </c>
      <c r="J26" s="70">
        <f t="shared" ca="1" si="10"/>
        <v>5448</v>
      </c>
      <c r="K26" s="1">
        <f t="shared" ca="1" si="11"/>
        <v>5</v>
      </c>
      <c r="L26" s="1" t="str">
        <f t="shared" ca="1" si="12"/>
        <v>Sedi Beshr</v>
      </c>
      <c r="M26" s="70">
        <f t="shared" ca="1" si="13"/>
        <v>27240</v>
      </c>
      <c r="N26" s="70">
        <f t="shared" ca="1" si="14"/>
        <v>8828.3798126853399</v>
      </c>
      <c r="O26" s="70">
        <f t="shared" ca="1" si="15"/>
        <v>3442.7374297441356</v>
      </c>
      <c r="P26" s="70">
        <f t="shared" ca="1" si="16"/>
        <v>676</v>
      </c>
      <c r="Q26" s="70">
        <f t="shared" ca="1" si="17"/>
        <v>2909.1704685830996</v>
      </c>
      <c r="R26" s="70">
        <f t="shared" ca="1" si="18"/>
        <v>6702.212733345742</v>
      </c>
      <c r="S26" s="70">
        <f t="shared" ca="1" si="19"/>
        <v>37384.950163089874</v>
      </c>
      <c r="T26" s="70">
        <f t="shared" ca="1" si="20"/>
        <v>12413.550281268439</v>
      </c>
      <c r="U26" s="70">
        <f t="shared" ca="1" si="21"/>
        <v>24971.399881821435</v>
      </c>
      <c r="W26" s="7">
        <f t="shared" ca="1" si="22"/>
        <v>1</v>
      </c>
      <c r="X26" s="4">
        <f t="shared" ca="1" si="23"/>
        <v>0</v>
      </c>
      <c r="Y26" s="4"/>
      <c r="Z26" s="4"/>
      <c r="AA26" s="8"/>
      <c r="AC26" s="7">
        <f ca="1">IF(Table1[[#This Row],[field of work]] = "teaching",1,0)</f>
        <v>0</v>
      </c>
      <c r="AD26" s="4">
        <f ca="1">IF(Table1[[#This Row],[field of work]] = "health", 1,0)</f>
        <v>0</v>
      </c>
      <c r="AE26" s="4">
        <f ca="1">IF(Table1[[#This Row],[field of work]] = "construction", 1,0)</f>
        <v>0</v>
      </c>
      <c r="AF26" s="4">
        <f ca="1">IF(Table1[[#This Row],[field of work]] = "IT", 1,0)</f>
        <v>0</v>
      </c>
      <c r="AG26" s="4">
        <f ca="1">IF(Table1[[#This Row],[field of work]] = "general work", 1,0)</f>
        <v>0</v>
      </c>
      <c r="AH26" s="4">
        <f ca="1">IF(Table1[[#This Row],[field of work]] = "agriculture", 1,0)</f>
        <v>1</v>
      </c>
      <c r="AI26" s="4"/>
      <c r="AJ26" s="4"/>
      <c r="AK26" s="4"/>
      <c r="AL26" s="4"/>
      <c r="AM26" s="4"/>
      <c r="AN26" s="4"/>
      <c r="AO26" s="8"/>
      <c r="AP26" s="18">
        <f t="shared" ca="1" si="24"/>
        <v>3442.7374297441356</v>
      </c>
      <c r="AQ26" s="19"/>
      <c r="AR26" s="23">
        <f ca="1">IF(Table1[[#This Row],[Debt]]&gt;$AS$2,1,0)</f>
        <v>1</v>
      </c>
      <c r="AS26" s="24"/>
      <c r="AT26" s="24"/>
      <c r="AU26" s="19"/>
      <c r="AV26" s="24"/>
      <c r="AW26" s="82">
        <f ca="1">Table1[[#This Row],[Mortage left]]/Table1[[#This Row],[Value of the house]]</f>
        <v>0.32409617520871292</v>
      </c>
      <c r="AX26" s="29">
        <f t="shared" ca="1" si="25"/>
        <v>0</v>
      </c>
      <c r="AY26" s="30"/>
      <c r="AZ26" s="19"/>
      <c r="BA26" s="68">
        <f ca="1" xml:space="preserve"> IF(Table1[[#This Row],[Area]]="Sedi Beshr",Table1[[#This Row],[Income]],0)</f>
        <v>5448</v>
      </c>
      <c r="BB26" s="65"/>
      <c r="BC26" s="65">
        <f ca="1" xml:space="preserve"> IF(Table1[[#This Row],[Area]]="Miami",Table1[[#This Row],[Income]],0)</f>
        <v>0</v>
      </c>
      <c r="BD26" s="65"/>
      <c r="BE26" s="65">
        <f ca="1" xml:space="preserve"> IF(Table1[[#This Row],[Area]]="El-Shatbi",Table1[[#This Row],[Income]],0)</f>
        <v>0</v>
      </c>
      <c r="BF26" s="65"/>
      <c r="BG26" s="65">
        <f ca="1" xml:space="preserve"> IF(Table1[[#This Row],[Area]]="el-Hanovil",Table1[[#This Row],[Income]],0)</f>
        <v>0</v>
      </c>
      <c r="BH26" s="65"/>
      <c r="BI26" s="65">
        <f ca="1" xml:space="preserve"> IF(Table1[[#This Row],[Area]]="El-Dekhila",Table1[[#This Row],[Income]],0)</f>
        <v>0</v>
      </c>
      <c r="BJ26" s="66"/>
      <c r="BK26" s="16"/>
      <c r="BL26" s="68">
        <f ca="1"/>
        <v>0</v>
      </c>
      <c r="BM26" s="65"/>
      <c r="BN26" s="65">
        <f ca="1"/>
        <v>0</v>
      </c>
      <c r="BO26" s="65"/>
      <c r="BP26" s="65">
        <f ca="1"/>
        <v>0</v>
      </c>
      <c r="BQ26" s="65"/>
      <c r="BR26" s="65">
        <f ca="1"/>
        <v>0</v>
      </c>
      <c r="BS26" s="65"/>
      <c r="BT26" s="65">
        <f ca="1"/>
        <v>6994</v>
      </c>
      <c r="BU26" s="24"/>
      <c r="BV26" s="65">
        <f ca="1"/>
        <v>0</v>
      </c>
      <c r="BW26" s="19"/>
      <c r="BX26" s="16"/>
      <c r="BY26" s="56">
        <f ca="1">IF(Table1[[#This Row],[Debt]]&gt;Table1[[#This Row],[Income]],1,0)</f>
        <v>0</v>
      </c>
      <c r="BZ26" s="19"/>
      <c r="CA26" s="24"/>
      <c r="CB26" s="76">
        <f ca="1">IF(U25&gt;CC25, C25,0)</f>
        <v>21</v>
      </c>
      <c r="CC26" s="24"/>
      <c r="CD26" s="19"/>
      <c r="CE26" s="16"/>
      <c r="CF26" s="16"/>
      <c r="CG26" s="16"/>
      <c r="CH26" s="16"/>
    </row>
    <row r="27" spans="1:86" x14ac:dyDescent="0.35">
      <c r="A27" s="1">
        <f t="shared" ca="1" si="2"/>
        <v>1</v>
      </c>
      <c r="B27" s="1" t="str">
        <f t="shared" ca="1" si="3"/>
        <v>Women</v>
      </c>
      <c r="C27" s="1">
        <f t="shared" ca="1" si="4"/>
        <v>39</v>
      </c>
      <c r="D27" s="1">
        <f t="shared" ca="1" si="5"/>
        <v>1</v>
      </c>
      <c r="E27" s="1" t="str">
        <f t="shared" ca="1" si="6"/>
        <v>health</v>
      </c>
      <c r="F27" s="1">
        <f t="shared" ca="1" si="7"/>
        <v>4</v>
      </c>
      <c r="G27" s="1" t="str">
        <f t="shared" ca="1" si="8"/>
        <v>technical</v>
      </c>
      <c r="H27" s="1">
        <f t="shared" ca="1" si="9"/>
        <v>3</v>
      </c>
      <c r="I27" s="1">
        <f t="shared" ca="1" si="0"/>
        <v>3</v>
      </c>
      <c r="J27" s="70">
        <f t="shared" ca="1" si="10"/>
        <v>2381</v>
      </c>
      <c r="K27" s="1">
        <f t="shared" ca="1" si="11"/>
        <v>4</v>
      </c>
      <c r="L27" s="1" t="str">
        <f t="shared" ca="1" si="12"/>
        <v>El-Dekhila</v>
      </c>
      <c r="M27" s="70">
        <f t="shared" ca="1" si="13"/>
        <v>14286</v>
      </c>
      <c r="N27" s="70">
        <f t="shared" ca="1" si="14"/>
        <v>2890.6584184409139</v>
      </c>
      <c r="O27" s="70">
        <f t="shared" ca="1" si="15"/>
        <v>4881.1794666131309</v>
      </c>
      <c r="P27" s="70">
        <f t="shared" ca="1" si="16"/>
        <v>2458</v>
      </c>
      <c r="Q27" s="70">
        <f t="shared" ca="1" si="17"/>
        <v>3065.4290747744535</v>
      </c>
      <c r="R27" s="70">
        <f t="shared" ca="1" si="18"/>
        <v>522.27413478862309</v>
      </c>
      <c r="S27" s="70">
        <f t="shared" ca="1" si="19"/>
        <v>19689.453601401754</v>
      </c>
      <c r="T27" s="70">
        <f t="shared" ca="1" si="20"/>
        <v>8414.0874932153674</v>
      </c>
      <c r="U27" s="70">
        <f t="shared" ca="1" si="21"/>
        <v>11275.366108186387</v>
      </c>
      <c r="W27" s="7">
        <f t="shared" ca="1" si="22"/>
        <v>1</v>
      </c>
      <c r="X27" s="4">
        <f t="shared" ca="1" si="23"/>
        <v>0</v>
      </c>
      <c r="Y27" s="4"/>
      <c r="Z27" s="4"/>
      <c r="AA27" s="8"/>
      <c r="AC27" s="7">
        <f ca="1">IF(Table1[[#This Row],[field of work]] = "teaching",1,0)</f>
        <v>0</v>
      </c>
      <c r="AD27" s="4">
        <f ca="1">IF(Table1[[#This Row],[field of work]] = "health", 1,0)</f>
        <v>1</v>
      </c>
      <c r="AE27" s="4">
        <f ca="1">IF(Table1[[#This Row],[field of work]] = "construction", 1,0)</f>
        <v>0</v>
      </c>
      <c r="AF27" s="4">
        <f ca="1">IF(Table1[[#This Row],[field of work]] = "IT", 1,0)</f>
        <v>0</v>
      </c>
      <c r="AG27" s="4">
        <f ca="1">IF(Table1[[#This Row],[field of work]] = "general work", 1,0)</f>
        <v>0</v>
      </c>
      <c r="AH27" s="4">
        <f ca="1">IF(Table1[[#This Row],[field of work]] = "agriculture", 1,0)</f>
        <v>0</v>
      </c>
      <c r="AI27" s="4"/>
      <c r="AJ27" s="4"/>
      <c r="AK27" s="4"/>
      <c r="AL27" s="4"/>
      <c r="AM27" s="4"/>
      <c r="AN27" s="4"/>
      <c r="AO27" s="8"/>
      <c r="AP27" s="18">
        <f t="shared" ca="1" si="24"/>
        <v>1627.059822204377</v>
      </c>
      <c r="AQ27" s="19"/>
      <c r="AR27" s="23">
        <f ca="1">IF(Table1[[#This Row],[Debt]]&gt;$AS$2,1,0)</f>
        <v>1</v>
      </c>
      <c r="AS27" s="24"/>
      <c r="AT27" s="24"/>
      <c r="AU27" s="19"/>
      <c r="AV27" s="24"/>
      <c r="AW27" s="82">
        <f ca="1">Table1[[#This Row],[Mortage left]]/Table1[[#This Row],[Value of the house]]</f>
        <v>0.20234204245001497</v>
      </c>
      <c r="AX27" s="29">
        <f t="shared" ca="1" si="25"/>
        <v>1</v>
      </c>
      <c r="AY27" s="30"/>
      <c r="AZ27" s="19"/>
      <c r="BA27" s="68">
        <f ca="1" xml:space="preserve"> IF(Table1[[#This Row],[Area]]="Sedi Beshr",Table1[[#This Row],[Income]],0)</f>
        <v>0</v>
      </c>
      <c r="BB27" s="65"/>
      <c r="BC27" s="65">
        <f ca="1" xml:space="preserve"> IF(Table1[[#This Row],[Area]]="Miami",Table1[[#This Row],[Income]],0)</f>
        <v>0</v>
      </c>
      <c r="BD27" s="65"/>
      <c r="BE27" s="65">
        <f ca="1" xml:space="preserve"> IF(Table1[[#This Row],[Area]]="El-Shatbi",Table1[[#This Row],[Income]],0)</f>
        <v>0</v>
      </c>
      <c r="BF27" s="65"/>
      <c r="BG27" s="65">
        <f ca="1" xml:space="preserve"> IF(Table1[[#This Row],[Area]]="el-Hanovil",Table1[[#This Row],[Income]],0)</f>
        <v>0</v>
      </c>
      <c r="BH27" s="65"/>
      <c r="BI27" s="65">
        <f ca="1" xml:space="preserve"> IF(Table1[[#This Row],[Area]]="El-Dekhila",Table1[[#This Row],[Income]],0)</f>
        <v>2381</v>
      </c>
      <c r="BJ27" s="66"/>
      <c r="BK27" s="16"/>
      <c r="BL27" s="68">
        <f ca="1"/>
        <v>0</v>
      </c>
      <c r="BM27" s="65"/>
      <c r="BN27" s="65">
        <f ca="1"/>
        <v>0</v>
      </c>
      <c r="BO27" s="65"/>
      <c r="BP27" s="65">
        <f ca="1"/>
        <v>0</v>
      </c>
      <c r="BQ27" s="65"/>
      <c r="BR27" s="65">
        <f ca="1"/>
        <v>0</v>
      </c>
      <c r="BS27" s="65"/>
      <c r="BT27" s="65">
        <f ca="1"/>
        <v>0</v>
      </c>
      <c r="BU27" s="24"/>
      <c r="BV27" s="65">
        <f ca="1"/>
        <v>5448</v>
      </c>
      <c r="BW27" s="19"/>
      <c r="BX27" s="16"/>
      <c r="BY27" s="56">
        <f ca="1">IF(Table1[[#This Row],[Debt]]&gt;Table1[[#This Row],[Income]],1,0)</f>
        <v>1</v>
      </c>
      <c r="BZ27" s="19"/>
      <c r="CA27" s="24"/>
      <c r="CB27" s="76">
        <f ca="1">IF(U26&gt;CC26, C26,0)</f>
        <v>31</v>
      </c>
      <c r="CC27" s="24"/>
      <c r="CD27" s="19"/>
      <c r="CE27" s="16"/>
      <c r="CF27" s="16"/>
      <c r="CG27" s="16"/>
      <c r="CH27" s="16"/>
    </row>
    <row r="28" spans="1:86" x14ac:dyDescent="0.35">
      <c r="A28" s="1">
        <f t="shared" ca="1" si="2"/>
        <v>1</v>
      </c>
      <c r="B28" s="1" t="str">
        <f t="shared" ca="1" si="3"/>
        <v>Women</v>
      </c>
      <c r="C28" s="1">
        <f t="shared" ca="1" si="4"/>
        <v>30</v>
      </c>
      <c r="D28" s="1">
        <f t="shared" ca="1" si="5"/>
        <v>4</v>
      </c>
      <c r="E28" s="1" t="str">
        <f t="shared" ca="1" si="6"/>
        <v>IT</v>
      </c>
      <c r="F28" s="1">
        <f t="shared" ca="1" si="7"/>
        <v>1</v>
      </c>
      <c r="G28" s="1" t="str">
        <f t="shared" ca="1" si="8"/>
        <v>High school</v>
      </c>
      <c r="H28" s="1">
        <f t="shared" ca="1" si="9"/>
        <v>1</v>
      </c>
      <c r="I28" s="1">
        <f t="shared" ca="1" si="0"/>
        <v>1</v>
      </c>
      <c r="J28" s="70">
        <f t="shared" ca="1" si="10"/>
        <v>4087</v>
      </c>
      <c r="K28" s="1">
        <f t="shared" ca="1" si="11"/>
        <v>5</v>
      </c>
      <c r="L28" s="1" t="str">
        <f t="shared" ca="1" si="12"/>
        <v>Sedi Beshr</v>
      </c>
      <c r="M28" s="70">
        <f t="shared" ca="1" si="13"/>
        <v>16348</v>
      </c>
      <c r="N28" s="70">
        <f t="shared" ca="1" si="14"/>
        <v>1213.3318121120317</v>
      </c>
      <c r="O28" s="70">
        <f t="shared" ca="1" si="15"/>
        <v>2312.411836321779</v>
      </c>
      <c r="P28" s="70">
        <f t="shared" ca="1" si="16"/>
        <v>1960</v>
      </c>
      <c r="Q28" s="70">
        <f t="shared" ca="1" si="17"/>
        <v>6070.4390675440809</v>
      </c>
      <c r="R28" s="70">
        <f t="shared" ca="1" si="18"/>
        <v>5142.9986974499325</v>
      </c>
      <c r="S28" s="70">
        <f t="shared" ca="1" si="19"/>
        <v>23803.410533771712</v>
      </c>
      <c r="T28" s="70">
        <f t="shared" ca="1" si="20"/>
        <v>9243.7708796561128</v>
      </c>
      <c r="U28" s="70">
        <f t="shared" ca="1" si="21"/>
        <v>14559.639654115599</v>
      </c>
      <c r="W28" s="7">
        <f t="shared" ca="1" si="22"/>
        <v>1</v>
      </c>
      <c r="X28" s="4">
        <f t="shared" ca="1" si="23"/>
        <v>0</v>
      </c>
      <c r="Y28" s="4"/>
      <c r="Z28" s="4"/>
      <c r="AA28" s="8"/>
      <c r="AC28" s="7">
        <f ca="1">IF(Table1[[#This Row],[field of work]] = "teaching",1,0)</f>
        <v>0</v>
      </c>
      <c r="AD28" s="4">
        <f ca="1">IF(Table1[[#This Row],[field of work]] = "health", 1,0)</f>
        <v>0</v>
      </c>
      <c r="AE28" s="4">
        <f ca="1">IF(Table1[[#This Row],[field of work]] = "construction", 1,0)</f>
        <v>0</v>
      </c>
      <c r="AF28" s="4">
        <f ca="1">IF(Table1[[#This Row],[field of work]] = "IT", 1,0)</f>
        <v>1</v>
      </c>
      <c r="AG28" s="4">
        <f ca="1">IF(Table1[[#This Row],[field of work]] = "general work", 1,0)</f>
        <v>0</v>
      </c>
      <c r="AH28" s="4">
        <f ca="1">IF(Table1[[#This Row],[field of work]] = "agriculture", 1,0)</f>
        <v>0</v>
      </c>
      <c r="AI28" s="4"/>
      <c r="AJ28" s="4"/>
      <c r="AK28" s="4"/>
      <c r="AL28" s="4"/>
      <c r="AM28" s="4"/>
      <c r="AN28" s="4"/>
      <c r="AO28" s="8"/>
      <c r="AP28" s="18">
        <f t="shared" ca="1" si="24"/>
        <v>2312.411836321779</v>
      </c>
      <c r="AQ28" s="19"/>
      <c r="AR28" s="23">
        <f ca="1">IF(Table1[[#This Row],[Debt]]&gt;$AS$2,1,0)</f>
        <v>1</v>
      </c>
      <c r="AS28" s="24"/>
      <c r="AT28" s="24"/>
      <c r="AU28" s="19"/>
      <c r="AV28" s="24"/>
      <c r="AW28" s="82">
        <f ca="1">Table1[[#This Row],[Mortage left]]/Table1[[#This Row],[Value of the house]]</f>
        <v>7.421897553902812E-2</v>
      </c>
      <c r="AX28" s="29">
        <f t="shared" ca="1" si="25"/>
        <v>1</v>
      </c>
      <c r="AY28" s="30"/>
      <c r="AZ28" s="19"/>
      <c r="BA28" s="68">
        <f ca="1" xml:space="preserve"> IF(Table1[[#This Row],[Area]]="Sedi Beshr",Table1[[#This Row],[Income]],0)</f>
        <v>4087</v>
      </c>
      <c r="BB28" s="65"/>
      <c r="BC28" s="65">
        <f ca="1" xml:space="preserve"> IF(Table1[[#This Row],[Area]]="Miami",Table1[[#This Row],[Income]],0)</f>
        <v>0</v>
      </c>
      <c r="BD28" s="65"/>
      <c r="BE28" s="65">
        <f ca="1" xml:space="preserve"> IF(Table1[[#This Row],[Area]]="El-Shatbi",Table1[[#This Row],[Income]],0)</f>
        <v>0</v>
      </c>
      <c r="BF28" s="65"/>
      <c r="BG28" s="65">
        <f ca="1" xml:space="preserve"> IF(Table1[[#This Row],[Area]]="el-Hanovil",Table1[[#This Row],[Income]],0)</f>
        <v>0</v>
      </c>
      <c r="BH28" s="65"/>
      <c r="BI28" s="65">
        <f ca="1" xml:space="preserve"> IF(Table1[[#This Row],[Area]]="El-Dekhila",Table1[[#This Row],[Income]],0)</f>
        <v>0</v>
      </c>
      <c r="BJ28" s="66"/>
      <c r="BK28" s="16"/>
      <c r="BL28" s="68">
        <f ca="1"/>
        <v>2381</v>
      </c>
      <c r="BM28" s="65"/>
      <c r="BN28" s="65">
        <f ca="1"/>
        <v>0</v>
      </c>
      <c r="BO28" s="65"/>
      <c r="BP28" s="65">
        <f ca="1"/>
        <v>0</v>
      </c>
      <c r="BQ28" s="65"/>
      <c r="BR28" s="65">
        <f ca="1"/>
        <v>0</v>
      </c>
      <c r="BS28" s="65"/>
      <c r="BT28" s="65">
        <f ca="1"/>
        <v>0</v>
      </c>
      <c r="BU28" s="24"/>
      <c r="BV28" s="65">
        <f ca="1"/>
        <v>0</v>
      </c>
      <c r="BW28" s="19"/>
      <c r="BX28" s="16"/>
      <c r="BY28" s="56">
        <f ca="1">IF(Table1[[#This Row],[Debt]]&gt;Table1[[#This Row],[Income]],1,0)</f>
        <v>1</v>
      </c>
      <c r="BZ28" s="19"/>
      <c r="CA28" s="24"/>
      <c r="CB28" s="76">
        <f ca="1">IF(U27&gt;CC27, C27,0)</f>
        <v>39</v>
      </c>
      <c r="CC28" s="24"/>
      <c r="CD28" s="19"/>
      <c r="CE28" s="16"/>
      <c r="CF28" s="16"/>
      <c r="CG28" s="16"/>
      <c r="CH28" s="16"/>
    </row>
    <row r="29" spans="1:86" x14ac:dyDescent="0.35">
      <c r="A29" s="1">
        <f t="shared" ca="1" si="2"/>
        <v>1</v>
      </c>
      <c r="B29" s="1" t="str">
        <f t="shared" ca="1" si="3"/>
        <v>Women</v>
      </c>
      <c r="C29" s="1">
        <f t="shared" ca="1" si="4"/>
        <v>26</v>
      </c>
      <c r="D29" s="1">
        <f t="shared" ca="1" si="5"/>
        <v>3</v>
      </c>
      <c r="E29" s="1" t="str">
        <f t="shared" ca="1" si="6"/>
        <v>teaching</v>
      </c>
      <c r="F29" s="1">
        <f t="shared" ca="1" si="7"/>
        <v>4</v>
      </c>
      <c r="G29" s="1" t="str">
        <f t="shared" ca="1" si="8"/>
        <v>technical</v>
      </c>
      <c r="H29" s="1">
        <f t="shared" ca="1" si="9"/>
        <v>0</v>
      </c>
      <c r="I29" s="1">
        <f t="shared" ca="1" si="0"/>
        <v>1</v>
      </c>
      <c r="J29" s="70">
        <f t="shared" ca="1" si="10"/>
        <v>2386</v>
      </c>
      <c r="K29" s="1">
        <f t="shared" ca="1" si="11"/>
        <v>3</v>
      </c>
      <c r="L29" s="1" t="str">
        <f t="shared" ca="1" si="12"/>
        <v>El-Hanovil</v>
      </c>
      <c r="M29" s="70">
        <f t="shared" ca="1" si="13"/>
        <v>7158</v>
      </c>
      <c r="N29" s="70">
        <f t="shared" ca="1" si="14"/>
        <v>4739.6919112230917</v>
      </c>
      <c r="O29" s="70">
        <f t="shared" ca="1" si="15"/>
        <v>2036.4525315973972</v>
      </c>
      <c r="P29" s="70">
        <f t="shared" ca="1" si="16"/>
        <v>1634</v>
      </c>
      <c r="Q29" s="70">
        <f t="shared" ca="1" si="17"/>
        <v>3018.6897338774033</v>
      </c>
      <c r="R29" s="70">
        <f t="shared" ca="1" si="18"/>
        <v>1402.6193055784552</v>
      </c>
      <c r="S29" s="70">
        <f t="shared" ca="1" si="19"/>
        <v>10597.071837175852</v>
      </c>
      <c r="T29" s="70">
        <f t="shared" ca="1" si="20"/>
        <v>9392.381645100495</v>
      </c>
      <c r="U29" s="70">
        <f t="shared" ca="1" si="21"/>
        <v>1204.6901920753571</v>
      </c>
      <c r="W29" s="7">
        <f t="shared" ca="1" si="22"/>
        <v>1</v>
      </c>
      <c r="X29" s="4">
        <f t="shared" ca="1" si="23"/>
        <v>0</v>
      </c>
      <c r="Y29" s="4"/>
      <c r="Z29" s="4"/>
      <c r="AA29" s="8"/>
      <c r="AC29" s="7">
        <f ca="1">IF(Table1[[#This Row],[field of work]] = "teaching",1,0)</f>
        <v>1</v>
      </c>
      <c r="AD29" s="4">
        <f ca="1">IF(Table1[[#This Row],[field of work]] = "health", 1,0)</f>
        <v>0</v>
      </c>
      <c r="AE29" s="4">
        <f ca="1">IF(Table1[[#This Row],[field of work]] = "construction", 1,0)</f>
        <v>0</v>
      </c>
      <c r="AF29" s="4">
        <f ca="1">IF(Table1[[#This Row],[field of work]] = "IT", 1,0)</f>
        <v>0</v>
      </c>
      <c r="AG29" s="4">
        <f ca="1">IF(Table1[[#This Row],[field of work]] = "general work", 1,0)</f>
        <v>0</v>
      </c>
      <c r="AH29" s="4">
        <f ca="1">IF(Table1[[#This Row],[field of work]] = "agriculture", 1,0)</f>
        <v>0</v>
      </c>
      <c r="AI29" s="4"/>
      <c r="AJ29" s="4"/>
      <c r="AK29" s="4"/>
      <c r="AL29" s="4"/>
      <c r="AM29" s="4"/>
      <c r="AN29" s="4"/>
      <c r="AO29" s="8"/>
      <c r="AP29" s="18">
        <f t="shared" ca="1" si="24"/>
        <v>2036.4525315973972</v>
      </c>
      <c r="AQ29" s="19"/>
      <c r="AR29" s="23">
        <f ca="1">IF(Table1[[#This Row],[Debt]]&gt;$AS$2,1,0)</f>
        <v>1</v>
      </c>
      <c r="AS29" s="24"/>
      <c r="AT29" s="24"/>
      <c r="AU29" s="19"/>
      <c r="AV29" s="24"/>
      <c r="AW29" s="82">
        <f ca="1">Table1[[#This Row],[Mortage left]]/Table1[[#This Row],[Value of the house]]</f>
        <v>0.66215310299288788</v>
      </c>
      <c r="AX29" s="29">
        <f t="shared" ca="1" si="25"/>
        <v>0</v>
      </c>
      <c r="AY29" s="30"/>
      <c r="AZ29" s="19"/>
      <c r="BA29" s="68">
        <f ca="1" xml:space="preserve"> IF(Table1[[#This Row],[Area]]="Sedi Beshr",Table1[[#This Row],[Income]],0)</f>
        <v>0</v>
      </c>
      <c r="BB29" s="65"/>
      <c r="BC29" s="65">
        <f ca="1" xml:space="preserve"> IF(Table1[[#This Row],[Area]]="Miami",Table1[[#This Row],[Income]],0)</f>
        <v>0</v>
      </c>
      <c r="BD29" s="65"/>
      <c r="BE29" s="65">
        <f ca="1" xml:space="preserve"> IF(Table1[[#This Row],[Area]]="El-Shatbi",Table1[[#This Row],[Income]],0)</f>
        <v>0</v>
      </c>
      <c r="BF29" s="65"/>
      <c r="BG29" s="65">
        <f ca="1" xml:space="preserve"> IF(Table1[[#This Row],[Area]]="el-Hanovil",Table1[[#This Row],[Income]],0)</f>
        <v>2386</v>
      </c>
      <c r="BH29" s="65"/>
      <c r="BI29" s="65">
        <f ca="1" xml:space="preserve"> IF(Table1[[#This Row],[Area]]="El-Dekhila",Table1[[#This Row],[Income]],0)</f>
        <v>0</v>
      </c>
      <c r="BJ29" s="66"/>
      <c r="BK29" s="16"/>
      <c r="BL29" s="68">
        <f ca="1"/>
        <v>0</v>
      </c>
      <c r="BM29" s="65"/>
      <c r="BN29" s="65">
        <f ca="1"/>
        <v>0</v>
      </c>
      <c r="BO29" s="65"/>
      <c r="BP29" s="65">
        <f ca="1"/>
        <v>0</v>
      </c>
      <c r="BQ29" s="65"/>
      <c r="BR29" s="65">
        <f ca="1"/>
        <v>4087</v>
      </c>
      <c r="BS29" s="65"/>
      <c r="BT29" s="65">
        <f ca="1"/>
        <v>0</v>
      </c>
      <c r="BU29" s="24"/>
      <c r="BV29" s="65">
        <f ca="1"/>
        <v>0</v>
      </c>
      <c r="BW29" s="19"/>
      <c r="BX29" s="16"/>
      <c r="BY29" s="56">
        <f ca="1">IF(Table1[[#This Row],[Debt]]&gt;Table1[[#This Row],[Income]],1,0)</f>
        <v>1</v>
      </c>
      <c r="BZ29" s="19"/>
      <c r="CA29" s="24"/>
      <c r="CB29" s="76">
        <f ca="1">IF(U28&gt;CC28, C28,0)</f>
        <v>30</v>
      </c>
      <c r="CC29" s="24"/>
      <c r="CD29" s="19"/>
      <c r="CE29" s="16"/>
      <c r="CF29" s="16"/>
      <c r="CG29" s="16"/>
      <c r="CH29" s="16"/>
    </row>
    <row r="30" spans="1:86" x14ac:dyDescent="0.35">
      <c r="A30" s="1">
        <f t="shared" ca="1" si="2"/>
        <v>0</v>
      </c>
      <c r="B30" s="1" t="str">
        <f t="shared" ca="1" si="3"/>
        <v>Men</v>
      </c>
      <c r="C30" s="1">
        <f t="shared" ca="1" si="4"/>
        <v>33</v>
      </c>
      <c r="D30" s="1">
        <f t="shared" ca="1" si="5"/>
        <v>4</v>
      </c>
      <c r="E30" s="1" t="str">
        <f t="shared" ca="1" si="6"/>
        <v>IT</v>
      </c>
      <c r="F30" s="1">
        <f t="shared" ca="1" si="7"/>
        <v>5</v>
      </c>
      <c r="G30" s="1" t="str">
        <f t="shared" ca="1" si="8"/>
        <v>other</v>
      </c>
      <c r="H30" s="1">
        <f t="shared" ca="1" si="9"/>
        <v>0</v>
      </c>
      <c r="I30" s="1">
        <f t="shared" ca="1" si="0"/>
        <v>1</v>
      </c>
      <c r="J30" s="70">
        <f t="shared" ca="1" si="10"/>
        <v>1417</v>
      </c>
      <c r="K30" s="1">
        <f t="shared" ca="1" si="11"/>
        <v>4</v>
      </c>
      <c r="L30" s="1" t="str">
        <f t="shared" ca="1" si="12"/>
        <v>El-Dekhila</v>
      </c>
      <c r="M30" s="70">
        <f t="shared" ca="1" si="13"/>
        <v>4251</v>
      </c>
      <c r="N30" s="70">
        <f t="shared" ca="1" si="14"/>
        <v>2286.6690295449012</v>
      </c>
      <c r="O30" s="70">
        <f t="shared" ca="1" si="15"/>
        <v>1151.5830312517676</v>
      </c>
      <c r="P30" s="70">
        <f t="shared" ca="1" si="16"/>
        <v>95</v>
      </c>
      <c r="Q30" s="70">
        <f t="shared" ca="1" si="17"/>
        <v>2229.9313903159546</v>
      </c>
      <c r="R30" s="70">
        <f t="shared" ca="1" si="18"/>
        <v>1155.8343811523507</v>
      </c>
      <c r="S30" s="70">
        <f t="shared" ca="1" si="19"/>
        <v>6558.4174124041183</v>
      </c>
      <c r="T30" s="70">
        <f t="shared" ca="1" si="20"/>
        <v>4611.6004198608553</v>
      </c>
      <c r="U30" s="70">
        <f t="shared" ca="1" si="21"/>
        <v>1946.816992543263</v>
      </c>
      <c r="W30" s="7">
        <f t="shared" ca="1" si="22"/>
        <v>0</v>
      </c>
      <c r="X30" s="4">
        <f t="shared" ca="1" si="23"/>
        <v>1</v>
      </c>
      <c r="Y30" s="4"/>
      <c r="Z30" s="4"/>
      <c r="AA30" s="8"/>
      <c r="AC30" s="7">
        <f ca="1">IF(Table1[[#This Row],[field of work]] = "teaching",1,0)</f>
        <v>0</v>
      </c>
      <c r="AD30" s="4">
        <f ca="1">IF(Table1[[#This Row],[field of work]] = "health", 1,0)</f>
        <v>0</v>
      </c>
      <c r="AE30" s="4">
        <f ca="1">IF(Table1[[#This Row],[field of work]] = "construction", 1,0)</f>
        <v>0</v>
      </c>
      <c r="AF30" s="4">
        <f ca="1">IF(Table1[[#This Row],[field of work]] = "IT", 1,0)</f>
        <v>1</v>
      </c>
      <c r="AG30" s="4">
        <f ca="1">IF(Table1[[#This Row],[field of work]] = "general work", 1,0)</f>
        <v>0</v>
      </c>
      <c r="AH30" s="4">
        <f ca="1">IF(Table1[[#This Row],[field of work]] = "agriculture", 1,0)</f>
        <v>0</v>
      </c>
      <c r="AI30" s="4"/>
      <c r="AJ30" s="4"/>
      <c r="AK30" s="4"/>
      <c r="AL30" s="4"/>
      <c r="AM30" s="4"/>
      <c r="AN30" s="4"/>
      <c r="AO30" s="8"/>
      <c r="AP30" s="18">
        <f t="shared" ca="1" si="24"/>
        <v>1151.5830312517676</v>
      </c>
      <c r="AQ30" s="19"/>
      <c r="AR30" s="23">
        <f ca="1">IF(Table1[[#This Row],[Debt]]&gt;$AS$2,1,0)</f>
        <v>1</v>
      </c>
      <c r="AS30" s="24"/>
      <c r="AT30" s="24"/>
      <c r="AU30" s="19"/>
      <c r="AV30" s="24"/>
      <c r="AW30" s="82">
        <f ca="1">Table1[[#This Row],[Mortage left]]/Table1[[#This Row],[Value of the house]]</f>
        <v>0.53791320384495445</v>
      </c>
      <c r="AX30" s="29">
        <f t="shared" ca="1" si="25"/>
        <v>0</v>
      </c>
      <c r="AY30" s="30"/>
      <c r="AZ30" s="19"/>
      <c r="BA30" s="68">
        <f ca="1" xml:space="preserve"> IF(Table1[[#This Row],[Area]]="Sedi Beshr",Table1[[#This Row],[Income]],0)</f>
        <v>0</v>
      </c>
      <c r="BB30" s="65"/>
      <c r="BC30" s="65">
        <f ca="1" xml:space="preserve"> IF(Table1[[#This Row],[Area]]="Miami",Table1[[#This Row],[Income]],0)</f>
        <v>0</v>
      </c>
      <c r="BD30" s="65"/>
      <c r="BE30" s="65">
        <f ca="1" xml:space="preserve"> IF(Table1[[#This Row],[Area]]="El-Shatbi",Table1[[#This Row],[Income]],0)</f>
        <v>0</v>
      </c>
      <c r="BF30" s="65"/>
      <c r="BG30" s="65">
        <f ca="1" xml:space="preserve"> IF(Table1[[#This Row],[Area]]="el-Hanovil",Table1[[#This Row],[Income]],0)</f>
        <v>0</v>
      </c>
      <c r="BH30" s="65"/>
      <c r="BI30" s="65">
        <f ca="1" xml:space="preserve"> IF(Table1[[#This Row],[Area]]="El-Dekhila",Table1[[#This Row],[Income]],0)</f>
        <v>1417</v>
      </c>
      <c r="BJ30" s="66"/>
      <c r="BK30" s="16"/>
      <c r="BL30" s="68">
        <f ca="1"/>
        <v>0</v>
      </c>
      <c r="BM30" s="65"/>
      <c r="BN30" s="65">
        <f ca="1"/>
        <v>0</v>
      </c>
      <c r="BO30" s="65"/>
      <c r="BP30" s="65">
        <f ca="1"/>
        <v>2386</v>
      </c>
      <c r="BQ30" s="65"/>
      <c r="BR30" s="65">
        <f ca="1"/>
        <v>0</v>
      </c>
      <c r="BS30" s="65"/>
      <c r="BT30" s="65">
        <f ca="1"/>
        <v>0</v>
      </c>
      <c r="BU30" s="24"/>
      <c r="BV30" s="65">
        <f ca="1"/>
        <v>0</v>
      </c>
      <c r="BW30" s="19"/>
      <c r="BX30" s="16"/>
      <c r="BY30" s="56">
        <f ca="1">IF(Table1[[#This Row],[Debt]]&gt;Table1[[#This Row],[Income]],1,0)</f>
        <v>1</v>
      </c>
      <c r="BZ30" s="19"/>
      <c r="CA30" s="24"/>
      <c r="CB30" s="76">
        <f ca="1">IF(U29&gt;CC29, C29,0)</f>
        <v>26</v>
      </c>
      <c r="CC30" s="24"/>
      <c r="CD30" s="19"/>
      <c r="CE30" s="16"/>
      <c r="CF30" s="16"/>
      <c r="CG30" s="16"/>
      <c r="CH30" s="16"/>
    </row>
    <row r="31" spans="1:86" x14ac:dyDescent="0.35">
      <c r="A31" s="1">
        <f t="shared" ca="1" si="2"/>
        <v>1</v>
      </c>
      <c r="B31" s="1" t="str">
        <f t="shared" ca="1" si="3"/>
        <v>Women</v>
      </c>
      <c r="C31" s="1">
        <f t="shared" ca="1" si="4"/>
        <v>32</v>
      </c>
      <c r="D31" s="1">
        <f t="shared" ca="1" si="5"/>
        <v>5</v>
      </c>
      <c r="E31" s="1" t="str">
        <f t="shared" ca="1" si="6"/>
        <v>general work</v>
      </c>
      <c r="F31" s="1">
        <f t="shared" ca="1" si="7"/>
        <v>2</v>
      </c>
      <c r="G31" s="1" t="str">
        <f t="shared" ca="1" si="8"/>
        <v>college</v>
      </c>
      <c r="H31" s="1">
        <f t="shared" ca="1" si="9"/>
        <v>2</v>
      </c>
      <c r="I31" s="1">
        <f t="shared" ca="1" si="0"/>
        <v>1</v>
      </c>
      <c r="J31" s="70">
        <f t="shared" ca="1" si="10"/>
        <v>2921</v>
      </c>
      <c r="K31" s="1">
        <f t="shared" ca="1" si="11"/>
        <v>4</v>
      </c>
      <c r="L31" s="1" t="str">
        <f t="shared" ca="1" si="12"/>
        <v>El-Dekhila</v>
      </c>
      <c r="M31" s="70">
        <f t="shared" ca="1" si="13"/>
        <v>11684</v>
      </c>
      <c r="N31" s="70">
        <f t="shared" ca="1" si="14"/>
        <v>1234.5513669797363</v>
      </c>
      <c r="O31" s="70">
        <f t="shared" ca="1" si="15"/>
        <v>1253.7976413561635</v>
      </c>
      <c r="P31" s="70">
        <f t="shared" ca="1" si="16"/>
        <v>137</v>
      </c>
      <c r="Q31" s="70">
        <f t="shared" ca="1" si="17"/>
        <v>5130.2681832049684</v>
      </c>
      <c r="R31" s="70">
        <f t="shared" ca="1" si="18"/>
        <v>943.15447471415973</v>
      </c>
      <c r="S31" s="70">
        <f t="shared" ca="1" si="19"/>
        <v>13880.952116070323</v>
      </c>
      <c r="T31" s="70">
        <f t="shared" ca="1" si="20"/>
        <v>6501.8195501847049</v>
      </c>
      <c r="U31" s="70">
        <f t="shared" ca="1" si="21"/>
        <v>7379.1325658856176</v>
      </c>
      <c r="W31" s="7">
        <f t="shared" ca="1" si="22"/>
        <v>1</v>
      </c>
      <c r="X31" s="4">
        <f t="shared" ca="1" si="23"/>
        <v>0</v>
      </c>
      <c r="Y31" s="4"/>
      <c r="Z31" s="4"/>
      <c r="AA31" s="8"/>
      <c r="AC31" s="7">
        <f ca="1">IF(Table1[[#This Row],[field of work]] = "teaching",1,0)</f>
        <v>0</v>
      </c>
      <c r="AD31" s="4">
        <f ca="1">IF(Table1[[#This Row],[field of work]] = "health", 1,0)</f>
        <v>0</v>
      </c>
      <c r="AE31" s="4">
        <f ca="1">IF(Table1[[#This Row],[field of work]] = "construction", 1,0)</f>
        <v>0</v>
      </c>
      <c r="AF31" s="4">
        <f ca="1">IF(Table1[[#This Row],[field of work]] = "IT", 1,0)</f>
        <v>0</v>
      </c>
      <c r="AG31" s="4">
        <f ca="1">IF(Table1[[#This Row],[field of work]] = "general work", 1,0)</f>
        <v>1</v>
      </c>
      <c r="AH31" s="4">
        <f ca="1">IF(Table1[[#This Row],[field of work]] = "agriculture", 1,0)</f>
        <v>0</v>
      </c>
      <c r="AI31" s="4"/>
      <c r="AJ31" s="4"/>
      <c r="AK31" s="4"/>
      <c r="AL31" s="4"/>
      <c r="AM31" s="4"/>
      <c r="AN31" s="4"/>
      <c r="AO31" s="8"/>
      <c r="AP31" s="18">
        <f t="shared" ca="1" si="24"/>
        <v>1253.7976413561635</v>
      </c>
      <c r="AQ31" s="19"/>
      <c r="AR31" s="23">
        <f ca="1">IF(Table1[[#This Row],[Debt]]&gt;$AS$2,1,0)</f>
        <v>1</v>
      </c>
      <c r="AS31" s="24"/>
      <c r="AT31" s="24"/>
      <c r="AU31" s="19"/>
      <c r="AV31" s="24"/>
      <c r="AW31" s="82">
        <f ca="1">Table1[[#This Row],[Mortage left]]/Table1[[#This Row],[Value of the house]]</f>
        <v>0.10566170549295928</v>
      </c>
      <c r="AX31" s="29">
        <f t="shared" ca="1" si="25"/>
        <v>1</v>
      </c>
      <c r="AY31" s="30"/>
      <c r="AZ31" s="19"/>
      <c r="BA31" s="68">
        <f ca="1" xml:space="preserve"> IF(Table1[[#This Row],[Area]]="Sedi Beshr",Table1[[#This Row],[Income]],0)</f>
        <v>0</v>
      </c>
      <c r="BB31" s="65"/>
      <c r="BC31" s="65">
        <f ca="1" xml:space="preserve"> IF(Table1[[#This Row],[Area]]="Miami",Table1[[#This Row],[Income]],0)</f>
        <v>0</v>
      </c>
      <c r="BD31" s="65"/>
      <c r="BE31" s="65">
        <f ca="1" xml:space="preserve"> IF(Table1[[#This Row],[Area]]="El-Shatbi",Table1[[#This Row],[Income]],0)</f>
        <v>0</v>
      </c>
      <c r="BF31" s="65"/>
      <c r="BG31" s="65">
        <f ca="1" xml:space="preserve"> IF(Table1[[#This Row],[Area]]="el-Hanovil",Table1[[#This Row],[Income]],0)</f>
        <v>0</v>
      </c>
      <c r="BH31" s="65"/>
      <c r="BI31" s="65">
        <f ca="1" xml:space="preserve"> IF(Table1[[#This Row],[Area]]="El-Dekhila",Table1[[#This Row],[Income]],0)</f>
        <v>2921</v>
      </c>
      <c r="BJ31" s="66"/>
      <c r="BK31" s="16"/>
      <c r="BL31" s="68">
        <f ca="1"/>
        <v>0</v>
      </c>
      <c r="BM31" s="65"/>
      <c r="BN31" s="65">
        <f ca="1"/>
        <v>0</v>
      </c>
      <c r="BO31" s="65"/>
      <c r="BP31" s="65">
        <f ca="1"/>
        <v>0</v>
      </c>
      <c r="BQ31" s="65"/>
      <c r="BR31" s="65">
        <f ca="1"/>
        <v>1417</v>
      </c>
      <c r="BS31" s="65"/>
      <c r="BT31" s="65">
        <f ca="1"/>
        <v>0</v>
      </c>
      <c r="BU31" s="24"/>
      <c r="BV31" s="65">
        <f ca="1"/>
        <v>0</v>
      </c>
      <c r="BW31" s="19"/>
      <c r="BX31" s="16"/>
      <c r="BY31" s="56">
        <f ca="1">IF(Table1[[#This Row],[Debt]]&gt;Table1[[#This Row],[Income]],1,0)</f>
        <v>1</v>
      </c>
      <c r="BZ31" s="19"/>
      <c r="CA31" s="24"/>
      <c r="CB31" s="76">
        <f ca="1">IF(U30&gt;CC30, C30,0)</f>
        <v>33</v>
      </c>
      <c r="CC31" s="24"/>
      <c r="CD31" s="19"/>
      <c r="CE31" s="16"/>
      <c r="CF31" s="16"/>
      <c r="CG31" s="16"/>
      <c r="CH31" s="16"/>
    </row>
    <row r="32" spans="1:86" x14ac:dyDescent="0.35">
      <c r="A32" s="1">
        <f t="shared" ca="1" si="2"/>
        <v>0</v>
      </c>
      <c r="B32" s="1" t="str">
        <f t="shared" ca="1" si="3"/>
        <v>Men</v>
      </c>
      <c r="C32" s="1">
        <f t="shared" ca="1" si="4"/>
        <v>21</v>
      </c>
      <c r="D32" s="1">
        <f t="shared" ca="1" si="5"/>
        <v>2</v>
      </c>
      <c r="E32" s="1" t="str">
        <f t="shared" ca="1" si="6"/>
        <v>construction</v>
      </c>
      <c r="F32" s="1">
        <f t="shared" ca="1" si="7"/>
        <v>5</v>
      </c>
      <c r="G32" s="1" t="str">
        <f t="shared" ca="1" si="8"/>
        <v>other</v>
      </c>
      <c r="H32" s="1">
        <f t="shared" ca="1" si="9"/>
        <v>3</v>
      </c>
      <c r="I32" s="1">
        <f t="shared" ca="1" si="0"/>
        <v>1</v>
      </c>
      <c r="J32" s="70">
        <f t="shared" ca="1" si="10"/>
        <v>1132</v>
      </c>
      <c r="K32" s="1">
        <f t="shared" ca="1" si="11"/>
        <v>5</v>
      </c>
      <c r="L32" s="1" t="str">
        <f t="shared" ca="1" si="12"/>
        <v>Sedi Beshr</v>
      </c>
      <c r="M32" s="70">
        <f t="shared" ca="1" si="13"/>
        <v>5660</v>
      </c>
      <c r="N32" s="70">
        <f t="shared" ca="1" si="14"/>
        <v>1312.7480533995995</v>
      </c>
      <c r="O32" s="70">
        <f t="shared" ca="1" si="15"/>
        <v>837.58672896058738</v>
      </c>
      <c r="P32" s="70">
        <f t="shared" ca="1" si="16"/>
        <v>645</v>
      </c>
      <c r="Q32" s="70">
        <f t="shared" ca="1" si="17"/>
        <v>2011.8564237569226</v>
      </c>
      <c r="R32" s="70">
        <f t="shared" ca="1" si="18"/>
        <v>133.81118270027756</v>
      </c>
      <c r="S32" s="70">
        <f t="shared" ca="1" si="19"/>
        <v>6631.3979116608652</v>
      </c>
      <c r="T32" s="70">
        <f t="shared" ca="1" si="20"/>
        <v>3969.6044771565221</v>
      </c>
      <c r="U32" s="70">
        <f t="shared" ca="1" si="21"/>
        <v>2661.7934345043432</v>
      </c>
      <c r="W32" s="7">
        <f t="shared" ca="1" si="22"/>
        <v>0</v>
      </c>
      <c r="X32" s="4">
        <f t="shared" ca="1" si="23"/>
        <v>1</v>
      </c>
      <c r="Y32" s="4"/>
      <c r="Z32" s="4"/>
      <c r="AA32" s="8"/>
      <c r="AC32" s="7">
        <f ca="1">IF(Table1[[#This Row],[field of work]] = "teaching",1,0)</f>
        <v>0</v>
      </c>
      <c r="AD32" s="4">
        <f ca="1">IF(Table1[[#This Row],[field of work]] = "health", 1,0)</f>
        <v>0</v>
      </c>
      <c r="AE32" s="4">
        <f ca="1">IF(Table1[[#This Row],[field of work]] = "construction", 1,0)</f>
        <v>1</v>
      </c>
      <c r="AF32" s="4">
        <f ca="1">IF(Table1[[#This Row],[field of work]] = "IT", 1,0)</f>
        <v>0</v>
      </c>
      <c r="AG32" s="4">
        <f ca="1">IF(Table1[[#This Row],[field of work]] = "general work", 1,0)</f>
        <v>0</v>
      </c>
      <c r="AH32" s="4">
        <f ca="1">IF(Table1[[#This Row],[field of work]] = "agriculture", 1,0)</f>
        <v>0</v>
      </c>
      <c r="AI32" s="4"/>
      <c r="AJ32" s="4"/>
      <c r="AK32" s="4"/>
      <c r="AL32" s="4"/>
      <c r="AM32" s="4"/>
      <c r="AN32" s="4"/>
      <c r="AO32" s="8"/>
      <c r="AP32" s="18">
        <f t="shared" ca="1" si="24"/>
        <v>837.58672896058738</v>
      </c>
      <c r="AQ32" s="19"/>
      <c r="AR32" s="23">
        <f ca="1">IF(Table1[[#This Row],[Debt]]&gt;$AS$2,1,0)</f>
        <v>1</v>
      </c>
      <c r="AS32" s="24"/>
      <c r="AT32" s="24"/>
      <c r="AU32" s="19"/>
      <c r="AV32" s="24"/>
      <c r="AW32" s="82">
        <f ca="1">Table1[[#This Row],[Mortage left]]/Table1[[#This Row],[Value of the house]]</f>
        <v>0.23193428505293276</v>
      </c>
      <c r="AX32" s="29">
        <f t="shared" ca="1" si="25"/>
        <v>1</v>
      </c>
      <c r="AY32" s="30"/>
      <c r="AZ32" s="19"/>
      <c r="BA32" s="68">
        <f ca="1" xml:space="preserve"> IF(Table1[[#This Row],[Area]]="Sedi Beshr",Table1[[#This Row],[Income]],0)</f>
        <v>1132</v>
      </c>
      <c r="BB32" s="65"/>
      <c r="BC32" s="65">
        <f ca="1" xml:space="preserve"> IF(Table1[[#This Row],[Area]]="Miami",Table1[[#This Row],[Income]],0)</f>
        <v>0</v>
      </c>
      <c r="BD32" s="65"/>
      <c r="BE32" s="65">
        <f ca="1" xml:space="preserve"> IF(Table1[[#This Row],[Area]]="El-Shatbi",Table1[[#This Row],[Income]],0)</f>
        <v>0</v>
      </c>
      <c r="BF32" s="65"/>
      <c r="BG32" s="65">
        <f ca="1" xml:space="preserve"> IF(Table1[[#This Row],[Area]]="el-Hanovil",Table1[[#This Row],[Income]],0)</f>
        <v>0</v>
      </c>
      <c r="BH32" s="65"/>
      <c r="BI32" s="65">
        <f ca="1" xml:space="preserve"> IF(Table1[[#This Row],[Area]]="El-Dekhila",Table1[[#This Row],[Income]],0)</f>
        <v>0</v>
      </c>
      <c r="BJ32" s="66"/>
      <c r="BK32" s="16"/>
      <c r="BL32" s="68">
        <f ca="1"/>
        <v>0</v>
      </c>
      <c r="BM32" s="65"/>
      <c r="BN32" s="65">
        <f ca="1"/>
        <v>0</v>
      </c>
      <c r="BO32" s="65"/>
      <c r="BP32" s="65">
        <f ca="1"/>
        <v>0</v>
      </c>
      <c r="BQ32" s="65"/>
      <c r="BR32" s="65">
        <f ca="1"/>
        <v>0</v>
      </c>
      <c r="BS32" s="65"/>
      <c r="BT32" s="65">
        <f ca="1"/>
        <v>2921</v>
      </c>
      <c r="BU32" s="24"/>
      <c r="BV32" s="65">
        <f ca="1"/>
        <v>0</v>
      </c>
      <c r="BW32" s="19"/>
      <c r="BX32" s="16"/>
      <c r="BY32" s="56">
        <f ca="1">IF(Table1[[#This Row],[Debt]]&gt;Table1[[#This Row],[Income]],1,0)</f>
        <v>1</v>
      </c>
      <c r="BZ32" s="19"/>
      <c r="CA32" s="24"/>
      <c r="CB32" s="76">
        <f ca="1">IF(U31&gt;CC31, C31,0)</f>
        <v>32</v>
      </c>
      <c r="CC32" s="24"/>
      <c r="CD32" s="19"/>
      <c r="CE32" s="16"/>
      <c r="CF32" s="16"/>
      <c r="CG32" s="16"/>
      <c r="CH32" s="16"/>
    </row>
    <row r="33" spans="1:86" x14ac:dyDescent="0.35">
      <c r="A33" s="1">
        <f t="shared" ca="1" si="2"/>
        <v>1</v>
      </c>
      <c r="B33" s="1" t="str">
        <f t="shared" ca="1" si="3"/>
        <v>Women</v>
      </c>
      <c r="C33" s="1">
        <f t="shared" ca="1" si="4"/>
        <v>21</v>
      </c>
      <c r="D33" s="1">
        <f t="shared" ca="1" si="5"/>
        <v>5</v>
      </c>
      <c r="E33" s="1" t="str">
        <f t="shared" ca="1" si="6"/>
        <v>general work</v>
      </c>
      <c r="F33" s="1">
        <f t="shared" ca="1" si="7"/>
        <v>4</v>
      </c>
      <c r="G33" s="1" t="str">
        <f t="shared" ca="1" si="8"/>
        <v>technical</v>
      </c>
      <c r="H33" s="1">
        <f t="shared" ca="1" si="9"/>
        <v>0</v>
      </c>
      <c r="I33" s="1">
        <f t="shared" ca="1" si="0"/>
        <v>3</v>
      </c>
      <c r="J33" s="70">
        <f t="shared" ca="1" si="10"/>
        <v>3791</v>
      </c>
      <c r="K33" s="1">
        <f t="shared" ca="1" si="11"/>
        <v>4</v>
      </c>
      <c r="L33" s="1" t="str">
        <f t="shared" ca="1" si="12"/>
        <v>El-Dekhila</v>
      </c>
      <c r="M33" s="70">
        <f t="shared" ca="1" si="13"/>
        <v>15164</v>
      </c>
      <c r="N33" s="70">
        <f t="shared" ca="1" si="14"/>
        <v>9378.5424403226243</v>
      </c>
      <c r="O33" s="70">
        <f t="shared" ca="1" si="15"/>
        <v>8034.2720869049163</v>
      </c>
      <c r="P33" s="70">
        <f t="shared" ca="1" si="16"/>
        <v>223</v>
      </c>
      <c r="Q33" s="70">
        <f t="shared" ca="1" si="17"/>
        <v>3812.0683690045985</v>
      </c>
      <c r="R33" s="70">
        <f t="shared" ca="1" si="18"/>
        <v>885.14884015285725</v>
      </c>
      <c r="S33" s="70">
        <f t="shared" ca="1" si="19"/>
        <v>24083.420927057774</v>
      </c>
      <c r="T33" s="70">
        <f t="shared" ca="1" si="20"/>
        <v>13413.610809327223</v>
      </c>
      <c r="U33" s="70">
        <f t="shared" ca="1" si="21"/>
        <v>10669.810117730551</v>
      </c>
      <c r="W33" s="7">
        <f t="shared" ca="1" si="22"/>
        <v>1</v>
      </c>
      <c r="X33" s="4">
        <f t="shared" ca="1" si="23"/>
        <v>0</v>
      </c>
      <c r="Y33" s="4"/>
      <c r="Z33" s="4"/>
      <c r="AA33" s="8"/>
      <c r="AC33" s="7">
        <f ca="1">IF(Table1[[#This Row],[field of work]] = "teaching",1,0)</f>
        <v>0</v>
      </c>
      <c r="AD33" s="4">
        <f ca="1">IF(Table1[[#This Row],[field of work]] = "health", 1,0)</f>
        <v>0</v>
      </c>
      <c r="AE33" s="4">
        <f ca="1">IF(Table1[[#This Row],[field of work]] = "construction", 1,0)</f>
        <v>0</v>
      </c>
      <c r="AF33" s="4">
        <f ca="1">IF(Table1[[#This Row],[field of work]] = "IT", 1,0)</f>
        <v>0</v>
      </c>
      <c r="AG33" s="4">
        <f ca="1">IF(Table1[[#This Row],[field of work]] = "general work", 1,0)</f>
        <v>1</v>
      </c>
      <c r="AH33" s="4">
        <f ca="1">IF(Table1[[#This Row],[field of work]] = "agriculture", 1,0)</f>
        <v>0</v>
      </c>
      <c r="AI33" s="4"/>
      <c r="AJ33" s="4"/>
      <c r="AK33" s="4"/>
      <c r="AL33" s="4"/>
      <c r="AM33" s="4"/>
      <c r="AN33" s="4"/>
      <c r="AO33" s="8"/>
      <c r="AP33" s="18">
        <f t="shared" ca="1" si="24"/>
        <v>2678.0906956349722</v>
      </c>
      <c r="AQ33" s="19"/>
      <c r="AR33" s="23">
        <f ca="1">IF(Table1[[#This Row],[Debt]]&gt;$AS$2,1,0)</f>
        <v>1</v>
      </c>
      <c r="AS33" s="24"/>
      <c r="AT33" s="24"/>
      <c r="AU33" s="19"/>
      <c r="AV33" s="24"/>
      <c r="AW33" s="82">
        <f ca="1">Table1[[#This Row],[Mortage left]]/Table1[[#This Row],[Value of the house]]</f>
        <v>0.6184741783383424</v>
      </c>
      <c r="AX33" s="29">
        <f t="shared" ca="1" si="25"/>
        <v>0</v>
      </c>
      <c r="AY33" s="30"/>
      <c r="AZ33" s="19"/>
      <c r="BA33" s="68">
        <f ca="1" xml:space="preserve"> IF(Table1[[#This Row],[Area]]="Sedi Beshr",Table1[[#This Row],[Income]],0)</f>
        <v>0</v>
      </c>
      <c r="BB33" s="65"/>
      <c r="BC33" s="65">
        <f ca="1" xml:space="preserve"> IF(Table1[[#This Row],[Area]]="Miami",Table1[[#This Row],[Income]],0)</f>
        <v>0</v>
      </c>
      <c r="BD33" s="65"/>
      <c r="BE33" s="65">
        <f ca="1" xml:space="preserve"> IF(Table1[[#This Row],[Area]]="El-Shatbi",Table1[[#This Row],[Income]],0)</f>
        <v>0</v>
      </c>
      <c r="BF33" s="65"/>
      <c r="BG33" s="65">
        <f ca="1" xml:space="preserve"> IF(Table1[[#This Row],[Area]]="el-Hanovil",Table1[[#This Row],[Income]],0)</f>
        <v>0</v>
      </c>
      <c r="BH33" s="65"/>
      <c r="BI33" s="65">
        <f ca="1" xml:space="preserve"> IF(Table1[[#This Row],[Area]]="El-Dekhila",Table1[[#This Row],[Income]],0)</f>
        <v>3791</v>
      </c>
      <c r="BJ33" s="66"/>
      <c r="BK33" s="16"/>
      <c r="BL33" s="68">
        <f ca="1"/>
        <v>0</v>
      </c>
      <c r="BM33" s="65"/>
      <c r="BN33" s="65">
        <f ca="1"/>
        <v>1132</v>
      </c>
      <c r="BO33" s="65"/>
      <c r="BP33" s="65">
        <f ca="1"/>
        <v>0</v>
      </c>
      <c r="BQ33" s="65"/>
      <c r="BR33" s="65">
        <f ca="1"/>
        <v>0</v>
      </c>
      <c r="BS33" s="65"/>
      <c r="BT33" s="65">
        <f ca="1"/>
        <v>0</v>
      </c>
      <c r="BU33" s="24"/>
      <c r="BV33" s="65">
        <f ca="1"/>
        <v>0</v>
      </c>
      <c r="BW33" s="19"/>
      <c r="BX33" s="16"/>
      <c r="BY33" s="56">
        <f ca="1">IF(Table1[[#This Row],[Debt]]&gt;Table1[[#This Row],[Income]],1,0)</f>
        <v>1</v>
      </c>
      <c r="BZ33" s="19"/>
      <c r="CA33" s="24"/>
      <c r="CB33" s="76">
        <f ca="1">IF(U32&gt;CC32, C32,0)</f>
        <v>21</v>
      </c>
      <c r="CC33" s="24"/>
      <c r="CD33" s="19"/>
      <c r="CE33" s="16"/>
      <c r="CF33" s="16"/>
      <c r="CG33" s="16"/>
      <c r="CH33" s="16"/>
    </row>
    <row r="34" spans="1:86" x14ac:dyDescent="0.35">
      <c r="A34" s="1">
        <f t="shared" ca="1" si="2"/>
        <v>0</v>
      </c>
      <c r="B34" s="1" t="str">
        <f t="shared" ca="1" si="3"/>
        <v>Men</v>
      </c>
      <c r="C34" s="1">
        <f t="shared" ca="1" si="4"/>
        <v>22</v>
      </c>
      <c r="D34" s="1">
        <f t="shared" ca="1" si="5"/>
        <v>6</v>
      </c>
      <c r="E34" s="1" t="str">
        <f t="shared" ca="1" si="6"/>
        <v>agriculture</v>
      </c>
      <c r="F34" s="1">
        <f t="shared" ca="1" si="7"/>
        <v>5</v>
      </c>
      <c r="G34" s="1" t="str">
        <f t="shared" ca="1" si="8"/>
        <v>other</v>
      </c>
      <c r="H34" s="1">
        <f t="shared" ca="1" si="9"/>
        <v>0</v>
      </c>
      <c r="I34" s="1">
        <f t="shared" ca="1" si="0"/>
        <v>2</v>
      </c>
      <c r="J34" s="70">
        <f t="shared" ca="1" si="10"/>
        <v>2068</v>
      </c>
      <c r="K34" s="1">
        <f t="shared" ca="1" si="11"/>
        <v>1</v>
      </c>
      <c r="L34" s="1" t="str">
        <f t="shared" ca="1" si="12"/>
        <v>El-Shatbi</v>
      </c>
      <c r="M34" s="70">
        <f t="shared" ca="1" si="13"/>
        <v>10340</v>
      </c>
      <c r="N34" s="70">
        <f t="shared" ca="1" si="14"/>
        <v>6160.1223293653966</v>
      </c>
      <c r="O34" s="70">
        <f t="shared" ca="1" si="15"/>
        <v>3763.9480403586117</v>
      </c>
      <c r="P34" s="70">
        <f t="shared" ca="1" si="16"/>
        <v>3371</v>
      </c>
      <c r="Q34" s="70">
        <f t="shared" ca="1" si="17"/>
        <v>2900.9154307711215</v>
      </c>
      <c r="R34" s="70">
        <f t="shared" ca="1" si="18"/>
        <v>2686.2712710028777</v>
      </c>
      <c r="S34" s="70">
        <f t="shared" ca="1" si="19"/>
        <v>16790.219311361489</v>
      </c>
      <c r="T34" s="70">
        <f t="shared" ca="1" si="20"/>
        <v>12432.037760136518</v>
      </c>
      <c r="U34" s="70">
        <f t="shared" ca="1" si="21"/>
        <v>4358.1815512249705</v>
      </c>
      <c r="W34" s="7">
        <f t="shared" ca="1" si="22"/>
        <v>0</v>
      </c>
      <c r="X34" s="4">
        <f t="shared" ca="1" si="23"/>
        <v>1</v>
      </c>
      <c r="Y34" s="4"/>
      <c r="Z34" s="4"/>
      <c r="AA34" s="8"/>
      <c r="AC34" s="7">
        <f ca="1">IF(Table1[[#This Row],[field of work]] = "teaching",1,0)</f>
        <v>0</v>
      </c>
      <c r="AD34" s="4">
        <f ca="1">IF(Table1[[#This Row],[field of work]] = "health", 1,0)</f>
        <v>0</v>
      </c>
      <c r="AE34" s="4">
        <f ca="1">IF(Table1[[#This Row],[field of work]] = "construction", 1,0)</f>
        <v>0</v>
      </c>
      <c r="AF34" s="4">
        <f ca="1">IF(Table1[[#This Row],[field of work]] = "IT", 1,0)</f>
        <v>0</v>
      </c>
      <c r="AG34" s="4">
        <f ca="1">IF(Table1[[#This Row],[field of work]] = "general work", 1,0)</f>
        <v>0</v>
      </c>
      <c r="AH34" s="4">
        <f ca="1">IF(Table1[[#This Row],[field of work]] = "agriculture", 1,0)</f>
        <v>1</v>
      </c>
      <c r="AI34" s="4"/>
      <c r="AJ34" s="4"/>
      <c r="AK34" s="4"/>
      <c r="AL34" s="4"/>
      <c r="AM34" s="4"/>
      <c r="AN34" s="4"/>
      <c r="AO34" s="8"/>
      <c r="AP34" s="18">
        <f t="shared" ca="1" si="24"/>
        <v>1881.9740201793059</v>
      </c>
      <c r="AQ34" s="19"/>
      <c r="AR34" s="23">
        <f ca="1">IF(Table1[[#This Row],[Debt]]&gt;$AS$2,1,0)</f>
        <v>1</v>
      </c>
      <c r="AS34" s="24"/>
      <c r="AT34" s="24"/>
      <c r="AU34" s="19"/>
      <c r="AV34" s="24"/>
      <c r="AW34" s="82">
        <f ca="1">Table1[[#This Row],[Mortage left]]/Table1[[#This Row],[Value of the house]]</f>
        <v>0.59575651154404219</v>
      </c>
      <c r="AX34" s="29">
        <f t="shared" ca="1" si="25"/>
        <v>0</v>
      </c>
      <c r="AY34" s="30"/>
      <c r="AZ34" s="19"/>
      <c r="BA34" s="68">
        <f ca="1" xml:space="preserve"> IF(Table1[[#This Row],[Area]]="Sedi Beshr",Table1[[#This Row],[Income]],0)</f>
        <v>0</v>
      </c>
      <c r="BB34" s="65"/>
      <c r="BC34" s="65">
        <f ca="1" xml:space="preserve"> IF(Table1[[#This Row],[Area]]="Miami",Table1[[#This Row],[Income]],0)</f>
        <v>0</v>
      </c>
      <c r="BD34" s="65"/>
      <c r="BE34" s="65">
        <f ca="1" xml:space="preserve"> IF(Table1[[#This Row],[Area]]="El-Shatbi",Table1[[#This Row],[Income]],0)</f>
        <v>2068</v>
      </c>
      <c r="BF34" s="65"/>
      <c r="BG34" s="65">
        <f ca="1" xml:space="preserve"> IF(Table1[[#This Row],[Area]]="el-Hanovil",Table1[[#This Row],[Income]],0)</f>
        <v>0</v>
      </c>
      <c r="BH34" s="65"/>
      <c r="BI34" s="65">
        <f ca="1" xml:space="preserve"> IF(Table1[[#This Row],[Area]]="El-Dekhila",Table1[[#This Row],[Income]],0)</f>
        <v>0</v>
      </c>
      <c r="BJ34" s="66"/>
      <c r="BK34" s="16"/>
      <c r="BL34" s="68">
        <f ca="1"/>
        <v>0</v>
      </c>
      <c r="BM34" s="65"/>
      <c r="BN34" s="65">
        <f ca="1"/>
        <v>0</v>
      </c>
      <c r="BO34" s="65"/>
      <c r="BP34" s="65">
        <f ca="1"/>
        <v>0</v>
      </c>
      <c r="BQ34" s="65"/>
      <c r="BR34" s="65">
        <f ca="1"/>
        <v>0</v>
      </c>
      <c r="BS34" s="65"/>
      <c r="BT34" s="65">
        <f ca="1"/>
        <v>3791</v>
      </c>
      <c r="BU34" s="24"/>
      <c r="BV34" s="65">
        <f ca="1"/>
        <v>0</v>
      </c>
      <c r="BW34" s="19"/>
      <c r="BX34" s="16"/>
      <c r="BY34" s="56">
        <f ca="1">IF(Table1[[#This Row],[Debt]]&gt;Table1[[#This Row],[Income]],1,0)</f>
        <v>1</v>
      </c>
      <c r="BZ34" s="19"/>
      <c r="CA34" s="24"/>
      <c r="CB34" s="76">
        <f ca="1">IF(U33&gt;CC33, C33,0)</f>
        <v>21</v>
      </c>
      <c r="CC34" s="24"/>
      <c r="CD34" s="19"/>
      <c r="CE34" s="16"/>
      <c r="CF34" s="16"/>
      <c r="CG34" s="16"/>
      <c r="CH34" s="16"/>
    </row>
    <row r="35" spans="1:86" x14ac:dyDescent="0.35">
      <c r="A35" s="1">
        <f t="shared" ca="1" si="2"/>
        <v>0</v>
      </c>
      <c r="B35" s="1" t="str">
        <f t="shared" ca="1" si="3"/>
        <v>Men</v>
      </c>
      <c r="C35" s="1">
        <f t="shared" ca="1" si="4"/>
        <v>34</v>
      </c>
      <c r="D35" s="1">
        <f t="shared" ca="1" si="5"/>
        <v>2</v>
      </c>
      <c r="E35" s="1" t="str">
        <f t="shared" ca="1" si="6"/>
        <v>construction</v>
      </c>
      <c r="F35" s="1">
        <f t="shared" ca="1" si="7"/>
        <v>1</v>
      </c>
      <c r="G35" s="1" t="str">
        <f t="shared" ca="1" si="8"/>
        <v>High school</v>
      </c>
      <c r="H35" s="1">
        <f t="shared" ca="1" si="9"/>
        <v>0</v>
      </c>
      <c r="I35" s="1">
        <f t="shared" ca="1" si="0"/>
        <v>2</v>
      </c>
      <c r="J35" s="70">
        <f t="shared" ca="1" si="10"/>
        <v>2564</v>
      </c>
      <c r="K35" s="1">
        <f t="shared" ca="1" si="11"/>
        <v>1</v>
      </c>
      <c r="L35" s="1" t="str">
        <f t="shared" ca="1" si="12"/>
        <v>El-Shatbi</v>
      </c>
      <c r="M35" s="70">
        <f t="shared" ca="1" si="13"/>
        <v>12820</v>
      </c>
      <c r="N35" s="70">
        <f t="shared" ca="1" si="14"/>
        <v>853.90347220862645</v>
      </c>
      <c r="O35" s="70">
        <f t="shared" ca="1" si="15"/>
        <v>4741.8928816534099</v>
      </c>
      <c r="P35" s="70">
        <f t="shared" ca="1" si="16"/>
        <v>4535</v>
      </c>
      <c r="Q35" s="70">
        <f t="shared" ca="1" si="17"/>
        <v>3667.4300043377752</v>
      </c>
      <c r="R35" s="70">
        <f t="shared" ca="1" si="18"/>
        <v>3159.8691497291238</v>
      </c>
      <c r="S35" s="70">
        <f t="shared" ca="1" si="19"/>
        <v>20721.762031382532</v>
      </c>
      <c r="T35" s="70">
        <f t="shared" ca="1" si="20"/>
        <v>9056.3334765464024</v>
      </c>
      <c r="U35" s="70">
        <f t="shared" ca="1" si="21"/>
        <v>11665.428554836129</v>
      </c>
      <c r="W35" s="7">
        <f t="shared" ca="1" si="22"/>
        <v>0</v>
      </c>
      <c r="X35" s="4">
        <f t="shared" ca="1" si="23"/>
        <v>1</v>
      </c>
      <c r="Y35" s="4"/>
      <c r="Z35" s="4"/>
      <c r="AA35" s="8"/>
      <c r="AC35" s="7">
        <f ca="1">IF(Table1[[#This Row],[field of work]] = "teaching",1,0)</f>
        <v>0</v>
      </c>
      <c r="AD35" s="4">
        <f ca="1">IF(Table1[[#This Row],[field of work]] = "health", 1,0)</f>
        <v>0</v>
      </c>
      <c r="AE35" s="4">
        <f ca="1">IF(Table1[[#This Row],[field of work]] = "construction", 1,0)</f>
        <v>1</v>
      </c>
      <c r="AF35" s="4">
        <f ca="1">IF(Table1[[#This Row],[field of work]] = "IT", 1,0)</f>
        <v>0</v>
      </c>
      <c r="AG35" s="4">
        <f ca="1">IF(Table1[[#This Row],[field of work]] = "general work", 1,0)</f>
        <v>0</v>
      </c>
      <c r="AH35" s="4">
        <f ca="1">IF(Table1[[#This Row],[field of work]] = "agriculture", 1,0)</f>
        <v>0</v>
      </c>
      <c r="AI35" s="4"/>
      <c r="AJ35" s="4"/>
      <c r="AK35" s="4"/>
      <c r="AL35" s="4"/>
      <c r="AM35" s="4"/>
      <c r="AN35" s="4"/>
      <c r="AO35" s="8"/>
      <c r="AP35" s="18">
        <f t="shared" ca="1" si="24"/>
        <v>2370.9464408267049</v>
      </c>
      <c r="AQ35" s="19"/>
      <c r="AR35" s="23">
        <f ca="1">IF(Table1[[#This Row],[Debt]]&gt;$AS$2,1,0)</f>
        <v>1</v>
      </c>
      <c r="AS35" s="24"/>
      <c r="AT35" s="24"/>
      <c r="AU35" s="19"/>
      <c r="AV35" s="24"/>
      <c r="AW35" s="82">
        <f ca="1">Table1[[#This Row],[Mortage left]]/Table1[[#This Row],[Value of the house]]</f>
        <v>6.6607135117677574E-2</v>
      </c>
      <c r="AX35" s="29">
        <f t="shared" ca="1" si="25"/>
        <v>1</v>
      </c>
      <c r="AY35" s="30"/>
      <c r="AZ35" s="19"/>
      <c r="BA35" s="68">
        <f ca="1" xml:space="preserve"> IF(Table1[[#This Row],[Area]]="Sedi Beshr",Table1[[#This Row],[Income]],0)</f>
        <v>0</v>
      </c>
      <c r="BB35" s="65"/>
      <c r="BC35" s="65">
        <f ca="1" xml:space="preserve"> IF(Table1[[#This Row],[Area]]="Miami",Table1[[#This Row],[Income]],0)</f>
        <v>0</v>
      </c>
      <c r="BD35" s="65"/>
      <c r="BE35" s="65">
        <f ca="1" xml:space="preserve"> IF(Table1[[#This Row],[Area]]="El-Shatbi",Table1[[#This Row],[Income]],0)</f>
        <v>2564</v>
      </c>
      <c r="BF35" s="65"/>
      <c r="BG35" s="65">
        <f ca="1" xml:space="preserve"> IF(Table1[[#This Row],[Area]]="el-Hanovil",Table1[[#This Row],[Income]],0)</f>
        <v>0</v>
      </c>
      <c r="BH35" s="65"/>
      <c r="BI35" s="65">
        <f ca="1" xml:space="preserve"> IF(Table1[[#This Row],[Area]]="El-Dekhila",Table1[[#This Row],[Income]],0)</f>
        <v>0</v>
      </c>
      <c r="BJ35" s="66"/>
      <c r="BK35" s="16"/>
      <c r="BL35" s="68">
        <f ca="1"/>
        <v>0</v>
      </c>
      <c r="BM35" s="65"/>
      <c r="BN35" s="65">
        <f ca="1"/>
        <v>0</v>
      </c>
      <c r="BO35" s="65"/>
      <c r="BP35" s="65">
        <f ca="1"/>
        <v>0</v>
      </c>
      <c r="BQ35" s="65"/>
      <c r="BR35" s="65">
        <f ca="1"/>
        <v>0</v>
      </c>
      <c r="BS35" s="65"/>
      <c r="BT35" s="65">
        <f ca="1"/>
        <v>0</v>
      </c>
      <c r="BU35" s="24"/>
      <c r="BV35" s="65">
        <f ca="1"/>
        <v>2068</v>
      </c>
      <c r="BW35" s="19"/>
      <c r="BX35" s="16"/>
      <c r="BY35" s="56">
        <f ca="1">IF(Table1[[#This Row],[Debt]]&gt;Table1[[#This Row],[Income]],1,0)</f>
        <v>1</v>
      </c>
      <c r="BZ35" s="19"/>
      <c r="CA35" s="24"/>
      <c r="CB35" s="76">
        <f ca="1">IF(U34&gt;CC34, C34,0)</f>
        <v>22</v>
      </c>
      <c r="CC35" s="24"/>
      <c r="CD35" s="19"/>
      <c r="CE35" s="16"/>
      <c r="CF35" s="16"/>
      <c r="CG35" s="16"/>
      <c r="CH35" s="16"/>
    </row>
    <row r="36" spans="1:86" x14ac:dyDescent="0.35">
      <c r="A36" s="1">
        <f t="shared" ca="1" si="2"/>
        <v>0</v>
      </c>
      <c r="B36" s="1" t="str">
        <f t="shared" ca="1" si="3"/>
        <v>Men</v>
      </c>
      <c r="C36" s="1">
        <f t="shared" ca="1" si="4"/>
        <v>29</v>
      </c>
      <c r="D36" s="1">
        <f t="shared" ca="1" si="5"/>
        <v>6</v>
      </c>
      <c r="E36" s="1" t="str">
        <f t="shared" ca="1" si="6"/>
        <v>agriculture</v>
      </c>
      <c r="F36" s="1">
        <f t="shared" ca="1" si="7"/>
        <v>2</v>
      </c>
      <c r="G36" s="1" t="str">
        <f t="shared" ca="1" si="8"/>
        <v>college</v>
      </c>
      <c r="H36" s="1">
        <f t="shared" ca="1" si="9"/>
        <v>0</v>
      </c>
      <c r="I36" s="1">
        <f t="shared" ca="1" si="0"/>
        <v>1</v>
      </c>
      <c r="J36" s="70">
        <f t="shared" ca="1" si="10"/>
        <v>6195</v>
      </c>
      <c r="K36" s="1">
        <f t="shared" ca="1" si="11"/>
        <v>4</v>
      </c>
      <c r="L36" s="1" t="str">
        <f t="shared" ca="1" si="12"/>
        <v>El-Dekhila</v>
      </c>
      <c r="M36" s="70">
        <f t="shared" ca="1" si="13"/>
        <v>24780</v>
      </c>
      <c r="N36" s="70">
        <f t="shared" ca="1" si="14"/>
        <v>9512.6298891035713</v>
      </c>
      <c r="O36" s="70">
        <f t="shared" ca="1" si="15"/>
        <v>5851.8305638203365</v>
      </c>
      <c r="P36" s="70">
        <f t="shared" ca="1" si="16"/>
        <v>1756</v>
      </c>
      <c r="Q36" s="70">
        <f t="shared" ca="1" si="17"/>
        <v>2990.7900695778662</v>
      </c>
      <c r="R36" s="70">
        <f t="shared" ca="1" si="18"/>
        <v>7768.8958618921934</v>
      </c>
      <c r="S36" s="70">
        <f t="shared" ca="1" si="19"/>
        <v>38400.726425712535</v>
      </c>
      <c r="T36" s="70">
        <f t="shared" ca="1" si="20"/>
        <v>14259.419958681437</v>
      </c>
      <c r="U36" s="70">
        <f t="shared" ca="1" si="21"/>
        <v>24141.3064670311</v>
      </c>
      <c r="W36" s="7">
        <f t="shared" ca="1" si="22"/>
        <v>0</v>
      </c>
      <c r="X36" s="4">
        <f t="shared" ca="1" si="23"/>
        <v>1</v>
      </c>
      <c r="Y36" s="4"/>
      <c r="Z36" s="4"/>
      <c r="AA36" s="8"/>
      <c r="AC36" s="7">
        <f ca="1">IF(Table1[[#This Row],[field of work]] = "teaching",1,0)</f>
        <v>0</v>
      </c>
      <c r="AD36" s="4">
        <f ca="1">IF(Table1[[#This Row],[field of work]] = "health", 1,0)</f>
        <v>0</v>
      </c>
      <c r="AE36" s="4">
        <f ca="1">IF(Table1[[#This Row],[field of work]] = "construction", 1,0)</f>
        <v>0</v>
      </c>
      <c r="AF36" s="4">
        <f ca="1">IF(Table1[[#This Row],[field of work]] = "IT", 1,0)</f>
        <v>0</v>
      </c>
      <c r="AG36" s="4">
        <f ca="1">IF(Table1[[#This Row],[field of work]] = "general work", 1,0)</f>
        <v>0</v>
      </c>
      <c r="AH36" s="4">
        <f ca="1">IF(Table1[[#This Row],[field of work]] = "agriculture", 1,0)</f>
        <v>1</v>
      </c>
      <c r="AI36" s="4"/>
      <c r="AJ36" s="4"/>
      <c r="AK36" s="4"/>
      <c r="AL36" s="4"/>
      <c r="AM36" s="4"/>
      <c r="AN36" s="4"/>
      <c r="AO36" s="8"/>
      <c r="AP36" s="18">
        <f t="shared" ca="1" si="24"/>
        <v>5851.8305638203365</v>
      </c>
      <c r="AQ36" s="19"/>
      <c r="AR36" s="23">
        <f ca="1">IF(Table1[[#This Row],[Debt]]&gt;$AS$2,1,0)</f>
        <v>1</v>
      </c>
      <c r="AS36" s="24"/>
      <c r="AT36" s="24"/>
      <c r="AU36" s="19"/>
      <c r="AV36" s="24"/>
      <c r="AW36" s="82">
        <f ca="1">Table1[[#This Row],[Mortage left]]/Table1[[#This Row],[Value of the house]]</f>
        <v>0.38388336921321919</v>
      </c>
      <c r="AX36" s="29">
        <f t="shared" ca="1" si="25"/>
        <v>0</v>
      </c>
      <c r="AY36" s="30"/>
      <c r="AZ36" s="19"/>
      <c r="BA36" s="68">
        <f ca="1" xml:space="preserve"> IF(Table1[[#This Row],[Area]]="Sedi Beshr",Table1[[#This Row],[Income]],0)</f>
        <v>0</v>
      </c>
      <c r="BB36" s="65"/>
      <c r="BC36" s="65">
        <f ca="1" xml:space="preserve"> IF(Table1[[#This Row],[Area]]="Miami",Table1[[#This Row],[Income]],0)</f>
        <v>0</v>
      </c>
      <c r="BD36" s="65"/>
      <c r="BE36" s="65">
        <f ca="1" xml:space="preserve"> IF(Table1[[#This Row],[Area]]="El-Shatbi",Table1[[#This Row],[Income]],0)</f>
        <v>0</v>
      </c>
      <c r="BF36" s="65"/>
      <c r="BG36" s="65">
        <f ca="1" xml:space="preserve"> IF(Table1[[#This Row],[Area]]="el-Hanovil",Table1[[#This Row],[Income]],0)</f>
        <v>0</v>
      </c>
      <c r="BH36" s="65"/>
      <c r="BI36" s="65">
        <f ca="1" xml:space="preserve"> IF(Table1[[#This Row],[Area]]="El-Dekhila",Table1[[#This Row],[Income]],0)</f>
        <v>6195</v>
      </c>
      <c r="BJ36" s="66"/>
      <c r="BK36" s="16"/>
      <c r="BL36" s="68">
        <f ca="1"/>
        <v>0</v>
      </c>
      <c r="BM36" s="65"/>
      <c r="BN36" s="65">
        <f ca="1"/>
        <v>2564</v>
      </c>
      <c r="BO36" s="65"/>
      <c r="BP36" s="65">
        <f ca="1"/>
        <v>0</v>
      </c>
      <c r="BQ36" s="65"/>
      <c r="BR36" s="65">
        <f ca="1"/>
        <v>0</v>
      </c>
      <c r="BS36" s="65"/>
      <c r="BT36" s="65">
        <f ca="1"/>
        <v>0</v>
      </c>
      <c r="BU36" s="24"/>
      <c r="BV36" s="65">
        <f ca="1"/>
        <v>0</v>
      </c>
      <c r="BW36" s="19"/>
      <c r="BX36" s="16"/>
      <c r="BY36" s="56">
        <f ca="1">IF(Table1[[#This Row],[Debt]]&gt;Table1[[#This Row],[Income]],1,0)</f>
        <v>0</v>
      </c>
      <c r="BZ36" s="19"/>
      <c r="CA36" s="24"/>
      <c r="CB36" s="76">
        <f ca="1">IF(U35&gt;CC35, C35,0)</f>
        <v>34</v>
      </c>
      <c r="CC36" s="24"/>
      <c r="CD36" s="19"/>
      <c r="CE36" s="16"/>
      <c r="CF36" s="16"/>
      <c r="CG36" s="16"/>
      <c r="CH36" s="16"/>
    </row>
    <row r="37" spans="1:86" x14ac:dyDescent="0.35">
      <c r="A37" s="1">
        <f t="shared" ca="1" si="2"/>
        <v>0</v>
      </c>
      <c r="B37" s="1" t="str">
        <f t="shared" ca="1" si="3"/>
        <v>Men</v>
      </c>
      <c r="C37" s="1">
        <f t="shared" ca="1" si="4"/>
        <v>34</v>
      </c>
      <c r="D37" s="1">
        <f t="shared" ca="1" si="5"/>
        <v>1</v>
      </c>
      <c r="E37" s="1" t="str">
        <f t="shared" ca="1" si="6"/>
        <v>health</v>
      </c>
      <c r="F37" s="1">
        <f t="shared" ca="1" si="7"/>
        <v>1</v>
      </c>
      <c r="G37" s="1" t="str">
        <f t="shared" ca="1" si="8"/>
        <v>High school</v>
      </c>
      <c r="H37" s="1">
        <f t="shared" ca="1" si="9"/>
        <v>1</v>
      </c>
      <c r="I37" s="1">
        <f t="shared" ca="1" si="0"/>
        <v>1</v>
      </c>
      <c r="J37" s="70">
        <f t="shared" ca="1" si="10"/>
        <v>2566</v>
      </c>
      <c r="K37" s="1">
        <f t="shared" ca="1" si="11"/>
        <v>3</v>
      </c>
      <c r="L37" s="1" t="str">
        <f t="shared" ca="1" si="12"/>
        <v>El-Hanovil</v>
      </c>
      <c r="M37" s="70">
        <f t="shared" ca="1" si="13"/>
        <v>10264</v>
      </c>
      <c r="N37" s="70">
        <f t="shared" ca="1" si="14"/>
        <v>3249.3012876735306</v>
      </c>
      <c r="O37" s="70">
        <f t="shared" ca="1" si="15"/>
        <v>2240.823503521503</v>
      </c>
      <c r="P37" s="70">
        <f t="shared" ca="1" si="16"/>
        <v>233</v>
      </c>
      <c r="Q37" s="70">
        <f t="shared" ca="1" si="17"/>
        <v>4643.5575102896537</v>
      </c>
      <c r="R37" s="70">
        <f t="shared" ca="1" si="18"/>
        <v>3600.8934157427302</v>
      </c>
      <c r="S37" s="70">
        <f t="shared" ca="1" si="19"/>
        <v>16105.716919264234</v>
      </c>
      <c r="T37" s="70">
        <f t="shared" ca="1" si="20"/>
        <v>8125.8587979631848</v>
      </c>
      <c r="U37" s="70">
        <f t="shared" ca="1" si="21"/>
        <v>7979.8581213010493</v>
      </c>
      <c r="W37" s="7">
        <f t="shared" ca="1" si="22"/>
        <v>0</v>
      </c>
      <c r="X37" s="4">
        <f t="shared" ca="1" si="23"/>
        <v>1</v>
      </c>
      <c r="Y37" s="4"/>
      <c r="Z37" s="4"/>
      <c r="AA37" s="8"/>
      <c r="AC37" s="7">
        <f ca="1">IF(Table1[[#This Row],[field of work]] = "teaching",1,0)</f>
        <v>0</v>
      </c>
      <c r="AD37" s="4">
        <f ca="1">IF(Table1[[#This Row],[field of work]] = "health", 1,0)</f>
        <v>1</v>
      </c>
      <c r="AE37" s="4">
        <f ca="1">IF(Table1[[#This Row],[field of work]] = "construction", 1,0)</f>
        <v>0</v>
      </c>
      <c r="AF37" s="4">
        <f ca="1">IF(Table1[[#This Row],[field of work]] = "IT", 1,0)</f>
        <v>0</v>
      </c>
      <c r="AG37" s="4">
        <f ca="1">IF(Table1[[#This Row],[field of work]] = "general work", 1,0)</f>
        <v>0</v>
      </c>
      <c r="AH37" s="4">
        <f ca="1">IF(Table1[[#This Row],[field of work]] = "agriculture", 1,0)</f>
        <v>0</v>
      </c>
      <c r="AI37" s="4"/>
      <c r="AJ37" s="4"/>
      <c r="AK37" s="4"/>
      <c r="AL37" s="4"/>
      <c r="AM37" s="4"/>
      <c r="AN37" s="4"/>
      <c r="AO37" s="8"/>
      <c r="AP37" s="18">
        <f t="shared" ca="1" si="24"/>
        <v>2240.823503521503</v>
      </c>
      <c r="AQ37" s="19"/>
      <c r="AR37" s="23">
        <f ca="1">IF(Table1[[#This Row],[Debt]]&gt;$AS$2,1,0)</f>
        <v>1</v>
      </c>
      <c r="AS37" s="24"/>
      <c r="AT37" s="24"/>
      <c r="AU37" s="19"/>
      <c r="AV37" s="24"/>
      <c r="AW37" s="82">
        <f ca="1">Table1[[#This Row],[Mortage left]]/Table1[[#This Row],[Value of the house]]</f>
        <v>0.31657261181542584</v>
      </c>
      <c r="AX37" s="29">
        <f t="shared" ca="1" si="25"/>
        <v>0</v>
      </c>
      <c r="AY37" s="30"/>
      <c r="AZ37" s="19"/>
      <c r="BA37" s="68">
        <f ca="1" xml:space="preserve"> IF(Table1[[#This Row],[Area]]="Sedi Beshr",Table1[[#This Row],[Income]],0)</f>
        <v>0</v>
      </c>
      <c r="BB37" s="65"/>
      <c r="BC37" s="65">
        <f ca="1" xml:space="preserve"> IF(Table1[[#This Row],[Area]]="Miami",Table1[[#This Row],[Income]],0)</f>
        <v>0</v>
      </c>
      <c r="BD37" s="65"/>
      <c r="BE37" s="65">
        <f ca="1" xml:space="preserve"> IF(Table1[[#This Row],[Area]]="El-Shatbi",Table1[[#This Row],[Income]],0)</f>
        <v>0</v>
      </c>
      <c r="BF37" s="65"/>
      <c r="BG37" s="65">
        <f ca="1" xml:space="preserve"> IF(Table1[[#This Row],[Area]]="el-Hanovil",Table1[[#This Row],[Income]],0)</f>
        <v>2566</v>
      </c>
      <c r="BH37" s="65"/>
      <c r="BI37" s="65">
        <f ca="1" xml:space="preserve"> IF(Table1[[#This Row],[Area]]="El-Dekhila",Table1[[#This Row],[Income]],0)</f>
        <v>0</v>
      </c>
      <c r="BJ37" s="66"/>
      <c r="BK37" s="16"/>
      <c r="BL37" s="68">
        <f ca="1"/>
        <v>0</v>
      </c>
      <c r="BM37" s="65"/>
      <c r="BN37" s="65">
        <f ca="1"/>
        <v>0</v>
      </c>
      <c r="BO37" s="65"/>
      <c r="BP37" s="65">
        <f ca="1"/>
        <v>0</v>
      </c>
      <c r="BQ37" s="65"/>
      <c r="BR37" s="65">
        <f ca="1"/>
        <v>0</v>
      </c>
      <c r="BS37" s="65"/>
      <c r="BT37" s="65">
        <f ca="1"/>
        <v>0</v>
      </c>
      <c r="BU37" s="24"/>
      <c r="BV37" s="65">
        <f ca="1"/>
        <v>6195</v>
      </c>
      <c r="BW37" s="19"/>
      <c r="BX37" s="16"/>
      <c r="BY37" s="56">
        <f ca="1">IF(Table1[[#This Row],[Debt]]&gt;Table1[[#This Row],[Income]],1,0)</f>
        <v>1</v>
      </c>
      <c r="BZ37" s="19"/>
      <c r="CA37" s="24"/>
      <c r="CB37" s="76">
        <f ca="1">IF(U36&gt;CC36, C36,0)</f>
        <v>29</v>
      </c>
      <c r="CC37" s="24"/>
      <c r="CD37" s="19"/>
      <c r="CE37" s="16"/>
      <c r="CF37" s="16"/>
      <c r="CG37" s="16"/>
      <c r="CH37" s="16"/>
    </row>
    <row r="38" spans="1:86" x14ac:dyDescent="0.35">
      <c r="A38" s="1">
        <f t="shared" ca="1" si="2"/>
        <v>1</v>
      </c>
      <c r="B38" s="1" t="str">
        <f t="shared" ca="1" si="3"/>
        <v>Women</v>
      </c>
      <c r="C38" s="1">
        <f t="shared" ca="1" si="4"/>
        <v>34</v>
      </c>
      <c r="D38" s="1">
        <f t="shared" ca="1" si="5"/>
        <v>4</v>
      </c>
      <c r="E38" s="1" t="str">
        <f t="shared" ca="1" si="6"/>
        <v>IT</v>
      </c>
      <c r="F38" s="1">
        <f t="shared" ca="1" si="7"/>
        <v>2</v>
      </c>
      <c r="G38" s="1" t="str">
        <f t="shared" ca="1" si="8"/>
        <v>college</v>
      </c>
      <c r="H38" s="1">
        <f t="shared" ca="1" si="9"/>
        <v>3</v>
      </c>
      <c r="I38" s="1">
        <f t="shared" ca="1" si="0"/>
        <v>2</v>
      </c>
      <c r="J38" s="70">
        <f t="shared" ca="1" si="10"/>
        <v>4702</v>
      </c>
      <c r="K38" s="1">
        <f t="shared" ca="1" si="11"/>
        <v>3</v>
      </c>
      <c r="L38" s="1" t="str">
        <f t="shared" ca="1" si="12"/>
        <v>El-Hanovil</v>
      </c>
      <c r="M38" s="70">
        <f t="shared" ca="1" si="13"/>
        <v>14106</v>
      </c>
      <c r="N38" s="70">
        <f t="shared" ca="1" si="14"/>
        <v>5239.7745315617785</v>
      </c>
      <c r="O38" s="70">
        <f t="shared" ca="1" si="15"/>
        <v>8360.5340187151578</v>
      </c>
      <c r="P38" s="70">
        <f t="shared" ca="1" si="16"/>
        <v>5288</v>
      </c>
      <c r="Q38" s="70">
        <f t="shared" ca="1" si="17"/>
        <v>4536.3392159116202</v>
      </c>
      <c r="R38" s="70">
        <f t="shared" ca="1" si="18"/>
        <v>5340.3419331984724</v>
      </c>
      <c r="S38" s="70">
        <f t="shared" ca="1" si="19"/>
        <v>27806.875951913633</v>
      </c>
      <c r="T38" s="70">
        <f t="shared" ca="1" si="20"/>
        <v>15064.113747473399</v>
      </c>
      <c r="U38" s="70">
        <f t="shared" ca="1" si="21"/>
        <v>12742.762204440234</v>
      </c>
      <c r="W38" s="7">
        <f t="shared" ca="1" si="22"/>
        <v>1</v>
      </c>
      <c r="X38" s="4">
        <f t="shared" ca="1" si="23"/>
        <v>0</v>
      </c>
      <c r="Y38" s="4"/>
      <c r="Z38" s="4"/>
      <c r="AA38" s="8"/>
      <c r="AC38" s="7">
        <f ca="1">IF(Table1[[#This Row],[field of work]] = "teaching",1,0)</f>
        <v>0</v>
      </c>
      <c r="AD38" s="4">
        <f ca="1">IF(Table1[[#This Row],[field of work]] = "health", 1,0)</f>
        <v>0</v>
      </c>
      <c r="AE38" s="4">
        <f ca="1">IF(Table1[[#This Row],[field of work]] = "construction", 1,0)</f>
        <v>0</v>
      </c>
      <c r="AF38" s="4">
        <f ca="1">IF(Table1[[#This Row],[field of work]] = "IT", 1,0)</f>
        <v>1</v>
      </c>
      <c r="AG38" s="4">
        <f ca="1">IF(Table1[[#This Row],[field of work]] = "general work", 1,0)</f>
        <v>0</v>
      </c>
      <c r="AH38" s="4">
        <f ca="1">IF(Table1[[#This Row],[field of work]] = "agriculture", 1,0)</f>
        <v>0</v>
      </c>
      <c r="AI38" s="4"/>
      <c r="AJ38" s="4"/>
      <c r="AK38" s="4"/>
      <c r="AL38" s="4"/>
      <c r="AM38" s="4"/>
      <c r="AN38" s="4"/>
      <c r="AO38" s="8"/>
      <c r="AP38" s="18">
        <f t="shared" ca="1" si="24"/>
        <v>4180.2670093575789</v>
      </c>
      <c r="AQ38" s="19"/>
      <c r="AR38" s="23">
        <f ca="1">IF(Table1[[#This Row],[Debt]]&gt;$AS$2,1,0)</f>
        <v>1</v>
      </c>
      <c r="AS38" s="24"/>
      <c r="AT38" s="24"/>
      <c r="AU38" s="19"/>
      <c r="AV38" s="24"/>
      <c r="AW38" s="82">
        <f ca="1">Table1[[#This Row],[Mortage left]]/Table1[[#This Row],[Value of the house]]</f>
        <v>0.37145714813283559</v>
      </c>
      <c r="AX38" s="29">
        <f t="shared" ca="1" si="25"/>
        <v>0</v>
      </c>
      <c r="AY38" s="30"/>
      <c r="AZ38" s="19"/>
      <c r="BA38" s="68">
        <f ca="1" xml:space="preserve"> IF(Table1[[#This Row],[Area]]="Sedi Beshr",Table1[[#This Row],[Income]],0)</f>
        <v>0</v>
      </c>
      <c r="BB38" s="65"/>
      <c r="BC38" s="65">
        <f ca="1" xml:space="preserve"> IF(Table1[[#This Row],[Area]]="Miami",Table1[[#This Row],[Income]],0)</f>
        <v>0</v>
      </c>
      <c r="BD38" s="65"/>
      <c r="BE38" s="65">
        <f ca="1" xml:space="preserve"> IF(Table1[[#This Row],[Area]]="El-Shatbi",Table1[[#This Row],[Income]],0)</f>
        <v>0</v>
      </c>
      <c r="BF38" s="65"/>
      <c r="BG38" s="65">
        <f ca="1" xml:space="preserve"> IF(Table1[[#This Row],[Area]]="el-Hanovil",Table1[[#This Row],[Income]],0)</f>
        <v>4702</v>
      </c>
      <c r="BH38" s="65"/>
      <c r="BI38" s="65">
        <f ca="1" xml:space="preserve"> IF(Table1[[#This Row],[Area]]="El-Dekhila",Table1[[#This Row],[Income]],0)</f>
        <v>0</v>
      </c>
      <c r="BJ38" s="66"/>
      <c r="BK38" s="16"/>
      <c r="BL38" s="68">
        <f ca="1"/>
        <v>2566</v>
      </c>
      <c r="BM38" s="65"/>
      <c r="BN38" s="65">
        <f ca="1"/>
        <v>0</v>
      </c>
      <c r="BO38" s="65"/>
      <c r="BP38" s="65">
        <f ca="1"/>
        <v>0</v>
      </c>
      <c r="BQ38" s="65"/>
      <c r="BR38" s="65">
        <f ca="1"/>
        <v>0</v>
      </c>
      <c r="BS38" s="65"/>
      <c r="BT38" s="65">
        <f ca="1"/>
        <v>0</v>
      </c>
      <c r="BU38" s="24"/>
      <c r="BV38" s="65">
        <f ca="1"/>
        <v>0</v>
      </c>
      <c r="BW38" s="19"/>
      <c r="BX38" s="16"/>
      <c r="BY38" s="56">
        <f ca="1">IF(Table1[[#This Row],[Debt]]&gt;Table1[[#This Row],[Income]],1,0)</f>
        <v>0</v>
      </c>
      <c r="BZ38" s="19"/>
      <c r="CA38" s="24"/>
      <c r="CB38" s="76">
        <f ca="1">IF(U37&gt;CC37, C37,0)</f>
        <v>34</v>
      </c>
      <c r="CC38" s="24"/>
      <c r="CD38" s="19"/>
      <c r="CE38" s="16"/>
      <c r="CF38" s="16"/>
      <c r="CG38" s="16"/>
      <c r="CH38" s="16"/>
    </row>
    <row r="39" spans="1:86" x14ac:dyDescent="0.35">
      <c r="A39" s="1">
        <f t="shared" ca="1" si="2"/>
        <v>0</v>
      </c>
      <c r="B39" s="1" t="str">
        <f t="shared" ca="1" si="3"/>
        <v>Men</v>
      </c>
      <c r="C39" s="1">
        <f t="shared" ca="1" si="4"/>
        <v>33</v>
      </c>
      <c r="D39" s="1">
        <f t="shared" ca="1" si="5"/>
        <v>3</v>
      </c>
      <c r="E39" s="1" t="str">
        <f t="shared" ca="1" si="6"/>
        <v>teaching</v>
      </c>
      <c r="F39" s="1">
        <f t="shared" ca="1" si="7"/>
        <v>5</v>
      </c>
      <c r="G39" s="1" t="str">
        <f t="shared" ca="1" si="8"/>
        <v>other</v>
      </c>
      <c r="H39" s="1">
        <f t="shared" ca="1" si="9"/>
        <v>0</v>
      </c>
      <c r="I39" s="1">
        <f t="shared" ca="1" si="0"/>
        <v>2</v>
      </c>
      <c r="J39" s="70">
        <f t="shared" ca="1" si="10"/>
        <v>3273</v>
      </c>
      <c r="K39" s="1">
        <f t="shared" ca="1" si="11"/>
        <v>2</v>
      </c>
      <c r="L39" s="1" t="str">
        <f t="shared" ca="1" si="12"/>
        <v>Miami</v>
      </c>
      <c r="M39" s="70">
        <f t="shared" ca="1" si="13"/>
        <v>13092</v>
      </c>
      <c r="N39" s="70">
        <f t="shared" ca="1" si="14"/>
        <v>5282.5485829161435</v>
      </c>
      <c r="O39" s="70">
        <f t="shared" ca="1" si="15"/>
        <v>2646.6693723520098</v>
      </c>
      <c r="P39" s="70">
        <f t="shared" ca="1" si="16"/>
        <v>86</v>
      </c>
      <c r="Q39" s="70">
        <f t="shared" ca="1" si="17"/>
        <v>967.71199580543021</v>
      </c>
      <c r="R39" s="70">
        <f t="shared" ca="1" si="18"/>
        <v>117.47462253172338</v>
      </c>
      <c r="S39" s="70">
        <f t="shared" ca="1" si="19"/>
        <v>15856.143994883732</v>
      </c>
      <c r="T39" s="70">
        <f t="shared" ca="1" si="20"/>
        <v>6336.2605787215734</v>
      </c>
      <c r="U39" s="70">
        <f t="shared" ca="1" si="21"/>
        <v>9519.8834161621598</v>
      </c>
      <c r="W39" s="7">
        <f t="shared" ca="1" si="22"/>
        <v>0</v>
      </c>
      <c r="X39" s="4">
        <f t="shared" ca="1" si="23"/>
        <v>1</v>
      </c>
      <c r="Y39" s="4"/>
      <c r="Z39" s="4"/>
      <c r="AA39" s="8"/>
      <c r="AC39" s="7">
        <f ca="1">IF(Table1[[#This Row],[field of work]] = "teaching",1,0)</f>
        <v>1</v>
      </c>
      <c r="AD39" s="4">
        <f ca="1">IF(Table1[[#This Row],[field of work]] = "health", 1,0)</f>
        <v>0</v>
      </c>
      <c r="AE39" s="4">
        <f ca="1">IF(Table1[[#This Row],[field of work]] = "construction", 1,0)</f>
        <v>0</v>
      </c>
      <c r="AF39" s="4">
        <f ca="1">IF(Table1[[#This Row],[field of work]] = "IT", 1,0)</f>
        <v>0</v>
      </c>
      <c r="AG39" s="4">
        <f ca="1">IF(Table1[[#This Row],[field of work]] = "general work", 1,0)</f>
        <v>0</v>
      </c>
      <c r="AH39" s="4">
        <f ca="1">IF(Table1[[#This Row],[field of work]] = "agriculture", 1,0)</f>
        <v>0</v>
      </c>
      <c r="AI39" s="4"/>
      <c r="AJ39" s="4"/>
      <c r="AK39" s="4"/>
      <c r="AL39" s="4"/>
      <c r="AM39" s="4"/>
      <c r="AN39" s="4"/>
      <c r="AO39" s="8"/>
      <c r="AP39" s="18">
        <f t="shared" ca="1" si="24"/>
        <v>1323.3346861760049</v>
      </c>
      <c r="AQ39" s="19"/>
      <c r="AR39" s="23">
        <f ca="1">IF(Table1[[#This Row],[Debt]]&gt;$AS$2,1,0)</f>
        <v>0</v>
      </c>
      <c r="AS39" s="24"/>
      <c r="AT39" s="24"/>
      <c r="AU39" s="19"/>
      <c r="AV39" s="24"/>
      <c r="AW39" s="82">
        <f ca="1">Table1[[#This Row],[Mortage left]]/Table1[[#This Row],[Value of the house]]</f>
        <v>0.40349439221785394</v>
      </c>
      <c r="AX39" s="29">
        <f t="shared" ca="1" si="25"/>
        <v>0</v>
      </c>
      <c r="AY39" s="30"/>
      <c r="AZ39" s="19"/>
      <c r="BA39" s="68">
        <f ca="1" xml:space="preserve"> IF(Table1[[#This Row],[Area]]="Sedi Beshr",Table1[[#This Row],[Income]],0)</f>
        <v>0</v>
      </c>
      <c r="BB39" s="65"/>
      <c r="BC39" s="65">
        <f ca="1" xml:space="preserve"> IF(Table1[[#This Row],[Area]]="Miami",Table1[[#This Row],[Income]],0)</f>
        <v>3273</v>
      </c>
      <c r="BD39" s="65"/>
      <c r="BE39" s="65">
        <f ca="1" xml:space="preserve"> IF(Table1[[#This Row],[Area]]="El-Shatbi",Table1[[#This Row],[Income]],0)</f>
        <v>0</v>
      </c>
      <c r="BF39" s="65"/>
      <c r="BG39" s="65">
        <f ca="1" xml:space="preserve"> IF(Table1[[#This Row],[Area]]="el-Hanovil",Table1[[#This Row],[Income]],0)</f>
        <v>0</v>
      </c>
      <c r="BH39" s="65"/>
      <c r="BI39" s="65">
        <f ca="1" xml:space="preserve"> IF(Table1[[#This Row],[Area]]="El-Dekhila",Table1[[#This Row],[Income]],0)</f>
        <v>0</v>
      </c>
      <c r="BJ39" s="66"/>
      <c r="BK39" s="16"/>
      <c r="BL39" s="68">
        <f ca="1"/>
        <v>0</v>
      </c>
      <c r="BM39" s="65"/>
      <c r="BN39" s="65">
        <f ca="1"/>
        <v>0</v>
      </c>
      <c r="BO39" s="65"/>
      <c r="BP39" s="65">
        <f ca="1"/>
        <v>0</v>
      </c>
      <c r="BQ39" s="65"/>
      <c r="BR39" s="65">
        <f ca="1"/>
        <v>4702</v>
      </c>
      <c r="BS39" s="65"/>
      <c r="BT39" s="65">
        <f ca="1"/>
        <v>0</v>
      </c>
      <c r="BU39" s="24"/>
      <c r="BV39" s="65">
        <f ca="1"/>
        <v>0</v>
      </c>
      <c r="BW39" s="19"/>
      <c r="BX39" s="16"/>
      <c r="BY39" s="56">
        <f ca="1">IF(Table1[[#This Row],[Debt]]&gt;Table1[[#This Row],[Income]],1,0)</f>
        <v>0</v>
      </c>
      <c r="BZ39" s="19"/>
      <c r="CA39" s="24"/>
      <c r="CB39" s="76">
        <f ca="1">IF(U38&gt;CC38, C38,0)</f>
        <v>34</v>
      </c>
      <c r="CC39" s="24"/>
      <c r="CD39" s="19"/>
      <c r="CE39" s="16"/>
      <c r="CF39" s="16"/>
      <c r="CG39" s="16"/>
      <c r="CH39" s="16"/>
    </row>
    <row r="40" spans="1:86" x14ac:dyDescent="0.35">
      <c r="A40" s="1">
        <f t="shared" ca="1" si="2"/>
        <v>0</v>
      </c>
      <c r="B40" s="1" t="str">
        <f t="shared" ca="1" si="3"/>
        <v>Men</v>
      </c>
      <c r="C40" s="1">
        <f t="shared" ca="1" si="4"/>
        <v>39</v>
      </c>
      <c r="D40" s="1">
        <f t="shared" ca="1" si="5"/>
        <v>5</v>
      </c>
      <c r="E40" s="1" t="str">
        <f t="shared" ca="1" si="6"/>
        <v>general work</v>
      </c>
      <c r="F40" s="1">
        <f t="shared" ca="1" si="7"/>
        <v>3</v>
      </c>
      <c r="G40" s="1" t="str">
        <f t="shared" ca="1" si="8"/>
        <v>university</v>
      </c>
      <c r="H40" s="1">
        <f t="shared" ca="1" si="9"/>
        <v>2</v>
      </c>
      <c r="I40" s="1">
        <f t="shared" ca="1" si="0"/>
        <v>3</v>
      </c>
      <c r="J40" s="70">
        <f t="shared" ca="1" si="10"/>
        <v>4019</v>
      </c>
      <c r="K40" s="1">
        <f t="shared" ca="1" si="11"/>
        <v>5</v>
      </c>
      <c r="L40" s="1" t="str">
        <f t="shared" ca="1" si="12"/>
        <v>Sedi Beshr</v>
      </c>
      <c r="M40" s="70">
        <f t="shared" ca="1" si="13"/>
        <v>16076</v>
      </c>
      <c r="N40" s="70">
        <f t="shared" ca="1" si="14"/>
        <v>5448.7045750391881</v>
      </c>
      <c r="O40" s="70">
        <f t="shared" ca="1" si="15"/>
        <v>12040.661769382894</v>
      </c>
      <c r="P40" s="70">
        <f t="shared" ca="1" si="16"/>
        <v>93</v>
      </c>
      <c r="Q40" s="70">
        <f t="shared" ca="1" si="17"/>
        <v>5377.9655252256398</v>
      </c>
      <c r="R40" s="70">
        <f t="shared" ca="1" si="18"/>
        <v>2727.0279158810881</v>
      </c>
      <c r="S40" s="70">
        <f t="shared" ca="1" si="19"/>
        <v>30843.689685263984</v>
      </c>
      <c r="T40" s="70">
        <f t="shared" ca="1" si="20"/>
        <v>10919.670100264828</v>
      </c>
      <c r="U40" s="70">
        <f t="shared" ca="1" si="21"/>
        <v>19924.019584999158</v>
      </c>
      <c r="W40" s="7">
        <f t="shared" ca="1" si="22"/>
        <v>0</v>
      </c>
      <c r="X40" s="4">
        <f t="shared" ca="1" si="23"/>
        <v>1</v>
      </c>
      <c r="Y40" s="4"/>
      <c r="Z40" s="4"/>
      <c r="AA40" s="8"/>
      <c r="AC40" s="7">
        <f ca="1">IF(Table1[[#This Row],[field of work]] = "teaching",1,0)</f>
        <v>0</v>
      </c>
      <c r="AD40" s="4">
        <f ca="1">IF(Table1[[#This Row],[field of work]] = "health", 1,0)</f>
        <v>0</v>
      </c>
      <c r="AE40" s="4">
        <f ca="1">IF(Table1[[#This Row],[field of work]] = "construction", 1,0)</f>
        <v>0</v>
      </c>
      <c r="AF40" s="4">
        <f ca="1">IF(Table1[[#This Row],[field of work]] = "IT", 1,0)</f>
        <v>0</v>
      </c>
      <c r="AG40" s="4">
        <f ca="1">IF(Table1[[#This Row],[field of work]] = "general work", 1,0)</f>
        <v>1</v>
      </c>
      <c r="AH40" s="4">
        <f ca="1">IF(Table1[[#This Row],[field of work]] = "agriculture", 1,0)</f>
        <v>0</v>
      </c>
      <c r="AI40" s="4"/>
      <c r="AJ40" s="4"/>
      <c r="AK40" s="4"/>
      <c r="AL40" s="4"/>
      <c r="AM40" s="4"/>
      <c r="AN40" s="4"/>
      <c r="AO40" s="8"/>
      <c r="AP40" s="18">
        <f t="shared" ca="1" si="24"/>
        <v>4013.5539231276312</v>
      </c>
      <c r="AQ40" s="19"/>
      <c r="AR40" s="23">
        <f ca="1">IF(Table1[[#This Row],[Debt]]&gt;$AS$2,1,0)</f>
        <v>1</v>
      </c>
      <c r="AS40" s="24"/>
      <c r="AT40" s="24"/>
      <c r="AU40" s="19"/>
      <c r="AV40" s="24"/>
      <c r="AW40" s="82">
        <f ca="1">Table1[[#This Row],[Mortage left]]/Table1[[#This Row],[Value of the house]]</f>
        <v>0.3389340989698425</v>
      </c>
      <c r="AX40" s="29">
        <f t="shared" ca="1" si="25"/>
        <v>0</v>
      </c>
      <c r="AY40" s="30"/>
      <c r="AZ40" s="19"/>
      <c r="BA40" s="68">
        <f ca="1" xml:space="preserve"> IF(Table1[[#This Row],[Area]]="Sedi Beshr",Table1[[#This Row],[Income]],0)</f>
        <v>4019</v>
      </c>
      <c r="BB40" s="65"/>
      <c r="BC40" s="65">
        <f ca="1" xml:space="preserve"> IF(Table1[[#This Row],[Area]]="Miami",Table1[[#This Row],[Income]],0)</f>
        <v>0</v>
      </c>
      <c r="BD40" s="65"/>
      <c r="BE40" s="65">
        <f ca="1" xml:space="preserve"> IF(Table1[[#This Row],[Area]]="El-Shatbi",Table1[[#This Row],[Income]],0)</f>
        <v>0</v>
      </c>
      <c r="BF40" s="65"/>
      <c r="BG40" s="65">
        <f ca="1" xml:space="preserve"> IF(Table1[[#This Row],[Area]]="el-Hanovil",Table1[[#This Row],[Income]],0)</f>
        <v>0</v>
      </c>
      <c r="BH40" s="65"/>
      <c r="BI40" s="65">
        <f ca="1" xml:space="preserve"> IF(Table1[[#This Row],[Area]]="El-Dekhila",Table1[[#This Row],[Income]],0)</f>
        <v>0</v>
      </c>
      <c r="BJ40" s="66"/>
      <c r="BK40" s="16"/>
      <c r="BL40" s="68">
        <f ca="1"/>
        <v>0</v>
      </c>
      <c r="BM40" s="65"/>
      <c r="BN40" s="65">
        <f ca="1"/>
        <v>0</v>
      </c>
      <c r="BO40" s="65"/>
      <c r="BP40" s="65">
        <f ca="1"/>
        <v>3273</v>
      </c>
      <c r="BQ40" s="65"/>
      <c r="BR40" s="65">
        <f ca="1"/>
        <v>0</v>
      </c>
      <c r="BS40" s="65"/>
      <c r="BT40" s="65">
        <f ca="1"/>
        <v>0</v>
      </c>
      <c r="BU40" s="24"/>
      <c r="BV40" s="65">
        <f ca="1"/>
        <v>0</v>
      </c>
      <c r="BW40" s="19"/>
      <c r="BX40" s="16"/>
      <c r="BY40" s="56">
        <f ca="1">IF(Table1[[#This Row],[Debt]]&gt;Table1[[#This Row],[Income]],1,0)</f>
        <v>1</v>
      </c>
      <c r="BZ40" s="19"/>
      <c r="CA40" s="24"/>
      <c r="CB40" s="76">
        <f ca="1">IF(U39&gt;CC39, C39,0)</f>
        <v>33</v>
      </c>
      <c r="CC40" s="24"/>
      <c r="CD40" s="19"/>
      <c r="CE40" s="16"/>
      <c r="CF40" s="16"/>
      <c r="CG40" s="16"/>
      <c r="CH40" s="16"/>
    </row>
    <row r="41" spans="1:86" x14ac:dyDescent="0.35">
      <c r="A41" s="1">
        <f t="shared" ca="1" si="2"/>
        <v>0</v>
      </c>
      <c r="B41" s="1" t="str">
        <f t="shared" ca="1" si="3"/>
        <v>Men</v>
      </c>
      <c r="C41" s="1">
        <f t="shared" ca="1" si="4"/>
        <v>39</v>
      </c>
      <c r="D41" s="1">
        <f t="shared" ca="1" si="5"/>
        <v>3</v>
      </c>
      <c r="E41" s="1" t="str">
        <f t="shared" ca="1" si="6"/>
        <v>teaching</v>
      </c>
      <c r="F41" s="1">
        <f t="shared" ca="1" si="7"/>
        <v>3</v>
      </c>
      <c r="G41" s="1" t="str">
        <f t="shared" ca="1" si="8"/>
        <v>university</v>
      </c>
      <c r="H41" s="1">
        <f t="shared" ca="1" si="9"/>
        <v>3</v>
      </c>
      <c r="I41" s="1">
        <f t="shared" ca="1" si="0"/>
        <v>2</v>
      </c>
      <c r="J41" s="70">
        <f t="shared" ca="1" si="10"/>
        <v>5227</v>
      </c>
      <c r="K41" s="1">
        <f t="shared" ca="1" si="11"/>
        <v>2</v>
      </c>
      <c r="L41" s="1" t="str">
        <f t="shared" ca="1" si="12"/>
        <v>Miami</v>
      </c>
      <c r="M41" s="70">
        <f t="shared" ca="1" si="13"/>
        <v>15681</v>
      </c>
      <c r="N41" s="70">
        <f t="shared" ca="1" si="14"/>
        <v>6479.1380858730099</v>
      </c>
      <c r="O41" s="70">
        <f t="shared" ca="1" si="15"/>
        <v>6359.106258779675</v>
      </c>
      <c r="P41" s="70">
        <f t="shared" ca="1" si="16"/>
        <v>150</v>
      </c>
      <c r="Q41" s="70">
        <f t="shared" ca="1" si="17"/>
        <v>3368.4844857157127</v>
      </c>
      <c r="R41" s="70">
        <f t="shared" ca="1" si="18"/>
        <v>4691.8247011329049</v>
      </c>
      <c r="S41" s="70">
        <f t="shared" ca="1" si="19"/>
        <v>26731.930959912581</v>
      </c>
      <c r="T41" s="70">
        <f t="shared" ca="1" si="20"/>
        <v>9997.6225715887231</v>
      </c>
      <c r="U41" s="70">
        <f t="shared" ca="1" si="21"/>
        <v>16734.308388323858</v>
      </c>
      <c r="W41" s="7">
        <f t="shared" ca="1" si="22"/>
        <v>0</v>
      </c>
      <c r="X41" s="4">
        <f t="shared" ca="1" si="23"/>
        <v>1</v>
      </c>
      <c r="Y41" s="4"/>
      <c r="Z41" s="4"/>
      <c r="AA41" s="8"/>
      <c r="AC41" s="7">
        <f ca="1">IF(Table1[[#This Row],[field of work]] = "teaching",1,0)</f>
        <v>1</v>
      </c>
      <c r="AD41" s="4">
        <f ca="1">IF(Table1[[#This Row],[field of work]] = "health", 1,0)</f>
        <v>0</v>
      </c>
      <c r="AE41" s="4">
        <f ca="1">IF(Table1[[#This Row],[field of work]] = "construction", 1,0)</f>
        <v>0</v>
      </c>
      <c r="AF41" s="4">
        <f ca="1">IF(Table1[[#This Row],[field of work]] = "IT", 1,0)</f>
        <v>0</v>
      </c>
      <c r="AG41" s="4">
        <f ca="1">IF(Table1[[#This Row],[field of work]] = "general work", 1,0)</f>
        <v>0</v>
      </c>
      <c r="AH41" s="4">
        <f ca="1">IF(Table1[[#This Row],[field of work]] = "agriculture", 1,0)</f>
        <v>0</v>
      </c>
      <c r="AI41" s="4"/>
      <c r="AJ41" s="4"/>
      <c r="AK41" s="4"/>
      <c r="AL41" s="4"/>
      <c r="AM41" s="4"/>
      <c r="AN41" s="4"/>
      <c r="AO41" s="8"/>
      <c r="AP41" s="18">
        <f t="shared" ca="1" si="24"/>
        <v>3179.5531293898375</v>
      </c>
      <c r="AQ41" s="19"/>
      <c r="AR41" s="23">
        <f ca="1">IF(Table1[[#This Row],[Debt]]&gt;$AS$2,1,0)</f>
        <v>1</v>
      </c>
      <c r="AS41" s="24"/>
      <c r="AT41" s="24"/>
      <c r="AU41" s="19"/>
      <c r="AV41" s="24"/>
      <c r="AW41" s="82">
        <f ca="1">Table1[[#This Row],[Mortage left]]/Table1[[#This Row],[Value of the house]]</f>
        <v>0.41318398608972706</v>
      </c>
      <c r="AX41" s="29">
        <f t="shared" ca="1" si="25"/>
        <v>0</v>
      </c>
      <c r="AY41" s="30"/>
      <c r="AZ41" s="19"/>
      <c r="BA41" s="68">
        <f ca="1" xml:space="preserve"> IF(Table1[[#This Row],[Area]]="Sedi Beshr",Table1[[#This Row],[Income]],0)</f>
        <v>0</v>
      </c>
      <c r="BB41" s="65"/>
      <c r="BC41" s="65">
        <f ca="1" xml:space="preserve"> IF(Table1[[#This Row],[Area]]="Miami",Table1[[#This Row],[Income]],0)</f>
        <v>5227</v>
      </c>
      <c r="BD41" s="65"/>
      <c r="BE41" s="65">
        <f ca="1" xml:space="preserve"> IF(Table1[[#This Row],[Area]]="El-Shatbi",Table1[[#This Row],[Income]],0)</f>
        <v>0</v>
      </c>
      <c r="BF41" s="65"/>
      <c r="BG41" s="65">
        <f ca="1" xml:space="preserve"> IF(Table1[[#This Row],[Area]]="el-Hanovil",Table1[[#This Row],[Income]],0)</f>
        <v>0</v>
      </c>
      <c r="BH41" s="65"/>
      <c r="BI41" s="65">
        <f ca="1" xml:space="preserve"> IF(Table1[[#This Row],[Area]]="El-Dekhila",Table1[[#This Row],[Income]],0)</f>
        <v>0</v>
      </c>
      <c r="BJ41" s="66"/>
      <c r="BK41" s="16"/>
      <c r="BL41" s="68">
        <f ca="1"/>
        <v>0</v>
      </c>
      <c r="BM41" s="65"/>
      <c r="BN41" s="65">
        <f ca="1"/>
        <v>0</v>
      </c>
      <c r="BO41" s="65"/>
      <c r="BP41" s="65">
        <f ca="1"/>
        <v>0</v>
      </c>
      <c r="BQ41" s="65"/>
      <c r="BR41" s="65">
        <f ca="1"/>
        <v>0</v>
      </c>
      <c r="BS41" s="65"/>
      <c r="BT41" s="65">
        <f ca="1"/>
        <v>4019</v>
      </c>
      <c r="BU41" s="24"/>
      <c r="BV41" s="65">
        <f ca="1"/>
        <v>0</v>
      </c>
      <c r="BW41" s="19"/>
      <c r="BX41" s="16"/>
      <c r="BY41" s="56">
        <f ca="1">IF(Table1[[#This Row],[Debt]]&gt;Table1[[#This Row],[Income]],1,0)</f>
        <v>0</v>
      </c>
      <c r="BZ41" s="19"/>
      <c r="CA41" s="24"/>
      <c r="CB41" s="76">
        <f ca="1">IF(U40&gt;CC40, C40,0)</f>
        <v>39</v>
      </c>
      <c r="CC41" s="24"/>
      <c r="CD41" s="19"/>
      <c r="CE41" s="16"/>
      <c r="CF41" s="16"/>
      <c r="CG41" s="16"/>
      <c r="CH41" s="16"/>
    </row>
    <row r="42" spans="1:86" x14ac:dyDescent="0.35">
      <c r="A42" s="1">
        <f t="shared" ca="1" si="2"/>
        <v>1</v>
      </c>
      <c r="B42" s="1" t="str">
        <f t="shared" ca="1" si="3"/>
        <v>Women</v>
      </c>
      <c r="C42" s="1">
        <f t="shared" ca="1" si="4"/>
        <v>27</v>
      </c>
      <c r="D42" s="1">
        <f t="shared" ca="1" si="5"/>
        <v>5</v>
      </c>
      <c r="E42" s="1" t="str">
        <f t="shared" ca="1" si="6"/>
        <v>general work</v>
      </c>
      <c r="F42" s="1">
        <f t="shared" ca="1" si="7"/>
        <v>1</v>
      </c>
      <c r="G42" s="1" t="str">
        <f t="shared" ca="1" si="8"/>
        <v>High school</v>
      </c>
      <c r="H42" s="1">
        <f t="shared" ca="1" si="9"/>
        <v>4</v>
      </c>
      <c r="I42" s="1">
        <f t="shared" ca="1" si="0"/>
        <v>1</v>
      </c>
      <c r="J42" s="70">
        <f t="shared" ca="1" si="10"/>
        <v>3397</v>
      </c>
      <c r="K42" s="1">
        <f t="shared" ca="1" si="11"/>
        <v>3</v>
      </c>
      <c r="L42" s="1" t="str">
        <f t="shared" ca="1" si="12"/>
        <v>El-Hanovil</v>
      </c>
      <c r="M42" s="70">
        <f t="shared" ca="1" si="13"/>
        <v>10191</v>
      </c>
      <c r="N42" s="70">
        <f t="shared" ca="1" si="14"/>
        <v>2888.7339708485079</v>
      </c>
      <c r="O42" s="70">
        <f t="shared" ca="1" si="15"/>
        <v>1509.7748119149564</v>
      </c>
      <c r="P42" s="70">
        <f t="shared" ca="1" si="16"/>
        <v>1230</v>
      </c>
      <c r="Q42" s="70">
        <f t="shared" ca="1" si="17"/>
        <v>207.0136943644724</v>
      </c>
      <c r="R42" s="70">
        <f t="shared" ca="1" si="18"/>
        <v>1955.7568180490698</v>
      </c>
      <c r="S42" s="70">
        <f t="shared" ca="1" si="19"/>
        <v>13656.531629964025</v>
      </c>
      <c r="T42" s="70">
        <f t="shared" ca="1" si="20"/>
        <v>4325.7476652129799</v>
      </c>
      <c r="U42" s="70">
        <f t="shared" ca="1" si="21"/>
        <v>9330.7839647510446</v>
      </c>
      <c r="W42" s="7">
        <f t="shared" ca="1" si="22"/>
        <v>1</v>
      </c>
      <c r="X42" s="4">
        <f t="shared" ca="1" si="23"/>
        <v>0</v>
      </c>
      <c r="Y42" s="4"/>
      <c r="Z42" s="4"/>
      <c r="AA42" s="8"/>
      <c r="AC42" s="7">
        <f ca="1">IF(Table1[[#This Row],[field of work]] = "teaching",1,0)</f>
        <v>0</v>
      </c>
      <c r="AD42" s="4">
        <f ca="1">IF(Table1[[#This Row],[field of work]] = "health", 1,0)</f>
        <v>0</v>
      </c>
      <c r="AE42" s="4">
        <f ca="1">IF(Table1[[#This Row],[field of work]] = "construction", 1,0)</f>
        <v>0</v>
      </c>
      <c r="AF42" s="4">
        <f ca="1">IF(Table1[[#This Row],[field of work]] = "IT", 1,0)</f>
        <v>0</v>
      </c>
      <c r="AG42" s="4">
        <f ca="1">IF(Table1[[#This Row],[field of work]] = "general work", 1,0)</f>
        <v>1</v>
      </c>
      <c r="AH42" s="4">
        <f ca="1">IF(Table1[[#This Row],[field of work]] = "agriculture", 1,0)</f>
        <v>0</v>
      </c>
      <c r="AI42" s="4"/>
      <c r="AJ42" s="4"/>
      <c r="AK42" s="4"/>
      <c r="AL42" s="4"/>
      <c r="AM42" s="4"/>
      <c r="AN42" s="4"/>
      <c r="AO42" s="8"/>
      <c r="AP42" s="18">
        <f t="shared" ca="1" si="24"/>
        <v>1509.7748119149564</v>
      </c>
      <c r="AQ42" s="19"/>
      <c r="AR42" s="23">
        <f ca="1">IF(Table1[[#This Row],[Debt]]&gt;$AS$2,1,0)</f>
        <v>0</v>
      </c>
      <c r="AS42" s="24"/>
      <c r="AT42" s="24"/>
      <c r="AU42" s="19"/>
      <c r="AV42" s="24"/>
      <c r="AW42" s="82">
        <f ca="1">Table1[[#This Row],[Mortage left]]/Table1[[#This Row],[Value of the house]]</f>
        <v>0.2834593239965173</v>
      </c>
      <c r="AX42" s="29">
        <f t="shared" ca="1" si="25"/>
        <v>1</v>
      </c>
      <c r="AY42" s="30"/>
      <c r="AZ42" s="19"/>
      <c r="BA42" s="68">
        <f ca="1" xml:space="preserve"> IF(Table1[[#This Row],[Area]]="Sedi Beshr",Table1[[#This Row],[Income]],0)</f>
        <v>0</v>
      </c>
      <c r="BB42" s="65"/>
      <c r="BC42" s="65">
        <f ca="1" xml:space="preserve"> IF(Table1[[#This Row],[Area]]="Miami",Table1[[#This Row],[Income]],0)</f>
        <v>0</v>
      </c>
      <c r="BD42" s="65"/>
      <c r="BE42" s="65">
        <f ca="1" xml:space="preserve"> IF(Table1[[#This Row],[Area]]="El-Shatbi",Table1[[#This Row],[Income]],0)</f>
        <v>0</v>
      </c>
      <c r="BF42" s="65"/>
      <c r="BG42" s="65">
        <f ca="1" xml:space="preserve"> IF(Table1[[#This Row],[Area]]="el-Hanovil",Table1[[#This Row],[Income]],0)</f>
        <v>3397</v>
      </c>
      <c r="BH42" s="65"/>
      <c r="BI42" s="65">
        <f ca="1" xml:space="preserve"> IF(Table1[[#This Row],[Area]]="El-Dekhila",Table1[[#This Row],[Income]],0)</f>
        <v>0</v>
      </c>
      <c r="BJ42" s="66"/>
      <c r="BK42" s="16"/>
      <c r="BL42" s="68">
        <f ca="1"/>
        <v>0</v>
      </c>
      <c r="BM42" s="65"/>
      <c r="BN42" s="65">
        <f ca="1"/>
        <v>0</v>
      </c>
      <c r="BO42" s="65"/>
      <c r="BP42" s="65">
        <f ca="1"/>
        <v>5227</v>
      </c>
      <c r="BQ42" s="65"/>
      <c r="BR42" s="65">
        <f ca="1"/>
        <v>0</v>
      </c>
      <c r="BS42" s="65"/>
      <c r="BT42" s="65">
        <f ca="1"/>
        <v>0</v>
      </c>
      <c r="BU42" s="24"/>
      <c r="BV42" s="65">
        <f ca="1"/>
        <v>0</v>
      </c>
      <c r="BW42" s="19"/>
      <c r="BX42" s="16"/>
      <c r="BY42" s="56">
        <f ca="1">IF(Table1[[#This Row],[Debt]]&gt;Table1[[#This Row],[Income]],1,0)</f>
        <v>0</v>
      </c>
      <c r="BZ42" s="19"/>
      <c r="CA42" s="24"/>
      <c r="CB42" s="76">
        <f ca="1">IF(U41&gt;CC41, C41,0)</f>
        <v>39</v>
      </c>
      <c r="CC42" s="24"/>
      <c r="CD42" s="19"/>
      <c r="CE42" s="16"/>
      <c r="CF42" s="16"/>
      <c r="CG42" s="16"/>
      <c r="CH42" s="16"/>
    </row>
    <row r="43" spans="1:86" x14ac:dyDescent="0.35">
      <c r="A43" s="1">
        <f t="shared" ca="1" si="2"/>
        <v>0</v>
      </c>
      <c r="B43" s="1" t="str">
        <f t="shared" ca="1" si="3"/>
        <v>Men</v>
      </c>
      <c r="C43" s="1">
        <f t="shared" ca="1" si="4"/>
        <v>37</v>
      </c>
      <c r="D43" s="1">
        <f t="shared" ca="1" si="5"/>
        <v>3</v>
      </c>
      <c r="E43" s="1" t="str">
        <f t="shared" ca="1" si="6"/>
        <v>teaching</v>
      </c>
      <c r="F43" s="1">
        <f t="shared" ca="1" si="7"/>
        <v>3</v>
      </c>
      <c r="G43" s="1" t="str">
        <f t="shared" ca="1" si="8"/>
        <v>university</v>
      </c>
      <c r="H43" s="1">
        <f t="shared" ca="1" si="9"/>
        <v>3</v>
      </c>
      <c r="I43" s="1">
        <f t="shared" ca="1" si="0"/>
        <v>3</v>
      </c>
      <c r="J43" s="70">
        <f t="shared" ca="1" si="10"/>
        <v>4805</v>
      </c>
      <c r="K43" s="1">
        <f t="shared" ca="1" si="11"/>
        <v>3</v>
      </c>
      <c r="L43" s="1" t="str">
        <f t="shared" ca="1" si="12"/>
        <v>El-Hanovil</v>
      </c>
      <c r="M43" s="70">
        <f t="shared" ca="1" si="13"/>
        <v>24025</v>
      </c>
      <c r="N43" s="70">
        <f t="shared" ca="1" si="14"/>
        <v>13014.863214280273</v>
      </c>
      <c r="O43" s="70">
        <f t="shared" ca="1" si="15"/>
        <v>12395.786244780873</v>
      </c>
      <c r="P43" s="70">
        <f t="shared" ca="1" si="16"/>
        <v>3355</v>
      </c>
      <c r="Q43" s="70">
        <f t="shared" ca="1" si="17"/>
        <v>8418.4064771624635</v>
      </c>
      <c r="R43" s="70">
        <f t="shared" ca="1" si="18"/>
        <v>918.15193234759397</v>
      </c>
      <c r="S43" s="70">
        <f t="shared" ca="1" si="19"/>
        <v>37338.938177128468</v>
      </c>
      <c r="T43" s="70">
        <f t="shared" ca="1" si="20"/>
        <v>24788.269691442736</v>
      </c>
      <c r="U43" s="70">
        <f t="shared" ca="1" si="21"/>
        <v>12550.668485685732</v>
      </c>
      <c r="W43" s="7">
        <f t="shared" ca="1" si="22"/>
        <v>0</v>
      </c>
      <c r="X43" s="4">
        <f t="shared" ca="1" si="23"/>
        <v>1</v>
      </c>
      <c r="Y43" s="4"/>
      <c r="Z43" s="4"/>
      <c r="AA43" s="8"/>
      <c r="AC43" s="7">
        <f ca="1">IF(Table1[[#This Row],[field of work]] = "teaching",1,0)</f>
        <v>1</v>
      </c>
      <c r="AD43" s="4">
        <f ca="1">IF(Table1[[#This Row],[field of work]] = "health", 1,0)</f>
        <v>0</v>
      </c>
      <c r="AE43" s="4">
        <f ca="1">IF(Table1[[#This Row],[field of work]] = "construction", 1,0)</f>
        <v>0</v>
      </c>
      <c r="AF43" s="4">
        <f ca="1">IF(Table1[[#This Row],[field of work]] = "IT", 1,0)</f>
        <v>0</v>
      </c>
      <c r="AG43" s="4">
        <f ca="1">IF(Table1[[#This Row],[field of work]] = "general work", 1,0)</f>
        <v>0</v>
      </c>
      <c r="AH43" s="4">
        <f ca="1">IF(Table1[[#This Row],[field of work]] = "agriculture", 1,0)</f>
        <v>0</v>
      </c>
      <c r="AI43" s="4"/>
      <c r="AJ43" s="4"/>
      <c r="AK43" s="4"/>
      <c r="AL43" s="4"/>
      <c r="AM43" s="4"/>
      <c r="AN43" s="4"/>
      <c r="AO43" s="8"/>
      <c r="AP43" s="18">
        <f t="shared" ca="1" si="24"/>
        <v>4131.9287482602913</v>
      </c>
      <c r="AQ43" s="19"/>
      <c r="AR43" s="23">
        <f ca="1">IF(Table1[[#This Row],[Debt]]&gt;$AS$2,1,0)</f>
        <v>1</v>
      </c>
      <c r="AS43" s="24"/>
      <c r="AT43" s="24"/>
      <c r="AU43" s="19"/>
      <c r="AV43" s="24"/>
      <c r="AW43" s="82">
        <f ca="1">Table1[[#This Row],[Mortage left]]/Table1[[#This Row],[Value of the house]]</f>
        <v>0.54172167385141612</v>
      </c>
      <c r="AX43" s="29">
        <f t="shared" ca="1" si="25"/>
        <v>0</v>
      </c>
      <c r="AY43" s="30"/>
      <c r="AZ43" s="19"/>
      <c r="BA43" s="68">
        <f ca="1" xml:space="preserve"> IF(Table1[[#This Row],[Area]]="Sedi Beshr",Table1[[#This Row],[Income]],0)</f>
        <v>0</v>
      </c>
      <c r="BB43" s="65"/>
      <c r="BC43" s="65">
        <f ca="1" xml:space="preserve"> IF(Table1[[#This Row],[Area]]="Miami",Table1[[#This Row],[Income]],0)</f>
        <v>0</v>
      </c>
      <c r="BD43" s="65"/>
      <c r="BE43" s="65">
        <f ca="1" xml:space="preserve"> IF(Table1[[#This Row],[Area]]="El-Shatbi",Table1[[#This Row],[Income]],0)</f>
        <v>0</v>
      </c>
      <c r="BF43" s="65"/>
      <c r="BG43" s="65">
        <f ca="1" xml:space="preserve"> IF(Table1[[#This Row],[Area]]="el-Hanovil",Table1[[#This Row],[Income]],0)</f>
        <v>4805</v>
      </c>
      <c r="BH43" s="65"/>
      <c r="BI43" s="65">
        <f ca="1" xml:space="preserve"> IF(Table1[[#This Row],[Area]]="El-Dekhila",Table1[[#This Row],[Income]],0)</f>
        <v>0</v>
      </c>
      <c r="BJ43" s="66"/>
      <c r="BK43" s="16"/>
      <c r="BL43" s="68">
        <f ca="1"/>
        <v>0</v>
      </c>
      <c r="BM43" s="65"/>
      <c r="BN43" s="65">
        <f ca="1"/>
        <v>0</v>
      </c>
      <c r="BO43" s="65"/>
      <c r="BP43" s="65">
        <f ca="1"/>
        <v>0</v>
      </c>
      <c r="BQ43" s="65"/>
      <c r="BR43" s="65">
        <f ca="1"/>
        <v>0</v>
      </c>
      <c r="BS43" s="65"/>
      <c r="BT43" s="65">
        <f ca="1"/>
        <v>3397</v>
      </c>
      <c r="BU43" s="24"/>
      <c r="BV43" s="65">
        <f ca="1"/>
        <v>0</v>
      </c>
      <c r="BW43" s="19"/>
      <c r="BX43" s="16"/>
      <c r="BY43" s="56">
        <f ca="1">IF(Table1[[#This Row],[Debt]]&gt;Table1[[#This Row],[Income]],1,0)</f>
        <v>1</v>
      </c>
      <c r="BZ43" s="19"/>
      <c r="CA43" s="24"/>
      <c r="CB43" s="76">
        <f ca="1">IF(U42&gt;CC42, C42,0)</f>
        <v>27</v>
      </c>
      <c r="CC43" s="24"/>
      <c r="CD43" s="19"/>
      <c r="CE43" s="16"/>
      <c r="CF43" s="16"/>
      <c r="CG43" s="16"/>
      <c r="CH43" s="16"/>
    </row>
    <row r="44" spans="1:86" x14ac:dyDescent="0.35">
      <c r="A44" s="1">
        <f t="shared" ca="1" si="2"/>
        <v>0</v>
      </c>
      <c r="B44" s="1" t="str">
        <f t="shared" ca="1" si="3"/>
        <v>Men</v>
      </c>
      <c r="C44" s="1">
        <f t="shared" ca="1" si="4"/>
        <v>36</v>
      </c>
      <c r="D44" s="1">
        <f t="shared" ca="1" si="5"/>
        <v>2</v>
      </c>
      <c r="E44" s="1" t="str">
        <f t="shared" ca="1" si="6"/>
        <v>construction</v>
      </c>
      <c r="F44" s="1">
        <f t="shared" ca="1" si="7"/>
        <v>3</v>
      </c>
      <c r="G44" s="1" t="str">
        <f t="shared" ca="1" si="8"/>
        <v>university</v>
      </c>
      <c r="H44" s="1">
        <f t="shared" ca="1" si="9"/>
        <v>4</v>
      </c>
      <c r="I44" s="1">
        <f t="shared" ca="1" si="0"/>
        <v>3</v>
      </c>
      <c r="J44" s="70">
        <f t="shared" ca="1" si="10"/>
        <v>3614</v>
      </c>
      <c r="K44" s="1">
        <f t="shared" ca="1" si="11"/>
        <v>1</v>
      </c>
      <c r="L44" s="1" t="str">
        <f t="shared" ca="1" si="12"/>
        <v>El-Shatbi</v>
      </c>
      <c r="M44" s="70">
        <f t="shared" ca="1" si="13"/>
        <v>14456</v>
      </c>
      <c r="N44" s="70">
        <f t="shared" ca="1" si="14"/>
        <v>7822.0467833009334</v>
      </c>
      <c r="O44" s="70">
        <f t="shared" ca="1" si="15"/>
        <v>1063.7934494799943</v>
      </c>
      <c r="P44" s="70">
        <f t="shared" ca="1" si="16"/>
        <v>736</v>
      </c>
      <c r="Q44" s="70">
        <f t="shared" ca="1" si="17"/>
        <v>2560.8696599707746</v>
      </c>
      <c r="R44" s="70">
        <f t="shared" ca="1" si="18"/>
        <v>1436.7296902085418</v>
      </c>
      <c r="S44" s="70">
        <f t="shared" ca="1" si="19"/>
        <v>16956.523139688536</v>
      </c>
      <c r="T44" s="70">
        <f t="shared" ca="1" si="20"/>
        <v>11118.916443271708</v>
      </c>
      <c r="U44" s="70">
        <f t="shared" ca="1" si="21"/>
        <v>5837.6066964168276</v>
      </c>
      <c r="W44" s="7">
        <f t="shared" ca="1" si="22"/>
        <v>0</v>
      </c>
      <c r="X44" s="4">
        <f t="shared" ca="1" si="23"/>
        <v>1</v>
      </c>
      <c r="Y44" s="4"/>
      <c r="Z44" s="4"/>
      <c r="AA44" s="8"/>
      <c r="AC44" s="7">
        <f ca="1">IF(Table1[[#This Row],[field of work]] = "teaching",1,0)</f>
        <v>0</v>
      </c>
      <c r="AD44" s="4">
        <f ca="1">IF(Table1[[#This Row],[field of work]] = "health", 1,0)</f>
        <v>0</v>
      </c>
      <c r="AE44" s="4">
        <f ca="1">IF(Table1[[#This Row],[field of work]] = "construction", 1,0)</f>
        <v>1</v>
      </c>
      <c r="AF44" s="4">
        <f ca="1">IF(Table1[[#This Row],[field of work]] = "IT", 1,0)</f>
        <v>0</v>
      </c>
      <c r="AG44" s="4">
        <f ca="1">IF(Table1[[#This Row],[field of work]] = "general work", 1,0)</f>
        <v>0</v>
      </c>
      <c r="AH44" s="4">
        <f ca="1">IF(Table1[[#This Row],[field of work]] = "agriculture", 1,0)</f>
        <v>0</v>
      </c>
      <c r="AI44" s="4"/>
      <c r="AJ44" s="4"/>
      <c r="AK44" s="4"/>
      <c r="AL44" s="4"/>
      <c r="AM44" s="4"/>
      <c r="AN44" s="4"/>
      <c r="AO44" s="8"/>
      <c r="AP44" s="18">
        <f t="shared" ca="1" si="24"/>
        <v>354.59781649333144</v>
      </c>
      <c r="AQ44" s="19"/>
      <c r="AR44" s="23">
        <f ca="1">IF(Table1[[#This Row],[Debt]]&gt;$AS$2,1,0)</f>
        <v>1</v>
      </c>
      <c r="AS44" s="24"/>
      <c r="AT44" s="24"/>
      <c r="AU44" s="19"/>
      <c r="AV44" s="24"/>
      <c r="AW44" s="82">
        <f ca="1">Table1[[#This Row],[Mortage left]]/Table1[[#This Row],[Value of the house]]</f>
        <v>0.54109344101417634</v>
      </c>
      <c r="AX44" s="29">
        <f t="shared" ca="1" si="25"/>
        <v>0</v>
      </c>
      <c r="AY44" s="30"/>
      <c r="AZ44" s="19"/>
      <c r="BA44" s="68">
        <f ca="1" xml:space="preserve"> IF(Table1[[#This Row],[Area]]="Sedi Beshr",Table1[[#This Row],[Income]],0)</f>
        <v>0</v>
      </c>
      <c r="BB44" s="65"/>
      <c r="BC44" s="65">
        <f ca="1" xml:space="preserve"> IF(Table1[[#This Row],[Area]]="Miami",Table1[[#This Row],[Income]],0)</f>
        <v>0</v>
      </c>
      <c r="BD44" s="65"/>
      <c r="BE44" s="65">
        <f ca="1" xml:space="preserve"> IF(Table1[[#This Row],[Area]]="El-Shatbi",Table1[[#This Row],[Income]],0)</f>
        <v>3614</v>
      </c>
      <c r="BF44" s="65"/>
      <c r="BG44" s="65">
        <f ca="1" xml:space="preserve"> IF(Table1[[#This Row],[Area]]="el-Hanovil",Table1[[#This Row],[Income]],0)</f>
        <v>0</v>
      </c>
      <c r="BH44" s="65"/>
      <c r="BI44" s="65">
        <f ca="1" xml:space="preserve"> IF(Table1[[#This Row],[Area]]="El-Dekhila",Table1[[#This Row],[Income]],0)</f>
        <v>0</v>
      </c>
      <c r="BJ44" s="66"/>
      <c r="BK44" s="16"/>
      <c r="BL44" s="68">
        <f ca="1"/>
        <v>0</v>
      </c>
      <c r="BM44" s="65"/>
      <c r="BN44" s="65">
        <f ca="1"/>
        <v>0</v>
      </c>
      <c r="BO44" s="65"/>
      <c r="BP44" s="65">
        <f ca="1"/>
        <v>4805</v>
      </c>
      <c r="BQ44" s="65"/>
      <c r="BR44" s="65">
        <f ca="1"/>
        <v>0</v>
      </c>
      <c r="BS44" s="65"/>
      <c r="BT44" s="65">
        <f ca="1"/>
        <v>0</v>
      </c>
      <c r="BU44" s="24"/>
      <c r="BV44" s="65">
        <f ca="1"/>
        <v>0</v>
      </c>
      <c r="BW44" s="19"/>
      <c r="BX44" s="16"/>
      <c r="BY44" s="56">
        <f ca="1">IF(Table1[[#This Row],[Debt]]&gt;Table1[[#This Row],[Income]],1,0)</f>
        <v>0</v>
      </c>
      <c r="BZ44" s="19"/>
      <c r="CA44" s="24"/>
      <c r="CB44" s="76">
        <f ca="1">IF(U43&gt;CC43, C43,0)</f>
        <v>37</v>
      </c>
      <c r="CC44" s="24"/>
      <c r="CD44" s="19"/>
      <c r="CE44" s="16"/>
      <c r="CF44" s="16"/>
      <c r="CG44" s="16"/>
      <c r="CH44" s="16"/>
    </row>
    <row r="45" spans="1:86" x14ac:dyDescent="0.35">
      <c r="A45" s="1">
        <f t="shared" ca="1" si="2"/>
        <v>1</v>
      </c>
      <c r="B45" s="1" t="str">
        <f t="shared" ca="1" si="3"/>
        <v>Women</v>
      </c>
      <c r="C45" s="1">
        <f t="shared" ca="1" si="4"/>
        <v>39</v>
      </c>
      <c r="D45" s="1">
        <f t="shared" ca="1" si="5"/>
        <v>6</v>
      </c>
      <c r="E45" s="1" t="str">
        <f t="shared" ca="1" si="6"/>
        <v>agriculture</v>
      </c>
      <c r="F45" s="1">
        <f t="shared" ca="1" si="7"/>
        <v>2</v>
      </c>
      <c r="G45" s="1" t="str">
        <f t="shared" ca="1" si="8"/>
        <v>college</v>
      </c>
      <c r="H45" s="1">
        <f t="shared" ca="1" si="9"/>
        <v>2</v>
      </c>
      <c r="I45" s="1">
        <f t="shared" ca="1" si="0"/>
        <v>3</v>
      </c>
      <c r="J45" s="70">
        <f t="shared" ca="1" si="10"/>
        <v>5453</v>
      </c>
      <c r="K45" s="1">
        <f t="shared" ca="1" si="11"/>
        <v>4</v>
      </c>
      <c r="L45" s="1" t="str">
        <f t="shared" ca="1" si="12"/>
        <v>El-Dekhila</v>
      </c>
      <c r="M45" s="70">
        <f t="shared" ca="1" si="13"/>
        <v>21812</v>
      </c>
      <c r="N45" s="70">
        <f t="shared" ca="1" si="14"/>
        <v>12052.15196979346</v>
      </c>
      <c r="O45" s="70">
        <f t="shared" ca="1" si="15"/>
        <v>4687.3159208442148</v>
      </c>
      <c r="P45" s="70">
        <f t="shared" ca="1" si="16"/>
        <v>1453</v>
      </c>
      <c r="Q45" s="70">
        <f t="shared" ca="1" si="17"/>
        <v>7789.7980529641563</v>
      </c>
      <c r="R45" s="70">
        <f t="shared" ca="1" si="18"/>
        <v>6843.0000245331976</v>
      </c>
      <c r="S45" s="70">
        <f t="shared" ca="1" si="19"/>
        <v>33342.315945377413</v>
      </c>
      <c r="T45" s="70">
        <f t="shared" ca="1" si="20"/>
        <v>21294.950022757617</v>
      </c>
      <c r="U45" s="70">
        <f t="shared" ca="1" si="21"/>
        <v>12047.365922619796</v>
      </c>
      <c r="W45" s="7">
        <f t="shared" ca="1" si="22"/>
        <v>1</v>
      </c>
      <c r="X45" s="4">
        <f t="shared" ca="1" si="23"/>
        <v>0</v>
      </c>
      <c r="Y45" s="4"/>
      <c r="Z45" s="4"/>
      <c r="AA45" s="8"/>
      <c r="AC45" s="7">
        <f ca="1">IF(Table1[[#This Row],[field of work]] = "teaching",1,0)</f>
        <v>0</v>
      </c>
      <c r="AD45" s="4">
        <f ca="1">IF(Table1[[#This Row],[field of work]] = "health", 1,0)</f>
        <v>0</v>
      </c>
      <c r="AE45" s="4">
        <f ca="1">IF(Table1[[#This Row],[field of work]] = "construction", 1,0)</f>
        <v>0</v>
      </c>
      <c r="AF45" s="4">
        <f ca="1">IF(Table1[[#This Row],[field of work]] = "IT", 1,0)</f>
        <v>0</v>
      </c>
      <c r="AG45" s="4">
        <f ca="1">IF(Table1[[#This Row],[field of work]] = "general work", 1,0)</f>
        <v>0</v>
      </c>
      <c r="AH45" s="4">
        <f ca="1">IF(Table1[[#This Row],[field of work]] = "agriculture", 1,0)</f>
        <v>1</v>
      </c>
      <c r="AI45" s="4"/>
      <c r="AJ45" s="4"/>
      <c r="AK45" s="4"/>
      <c r="AL45" s="4"/>
      <c r="AM45" s="4"/>
      <c r="AN45" s="4"/>
      <c r="AO45" s="8"/>
      <c r="AP45" s="18">
        <f t="shared" ca="1" si="24"/>
        <v>1562.438640281405</v>
      </c>
      <c r="AQ45" s="19"/>
      <c r="AR45" s="23">
        <f ca="1">IF(Table1[[#This Row],[Debt]]&gt;$AS$2,1,0)</f>
        <v>1</v>
      </c>
      <c r="AS45" s="24"/>
      <c r="AT45" s="24"/>
      <c r="AU45" s="19"/>
      <c r="AV45" s="24"/>
      <c r="AW45" s="82">
        <f ca="1">Table1[[#This Row],[Mortage left]]/Table1[[#This Row],[Value of the house]]</f>
        <v>0.55254685355737487</v>
      </c>
      <c r="AX45" s="29">
        <f t="shared" ca="1" si="25"/>
        <v>0</v>
      </c>
      <c r="AY45" s="30"/>
      <c r="AZ45" s="19"/>
      <c r="BA45" s="68">
        <f ca="1" xml:space="preserve"> IF(Table1[[#This Row],[Area]]="Sedi Beshr",Table1[[#This Row],[Income]],0)</f>
        <v>0</v>
      </c>
      <c r="BB45" s="65"/>
      <c r="BC45" s="65">
        <f ca="1" xml:space="preserve"> IF(Table1[[#This Row],[Area]]="Miami",Table1[[#This Row],[Income]],0)</f>
        <v>0</v>
      </c>
      <c r="BD45" s="65"/>
      <c r="BE45" s="65">
        <f ca="1" xml:space="preserve"> IF(Table1[[#This Row],[Area]]="El-Shatbi",Table1[[#This Row],[Income]],0)</f>
        <v>0</v>
      </c>
      <c r="BF45" s="65"/>
      <c r="BG45" s="65">
        <f ca="1" xml:space="preserve"> IF(Table1[[#This Row],[Area]]="el-Hanovil",Table1[[#This Row],[Income]],0)</f>
        <v>0</v>
      </c>
      <c r="BH45" s="65"/>
      <c r="BI45" s="65">
        <f ca="1" xml:space="preserve"> IF(Table1[[#This Row],[Area]]="El-Dekhila",Table1[[#This Row],[Income]],0)</f>
        <v>5453</v>
      </c>
      <c r="BJ45" s="66"/>
      <c r="BK45" s="16"/>
      <c r="BL45" s="68">
        <f ca="1"/>
        <v>0</v>
      </c>
      <c r="BM45" s="65"/>
      <c r="BN45" s="65">
        <f ca="1"/>
        <v>3614</v>
      </c>
      <c r="BO45" s="65"/>
      <c r="BP45" s="65">
        <f ca="1"/>
        <v>0</v>
      </c>
      <c r="BQ45" s="65"/>
      <c r="BR45" s="65">
        <f ca="1"/>
        <v>0</v>
      </c>
      <c r="BS45" s="65"/>
      <c r="BT45" s="65">
        <f ca="1"/>
        <v>0</v>
      </c>
      <c r="BU45" s="24"/>
      <c r="BV45" s="65">
        <f ca="1"/>
        <v>0</v>
      </c>
      <c r="BW45" s="19"/>
      <c r="BX45" s="16"/>
      <c r="BY45" s="56">
        <f ca="1">IF(Table1[[#This Row],[Debt]]&gt;Table1[[#This Row],[Income]],1,0)</f>
        <v>1</v>
      </c>
      <c r="BZ45" s="19"/>
      <c r="CA45" s="24"/>
      <c r="CB45" s="76">
        <f ca="1">IF(U44&gt;CC44, C44,0)</f>
        <v>36</v>
      </c>
      <c r="CC45" s="24"/>
      <c r="CD45" s="19"/>
      <c r="CE45" s="16"/>
      <c r="CF45" s="16"/>
      <c r="CG45" s="16"/>
      <c r="CH45" s="16"/>
    </row>
    <row r="46" spans="1:86" x14ac:dyDescent="0.35">
      <c r="A46" s="1">
        <f t="shared" ca="1" si="2"/>
        <v>0</v>
      </c>
      <c r="B46" s="1" t="str">
        <f t="shared" ca="1" si="3"/>
        <v>Men</v>
      </c>
      <c r="C46" s="1">
        <f t="shared" ca="1" si="4"/>
        <v>30</v>
      </c>
      <c r="D46" s="1">
        <f t="shared" ca="1" si="5"/>
        <v>3</v>
      </c>
      <c r="E46" s="1" t="str">
        <f t="shared" ca="1" si="6"/>
        <v>teaching</v>
      </c>
      <c r="F46" s="1">
        <f t="shared" ca="1" si="7"/>
        <v>1</v>
      </c>
      <c r="G46" s="1" t="str">
        <f t="shared" ca="1" si="8"/>
        <v>High school</v>
      </c>
      <c r="H46" s="1">
        <f t="shared" ca="1" si="9"/>
        <v>4</v>
      </c>
      <c r="I46" s="1">
        <f t="shared" ca="1" si="0"/>
        <v>1</v>
      </c>
      <c r="J46" s="70">
        <f t="shared" ca="1" si="10"/>
        <v>3442</v>
      </c>
      <c r="K46" s="1">
        <f t="shared" ca="1" si="11"/>
        <v>2</v>
      </c>
      <c r="L46" s="1" t="str">
        <f t="shared" ca="1" si="12"/>
        <v>Miami</v>
      </c>
      <c r="M46" s="70">
        <f t="shared" ca="1" si="13"/>
        <v>13768</v>
      </c>
      <c r="N46" s="70">
        <f t="shared" ca="1" si="14"/>
        <v>2754.8840520799631</v>
      </c>
      <c r="O46" s="70">
        <f t="shared" ca="1" si="15"/>
        <v>456.87886198045686</v>
      </c>
      <c r="P46" s="70">
        <f t="shared" ca="1" si="16"/>
        <v>422</v>
      </c>
      <c r="Q46" s="70">
        <f t="shared" ca="1" si="17"/>
        <v>5296.8286799485331</v>
      </c>
      <c r="R46" s="70">
        <f t="shared" ca="1" si="18"/>
        <v>952.7026303849284</v>
      </c>
      <c r="S46" s="70">
        <f t="shared" ca="1" si="19"/>
        <v>15177.581492365385</v>
      </c>
      <c r="T46" s="70">
        <f t="shared" ca="1" si="20"/>
        <v>8473.7127320284962</v>
      </c>
      <c r="U46" s="70">
        <f t="shared" ca="1" si="21"/>
        <v>6703.868760336889</v>
      </c>
      <c r="W46" s="7">
        <f t="shared" ca="1" si="22"/>
        <v>0</v>
      </c>
      <c r="X46" s="4">
        <f t="shared" ca="1" si="23"/>
        <v>1</v>
      </c>
      <c r="Y46" s="4"/>
      <c r="Z46" s="4"/>
      <c r="AA46" s="8"/>
      <c r="AC46" s="7">
        <f ca="1">IF(Table1[[#This Row],[field of work]] = "teaching",1,0)</f>
        <v>1</v>
      </c>
      <c r="AD46" s="4">
        <f ca="1">IF(Table1[[#This Row],[field of work]] = "health", 1,0)</f>
        <v>0</v>
      </c>
      <c r="AE46" s="4">
        <f ca="1">IF(Table1[[#This Row],[field of work]] = "construction", 1,0)</f>
        <v>0</v>
      </c>
      <c r="AF46" s="4">
        <f ca="1">IF(Table1[[#This Row],[field of work]] = "IT", 1,0)</f>
        <v>0</v>
      </c>
      <c r="AG46" s="4">
        <f ca="1">IF(Table1[[#This Row],[field of work]] = "general work", 1,0)</f>
        <v>0</v>
      </c>
      <c r="AH46" s="4">
        <f ca="1">IF(Table1[[#This Row],[field of work]] = "agriculture", 1,0)</f>
        <v>0</v>
      </c>
      <c r="AI46" s="4"/>
      <c r="AJ46" s="4"/>
      <c r="AK46" s="4"/>
      <c r="AL46" s="4"/>
      <c r="AM46" s="4"/>
      <c r="AN46" s="4"/>
      <c r="AO46" s="8"/>
      <c r="AP46" s="18">
        <f t="shared" ca="1" si="24"/>
        <v>456.87886198045686</v>
      </c>
      <c r="AQ46" s="19"/>
      <c r="AR46" s="23">
        <f ca="1">IF(Table1[[#This Row],[Debt]]&gt;$AS$2,1,0)</f>
        <v>1</v>
      </c>
      <c r="AS46" s="24"/>
      <c r="AT46" s="24"/>
      <c r="AU46" s="19"/>
      <c r="AV46" s="24"/>
      <c r="AW46" s="82">
        <f ca="1">Table1[[#This Row],[Mortage left]]/Table1[[#This Row],[Value of the house]]</f>
        <v>0.20009326351539536</v>
      </c>
      <c r="AX46" s="29">
        <f t="shared" ca="1" si="25"/>
        <v>1</v>
      </c>
      <c r="AY46" s="30"/>
      <c r="AZ46" s="19"/>
      <c r="BA46" s="68">
        <f ca="1" xml:space="preserve"> IF(Table1[[#This Row],[Area]]="Sedi Beshr",Table1[[#This Row],[Income]],0)</f>
        <v>0</v>
      </c>
      <c r="BB46" s="65"/>
      <c r="BC46" s="65">
        <f ca="1" xml:space="preserve"> IF(Table1[[#This Row],[Area]]="Miami",Table1[[#This Row],[Income]],0)</f>
        <v>3442</v>
      </c>
      <c r="BD46" s="65"/>
      <c r="BE46" s="65">
        <f ca="1" xml:space="preserve"> IF(Table1[[#This Row],[Area]]="El-Shatbi",Table1[[#This Row],[Income]],0)</f>
        <v>0</v>
      </c>
      <c r="BF46" s="65"/>
      <c r="BG46" s="65">
        <f ca="1" xml:space="preserve"> IF(Table1[[#This Row],[Area]]="el-Hanovil",Table1[[#This Row],[Income]],0)</f>
        <v>0</v>
      </c>
      <c r="BH46" s="65"/>
      <c r="BI46" s="65">
        <f ca="1" xml:space="preserve"> IF(Table1[[#This Row],[Area]]="El-Dekhila",Table1[[#This Row],[Income]],0)</f>
        <v>0</v>
      </c>
      <c r="BJ46" s="66"/>
      <c r="BK46" s="16"/>
      <c r="BL46" s="68">
        <f ca="1"/>
        <v>0</v>
      </c>
      <c r="BM46" s="65"/>
      <c r="BN46" s="65">
        <f ca="1"/>
        <v>0</v>
      </c>
      <c r="BO46" s="65"/>
      <c r="BP46" s="65">
        <f ca="1"/>
        <v>0</v>
      </c>
      <c r="BQ46" s="65"/>
      <c r="BR46" s="65">
        <f ca="1"/>
        <v>0</v>
      </c>
      <c r="BS46" s="65"/>
      <c r="BT46" s="65">
        <f ca="1"/>
        <v>0</v>
      </c>
      <c r="BU46" s="24"/>
      <c r="BV46" s="65">
        <f ca="1"/>
        <v>5453</v>
      </c>
      <c r="BW46" s="19"/>
      <c r="BX46" s="16"/>
      <c r="BY46" s="56">
        <f ca="1">IF(Table1[[#This Row],[Debt]]&gt;Table1[[#This Row],[Income]],1,0)</f>
        <v>1</v>
      </c>
      <c r="BZ46" s="19"/>
      <c r="CA46" s="24"/>
      <c r="CB46" s="76">
        <f ca="1">IF(U45&gt;CC45, C45,0)</f>
        <v>39</v>
      </c>
      <c r="CC46" s="24"/>
      <c r="CD46" s="19"/>
      <c r="CE46" s="16"/>
      <c r="CF46" s="16"/>
      <c r="CG46" s="16"/>
      <c r="CH46" s="16"/>
    </row>
    <row r="47" spans="1:86" x14ac:dyDescent="0.35">
      <c r="A47" s="1">
        <f t="shared" ca="1" si="2"/>
        <v>1</v>
      </c>
      <c r="B47" s="1" t="str">
        <f t="shared" ca="1" si="3"/>
        <v>Women</v>
      </c>
      <c r="C47" s="1">
        <f t="shared" ca="1" si="4"/>
        <v>35</v>
      </c>
      <c r="D47" s="1">
        <f t="shared" ca="1" si="5"/>
        <v>5</v>
      </c>
      <c r="E47" s="1" t="str">
        <f t="shared" ca="1" si="6"/>
        <v>general work</v>
      </c>
      <c r="F47" s="1">
        <f t="shared" ca="1" si="7"/>
        <v>1</v>
      </c>
      <c r="G47" s="1" t="str">
        <f t="shared" ca="1" si="8"/>
        <v>High school</v>
      </c>
      <c r="H47" s="1">
        <f t="shared" ca="1" si="9"/>
        <v>1</v>
      </c>
      <c r="I47" s="1">
        <f t="shared" ca="1" si="0"/>
        <v>1</v>
      </c>
      <c r="J47" s="70">
        <f t="shared" ca="1" si="10"/>
        <v>6714</v>
      </c>
      <c r="K47" s="1">
        <f t="shared" ca="1" si="11"/>
        <v>2</v>
      </c>
      <c r="L47" s="1" t="str">
        <f t="shared" ca="1" si="12"/>
        <v>Miami</v>
      </c>
      <c r="M47" s="70">
        <f t="shared" ca="1" si="13"/>
        <v>33570</v>
      </c>
      <c r="N47" s="70">
        <f t="shared" ca="1" si="14"/>
        <v>21772.109091876508</v>
      </c>
      <c r="O47" s="70">
        <f t="shared" ca="1" si="15"/>
        <v>3600.8128320199439</v>
      </c>
      <c r="P47" s="70">
        <f t="shared" ca="1" si="16"/>
        <v>89</v>
      </c>
      <c r="Q47" s="70">
        <f t="shared" ca="1" si="17"/>
        <v>7776.2819078124876</v>
      </c>
      <c r="R47" s="70">
        <f t="shared" ca="1" si="18"/>
        <v>4482.1700924691131</v>
      </c>
      <c r="S47" s="70">
        <f t="shared" ca="1" si="19"/>
        <v>41652.982924489057</v>
      </c>
      <c r="T47" s="70">
        <f t="shared" ca="1" si="20"/>
        <v>29637.390999688996</v>
      </c>
      <c r="U47" s="70">
        <f t="shared" ca="1" si="21"/>
        <v>12015.591924800061</v>
      </c>
      <c r="W47" s="7">
        <f t="shared" ca="1" si="22"/>
        <v>1</v>
      </c>
      <c r="X47" s="4">
        <f t="shared" ca="1" si="23"/>
        <v>0</v>
      </c>
      <c r="Y47" s="4"/>
      <c r="Z47" s="4"/>
      <c r="AA47" s="8"/>
      <c r="AC47" s="7">
        <f ca="1">IF(Table1[[#This Row],[field of work]] = "teaching",1,0)</f>
        <v>0</v>
      </c>
      <c r="AD47" s="4">
        <f ca="1">IF(Table1[[#This Row],[field of work]] = "health", 1,0)</f>
        <v>0</v>
      </c>
      <c r="AE47" s="4">
        <f ca="1">IF(Table1[[#This Row],[field of work]] = "construction", 1,0)</f>
        <v>0</v>
      </c>
      <c r="AF47" s="4">
        <f ca="1">IF(Table1[[#This Row],[field of work]] = "IT", 1,0)</f>
        <v>0</v>
      </c>
      <c r="AG47" s="4">
        <f ca="1">IF(Table1[[#This Row],[field of work]] = "general work", 1,0)</f>
        <v>1</v>
      </c>
      <c r="AH47" s="4">
        <f ca="1">IF(Table1[[#This Row],[field of work]] = "agriculture", 1,0)</f>
        <v>0</v>
      </c>
      <c r="AI47" s="4"/>
      <c r="AJ47" s="4"/>
      <c r="AK47" s="4"/>
      <c r="AL47" s="4"/>
      <c r="AM47" s="4"/>
      <c r="AN47" s="4"/>
      <c r="AO47" s="8"/>
      <c r="AP47" s="18">
        <f t="shared" ca="1" si="24"/>
        <v>3600.8128320199439</v>
      </c>
      <c r="AQ47" s="19"/>
      <c r="AR47" s="23">
        <f ca="1">IF(Table1[[#This Row],[Debt]]&gt;$AS$2,1,0)</f>
        <v>1</v>
      </c>
      <c r="AS47" s="24"/>
      <c r="AT47" s="24"/>
      <c r="AU47" s="19"/>
      <c r="AV47" s="24"/>
      <c r="AW47" s="82">
        <f ca="1">Table1[[#This Row],[Mortage left]]/Table1[[#This Row],[Value of the house]]</f>
        <v>0.64855850735408127</v>
      </c>
      <c r="AX47" s="29">
        <f t="shared" ca="1" si="25"/>
        <v>0</v>
      </c>
      <c r="AY47" s="30"/>
      <c r="AZ47" s="19"/>
      <c r="BA47" s="68">
        <f ca="1" xml:space="preserve"> IF(Table1[[#This Row],[Area]]="Sedi Beshr",Table1[[#This Row],[Income]],0)</f>
        <v>0</v>
      </c>
      <c r="BB47" s="65"/>
      <c r="BC47" s="65">
        <f ca="1" xml:space="preserve"> IF(Table1[[#This Row],[Area]]="Miami",Table1[[#This Row],[Income]],0)</f>
        <v>6714</v>
      </c>
      <c r="BD47" s="65"/>
      <c r="BE47" s="65">
        <f ca="1" xml:space="preserve"> IF(Table1[[#This Row],[Area]]="El-Shatbi",Table1[[#This Row],[Income]],0)</f>
        <v>0</v>
      </c>
      <c r="BF47" s="65"/>
      <c r="BG47" s="65">
        <f ca="1" xml:space="preserve"> IF(Table1[[#This Row],[Area]]="el-Hanovil",Table1[[#This Row],[Income]],0)</f>
        <v>0</v>
      </c>
      <c r="BH47" s="65"/>
      <c r="BI47" s="65">
        <f ca="1" xml:space="preserve"> IF(Table1[[#This Row],[Area]]="El-Dekhila",Table1[[#This Row],[Income]],0)</f>
        <v>0</v>
      </c>
      <c r="BJ47" s="66"/>
      <c r="BK47" s="16"/>
      <c r="BL47" s="68">
        <f ca="1"/>
        <v>0</v>
      </c>
      <c r="BM47" s="65"/>
      <c r="BN47" s="65">
        <f ca="1"/>
        <v>0</v>
      </c>
      <c r="BO47" s="65"/>
      <c r="BP47" s="65">
        <f ca="1"/>
        <v>3442</v>
      </c>
      <c r="BQ47" s="65"/>
      <c r="BR47" s="65">
        <f ca="1"/>
        <v>0</v>
      </c>
      <c r="BS47" s="65"/>
      <c r="BT47" s="65">
        <f ca="1"/>
        <v>0</v>
      </c>
      <c r="BU47" s="24"/>
      <c r="BV47" s="65">
        <f ca="1"/>
        <v>0</v>
      </c>
      <c r="BW47" s="19"/>
      <c r="BX47" s="16"/>
      <c r="BY47" s="56">
        <f ca="1">IF(Table1[[#This Row],[Debt]]&gt;Table1[[#This Row],[Income]],1,0)</f>
        <v>1</v>
      </c>
      <c r="BZ47" s="19"/>
      <c r="CA47" s="24"/>
      <c r="CB47" s="76">
        <f ca="1">IF(U46&gt;CC46, C46,0)</f>
        <v>30</v>
      </c>
      <c r="CC47" s="24"/>
      <c r="CD47" s="19"/>
      <c r="CE47" s="16"/>
      <c r="CF47" s="16"/>
      <c r="CG47" s="16"/>
      <c r="CH47" s="16"/>
    </row>
    <row r="48" spans="1:86" x14ac:dyDescent="0.35">
      <c r="A48" s="1">
        <f t="shared" ca="1" si="2"/>
        <v>0</v>
      </c>
      <c r="B48" s="1" t="str">
        <f t="shared" ca="1" si="3"/>
        <v>Men</v>
      </c>
      <c r="C48" s="1">
        <f t="shared" ca="1" si="4"/>
        <v>39</v>
      </c>
      <c r="D48" s="1">
        <f t="shared" ca="1" si="5"/>
        <v>4</v>
      </c>
      <c r="E48" s="1" t="str">
        <f t="shared" ca="1" si="6"/>
        <v>IT</v>
      </c>
      <c r="F48" s="1">
        <f t="shared" ca="1" si="7"/>
        <v>3</v>
      </c>
      <c r="G48" s="1" t="str">
        <f t="shared" ca="1" si="8"/>
        <v>university</v>
      </c>
      <c r="H48" s="1">
        <f t="shared" ca="1" si="9"/>
        <v>0</v>
      </c>
      <c r="I48" s="1">
        <f t="shared" ca="1" si="0"/>
        <v>2</v>
      </c>
      <c r="J48" s="70">
        <f t="shared" ca="1" si="10"/>
        <v>3908</v>
      </c>
      <c r="K48" s="1">
        <f t="shared" ca="1" si="11"/>
        <v>1</v>
      </c>
      <c r="L48" s="1" t="str">
        <f t="shared" ca="1" si="12"/>
        <v>El-Shatbi</v>
      </c>
      <c r="M48" s="70">
        <f t="shared" ca="1" si="13"/>
        <v>23448</v>
      </c>
      <c r="N48" s="70">
        <f t="shared" ca="1" si="14"/>
        <v>19665.206922551057</v>
      </c>
      <c r="O48" s="70">
        <f t="shared" ca="1" si="15"/>
        <v>2594.7224795407892</v>
      </c>
      <c r="P48" s="70">
        <f t="shared" ca="1" si="16"/>
        <v>2119</v>
      </c>
      <c r="Q48" s="70">
        <f t="shared" ca="1" si="17"/>
        <v>2926.3789039943595</v>
      </c>
      <c r="R48" s="70">
        <f t="shared" ca="1" si="18"/>
        <v>3250.4508352592561</v>
      </c>
      <c r="S48" s="70">
        <f t="shared" ca="1" si="19"/>
        <v>29293.173314800046</v>
      </c>
      <c r="T48" s="70">
        <f t="shared" ca="1" si="20"/>
        <v>24710.585826545415</v>
      </c>
      <c r="U48" s="70">
        <f t="shared" ca="1" si="21"/>
        <v>4582.5874882546304</v>
      </c>
      <c r="W48" s="7">
        <f t="shared" ca="1" si="22"/>
        <v>0</v>
      </c>
      <c r="X48" s="4">
        <f t="shared" ca="1" si="23"/>
        <v>1</v>
      </c>
      <c r="Y48" s="4"/>
      <c r="Z48" s="4"/>
      <c r="AA48" s="8"/>
      <c r="AC48" s="7">
        <f ca="1">IF(Table1[[#This Row],[field of work]] = "teaching",1,0)</f>
        <v>0</v>
      </c>
      <c r="AD48" s="4">
        <f ca="1">IF(Table1[[#This Row],[field of work]] = "health", 1,0)</f>
        <v>0</v>
      </c>
      <c r="AE48" s="4">
        <f ca="1">IF(Table1[[#This Row],[field of work]] = "construction", 1,0)</f>
        <v>0</v>
      </c>
      <c r="AF48" s="4">
        <f ca="1">IF(Table1[[#This Row],[field of work]] = "IT", 1,0)</f>
        <v>1</v>
      </c>
      <c r="AG48" s="4">
        <f ca="1">IF(Table1[[#This Row],[field of work]] = "general work", 1,0)</f>
        <v>0</v>
      </c>
      <c r="AH48" s="4">
        <f ca="1">IF(Table1[[#This Row],[field of work]] = "agriculture", 1,0)</f>
        <v>0</v>
      </c>
      <c r="AI48" s="4"/>
      <c r="AJ48" s="4"/>
      <c r="AK48" s="4"/>
      <c r="AL48" s="4"/>
      <c r="AM48" s="4"/>
      <c r="AN48" s="4"/>
      <c r="AO48" s="8"/>
      <c r="AP48" s="18">
        <f t="shared" ca="1" si="24"/>
        <v>1297.3612397703946</v>
      </c>
      <c r="AQ48" s="19"/>
      <c r="AR48" s="23">
        <f ca="1">IF(Table1[[#This Row],[Debt]]&gt;$AS$2,1,0)</f>
        <v>1</v>
      </c>
      <c r="AS48" s="24"/>
      <c r="AT48" s="24"/>
      <c r="AU48" s="19"/>
      <c r="AV48" s="24"/>
      <c r="AW48" s="82">
        <f ca="1">Table1[[#This Row],[Mortage left]]/Table1[[#This Row],[Value of the house]]</f>
        <v>0.83867310314530263</v>
      </c>
      <c r="AX48" s="29">
        <f t="shared" ca="1" si="25"/>
        <v>0</v>
      </c>
      <c r="AY48" s="30"/>
      <c r="AZ48" s="19"/>
      <c r="BA48" s="68">
        <f ca="1" xml:space="preserve"> IF(Table1[[#This Row],[Area]]="Sedi Beshr",Table1[[#This Row],[Income]],0)</f>
        <v>0</v>
      </c>
      <c r="BB48" s="65"/>
      <c r="BC48" s="65">
        <f ca="1" xml:space="preserve"> IF(Table1[[#This Row],[Area]]="Miami",Table1[[#This Row],[Income]],0)</f>
        <v>0</v>
      </c>
      <c r="BD48" s="65"/>
      <c r="BE48" s="65">
        <f ca="1" xml:space="preserve"> IF(Table1[[#This Row],[Area]]="El-Shatbi",Table1[[#This Row],[Income]],0)</f>
        <v>3908</v>
      </c>
      <c r="BF48" s="65"/>
      <c r="BG48" s="65">
        <f ca="1" xml:space="preserve"> IF(Table1[[#This Row],[Area]]="el-Hanovil",Table1[[#This Row],[Income]],0)</f>
        <v>0</v>
      </c>
      <c r="BH48" s="65"/>
      <c r="BI48" s="65">
        <f ca="1" xml:space="preserve"> IF(Table1[[#This Row],[Area]]="El-Dekhila",Table1[[#This Row],[Income]],0)</f>
        <v>0</v>
      </c>
      <c r="BJ48" s="66"/>
      <c r="BK48" s="16"/>
      <c r="BL48" s="68">
        <f ca="1"/>
        <v>0</v>
      </c>
      <c r="BM48" s="65"/>
      <c r="BN48" s="65">
        <f ca="1"/>
        <v>0</v>
      </c>
      <c r="BO48" s="65"/>
      <c r="BP48" s="65">
        <f ca="1"/>
        <v>0</v>
      </c>
      <c r="BQ48" s="65"/>
      <c r="BR48" s="65">
        <f ca="1"/>
        <v>0</v>
      </c>
      <c r="BS48" s="65"/>
      <c r="BT48" s="65">
        <f ca="1"/>
        <v>6714</v>
      </c>
      <c r="BU48" s="24"/>
      <c r="BV48" s="65">
        <f ca="1"/>
        <v>0</v>
      </c>
      <c r="BW48" s="19"/>
      <c r="BX48" s="16"/>
      <c r="BY48" s="56">
        <f ca="1">IF(Table1[[#This Row],[Debt]]&gt;Table1[[#This Row],[Income]],1,0)</f>
        <v>0</v>
      </c>
      <c r="BZ48" s="19"/>
      <c r="CA48" s="24"/>
      <c r="CB48" s="76">
        <f ca="1">IF(U47&gt;CC47, C47,0)</f>
        <v>35</v>
      </c>
      <c r="CC48" s="24"/>
      <c r="CD48" s="19"/>
      <c r="CE48" s="16"/>
      <c r="CF48" s="16"/>
      <c r="CG48" s="16"/>
      <c r="CH48" s="16"/>
    </row>
    <row r="49" spans="1:86" x14ac:dyDescent="0.35">
      <c r="A49" s="1">
        <f t="shared" ca="1" si="2"/>
        <v>1</v>
      </c>
      <c r="B49" s="1" t="str">
        <f t="shared" ca="1" si="3"/>
        <v>Women</v>
      </c>
      <c r="C49" s="1">
        <f t="shared" ca="1" si="4"/>
        <v>38</v>
      </c>
      <c r="D49" s="1">
        <f t="shared" ca="1" si="5"/>
        <v>4</v>
      </c>
      <c r="E49" s="1" t="str">
        <f t="shared" ca="1" si="6"/>
        <v>IT</v>
      </c>
      <c r="F49" s="1">
        <f t="shared" ca="1" si="7"/>
        <v>1</v>
      </c>
      <c r="G49" s="1" t="str">
        <f t="shared" ca="1" si="8"/>
        <v>High school</v>
      </c>
      <c r="H49" s="1">
        <f t="shared" ca="1" si="9"/>
        <v>0</v>
      </c>
      <c r="I49" s="1">
        <f t="shared" ca="1" si="0"/>
        <v>2</v>
      </c>
      <c r="J49" s="70">
        <f t="shared" ca="1" si="10"/>
        <v>2302</v>
      </c>
      <c r="K49" s="1">
        <f t="shared" ca="1" si="11"/>
        <v>2</v>
      </c>
      <c r="L49" s="1" t="str">
        <f t="shared" ca="1" si="12"/>
        <v>Miami</v>
      </c>
      <c r="M49" s="70">
        <f t="shared" ca="1" si="13"/>
        <v>9208</v>
      </c>
      <c r="N49" s="70">
        <f t="shared" ca="1" si="14"/>
        <v>4017.6318768750307</v>
      </c>
      <c r="O49" s="70">
        <f t="shared" ca="1" si="15"/>
        <v>4225.17565933676</v>
      </c>
      <c r="P49" s="70">
        <f t="shared" ca="1" si="16"/>
        <v>889</v>
      </c>
      <c r="Q49" s="70">
        <f t="shared" ca="1" si="17"/>
        <v>2560.3560661724705</v>
      </c>
      <c r="R49" s="70">
        <f t="shared" ca="1" si="18"/>
        <v>1017.6881456174831</v>
      </c>
      <c r="S49" s="70">
        <f t="shared" ca="1" si="19"/>
        <v>14450.863804954244</v>
      </c>
      <c r="T49" s="70">
        <f t="shared" ca="1" si="20"/>
        <v>7466.9879430475012</v>
      </c>
      <c r="U49" s="70">
        <f t="shared" ca="1" si="21"/>
        <v>6983.875861906743</v>
      </c>
      <c r="W49" s="7">
        <f t="shared" ca="1" si="22"/>
        <v>1</v>
      </c>
      <c r="X49" s="4">
        <f t="shared" ca="1" si="23"/>
        <v>0</v>
      </c>
      <c r="Y49" s="4"/>
      <c r="Z49" s="4"/>
      <c r="AA49" s="8"/>
      <c r="AC49" s="7">
        <f ca="1">IF(Table1[[#This Row],[field of work]] = "teaching",1,0)</f>
        <v>0</v>
      </c>
      <c r="AD49" s="4">
        <f ca="1">IF(Table1[[#This Row],[field of work]] = "health", 1,0)</f>
        <v>0</v>
      </c>
      <c r="AE49" s="4">
        <f ca="1">IF(Table1[[#This Row],[field of work]] = "construction", 1,0)</f>
        <v>0</v>
      </c>
      <c r="AF49" s="4">
        <f ca="1">IF(Table1[[#This Row],[field of work]] = "IT", 1,0)</f>
        <v>1</v>
      </c>
      <c r="AG49" s="4">
        <f ca="1">IF(Table1[[#This Row],[field of work]] = "general work", 1,0)</f>
        <v>0</v>
      </c>
      <c r="AH49" s="4">
        <f ca="1">IF(Table1[[#This Row],[field of work]] = "agriculture", 1,0)</f>
        <v>0</v>
      </c>
      <c r="AI49" s="4"/>
      <c r="AJ49" s="4"/>
      <c r="AK49" s="4"/>
      <c r="AL49" s="4"/>
      <c r="AM49" s="4"/>
      <c r="AN49" s="4"/>
      <c r="AO49" s="8"/>
      <c r="AP49" s="18">
        <f t="shared" ca="1" si="24"/>
        <v>2112.58782966838</v>
      </c>
      <c r="AQ49" s="19"/>
      <c r="AR49" s="23">
        <f ca="1">IF(Table1[[#This Row],[Debt]]&gt;$AS$2,1,0)</f>
        <v>1</v>
      </c>
      <c r="AS49" s="24"/>
      <c r="AT49" s="24"/>
      <c r="AU49" s="19"/>
      <c r="AV49" s="24"/>
      <c r="AW49" s="82">
        <f ca="1">Table1[[#This Row],[Mortage left]]/Table1[[#This Row],[Value of the house]]</f>
        <v>0.43631970860936475</v>
      </c>
      <c r="AX49" s="29">
        <f t="shared" ca="1" si="25"/>
        <v>0</v>
      </c>
      <c r="AY49" s="30"/>
      <c r="AZ49" s="19"/>
      <c r="BA49" s="68">
        <f ca="1" xml:space="preserve"> IF(Table1[[#This Row],[Area]]="Sedi Beshr",Table1[[#This Row],[Income]],0)</f>
        <v>0</v>
      </c>
      <c r="BB49" s="65"/>
      <c r="BC49" s="65">
        <f ca="1" xml:space="preserve"> IF(Table1[[#This Row],[Area]]="Miami",Table1[[#This Row],[Income]],0)</f>
        <v>2302</v>
      </c>
      <c r="BD49" s="65"/>
      <c r="BE49" s="65">
        <f ca="1" xml:space="preserve"> IF(Table1[[#This Row],[Area]]="El-Shatbi",Table1[[#This Row],[Income]],0)</f>
        <v>0</v>
      </c>
      <c r="BF49" s="65"/>
      <c r="BG49" s="65">
        <f ca="1" xml:space="preserve"> IF(Table1[[#This Row],[Area]]="el-Hanovil",Table1[[#This Row],[Income]],0)</f>
        <v>0</v>
      </c>
      <c r="BH49" s="65"/>
      <c r="BI49" s="65">
        <f ca="1" xml:space="preserve"> IF(Table1[[#This Row],[Area]]="El-Dekhila",Table1[[#This Row],[Income]],0)</f>
        <v>0</v>
      </c>
      <c r="BJ49" s="66"/>
      <c r="BK49" s="16"/>
      <c r="BL49" s="68">
        <f ca="1"/>
        <v>0</v>
      </c>
      <c r="BM49" s="65"/>
      <c r="BN49" s="65">
        <f ca="1"/>
        <v>0</v>
      </c>
      <c r="BO49" s="65"/>
      <c r="BP49" s="65">
        <f ca="1"/>
        <v>0</v>
      </c>
      <c r="BQ49" s="65"/>
      <c r="BR49" s="65">
        <f ca="1"/>
        <v>3908</v>
      </c>
      <c r="BS49" s="65"/>
      <c r="BT49" s="65">
        <f ca="1"/>
        <v>0</v>
      </c>
      <c r="BU49" s="24"/>
      <c r="BV49" s="65">
        <f ca="1"/>
        <v>0</v>
      </c>
      <c r="BW49" s="19"/>
      <c r="BX49" s="16"/>
      <c r="BY49" s="56">
        <f ca="1">IF(Table1[[#This Row],[Debt]]&gt;Table1[[#This Row],[Income]],1,0)</f>
        <v>1</v>
      </c>
      <c r="BZ49" s="19"/>
      <c r="CA49" s="24"/>
      <c r="CB49" s="76">
        <f ca="1">IF(U48&gt;CC48, C48,0)</f>
        <v>39</v>
      </c>
      <c r="CC49" s="24"/>
      <c r="CD49" s="19"/>
      <c r="CE49" s="16"/>
      <c r="CF49" s="16"/>
      <c r="CG49" s="16"/>
      <c r="CH49" s="16"/>
    </row>
    <row r="50" spans="1:86" x14ac:dyDescent="0.35">
      <c r="A50" s="1">
        <f t="shared" ca="1" si="2"/>
        <v>0</v>
      </c>
      <c r="B50" s="1" t="str">
        <f t="shared" ca="1" si="3"/>
        <v>Men</v>
      </c>
      <c r="C50" s="1">
        <f t="shared" ca="1" si="4"/>
        <v>34</v>
      </c>
      <c r="D50" s="1">
        <f t="shared" ca="1" si="5"/>
        <v>2</v>
      </c>
      <c r="E50" s="1" t="str">
        <f t="shared" ca="1" si="6"/>
        <v>construction</v>
      </c>
      <c r="F50" s="1">
        <f t="shared" ca="1" si="7"/>
        <v>5</v>
      </c>
      <c r="G50" s="1" t="str">
        <f t="shared" ca="1" si="8"/>
        <v>other</v>
      </c>
      <c r="H50" s="1">
        <f t="shared" ca="1" si="9"/>
        <v>1</v>
      </c>
      <c r="I50" s="1">
        <f t="shared" ca="1" si="0"/>
        <v>2</v>
      </c>
      <c r="J50" s="70">
        <f t="shared" ca="1" si="10"/>
        <v>1535</v>
      </c>
      <c r="K50" s="1">
        <f t="shared" ca="1" si="11"/>
        <v>4</v>
      </c>
      <c r="L50" s="1" t="str">
        <f t="shared" ca="1" si="12"/>
        <v>El-Dekhila</v>
      </c>
      <c r="M50" s="70">
        <f t="shared" ca="1" si="13"/>
        <v>9210</v>
      </c>
      <c r="N50" s="70">
        <f t="shared" ca="1" si="14"/>
        <v>3645.5831735773836</v>
      </c>
      <c r="O50" s="70">
        <f t="shared" ca="1" si="15"/>
        <v>866.60307074239768</v>
      </c>
      <c r="P50" s="70">
        <f t="shared" ca="1" si="16"/>
        <v>575</v>
      </c>
      <c r="Q50" s="70">
        <f t="shared" ca="1" si="17"/>
        <v>1449.9870017322428</v>
      </c>
      <c r="R50" s="70">
        <f t="shared" ca="1" si="18"/>
        <v>1605.0138179034357</v>
      </c>
      <c r="S50" s="70">
        <f t="shared" ca="1" si="19"/>
        <v>11681.616888645833</v>
      </c>
      <c r="T50" s="70">
        <f t="shared" ca="1" si="20"/>
        <v>5670.5701753096264</v>
      </c>
      <c r="U50" s="70">
        <f t="shared" ca="1" si="21"/>
        <v>6011.0467133362063</v>
      </c>
      <c r="W50" s="7">
        <f t="shared" ca="1" si="22"/>
        <v>0</v>
      </c>
      <c r="X50" s="4">
        <f t="shared" ca="1" si="23"/>
        <v>1</v>
      </c>
      <c r="Y50" s="4"/>
      <c r="Z50" s="4"/>
      <c r="AA50" s="8"/>
      <c r="AC50" s="7">
        <f ca="1">IF(Table1[[#This Row],[field of work]] = "teaching",1,0)</f>
        <v>0</v>
      </c>
      <c r="AD50" s="4">
        <f ca="1">IF(Table1[[#This Row],[field of work]] = "health", 1,0)</f>
        <v>0</v>
      </c>
      <c r="AE50" s="4">
        <f ca="1">IF(Table1[[#This Row],[field of work]] = "construction", 1,0)</f>
        <v>1</v>
      </c>
      <c r="AF50" s="4">
        <f ca="1">IF(Table1[[#This Row],[field of work]] = "IT", 1,0)</f>
        <v>0</v>
      </c>
      <c r="AG50" s="4">
        <f ca="1">IF(Table1[[#This Row],[field of work]] = "general work", 1,0)</f>
        <v>0</v>
      </c>
      <c r="AH50" s="4">
        <f ca="1">IF(Table1[[#This Row],[field of work]] = "agriculture", 1,0)</f>
        <v>0</v>
      </c>
      <c r="AI50" s="4"/>
      <c r="AJ50" s="4"/>
      <c r="AK50" s="4"/>
      <c r="AL50" s="4"/>
      <c r="AM50" s="4"/>
      <c r="AN50" s="4"/>
      <c r="AO50" s="8"/>
      <c r="AP50" s="18">
        <f t="shared" ca="1" si="24"/>
        <v>433.30153537119884</v>
      </c>
      <c r="AQ50" s="19"/>
      <c r="AR50" s="23">
        <f ca="1">IF(Table1[[#This Row],[Debt]]&gt;$AS$2,1,0)</f>
        <v>1</v>
      </c>
      <c r="AS50" s="24"/>
      <c r="AT50" s="24"/>
      <c r="AU50" s="19"/>
      <c r="AV50" s="24"/>
      <c r="AW50" s="82">
        <f ca="1">Table1[[#This Row],[Mortage left]]/Table1[[#This Row],[Value of the house]]</f>
        <v>0.39582879191936848</v>
      </c>
      <c r="AX50" s="29">
        <f t="shared" ca="1" si="25"/>
        <v>0</v>
      </c>
      <c r="AY50" s="30"/>
      <c r="AZ50" s="19"/>
      <c r="BA50" s="68">
        <f ca="1" xml:space="preserve"> IF(Table1[[#This Row],[Area]]="Sedi Beshr",Table1[[#This Row],[Income]],0)</f>
        <v>0</v>
      </c>
      <c r="BB50" s="65"/>
      <c r="BC50" s="65">
        <f ca="1" xml:space="preserve"> IF(Table1[[#This Row],[Area]]="Miami",Table1[[#This Row],[Income]],0)</f>
        <v>0</v>
      </c>
      <c r="BD50" s="65"/>
      <c r="BE50" s="65">
        <f ca="1" xml:space="preserve"> IF(Table1[[#This Row],[Area]]="El-Shatbi",Table1[[#This Row],[Income]],0)</f>
        <v>0</v>
      </c>
      <c r="BF50" s="65"/>
      <c r="BG50" s="65">
        <f ca="1" xml:space="preserve"> IF(Table1[[#This Row],[Area]]="el-Hanovil",Table1[[#This Row],[Income]],0)</f>
        <v>0</v>
      </c>
      <c r="BH50" s="65"/>
      <c r="BI50" s="65">
        <f ca="1" xml:space="preserve"> IF(Table1[[#This Row],[Area]]="El-Dekhila",Table1[[#This Row],[Income]],0)</f>
        <v>1535</v>
      </c>
      <c r="BJ50" s="66"/>
      <c r="BK50" s="16"/>
      <c r="BL50" s="68">
        <f ca="1"/>
        <v>0</v>
      </c>
      <c r="BM50" s="65"/>
      <c r="BN50" s="65">
        <f ca="1"/>
        <v>0</v>
      </c>
      <c r="BO50" s="65"/>
      <c r="BP50" s="65">
        <f ca="1"/>
        <v>0</v>
      </c>
      <c r="BQ50" s="65"/>
      <c r="BR50" s="65">
        <f ca="1"/>
        <v>2302</v>
      </c>
      <c r="BS50" s="65"/>
      <c r="BT50" s="65">
        <f ca="1"/>
        <v>0</v>
      </c>
      <c r="BU50" s="24"/>
      <c r="BV50" s="65">
        <f ca="1"/>
        <v>0</v>
      </c>
      <c r="BW50" s="19"/>
      <c r="BX50" s="16"/>
      <c r="BY50" s="56">
        <f ca="1">IF(Table1[[#This Row],[Debt]]&gt;Table1[[#This Row],[Income]],1,0)</f>
        <v>0</v>
      </c>
      <c r="BZ50" s="19"/>
      <c r="CA50" s="24"/>
      <c r="CB50" s="76">
        <f ca="1">IF(U49&gt;CC49, C49,0)</f>
        <v>38</v>
      </c>
      <c r="CC50" s="24"/>
      <c r="CD50" s="19"/>
      <c r="CE50" s="16"/>
      <c r="CF50" s="16"/>
      <c r="CG50" s="16"/>
      <c r="CH50" s="16"/>
    </row>
    <row r="51" spans="1:86" x14ac:dyDescent="0.35">
      <c r="A51" s="1">
        <f t="shared" ca="1" si="2"/>
        <v>0</v>
      </c>
      <c r="B51" s="1" t="str">
        <f t="shared" ca="1" si="3"/>
        <v>Men</v>
      </c>
      <c r="C51" s="1">
        <f t="shared" ca="1" si="4"/>
        <v>26</v>
      </c>
      <c r="D51" s="1">
        <f t="shared" ca="1" si="5"/>
        <v>4</v>
      </c>
      <c r="E51" s="1" t="str">
        <f t="shared" ca="1" si="6"/>
        <v>IT</v>
      </c>
      <c r="F51" s="1">
        <f t="shared" ca="1" si="7"/>
        <v>5</v>
      </c>
      <c r="G51" s="1" t="str">
        <f t="shared" ca="1" si="8"/>
        <v>other</v>
      </c>
      <c r="H51" s="1">
        <f t="shared" ca="1" si="9"/>
        <v>3</v>
      </c>
      <c r="I51" s="1">
        <f t="shared" ca="1" si="0"/>
        <v>3</v>
      </c>
      <c r="J51" s="70">
        <f t="shared" ca="1" si="10"/>
        <v>3967</v>
      </c>
      <c r="K51" s="1">
        <f t="shared" ca="1" si="11"/>
        <v>3</v>
      </c>
      <c r="L51" s="1" t="str">
        <f t="shared" ca="1" si="12"/>
        <v>El-Hanovil</v>
      </c>
      <c r="M51" s="70">
        <f t="shared" ca="1" si="13"/>
        <v>11901</v>
      </c>
      <c r="N51" s="70">
        <f t="shared" ca="1" si="14"/>
        <v>8509.9252785041135</v>
      </c>
      <c r="O51" s="70">
        <f t="shared" ca="1" si="15"/>
        <v>1975.862733162679</v>
      </c>
      <c r="P51" s="70">
        <f t="shared" ca="1" si="16"/>
        <v>346</v>
      </c>
      <c r="Q51" s="70">
        <f t="shared" ca="1" si="17"/>
        <v>6720.8534259182516</v>
      </c>
      <c r="R51" s="70">
        <f t="shared" ca="1" si="18"/>
        <v>5766.8458771516089</v>
      </c>
      <c r="S51" s="70">
        <f t="shared" ca="1" si="19"/>
        <v>19643.708610314286</v>
      </c>
      <c r="T51" s="70">
        <f t="shared" ca="1" si="20"/>
        <v>15576.778704422366</v>
      </c>
      <c r="U51" s="70">
        <f t="shared" ca="1" si="21"/>
        <v>4066.9299058919205</v>
      </c>
      <c r="W51" s="7">
        <f t="shared" ca="1" si="22"/>
        <v>0</v>
      </c>
      <c r="X51" s="4">
        <f t="shared" ca="1" si="23"/>
        <v>1</v>
      </c>
      <c r="Y51" s="4"/>
      <c r="Z51" s="4"/>
      <c r="AA51" s="8"/>
      <c r="AC51" s="7">
        <f ca="1">IF(Table1[[#This Row],[field of work]] = "teaching",1,0)</f>
        <v>0</v>
      </c>
      <c r="AD51" s="4">
        <f ca="1">IF(Table1[[#This Row],[field of work]] = "health", 1,0)</f>
        <v>0</v>
      </c>
      <c r="AE51" s="4">
        <f ca="1">IF(Table1[[#This Row],[field of work]] = "construction", 1,0)</f>
        <v>0</v>
      </c>
      <c r="AF51" s="4">
        <f ca="1">IF(Table1[[#This Row],[field of work]] = "IT", 1,0)</f>
        <v>1</v>
      </c>
      <c r="AG51" s="4">
        <f ca="1">IF(Table1[[#This Row],[field of work]] = "general work", 1,0)</f>
        <v>0</v>
      </c>
      <c r="AH51" s="4">
        <f ca="1">IF(Table1[[#This Row],[field of work]] = "agriculture", 1,0)</f>
        <v>0</v>
      </c>
      <c r="AI51" s="4"/>
      <c r="AJ51" s="4"/>
      <c r="AK51" s="4"/>
      <c r="AL51" s="4"/>
      <c r="AM51" s="4"/>
      <c r="AN51" s="4"/>
      <c r="AO51" s="8"/>
      <c r="AP51" s="18">
        <f t="shared" ca="1" si="24"/>
        <v>658.62091105422633</v>
      </c>
      <c r="AQ51" s="19"/>
      <c r="AR51" s="23">
        <f ca="1">IF(Table1[[#This Row],[Debt]]&gt;$AS$2,1,0)</f>
        <v>1</v>
      </c>
      <c r="AS51" s="24"/>
      <c r="AT51" s="24"/>
      <c r="AU51" s="19"/>
      <c r="AV51" s="24"/>
      <c r="AW51" s="82">
        <f ca="1">Table1[[#This Row],[Mortage left]]/Table1[[#This Row],[Value of the house]]</f>
        <v>0.71505968225393779</v>
      </c>
      <c r="AX51" s="29">
        <f t="shared" ca="1" si="25"/>
        <v>0</v>
      </c>
      <c r="AY51" s="30"/>
      <c r="AZ51" s="19"/>
      <c r="BA51" s="68">
        <f ca="1" xml:space="preserve"> IF(Table1[[#This Row],[Area]]="Sedi Beshr",Table1[[#This Row],[Income]],0)</f>
        <v>0</v>
      </c>
      <c r="BB51" s="65"/>
      <c r="BC51" s="65">
        <f ca="1" xml:space="preserve"> IF(Table1[[#This Row],[Area]]="Miami",Table1[[#This Row],[Income]],0)</f>
        <v>0</v>
      </c>
      <c r="BD51" s="65"/>
      <c r="BE51" s="65">
        <f ca="1" xml:space="preserve"> IF(Table1[[#This Row],[Area]]="El-Shatbi",Table1[[#This Row],[Income]],0)</f>
        <v>0</v>
      </c>
      <c r="BF51" s="65"/>
      <c r="BG51" s="65">
        <f ca="1" xml:space="preserve"> IF(Table1[[#This Row],[Area]]="el-Hanovil",Table1[[#This Row],[Income]],0)</f>
        <v>3967</v>
      </c>
      <c r="BH51" s="65"/>
      <c r="BI51" s="65">
        <f ca="1" xml:space="preserve"> IF(Table1[[#This Row],[Area]]="El-Dekhila",Table1[[#This Row],[Income]],0)</f>
        <v>0</v>
      </c>
      <c r="BJ51" s="66"/>
      <c r="BK51" s="16"/>
      <c r="BL51" s="68">
        <f ca="1"/>
        <v>0</v>
      </c>
      <c r="BM51" s="65"/>
      <c r="BN51" s="65">
        <f ca="1"/>
        <v>1535</v>
      </c>
      <c r="BO51" s="65"/>
      <c r="BP51" s="65">
        <f ca="1"/>
        <v>0</v>
      </c>
      <c r="BQ51" s="65"/>
      <c r="BR51" s="65">
        <f ca="1"/>
        <v>0</v>
      </c>
      <c r="BS51" s="65"/>
      <c r="BT51" s="65">
        <f ca="1"/>
        <v>0</v>
      </c>
      <c r="BU51" s="24"/>
      <c r="BV51" s="65">
        <f ca="1"/>
        <v>0</v>
      </c>
      <c r="BW51" s="19"/>
      <c r="BX51" s="16"/>
      <c r="BY51" s="56">
        <f ca="1">IF(Table1[[#This Row],[Debt]]&gt;Table1[[#This Row],[Income]],1,0)</f>
        <v>1</v>
      </c>
      <c r="BZ51" s="19"/>
      <c r="CA51" s="24"/>
      <c r="CB51" s="76">
        <f ca="1">IF(U50&gt;CC50, C50,0)</f>
        <v>34</v>
      </c>
      <c r="CC51" s="24"/>
      <c r="CD51" s="19"/>
      <c r="CE51" s="16"/>
      <c r="CF51" s="16"/>
      <c r="CG51" s="16"/>
      <c r="CH51" s="16"/>
    </row>
    <row r="52" spans="1:86" x14ac:dyDescent="0.35">
      <c r="A52" s="1">
        <f t="shared" ca="1" si="2"/>
        <v>1</v>
      </c>
      <c r="B52" s="1" t="str">
        <f t="shared" ca="1" si="3"/>
        <v>Women</v>
      </c>
      <c r="C52" s="1">
        <f t="shared" ca="1" si="4"/>
        <v>28</v>
      </c>
      <c r="D52" s="1">
        <f t="shared" ca="1" si="5"/>
        <v>5</v>
      </c>
      <c r="E52" s="1" t="str">
        <f t="shared" ca="1" si="6"/>
        <v>general work</v>
      </c>
      <c r="F52" s="1">
        <f t="shared" ca="1" si="7"/>
        <v>4</v>
      </c>
      <c r="G52" s="1" t="str">
        <f t="shared" ca="1" si="8"/>
        <v>technical</v>
      </c>
      <c r="H52" s="1">
        <f t="shared" ca="1" si="9"/>
        <v>4</v>
      </c>
      <c r="I52" s="1">
        <f t="shared" ca="1" si="0"/>
        <v>1</v>
      </c>
      <c r="J52" s="70">
        <f t="shared" ca="1" si="10"/>
        <v>3084</v>
      </c>
      <c r="K52" s="1">
        <f t="shared" ca="1" si="11"/>
        <v>4</v>
      </c>
      <c r="L52" s="1" t="str">
        <f t="shared" ca="1" si="12"/>
        <v>El-Dekhila</v>
      </c>
      <c r="M52" s="70">
        <f t="shared" ca="1" si="13"/>
        <v>18504</v>
      </c>
      <c r="N52" s="70">
        <f t="shared" ca="1" si="14"/>
        <v>7989.2882757842717</v>
      </c>
      <c r="O52" s="70">
        <f t="shared" ca="1" si="15"/>
        <v>2440.9961705611086</v>
      </c>
      <c r="P52" s="70">
        <f t="shared" ca="1" si="16"/>
        <v>2409</v>
      </c>
      <c r="Q52" s="70">
        <f t="shared" ca="1" si="17"/>
        <v>3141.2429437699916</v>
      </c>
      <c r="R52" s="70">
        <f t="shared" ca="1" si="18"/>
        <v>552.308328783874</v>
      </c>
      <c r="S52" s="70">
        <f t="shared" ca="1" si="19"/>
        <v>21497.304499344984</v>
      </c>
      <c r="T52" s="70">
        <f t="shared" ca="1" si="20"/>
        <v>13539.531219554263</v>
      </c>
      <c r="U52" s="70">
        <f t="shared" ca="1" si="21"/>
        <v>7957.7732797907211</v>
      </c>
      <c r="W52" s="7">
        <f t="shared" ca="1" si="22"/>
        <v>1</v>
      </c>
      <c r="X52" s="4">
        <f t="shared" ca="1" si="23"/>
        <v>0</v>
      </c>
      <c r="Y52" s="4"/>
      <c r="Z52" s="4"/>
      <c r="AA52" s="8"/>
      <c r="AC52" s="7">
        <f ca="1">IF(Table1[[#This Row],[field of work]] = "teaching",1,0)</f>
        <v>0</v>
      </c>
      <c r="AD52" s="4">
        <f ca="1">IF(Table1[[#This Row],[field of work]] = "health", 1,0)</f>
        <v>0</v>
      </c>
      <c r="AE52" s="4">
        <f ca="1">IF(Table1[[#This Row],[field of work]] = "construction", 1,0)</f>
        <v>0</v>
      </c>
      <c r="AF52" s="4">
        <f ca="1">IF(Table1[[#This Row],[field of work]] = "IT", 1,0)</f>
        <v>0</v>
      </c>
      <c r="AG52" s="4">
        <f ca="1">IF(Table1[[#This Row],[field of work]] = "general work", 1,0)</f>
        <v>1</v>
      </c>
      <c r="AH52" s="4">
        <f ca="1">IF(Table1[[#This Row],[field of work]] = "agriculture", 1,0)</f>
        <v>0</v>
      </c>
      <c r="AI52" s="4"/>
      <c r="AJ52" s="4"/>
      <c r="AK52" s="4"/>
      <c r="AL52" s="4"/>
      <c r="AM52" s="4"/>
      <c r="AN52" s="4"/>
      <c r="AO52" s="8"/>
      <c r="AP52" s="18">
        <f t="shared" ca="1" si="24"/>
        <v>2440.9961705611086</v>
      </c>
      <c r="AQ52" s="19"/>
      <c r="AR52" s="23">
        <f ca="1">IF(Table1[[#This Row],[Debt]]&gt;$AS$2,1,0)</f>
        <v>1</v>
      </c>
      <c r="AS52" s="24"/>
      <c r="AT52" s="24"/>
      <c r="AU52" s="19"/>
      <c r="AV52" s="24"/>
      <c r="AW52" s="82">
        <f ca="1">Table1[[#This Row],[Mortage left]]/Table1[[#This Row],[Value of the house]]</f>
        <v>0.43176006678470991</v>
      </c>
      <c r="AX52" s="29">
        <f t="shared" ca="1" si="25"/>
        <v>0</v>
      </c>
      <c r="AY52" s="30"/>
      <c r="AZ52" s="19"/>
      <c r="BA52" s="68">
        <f ca="1" xml:space="preserve"> IF(Table1[[#This Row],[Area]]="Sedi Beshr",Table1[[#This Row],[Income]],0)</f>
        <v>0</v>
      </c>
      <c r="BB52" s="65"/>
      <c r="BC52" s="65">
        <f ca="1" xml:space="preserve"> IF(Table1[[#This Row],[Area]]="Miami",Table1[[#This Row],[Income]],0)</f>
        <v>0</v>
      </c>
      <c r="BD52" s="65"/>
      <c r="BE52" s="65">
        <f ca="1" xml:space="preserve"> IF(Table1[[#This Row],[Area]]="El-Shatbi",Table1[[#This Row],[Income]],0)</f>
        <v>0</v>
      </c>
      <c r="BF52" s="65"/>
      <c r="BG52" s="65">
        <f ca="1" xml:space="preserve"> IF(Table1[[#This Row],[Area]]="el-Hanovil",Table1[[#This Row],[Income]],0)</f>
        <v>0</v>
      </c>
      <c r="BH52" s="65"/>
      <c r="BI52" s="65">
        <f ca="1" xml:space="preserve"> IF(Table1[[#This Row],[Area]]="El-Dekhila",Table1[[#This Row],[Income]],0)</f>
        <v>3084</v>
      </c>
      <c r="BJ52" s="66"/>
      <c r="BK52" s="16"/>
      <c r="BL52" s="68">
        <f ca="1"/>
        <v>0</v>
      </c>
      <c r="BM52" s="65"/>
      <c r="BN52" s="65">
        <f ca="1"/>
        <v>0</v>
      </c>
      <c r="BO52" s="65"/>
      <c r="BP52" s="65">
        <f ca="1"/>
        <v>0</v>
      </c>
      <c r="BQ52" s="65"/>
      <c r="BR52" s="65">
        <f ca="1"/>
        <v>3967</v>
      </c>
      <c r="BS52" s="65"/>
      <c r="BT52" s="65">
        <f ca="1"/>
        <v>0</v>
      </c>
      <c r="BU52" s="24"/>
      <c r="BV52" s="65">
        <f ca="1"/>
        <v>0</v>
      </c>
      <c r="BW52" s="19"/>
      <c r="BX52" s="16"/>
      <c r="BY52" s="56">
        <f ca="1">IF(Table1[[#This Row],[Debt]]&gt;Table1[[#This Row],[Income]],1,0)</f>
        <v>1</v>
      </c>
      <c r="BZ52" s="19"/>
      <c r="CA52" s="24"/>
      <c r="CB52" s="76">
        <f ca="1">IF(U51&gt;CC51, C51,0)</f>
        <v>26</v>
      </c>
      <c r="CC52" s="24"/>
      <c r="CD52" s="19"/>
      <c r="CE52" s="16"/>
      <c r="CF52" s="16"/>
      <c r="CG52" s="16"/>
      <c r="CH52" s="16"/>
    </row>
    <row r="53" spans="1:86" x14ac:dyDescent="0.35">
      <c r="A53" s="1">
        <f t="shared" ca="1" si="2"/>
        <v>0</v>
      </c>
      <c r="B53" s="1" t="str">
        <f t="shared" ca="1" si="3"/>
        <v>Men</v>
      </c>
      <c r="C53" s="1">
        <f t="shared" ca="1" si="4"/>
        <v>28</v>
      </c>
      <c r="D53" s="1">
        <f t="shared" ca="1" si="5"/>
        <v>6</v>
      </c>
      <c r="E53" s="1" t="str">
        <f t="shared" ca="1" si="6"/>
        <v>agriculture</v>
      </c>
      <c r="F53" s="1">
        <f t="shared" ca="1" si="7"/>
        <v>1</v>
      </c>
      <c r="G53" s="1" t="str">
        <f t="shared" ca="1" si="8"/>
        <v>High school</v>
      </c>
      <c r="H53" s="1">
        <f t="shared" ca="1" si="9"/>
        <v>2</v>
      </c>
      <c r="I53" s="1">
        <f t="shared" ca="1" si="0"/>
        <v>3</v>
      </c>
      <c r="J53" s="70">
        <f t="shared" ca="1" si="10"/>
        <v>3125</v>
      </c>
      <c r="K53" s="1">
        <f t="shared" ca="1" si="11"/>
        <v>4</v>
      </c>
      <c r="L53" s="1" t="str">
        <f t="shared" ca="1" si="12"/>
        <v>El-Dekhila</v>
      </c>
      <c r="M53" s="70">
        <f t="shared" ca="1" si="13"/>
        <v>15625</v>
      </c>
      <c r="N53" s="70">
        <f t="shared" ca="1" si="14"/>
        <v>7037.6046488502607</v>
      </c>
      <c r="O53" s="70">
        <f t="shared" ca="1" si="15"/>
        <v>1956.2255254344091</v>
      </c>
      <c r="P53" s="70">
        <f t="shared" ca="1" si="16"/>
        <v>421</v>
      </c>
      <c r="Q53" s="70">
        <f t="shared" ca="1" si="17"/>
        <v>4370.7871646935837</v>
      </c>
      <c r="R53" s="70">
        <f t="shared" ca="1" si="18"/>
        <v>2752.3345202343526</v>
      </c>
      <c r="S53" s="70">
        <f t="shared" ca="1" si="19"/>
        <v>20333.560045668761</v>
      </c>
      <c r="T53" s="70">
        <f t="shared" ca="1" si="20"/>
        <v>11829.391813543843</v>
      </c>
      <c r="U53" s="70">
        <f t="shared" ca="1" si="21"/>
        <v>8504.1682321249173</v>
      </c>
      <c r="W53" s="7">
        <f t="shared" ca="1" si="22"/>
        <v>0</v>
      </c>
      <c r="X53" s="4">
        <f t="shared" ca="1" si="23"/>
        <v>1</v>
      </c>
      <c r="Y53" s="4"/>
      <c r="Z53" s="4"/>
      <c r="AA53" s="8"/>
      <c r="AC53" s="7">
        <f ca="1">IF(Table1[[#This Row],[field of work]] = "teaching",1,0)</f>
        <v>0</v>
      </c>
      <c r="AD53" s="4">
        <f ca="1">IF(Table1[[#This Row],[field of work]] = "health", 1,0)</f>
        <v>0</v>
      </c>
      <c r="AE53" s="4">
        <f ca="1">IF(Table1[[#This Row],[field of work]] = "construction", 1,0)</f>
        <v>0</v>
      </c>
      <c r="AF53" s="4">
        <f ca="1">IF(Table1[[#This Row],[field of work]] = "IT", 1,0)</f>
        <v>0</v>
      </c>
      <c r="AG53" s="4">
        <f ca="1">IF(Table1[[#This Row],[field of work]] = "general work", 1,0)</f>
        <v>0</v>
      </c>
      <c r="AH53" s="4">
        <f ca="1">IF(Table1[[#This Row],[field of work]] = "agriculture", 1,0)</f>
        <v>1</v>
      </c>
      <c r="AI53" s="4"/>
      <c r="AJ53" s="4"/>
      <c r="AK53" s="4"/>
      <c r="AL53" s="4"/>
      <c r="AM53" s="4"/>
      <c r="AN53" s="4"/>
      <c r="AO53" s="8"/>
      <c r="AP53" s="18">
        <f t="shared" ca="1" si="24"/>
        <v>652.07517514480298</v>
      </c>
      <c r="AQ53" s="19"/>
      <c r="AR53" s="23">
        <f ca="1">IF(Table1[[#This Row],[Debt]]&gt;$AS$2,1,0)</f>
        <v>1</v>
      </c>
      <c r="AS53" s="24"/>
      <c r="AT53" s="24"/>
      <c r="AU53" s="19"/>
      <c r="AV53" s="24"/>
      <c r="AW53" s="82">
        <f ca="1">Table1[[#This Row],[Mortage left]]/Table1[[#This Row],[Value of the house]]</f>
        <v>0.45040669752641671</v>
      </c>
      <c r="AX53" s="29">
        <f t="shared" ca="1" si="25"/>
        <v>0</v>
      </c>
      <c r="AY53" s="30"/>
      <c r="AZ53" s="19"/>
      <c r="BA53" s="68">
        <f ca="1" xml:space="preserve"> IF(Table1[[#This Row],[Area]]="Sedi Beshr",Table1[[#This Row],[Income]],0)</f>
        <v>0</v>
      </c>
      <c r="BB53" s="65"/>
      <c r="BC53" s="65">
        <f ca="1" xml:space="preserve"> IF(Table1[[#This Row],[Area]]="Miami",Table1[[#This Row],[Income]],0)</f>
        <v>0</v>
      </c>
      <c r="BD53" s="65"/>
      <c r="BE53" s="65">
        <f ca="1" xml:space="preserve"> IF(Table1[[#This Row],[Area]]="El-Shatbi",Table1[[#This Row],[Income]],0)</f>
        <v>0</v>
      </c>
      <c r="BF53" s="65"/>
      <c r="BG53" s="65">
        <f ca="1" xml:space="preserve"> IF(Table1[[#This Row],[Area]]="el-Hanovil",Table1[[#This Row],[Income]],0)</f>
        <v>0</v>
      </c>
      <c r="BH53" s="65"/>
      <c r="BI53" s="65">
        <f ca="1" xml:space="preserve"> IF(Table1[[#This Row],[Area]]="El-Dekhila",Table1[[#This Row],[Income]],0)</f>
        <v>3125</v>
      </c>
      <c r="BJ53" s="66"/>
      <c r="BK53" s="16"/>
      <c r="BL53" s="68">
        <f ca="1"/>
        <v>0</v>
      </c>
      <c r="BM53" s="65"/>
      <c r="BN53" s="65">
        <f ca="1"/>
        <v>0</v>
      </c>
      <c r="BO53" s="65"/>
      <c r="BP53" s="65">
        <f ca="1"/>
        <v>0</v>
      </c>
      <c r="BQ53" s="65"/>
      <c r="BR53" s="65">
        <f ca="1"/>
        <v>0</v>
      </c>
      <c r="BS53" s="65"/>
      <c r="BT53" s="65">
        <f ca="1"/>
        <v>3084</v>
      </c>
      <c r="BU53" s="24"/>
      <c r="BV53" s="65">
        <f ca="1"/>
        <v>0</v>
      </c>
      <c r="BW53" s="19"/>
      <c r="BX53" s="16"/>
      <c r="BY53" s="56">
        <f ca="1">IF(Table1[[#This Row],[Debt]]&gt;Table1[[#This Row],[Income]],1,0)</f>
        <v>1</v>
      </c>
      <c r="BZ53" s="19"/>
      <c r="CA53" s="24"/>
      <c r="CB53" s="76">
        <f ca="1">IF(U52&gt;CC52, C52,0)</f>
        <v>28</v>
      </c>
      <c r="CC53" s="24"/>
      <c r="CD53" s="19"/>
      <c r="CE53" s="16"/>
      <c r="CF53" s="16"/>
      <c r="CG53" s="16"/>
      <c r="CH53" s="16"/>
    </row>
    <row r="54" spans="1:86" x14ac:dyDescent="0.35">
      <c r="A54" s="1">
        <f t="shared" ca="1" si="2"/>
        <v>1</v>
      </c>
      <c r="B54" s="1" t="str">
        <f t="shared" ca="1" si="3"/>
        <v>Women</v>
      </c>
      <c r="C54" s="1">
        <f t="shared" ca="1" si="4"/>
        <v>21</v>
      </c>
      <c r="D54" s="1">
        <f t="shared" ca="1" si="5"/>
        <v>6</v>
      </c>
      <c r="E54" s="1" t="str">
        <f t="shared" ca="1" si="6"/>
        <v>agriculture</v>
      </c>
      <c r="F54" s="1">
        <f t="shared" ca="1" si="7"/>
        <v>1</v>
      </c>
      <c r="G54" s="1" t="str">
        <f t="shared" ca="1" si="8"/>
        <v>High school</v>
      </c>
      <c r="H54" s="1">
        <f t="shared" ca="1" si="9"/>
        <v>2</v>
      </c>
      <c r="I54" s="1">
        <f t="shared" ca="1" si="0"/>
        <v>1</v>
      </c>
      <c r="J54" s="70">
        <f t="shared" ca="1" si="10"/>
        <v>3602</v>
      </c>
      <c r="K54" s="1">
        <f t="shared" ca="1" si="11"/>
        <v>2</v>
      </c>
      <c r="L54" s="1" t="str">
        <f t="shared" ca="1" si="12"/>
        <v>Miami</v>
      </c>
      <c r="M54" s="70">
        <f t="shared" ca="1" si="13"/>
        <v>10806</v>
      </c>
      <c r="N54" s="70">
        <f t="shared" ca="1" si="14"/>
        <v>6798.8214318805776</v>
      </c>
      <c r="O54" s="70">
        <f t="shared" ca="1" si="15"/>
        <v>1375.8471390489301</v>
      </c>
      <c r="P54" s="70">
        <f t="shared" ca="1" si="16"/>
        <v>150</v>
      </c>
      <c r="Q54" s="70">
        <f t="shared" ca="1" si="17"/>
        <v>3931.5383843109666</v>
      </c>
      <c r="R54" s="70">
        <f t="shared" ca="1" si="18"/>
        <v>2620.5954084138807</v>
      </c>
      <c r="S54" s="70">
        <f t="shared" ca="1" si="19"/>
        <v>14802.442547462811</v>
      </c>
      <c r="T54" s="70">
        <f t="shared" ca="1" si="20"/>
        <v>10880.359816191543</v>
      </c>
      <c r="U54" s="70">
        <f t="shared" ca="1" si="21"/>
        <v>3922.0827312712681</v>
      </c>
      <c r="W54" s="7">
        <f t="shared" ca="1" si="22"/>
        <v>1</v>
      </c>
      <c r="X54" s="4">
        <f t="shared" ca="1" si="23"/>
        <v>0</v>
      </c>
      <c r="Y54" s="4"/>
      <c r="Z54" s="4"/>
      <c r="AA54" s="8"/>
      <c r="AC54" s="7">
        <f ca="1">IF(Table1[[#This Row],[field of work]] = "teaching",1,0)</f>
        <v>0</v>
      </c>
      <c r="AD54" s="4">
        <f ca="1">IF(Table1[[#This Row],[field of work]] = "health", 1,0)</f>
        <v>0</v>
      </c>
      <c r="AE54" s="4">
        <f ca="1">IF(Table1[[#This Row],[field of work]] = "construction", 1,0)</f>
        <v>0</v>
      </c>
      <c r="AF54" s="4">
        <f ca="1">IF(Table1[[#This Row],[field of work]] = "IT", 1,0)</f>
        <v>0</v>
      </c>
      <c r="AG54" s="4">
        <f ca="1">IF(Table1[[#This Row],[field of work]] = "general work", 1,0)</f>
        <v>0</v>
      </c>
      <c r="AH54" s="4">
        <f ca="1">IF(Table1[[#This Row],[field of work]] = "agriculture", 1,0)</f>
        <v>1</v>
      </c>
      <c r="AI54" s="4"/>
      <c r="AJ54" s="4"/>
      <c r="AK54" s="4"/>
      <c r="AL54" s="4"/>
      <c r="AM54" s="4"/>
      <c r="AN54" s="4"/>
      <c r="AO54" s="8"/>
      <c r="AP54" s="18">
        <f t="shared" ca="1" si="24"/>
        <v>1375.8471390489301</v>
      </c>
      <c r="AQ54" s="19"/>
      <c r="AR54" s="23">
        <f ca="1">IF(Table1[[#This Row],[Debt]]&gt;$AS$2,1,0)</f>
        <v>1</v>
      </c>
      <c r="AS54" s="24"/>
      <c r="AT54" s="24"/>
      <c r="AU54" s="19"/>
      <c r="AV54" s="24"/>
      <c r="AW54" s="82">
        <f ca="1">Table1[[#This Row],[Mortage left]]/Table1[[#This Row],[Value of the house]]</f>
        <v>0.62917096352772328</v>
      </c>
      <c r="AX54" s="29">
        <f t="shared" ca="1" si="25"/>
        <v>0</v>
      </c>
      <c r="AY54" s="30"/>
      <c r="AZ54" s="19"/>
      <c r="BA54" s="68">
        <f ca="1" xml:space="preserve"> IF(Table1[[#This Row],[Area]]="Sedi Beshr",Table1[[#This Row],[Income]],0)</f>
        <v>0</v>
      </c>
      <c r="BB54" s="65"/>
      <c r="BC54" s="65">
        <f ca="1" xml:space="preserve"> IF(Table1[[#This Row],[Area]]="Miami",Table1[[#This Row],[Income]],0)</f>
        <v>3602</v>
      </c>
      <c r="BD54" s="65"/>
      <c r="BE54" s="65">
        <f ca="1" xml:space="preserve"> IF(Table1[[#This Row],[Area]]="El-Shatbi",Table1[[#This Row],[Income]],0)</f>
        <v>0</v>
      </c>
      <c r="BF54" s="65"/>
      <c r="BG54" s="65">
        <f ca="1" xml:space="preserve"> IF(Table1[[#This Row],[Area]]="el-Hanovil",Table1[[#This Row],[Income]],0)</f>
        <v>0</v>
      </c>
      <c r="BH54" s="65"/>
      <c r="BI54" s="65">
        <f ca="1" xml:space="preserve"> IF(Table1[[#This Row],[Area]]="El-Dekhila",Table1[[#This Row],[Income]],0)</f>
        <v>0</v>
      </c>
      <c r="BJ54" s="66"/>
      <c r="BK54" s="16"/>
      <c r="BL54" s="68">
        <f ca="1"/>
        <v>0</v>
      </c>
      <c r="BM54" s="65"/>
      <c r="BN54" s="65">
        <f ca="1"/>
        <v>0</v>
      </c>
      <c r="BO54" s="65"/>
      <c r="BP54" s="65">
        <f ca="1"/>
        <v>0</v>
      </c>
      <c r="BQ54" s="65"/>
      <c r="BR54" s="65">
        <f ca="1"/>
        <v>0</v>
      </c>
      <c r="BS54" s="65"/>
      <c r="BT54" s="65">
        <f ca="1"/>
        <v>0</v>
      </c>
      <c r="BU54" s="24"/>
      <c r="BV54" s="65">
        <f ca="1"/>
        <v>3125</v>
      </c>
      <c r="BW54" s="19"/>
      <c r="BX54" s="16"/>
      <c r="BY54" s="56">
        <f ca="1">IF(Table1[[#This Row],[Debt]]&gt;Table1[[#This Row],[Income]],1,0)</f>
        <v>1</v>
      </c>
      <c r="BZ54" s="19"/>
      <c r="CA54" s="24"/>
      <c r="CB54" s="76">
        <f ca="1">IF(U53&gt;CC53, C53,0)</f>
        <v>28</v>
      </c>
      <c r="CC54" s="24"/>
      <c r="CD54" s="19"/>
      <c r="CE54" s="16"/>
      <c r="CF54" s="16"/>
      <c r="CG54" s="16"/>
      <c r="CH54" s="16"/>
    </row>
    <row r="55" spans="1:86" x14ac:dyDescent="0.35">
      <c r="A55" s="1">
        <f t="shared" ca="1" si="2"/>
        <v>1</v>
      </c>
      <c r="B55" s="1" t="str">
        <f t="shared" ca="1" si="3"/>
        <v>Women</v>
      </c>
      <c r="C55" s="1">
        <f t="shared" ca="1" si="4"/>
        <v>37</v>
      </c>
      <c r="D55" s="1">
        <f t="shared" ca="1" si="5"/>
        <v>5</v>
      </c>
      <c r="E55" s="1" t="str">
        <f t="shared" ca="1" si="6"/>
        <v>general work</v>
      </c>
      <c r="F55" s="1">
        <f t="shared" ca="1" si="7"/>
        <v>4</v>
      </c>
      <c r="G55" s="1" t="str">
        <f t="shared" ca="1" si="8"/>
        <v>technical</v>
      </c>
      <c r="H55" s="1">
        <f t="shared" ca="1" si="9"/>
        <v>2</v>
      </c>
      <c r="I55" s="1">
        <f t="shared" ca="1" si="0"/>
        <v>3</v>
      </c>
      <c r="J55" s="70">
        <f t="shared" ca="1" si="10"/>
        <v>3780</v>
      </c>
      <c r="K55" s="1">
        <f t="shared" ca="1" si="11"/>
        <v>5</v>
      </c>
      <c r="L55" s="1" t="str">
        <f t="shared" ca="1" si="12"/>
        <v>Sedi Beshr</v>
      </c>
      <c r="M55" s="70">
        <f t="shared" ca="1" si="13"/>
        <v>18900</v>
      </c>
      <c r="N55" s="70">
        <f t="shared" ca="1" si="14"/>
        <v>6530.3973105042587</v>
      </c>
      <c r="O55" s="70">
        <f t="shared" ca="1" si="15"/>
        <v>751.06602374136139</v>
      </c>
      <c r="P55" s="70">
        <f t="shared" ca="1" si="16"/>
        <v>101</v>
      </c>
      <c r="Q55" s="70">
        <f t="shared" ca="1" si="17"/>
        <v>1551.6680804763737</v>
      </c>
      <c r="R55" s="70">
        <f t="shared" ca="1" si="18"/>
        <v>220.18391447237926</v>
      </c>
      <c r="S55" s="70">
        <f t="shared" ca="1" si="19"/>
        <v>19871.249938213739</v>
      </c>
      <c r="T55" s="70">
        <f t="shared" ca="1" si="20"/>
        <v>8183.0653909806324</v>
      </c>
      <c r="U55" s="70">
        <f t="shared" ca="1" si="21"/>
        <v>11688.184547233108</v>
      </c>
      <c r="W55" s="7">
        <f t="shared" ca="1" si="22"/>
        <v>1</v>
      </c>
      <c r="X55" s="4">
        <f t="shared" ca="1" si="23"/>
        <v>0</v>
      </c>
      <c r="Y55" s="4"/>
      <c r="Z55" s="4"/>
      <c r="AA55" s="8"/>
      <c r="AC55" s="7">
        <f ca="1">IF(Table1[[#This Row],[field of work]] = "teaching",1,0)</f>
        <v>0</v>
      </c>
      <c r="AD55" s="4">
        <f ca="1">IF(Table1[[#This Row],[field of work]] = "health", 1,0)</f>
        <v>0</v>
      </c>
      <c r="AE55" s="4">
        <f ca="1">IF(Table1[[#This Row],[field of work]] = "construction", 1,0)</f>
        <v>0</v>
      </c>
      <c r="AF55" s="4">
        <f ca="1">IF(Table1[[#This Row],[field of work]] = "IT", 1,0)</f>
        <v>0</v>
      </c>
      <c r="AG55" s="4">
        <f ca="1">IF(Table1[[#This Row],[field of work]] = "general work", 1,0)</f>
        <v>1</v>
      </c>
      <c r="AH55" s="4">
        <f ca="1">IF(Table1[[#This Row],[field of work]] = "agriculture", 1,0)</f>
        <v>0</v>
      </c>
      <c r="AI55" s="4"/>
      <c r="AJ55" s="4"/>
      <c r="AK55" s="4"/>
      <c r="AL55" s="4"/>
      <c r="AM55" s="4"/>
      <c r="AN55" s="4"/>
      <c r="AO55" s="8"/>
      <c r="AP55" s="18">
        <f t="shared" ca="1" si="24"/>
        <v>250.35534124712046</v>
      </c>
      <c r="AQ55" s="19"/>
      <c r="AR55" s="23">
        <f ca="1">IF(Table1[[#This Row],[Debt]]&gt;$AS$2,1,0)</f>
        <v>1</v>
      </c>
      <c r="AS55" s="24"/>
      <c r="AT55" s="24"/>
      <c r="AU55" s="19"/>
      <c r="AV55" s="24"/>
      <c r="AW55" s="82">
        <f ca="1">Table1[[#This Row],[Mortage left]]/Table1[[#This Row],[Value of the house]]</f>
        <v>0.34552366722244754</v>
      </c>
      <c r="AX55" s="29">
        <f t="shared" ca="1" si="25"/>
        <v>0</v>
      </c>
      <c r="AY55" s="30"/>
      <c r="AZ55" s="19"/>
      <c r="BA55" s="68">
        <f ca="1" xml:space="preserve"> IF(Table1[[#This Row],[Area]]="Sedi Beshr",Table1[[#This Row],[Income]],0)</f>
        <v>3780</v>
      </c>
      <c r="BB55" s="65"/>
      <c r="BC55" s="65">
        <f ca="1" xml:space="preserve"> IF(Table1[[#This Row],[Area]]="Miami",Table1[[#This Row],[Income]],0)</f>
        <v>0</v>
      </c>
      <c r="BD55" s="65"/>
      <c r="BE55" s="65">
        <f ca="1" xml:space="preserve"> IF(Table1[[#This Row],[Area]]="El-Shatbi",Table1[[#This Row],[Income]],0)</f>
        <v>0</v>
      </c>
      <c r="BF55" s="65"/>
      <c r="BG55" s="65">
        <f ca="1" xml:space="preserve"> IF(Table1[[#This Row],[Area]]="el-Hanovil",Table1[[#This Row],[Income]],0)</f>
        <v>0</v>
      </c>
      <c r="BH55" s="65"/>
      <c r="BI55" s="65">
        <f ca="1" xml:space="preserve"> IF(Table1[[#This Row],[Area]]="El-Dekhila",Table1[[#This Row],[Income]],0)</f>
        <v>0</v>
      </c>
      <c r="BJ55" s="66"/>
      <c r="BK55" s="16"/>
      <c r="BL55" s="68">
        <f ca="1"/>
        <v>0</v>
      </c>
      <c r="BM55" s="65"/>
      <c r="BN55" s="65">
        <f ca="1"/>
        <v>0</v>
      </c>
      <c r="BO55" s="65"/>
      <c r="BP55" s="65">
        <f ca="1"/>
        <v>0</v>
      </c>
      <c r="BQ55" s="65"/>
      <c r="BR55" s="65">
        <f ca="1"/>
        <v>0</v>
      </c>
      <c r="BS55" s="65"/>
      <c r="BT55" s="65">
        <f ca="1"/>
        <v>0</v>
      </c>
      <c r="BU55" s="24"/>
      <c r="BV55" s="65">
        <f ca="1"/>
        <v>3602</v>
      </c>
      <c r="BW55" s="19"/>
      <c r="BX55" s="16"/>
      <c r="BY55" s="56">
        <f ca="1">IF(Table1[[#This Row],[Debt]]&gt;Table1[[#This Row],[Income]],1,0)</f>
        <v>0</v>
      </c>
      <c r="BZ55" s="19"/>
      <c r="CA55" s="24"/>
      <c r="CB55" s="76">
        <f ca="1">IF(U54&gt;CC54, C54,0)</f>
        <v>21</v>
      </c>
      <c r="CC55" s="24"/>
      <c r="CD55" s="19"/>
      <c r="CE55" s="16"/>
      <c r="CF55" s="16"/>
      <c r="CG55" s="16"/>
      <c r="CH55" s="16"/>
    </row>
    <row r="56" spans="1:86" x14ac:dyDescent="0.35">
      <c r="A56" s="1">
        <f t="shared" ca="1" si="2"/>
        <v>1</v>
      </c>
      <c r="B56" s="1" t="str">
        <f t="shared" ca="1" si="3"/>
        <v>Women</v>
      </c>
      <c r="C56" s="1">
        <f t="shared" ca="1" si="4"/>
        <v>34</v>
      </c>
      <c r="D56" s="1">
        <f t="shared" ca="1" si="5"/>
        <v>3</v>
      </c>
      <c r="E56" s="1" t="str">
        <f t="shared" ca="1" si="6"/>
        <v>teaching</v>
      </c>
      <c r="F56" s="1">
        <f t="shared" ca="1" si="7"/>
        <v>4</v>
      </c>
      <c r="G56" s="1" t="str">
        <f t="shared" ca="1" si="8"/>
        <v>technical</v>
      </c>
      <c r="H56" s="1">
        <f t="shared" ca="1" si="9"/>
        <v>2</v>
      </c>
      <c r="I56" s="1">
        <f t="shared" ca="1" si="0"/>
        <v>1</v>
      </c>
      <c r="J56" s="70">
        <f t="shared" ca="1" si="10"/>
        <v>3494</v>
      </c>
      <c r="K56" s="1">
        <f t="shared" ca="1" si="11"/>
        <v>2</v>
      </c>
      <c r="L56" s="1" t="str">
        <f t="shared" ca="1" si="12"/>
        <v>Miami</v>
      </c>
      <c r="M56" s="70">
        <f t="shared" ca="1" si="13"/>
        <v>13976</v>
      </c>
      <c r="N56" s="70">
        <f t="shared" ca="1" si="14"/>
        <v>13721.711480201891</v>
      </c>
      <c r="O56" s="70">
        <f t="shared" ca="1" si="15"/>
        <v>1169.8175498438318</v>
      </c>
      <c r="P56" s="70">
        <f t="shared" ca="1" si="16"/>
        <v>314</v>
      </c>
      <c r="Q56" s="70">
        <f t="shared" ca="1" si="17"/>
        <v>4530.0882998346697</v>
      </c>
      <c r="R56" s="70">
        <f t="shared" ca="1" si="18"/>
        <v>2701.8940412467778</v>
      </c>
      <c r="S56" s="70">
        <f t="shared" ca="1" si="19"/>
        <v>17847.71159109061</v>
      </c>
      <c r="T56" s="70">
        <f t="shared" ca="1" si="20"/>
        <v>18565.799780036563</v>
      </c>
      <c r="U56" s="70">
        <f t="shared" ca="1" si="21"/>
        <v>-718.08818894595242</v>
      </c>
      <c r="W56" s="7">
        <f t="shared" ca="1" si="22"/>
        <v>1</v>
      </c>
      <c r="X56" s="4">
        <f t="shared" ca="1" si="23"/>
        <v>0</v>
      </c>
      <c r="Y56" s="4"/>
      <c r="Z56" s="4"/>
      <c r="AA56" s="8"/>
      <c r="AC56" s="7">
        <f ca="1">IF(Table1[[#This Row],[field of work]] = "teaching",1,0)</f>
        <v>1</v>
      </c>
      <c r="AD56" s="4">
        <f ca="1">IF(Table1[[#This Row],[field of work]] = "health", 1,0)</f>
        <v>0</v>
      </c>
      <c r="AE56" s="4">
        <f ca="1">IF(Table1[[#This Row],[field of work]] = "construction", 1,0)</f>
        <v>0</v>
      </c>
      <c r="AF56" s="4">
        <f ca="1">IF(Table1[[#This Row],[field of work]] = "IT", 1,0)</f>
        <v>0</v>
      </c>
      <c r="AG56" s="4">
        <f ca="1">IF(Table1[[#This Row],[field of work]] = "general work", 1,0)</f>
        <v>0</v>
      </c>
      <c r="AH56" s="4">
        <f ca="1">IF(Table1[[#This Row],[field of work]] = "agriculture", 1,0)</f>
        <v>0</v>
      </c>
      <c r="AI56" s="4"/>
      <c r="AJ56" s="4"/>
      <c r="AK56" s="4"/>
      <c r="AL56" s="4"/>
      <c r="AM56" s="4"/>
      <c r="AN56" s="4"/>
      <c r="AO56" s="8"/>
      <c r="AP56" s="18">
        <f t="shared" ca="1" si="24"/>
        <v>1169.8175498438318</v>
      </c>
      <c r="AQ56" s="19"/>
      <c r="AR56" s="23">
        <f ca="1">IF(Table1[[#This Row],[Debt]]&gt;$AS$2,1,0)</f>
        <v>1</v>
      </c>
      <c r="AS56" s="24"/>
      <c r="AT56" s="24"/>
      <c r="AU56" s="19"/>
      <c r="AV56" s="24"/>
      <c r="AW56" s="82">
        <f ca="1">Table1[[#This Row],[Mortage left]]/Table1[[#This Row],[Value of the house]]</f>
        <v>0.98180534346035286</v>
      </c>
      <c r="AX56" s="29">
        <f t="shared" ca="1" si="25"/>
        <v>0</v>
      </c>
      <c r="AY56" s="30"/>
      <c r="AZ56" s="19"/>
      <c r="BA56" s="68">
        <f ca="1" xml:space="preserve"> IF(Table1[[#This Row],[Area]]="Sedi Beshr",Table1[[#This Row],[Income]],0)</f>
        <v>0</v>
      </c>
      <c r="BB56" s="65"/>
      <c r="BC56" s="65">
        <f ca="1" xml:space="preserve"> IF(Table1[[#This Row],[Area]]="Miami",Table1[[#This Row],[Income]],0)</f>
        <v>3494</v>
      </c>
      <c r="BD56" s="65"/>
      <c r="BE56" s="65">
        <f ca="1" xml:space="preserve"> IF(Table1[[#This Row],[Area]]="El-Shatbi",Table1[[#This Row],[Income]],0)</f>
        <v>0</v>
      </c>
      <c r="BF56" s="65"/>
      <c r="BG56" s="65">
        <f ca="1" xml:space="preserve"> IF(Table1[[#This Row],[Area]]="el-Hanovil",Table1[[#This Row],[Income]],0)</f>
        <v>0</v>
      </c>
      <c r="BH56" s="65"/>
      <c r="BI56" s="65">
        <f ca="1" xml:space="preserve"> IF(Table1[[#This Row],[Area]]="El-Dekhila",Table1[[#This Row],[Income]],0)</f>
        <v>0</v>
      </c>
      <c r="BJ56" s="66"/>
      <c r="BK56" s="16"/>
      <c r="BL56" s="68">
        <f ca="1"/>
        <v>0</v>
      </c>
      <c r="BM56" s="65"/>
      <c r="BN56" s="65">
        <f ca="1"/>
        <v>0</v>
      </c>
      <c r="BO56" s="65"/>
      <c r="BP56" s="65">
        <f ca="1"/>
        <v>0</v>
      </c>
      <c r="BQ56" s="65"/>
      <c r="BR56" s="65">
        <f ca="1"/>
        <v>0</v>
      </c>
      <c r="BS56" s="65"/>
      <c r="BT56" s="65">
        <f ca="1"/>
        <v>3780</v>
      </c>
      <c r="BU56" s="24"/>
      <c r="BV56" s="65">
        <f ca="1"/>
        <v>0</v>
      </c>
      <c r="BW56" s="19"/>
      <c r="BX56" s="16"/>
      <c r="BY56" s="56">
        <f ca="1">IF(Table1[[#This Row],[Debt]]&gt;Table1[[#This Row],[Income]],1,0)</f>
        <v>1</v>
      </c>
      <c r="BZ56" s="19"/>
      <c r="CA56" s="24"/>
      <c r="CB56" s="76">
        <f ca="1">IF(U55&gt;CC55, C55,0)</f>
        <v>37</v>
      </c>
      <c r="CC56" s="24"/>
      <c r="CD56" s="19"/>
      <c r="CE56" s="16"/>
      <c r="CF56" s="16"/>
      <c r="CG56" s="16"/>
      <c r="CH56" s="16"/>
    </row>
    <row r="57" spans="1:86" x14ac:dyDescent="0.35">
      <c r="A57" s="1">
        <f t="shared" ca="1" si="2"/>
        <v>0</v>
      </c>
      <c r="B57" s="1" t="str">
        <f t="shared" ca="1" si="3"/>
        <v>Men</v>
      </c>
      <c r="C57" s="1">
        <f t="shared" ca="1" si="4"/>
        <v>35</v>
      </c>
      <c r="D57" s="1">
        <f t="shared" ca="1" si="5"/>
        <v>2</v>
      </c>
      <c r="E57" s="1" t="str">
        <f t="shared" ca="1" si="6"/>
        <v>construction</v>
      </c>
      <c r="F57" s="1">
        <f t="shared" ca="1" si="7"/>
        <v>2</v>
      </c>
      <c r="G57" s="1" t="str">
        <f t="shared" ca="1" si="8"/>
        <v>college</v>
      </c>
      <c r="H57" s="1">
        <f t="shared" ca="1" si="9"/>
        <v>3</v>
      </c>
      <c r="I57" s="1">
        <f t="shared" ca="1" si="0"/>
        <v>2</v>
      </c>
      <c r="J57" s="70">
        <f t="shared" ca="1" si="10"/>
        <v>2098</v>
      </c>
      <c r="K57" s="1">
        <f t="shared" ca="1" si="11"/>
        <v>4</v>
      </c>
      <c r="L57" s="1" t="str">
        <f t="shared" ca="1" si="12"/>
        <v>El-Dekhila</v>
      </c>
      <c r="M57" s="70">
        <f t="shared" ca="1" si="13"/>
        <v>8392</v>
      </c>
      <c r="N57" s="70">
        <f t="shared" ca="1" si="14"/>
        <v>2161.4507512371861</v>
      </c>
      <c r="O57" s="70">
        <f t="shared" ca="1" si="15"/>
        <v>4117.7506634879892</v>
      </c>
      <c r="P57" s="70">
        <f t="shared" ca="1" si="16"/>
        <v>1539</v>
      </c>
      <c r="Q57" s="70">
        <f t="shared" ca="1" si="17"/>
        <v>3770.1521611368689</v>
      </c>
      <c r="R57" s="70">
        <f t="shared" ca="1" si="18"/>
        <v>1170.3182085058579</v>
      </c>
      <c r="S57" s="70">
        <f t="shared" ca="1" si="19"/>
        <v>13680.068871993848</v>
      </c>
      <c r="T57" s="70">
        <f t="shared" ca="1" si="20"/>
        <v>7470.6029123740554</v>
      </c>
      <c r="U57" s="70">
        <f t="shared" ca="1" si="21"/>
        <v>6209.4659596197926</v>
      </c>
      <c r="W57" s="7">
        <f t="shared" ca="1" si="22"/>
        <v>0</v>
      </c>
      <c r="X57" s="4">
        <f t="shared" ca="1" si="23"/>
        <v>1</v>
      </c>
      <c r="Y57" s="4"/>
      <c r="Z57" s="4"/>
      <c r="AA57" s="8"/>
      <c r="AC57" s="7">
        <f ca="1">IF(Table1[[#This Row],[field of work]] = "teaching",1,0)</f>
        <v>0</v>
      </c>
      <c r="AD57" s="4">
        <f ca="1">IF(Table1[[#This Row],[field of work]] = "health", 1,0)</f>
        <v>0</v>
      </c>
      <c r="AE57" s="4">
        <f ca="1">IF(Table1[[#This Row],[field of work]] = "construction", 1,0)</f>
        <v>1</v>
      </c>
      <c r="AF57" s="4">
        <f ca="1">IF(Table1[[#This Row],[field of work]] = "IT", 1,0)</f>
        <v>0</v>
      </c>
      <c r="AG57" s="4">
        <f ca="1">IF(Table1[[#This Row],[field of work]] = "general work", 1,0)</f>
        <v>0</v>
      </c>
      <c r="AH57" s="4">
        <f ca="1">IF(Table1[[#This Row],[field of work]] = "agriculture", 1,0)</f>
        <v>0</v>
      </c>
      <c r="AI57" s="4"/>
      <c r="AJ57" s="4"/>
      <c r="AK57" s="4"/>
      <c r="AL57" s="4"/>
      <c r="AM57" s="4"/>
      <c r="AN57" s="4"/>
      <c r="AO57" s="8"/>
      <c r="AP57" s="18">
        <f t="shared" ca="1" si="24"/>
        <v>2058.8753317439946</v>
      </c>
      <c r="AQ57" s="19"/>
      <c r="AR57" s="23">
        <f ca="1">IF(Table1[[#This Row],[Debt]]&gt;$AS$2,1,0)</f>
        <v>1</v>
      </c>
      <c r="AS57" s="24"/>
      <c r="AT57" s="24"/>
      <c r="AU57" s="19"/>
      <c r="AV57" s="24"/>
      <c r="AW57" s="82">
        <f ca="1">Table1[[#This Row],[Mortage left]]/Table1[[#This Row],[Value of the house]]</f>
        <v>0.25756086168221948</v>
      </c>
      <c r="AX57" s="29">
        <f t="shared" ca="1" si="25"/>
        <v>1</v>
      </c>
      <c r="AY57" s="30"/>
      <c r="AZ57" s="19"/>
      <c r="BA57" s="68">
        <f ca="1" xml:space="preserve"> IF(Table1[[#This Row],[Area]]="Sedi Beshr",Table1[[#This Row],[Income]],0)</f>
        <v>0</v>
      </c>
      <c r="BB57" s="65"/>
      <c r="BC57" s="65">
        <f ca="1" xml:space="preserve"> IF(Table1[[#This Row],[Area]]="Miami",Table1[[#This Row],[Income]],0)</f>
        <v>0</v>
      </c>
      <c r="BD57" s="65"/>
      <c r="BE57" s="65">
        <f ca="1" xml:space="preserve"> IF(Table1[[#This Row],[Area]]="El-Shatbi",Table1[[#This Row],[Income]],0)</f>
        <v>0</v>
      </c>
      <c r="BF57" s="65"/>
      <c r="BG57" s="65">
        <f ca="1" xml:space="preserve"> IF(Table1[[#This Row],[Area]]="el-Hanovil",Table1[[#This Row],[Income]],0)</f>
        <v>0</v>
      </c>
      <c r="BH57" s="65"/>
      <c r="BI57" s="65">
        <f ca="1" xml:space="preserve"> IF(Table1[[#This Row],[Area]]="El-Dekhila",Table1[[#This Row],[Income]],0)</f>
        <v>2098</v>
      </c>
      <c r="BJ57" s="66"/>
      <c r="BK57" s="16"/>
      <c r="BL57" s="68">
        <f ca="1"/>
        <v>0</v>
      </c>
      <c r="BM57" s="65"/>
      <c r="BN57" s="65">
        <f ca="1"/>
        <v>0</v>
      </c>
      <c r="BO57" s="65"/>
      <c r="BP57" s="65">
        <f ca="1"/>
        <v>3494</v>
      </c>
      <c r="BQ57" s="65"/>
      <c r="BR57" s="65">
        <f ca="1"/>
        <v>0</v>
      </c>
      <c r="BS57" s="65"/>
      <c r="BT57" s="65">
        <f ca="1"/>
        <v>0</v>
      </c>
      <c r="BU57" s="24"/>
      <c r="BV57" s="65">
        <f ca="1"/>
        <v>0</v>
      </c>
      <c r="BW57" s="19"/>
      <c r="BX57" s="16"/>
      <c r="BY57" s="56">
        <f ca="1">IF(Table1[[#This Row],[Debt]]&gt;Table1[[#This Row],[Income]],1,0)</f>
        <v>1</v>
      </c>
      <c r="BZ57" s="19"/>
      <c r="CA57" s="24"/>
      <c r="CB57" s="76">
        <f ca="1">IF(U56&gt;CC56, C56,0)</f>
        <v>0</v>
      </c>
      <c r="CC57" s="24"/>
      <c r="CD57" s="19"/>
      <c r="CE57" s="16"/>
      <c r="CF57" s="16"/>
      <c r="CG57" s="16"/>
      <c r="CH57" s="16"/>
    </row>
    <row r="58" spans="1:86" x14ac:dyDescent="0.35">
      <c r="A58" s="1">
        <f t="shared" ca="1" si="2"/>
        <v>1</v>
      </c>
      <c r="B58" s="1" t="str">
        <f t="shared" ca="1" si="3"/>
        <v>Women</v>
      </c>
      <c r="C58" s="1">
        <f t="shared" ca="1" si="4"/>
        <v>20</v>
      </c>
      <c r="D58" s="1">
        <f t="shared" ca="1" si="5"/>
        <v>6</v>
      </c>
      <c r="E58" s="1" t="str">
        <f t="shared" ca="1" si="6"/>
        <v>agriculture</v>
      </c>
      <c r="F58" s="1">
        <f t="shared" ca="1" si="7"/>
        <v>2</v>
      </c>
      <c r="G58" s="1" t="str">
        <f t="shared" ca="1" si="8"/>
        <v>college</v>
      </c>
      <c r="H58" s="1">
        <f t="shared" ca="1" si="9"/>
        <v>2</v>
      </c>
      <c r="I58" s="1">
        <f t="shared" ca="1" si="0"/>
        <v>3</v>
      </c>
      <c r="J58" s="70">
        <f t="shared" ca="1" si="10"/>
        <v>1472</v>
      </c>
      <c r="K58" s="1">
        <f t="shared" ca="1" si="11"/>
        <v>1</v>
      </c>
      <c r="L58" s="1" t="str">
        <f t="shared" ca="1" si="12"/>
        <v>El-Shatbi</v>
      </c>
      <c r="M58" s="70">
        <f t="shared" ca="1" si="13"/>
        <v>4416</v>
      </c>
      <c r="N58" s="70">
        <f t="shared" ca="1" si="14"/>
        <v>158.76385972278501</v>
      </c>
      <c r="O58" s="70">
        <f t="shared" ca="1" si="15"/>
        <v>1003.0758126789058</v>
      </c>
      <c r="P58" s="70">
        <f t="shared" ca="1" si="16"/>
        <v>533</v>
      </c>
      <c r="Q58" s="70">
        <f t="shared" ca="1" si="17"/>
        <v>335.06493323868614</v>
      </c>
      <c r="R58" s="70">
        <f t="shared" ca="1" si="18"/>
        <v>1668.573458937226</v>
      </c>
      <c r="S58" s="70">
        <f t="shared" ca="1" si="19"/>
        <v>7087.649271616132</v>
      </c>
      <c r="T58" s="70">
        <f t="shared" ca="1" si="20"/>
        <v>1026.8287929614712</v>
      </c>
      <c r="U58" s="70">
        <f t="shared" ca="1" si="21"/>
        <v>6060.8204786546612</v>
      </c>
      <c r="W58" s="7">
        <f t="shared" ca="1" si="22"/>
        <v>1</v>
      </c>
      <c r="X58" s="4">
        <f t="shared" ca="1" si="23"/>
        <v>0</v>
      </c>
      <c r="Y58" s="4"/>
      <c r="Z58" s="4"/>
      <c r="AA58" s="8"/>
      <c r="AC58" s="7">
        <f ca="1">IF(Table1[[#This Row],[field of work]] = "teaching",1,0)</f>
        <v>0</v>
      </c>
      <c r="AD58" s="4">
        <f ca="1">IF(Table1[[#This Row],[field of work]] = "health", 1,0)</f>
        <v>0</v>
      </c>
      <c r="AE58" s="4">
        <f ca="1">IF(Table1[[#This Row],[field of work]] = "construction", 1,0)</f>
        <v>0</v>
      </c>
      <c r="AF58" s="4">
        <f ca="1">IF(Table1[[#This Row],[field of work]] = "IT", 1,0)</f>
        <v>0</v>
      </c>
      <c r="AG58" s="4">
        <f ca="1">IF(Table1[[#This Row],[field of work]] = "general work", 1,0)</f>
        <v>0</v>
      </c>
      <c r="AH58" s="4">
        <f ca="1">IF(Table1[[#This Row],[field of work]] = "agriculture", 1,0)</f>
        <v>1</v>
      </c>
      <c r="AI58" s="4"/>
      <c r="AJ58" s="4"/>
      <c r="AK58" s="4"/>
      <c r="AL58" s="4"/>
      <c r="AM58" s="4"/>
      <c r="AN58" s="4"/>
      <c r="AO58" s="8"/>
      <c r="AP58" s="18">
        <f t="shared" ca="1" si="24"/>
        <v>334.35860422630191</v>
      </c>
      <c r="AQ58" s="19"/>
      <c r="AR58" s="23">
        <f ca="1">IF(Table1[[#This Row],[Debt]]&gt;$AS$2,1,0)</f>
        <v>0</v>
      </c>
      <c r="AS58" s="24"/>
      <c r="AT58" s="24"/>
      <c r="AU58" s="19"/>
      <c r="AV58" s="24"/>
      <c r="AW58" s="82">
        <f ca="1">Table1[[#This Row],[Mortage left]]/Table1[[#This Row],[Value of the house]]</f>
        <v>3.5951960987949505E-2</v>
      </c>
      <c r="AX58" s="29">
        <f t="shared" ca="1" si="25"/>
        <v>1</v>
      </c>
      <c r="AY58" s="30"/>
      <c r="AZ58" s="19"/>
      <c r="BA58" s="68">
        <f ca="1" xml:space="preserve"> IF(Table1[[#This Row],[Area]]="Sedi Beshr",Table1[[#This Row],[Income]],0)</f>
        <v>0</v>
      </c>
      <c r="BB58" s="65"/>
      <c r="BC58" s="65">
        <f ca="1" xml:space="preserve"> IF(Table1[[#This Row],[Area]]="Miami",Table1[[#This Row],[Income]],0)</f>
        <v>0</v>
      </c>
      <c r="BD58" s="65"/>
      <c r="BE58" s="65">
        <f ca="1" xml:space="preserve"> IF(Table1[[#This Row],[Area]]="El-Shatbi",Table1[[#This Row],[Income]],0)</f>
        <v>1472</v>
      </c>
      <c r="BF58" s="65"/>
      <c r="BG58" s="65">
        <f ca="1" xml:space="preserve"> IF(Table1[[#This Row],[Area]]="el-Hanovil",Table1[[#This Row],[Income]],0)</f>
        <v>0</v>
      </c>
      <c r="BH58" s="65"/>
      <c r="BI58" s="65">
        <f ca="1" xml:space="preserve"> IF(Table1[[#This Row],[Area]]="El-Dekhila",Table1[[#This Row],[Income]],0)</f>
        <v>0</v>
      </c>
      <c r="BJ58" s="66"/>
      <c r="BK58" s="16"/>
      <c r="BL58" s="68">
        <f ca="1"/>
        <v>0</v>
      </c>
      <c r="BM58" s="65"/>
      <c r="BN58" s="65">
        <f ca="1"/>
        <v>2098</v>
      </c>
      <c r="BO58" s="65"/>
      <c r="BP58" s="65">
        <f ca="1"/>
        <v>0</v>
      </c>
      <c r="BQ58" s="65"/>
      <c r="BR58" s="65">
        <f ca="1"/>
        <v>0</v>
      </c>
      <c r="BS58" s="65"/>
      <c r="BT58" s="65">
        <f ca="1"/>
        <v>0</v>
      </c>
      <c r="BU58" s="24"/>
      <c r="BV58" s="65">
        <f ca="1"/>
        <v>0</v>
      </c>
      <c r="BW58" s="19"/>
      <c r="BX58" s="16"/>
      <c r="BY58" s="56">
        <f ca="1">IF(Table1[[#This Row],[Debt]]&gt;Table1[[#This Row],[Income]],1,0)</f>
        <v>0</v>
      </c>
      <c r="BZ58" s="19"/>
      <c r="CA58" s="24"/>
      <c r="CB58" s="76">
        <f ca="1">IF(U57&gt;CC57, C57,0)</f>
        <v>35</v>
      </c>
      <c r="CC58" s="24"/>
      <c r="CD58" s="19"/>
      <c r="CE58" s="16"/>
      <c r="CF58" s="16"/>
      <c r="CG58" s="16"/>
      <c r="CH58" s="16"/>
    </row>
    <row r="59" spans="1:86" x14ac:dyDescent="0.35">
      <c r="A59" s="1">
        <f t="shared" ca="1" si="2"/>
        <v>1</v>
      </c>
      <c r="B59" s="1" t="str">
        <f t="shared" ca="1" si="3"/>
        <v>Women</v>
      </c>
      <c r="C59" s="1">
        <f t="shared" ca="1" si="4"/>
        <v>31</v>
      </c>
      <c r="D59" s="1">
        <f t="shared" ca="1" si="5"/>
        <v>1</v>
      </c>
      <c r="E59" s="1" t="str">
        <f t="shared" ca="1" si="6"/>
        <v>health</v>
      </c>
      <c r="F59" s="1">
        <f t="shared" ca="1" si="7"/>
        <v>5</v>
      </c>
      <c r="G59" s="1" t="str">
        <f t="shared" ca="1" si="8"/>
        <v>other</v>
      </c>
      <c r="H59" s="1">
        <f t="shared" ca="1" si="9"/>
        <v>3</v>
      </c>
      <c r="I59" s="1">
        <f t="shared" ca="1" si="0"/>
        <v>2</v>
      </c>
      <c r="J59" s="70">
        <f t="shared" ca="1" si="10"/>
        <v>6854</v>
      </c>
      <c r="K59" s="1">
        <f t="shared" ca="1" si="11"/>
        <v>5</v>
      </c>
      <c r="L59" s="1" t="str">
        <f t="shared" ca="1" si="12"/>
        <v>Sedi Beshr</v>
      </c>
      <c r="M59" s="70">
        <f t="shared" ca="1" si="13"/>
        <v>20562</v>
      </c>
      <c r="N59" s="70">
        <f t="shared" ca="1" si="14"/>
        <v>10344.31719566908</v>
      </c>
      <c r="O59" s="70">
        <f t="shared" ca="1" si="15"/>
        <v>8317.7266592018277</v>
      </c>
      <c r="P59" s="70">
        <f t="shared" ca="1" si="16"/>
        <v>4641</v>
      </c>
      <c r="Q59" s="70">
        <f t="shared" ca="1" si="17"/>
        <v>12672.137823284678</v>
      </c>
      <c r="R59" s="70">
        <f t="shared" ca="1" si="18"/>
        <v>2310.451752421418</v>
      </c>
      <c r="S59" s="70">
        <f t="shared" ca="1" si="19"/>
        <v>31190.178411623245</v>
      </c>
      <c r="T59" s="70">
        <f t="shared" ca="1" si="20"/>
        <v>27657.455018953759</v>
      </c>
      <c r="U59" s="70">
        <f t="shared" ca="1" si="21"/>
        <v>3532.7233926694862</v>
      </c>
      <c r="W59" s="7">
        <f t="shared" ca="1" si="22"/>
        <v>1</v>
      </c>
      <c r="X59" s="4">
        <f t="shared" ca="1" si="23"/>
        <v>0</v>
      </c>
      <c r="Y59" s="4"/>
      <c r="Z59" s="4"/>
      <c r="AA59" s="8"/>
      <c r="AC59" s="7">
        <f ca="1">IF(Table1[[#This Row],[field of work]] = "teaching",1,0)</f>
        <v>0</v>
      </c>
      <c r="AD59" s="4">
        <f ca="1">IF(Table1[[#This Row],[field of work]] = "health", 1,0)</f>
        <v>1</v>
      </c>
      <c r="AE59" s="4">
        <f ca="1">IF(Table1[[#This Row],[field of work]] = "construction", 1,0)</f>
        <v>0</v>
      </c>
      <c r="AF59" s="4">
        <f ca="1">IF(Table1[[#This Row],[field of work]] = "IT", 1,0)</f>
        <v>0</v>
      </c>
      <c r="AG59" s="4">
        <f ca="1">IF(Table1[[#This Row],[field of work]] = "general work", 1,0)</f>
        <v>0</v>
      </c>
      <c r="AH59" s="4">
        <f ca="1">IF(Table1[[#This Row],[field of work]] = "agriculture", 1,0)</f>
        <v>0</v>
      </c>
      <c r="AI59" s="4"/>
      <c r="AJ59" s="4"/>
      <c r="AK59" s="4"/>
      <c r="AL59" s="4"/>
      <c r="AM59" s="4"/>
      <c r="AN59" s="4"/>
      <c r="AO59" s="8"/>
      <c r="AP59" s="18">
        <f t="shared" ca="1" si="24"/>
        <v>4158.8633296009139</v>
      </c>
      <c r="AQ59" s="19"/>
      <c r="AR59" s="23">
        <f ca="1">IF(Table1[[#This Row],[Debt]]&gt;$AS$2,1,0)</f>
        <v>1</v>
      </c>
      <c r="AS59" s="24"/>
      <c r="AT59" s="24"/>
      <c r="AU59" s="19"/>
      <c r="AV59" s="24"/>
      <c r="AW59" s="82">
        <f ca="1">Table1[[#This Row],[Mortage left]]/Table1[[#This Row],[Value of the house]]</f>
        <v>0.50307933059376908</v>
      </c>
      <c r="AX59" s="29">
        <f t="shared" ca="1" si="25"/>
        <v>0</v>
      </c>
      <c r="AY59" s="30"/>
      <c r="AZ59" s="19"/>
      <c r="BA59" s="68">
        <f ca="1" xml:space="preserve"> IF(Table1[[#This Row],[Area]]="Sedi Beshr",Table1[[#This Row],[Income]],0)</f>
        <v>6854</v>
      </c>
      <c r="BB59" s="65"/>
      <c r="BC59" s="65">
        <f ca="1" xml:space="preserve"> IF(Table1[[#This Row],[Area]]="Miami",Table1[[#This Row],[Income]],0)</f>
        <v>0</v>
      </c>
      <c r="BD59" s="65"/>
      <c r="BE59" s="65">
        <f ca="1" xml:space="preserve"> IF(Table1[[#This Row],[Area]]="El-Shatbi",Table1[[#This Row],[Income]],0)</f>
        <v>0</v>
      </c>
      <c r="BF59" s="65"/>
      <c r="BG59" s="65">
        <f ca="1" xml:space="preserve"> IF(Table1[[#This Row],[Area]]="el-Hanovil",Table1[[#This Row],[Income]],0)</f>
        <v>0</v>
      </c>
      <c r="BH59" s="65"/>
      <c r="BI59" s="65">
        <f ca="1" xml:space="preserve"> IF(Table1[[#This Row],[Area]]="El-Dekhila",Table1[[#This Row],[Income]],0)</f>
        <v>0</v>
      </c>
      <c r="BJ59" s="66"/>
      <c r="BK59" s="16"/>
      <c r="BL59" s="68">
        <f ca="1"/>
        <v>0</v>
      </c>
      <c r="BM59" s="65"/>
      <c r="BN59" s="65">
        <f ca="1"/>
        <v>0</v>
      </c>
      <c r="BO59" s="65"/>
      <c r="BP59" s="65">
        <f ca="1"/>
        <v>0</v>
      </c>
      <c r="BQ59" s="65"/>
      <c r="BR59" s="65">
        <f ca="1"/>
        <v>0</v>
      </c>
      <c r="BS59" s="65"/>
      <c r="BT59" s="65">
        <f ca="1"/>
        <v>0</v>
      </c>
      <c r="BU59" s="24"/>
      <c r="BV59" s="65">
        <f ca="1"/>
        <v>1472</v>
      </c>
      <c r="BW59" s="19"/>
      <c r="BX59" s="16"/>
      <c r="BY59" s="56">
        <f ca="1">IF(Table1[[#This Row],[Debt]]&gt;Table1[[#This Row],[Income]],1,0)</f>
        <v>1</v>
      </c>
      <c r="BZ59" s="19"/>
      <c r="CA59" s="24"/>
      <c r="CB59" s="76">
        <f ca="1">IF(U58&gt;CC58, C58,0)</f>
        <v>20</v>
      </c>
      <c r="CC59" s="24"/>
      <c r="CD59" s="19"/>
      <c r="CE59" s="16"/>
      <c r="CF59" s="16"/>
      <c r="CG59" s="16"/>
      <c r="CH59" s="16"/>
    </row>
    <row r="60" spans="1:86" x14ac:dyDescent="0.35">
      <c r="A60" s="1">
        <f t="shared" ca="1" si="2"/>
        <v>0</v>
      </c>
      <c r="B60" s="1" t="str">
        <f t="shared" ca="1" si="3"/>
        <v>Men</v>
      </c>
      <c r="C60" s="1">
        <f t="shared" ca="1" si="4"/>
        <v>27</v>
      </c>
      <c r="D60" s="1">
        <f t="shared" ca="1" si="5"/>
        <v>6</v>
      </c>
      <c r="E60" s="1" t="str">
        <f t="shared" ca="1" si="6"/>
        <v>agriculture</v>
      </c>
      <c r="F60" s="1">
        <f t="shared" ca="1" si="7"/>
        <v>2</v>
      </c>
      <c r="G60" s="1" t="str">
        <f t="shared" ca="1" si="8"/>
        <v>college</v>
      </c>
      <c r="H60" s="1">
        <f t="shared" ca="1" si="9"/>
        <v>3</v>
      </c>
      <c r="I60" s="1">
        <f t="shared" ca="1" si="0"/>
        <v>3</v>
      </c>
      <c r="J60" s="70">
        <f t="shared" ca="1" si="10"/>
        <v>4145</v>
      </c>
      <c r="K60" s="1">
        <f t="shared" ca="1" si="11"/>
        <v>3</v>
      </c>
      <c r="L60" s="1" t="str">
        <f t="shared" ca="1" si="12"/>
        <v>El-Hanovil</v>
      </c>
      <c r="M60" s="70">
        <f t="shared" ca="1" si="13"/>
        <v>20725</v>
      </c>
      <c r="N60" s="70">
        <f t="shared" ca="1" si="14"/>
        <v>11601.701246247165</v>
      </c>
      <c r="O60" s="70">
        <f t="shared" ca="1" si="15"/>
        <v>353.10505286078859</v>
      </c>
      <c r="P60" s="70">
        <f t="shared" ca="1" si="16"/>
        <v>339</v>
      </c>
      <c r="Q60" s="70">
        <f t="shared" ca="1" si="17"/>
        <v>2041.5654967696935</v>
      </c>
      <c r="R60" s="70">
        <f t="shared" ca="1" si="18"/>
        <v>3454.5514949218614</v>
      </c>
      <c r="S60" s="70">
        <f t="shared" ca="1" si="19"/>
        <v>24532.656547782652</v>
      </c>
      <c r="T60" s="70">
        <f t="shared" ca="1" si="20"/>
        <v>13982.266743016859</v>
      </c>
      <c r="U60" s="70">
        <f t="shared" ca="1" si="21"/>
        <v>10550.389804765793</v>
      </c>
      <c r="W60" s="7">
        <f t="shared" ca="1" si="22"/>
        <v>0</v>
      </c>
      <c r="X60" s="4">
        <f t="shared" ca="1" si="23"/>
        <v>1</v>
      </c>
      <c r="Y60" s="4"/>
      <c r="Z60" s="4"/>
      <c r="AA60" s="8"/>
      <c r="AC60" s="7">
        <f ca="1">IF(Table1[[#This Row],[field of work]] = "teaching",1,0)</f>
        <v>0</v>
      </c>
      <c r="AD60" s="4">
        <f ca="1">IF(Table1[[#This Row],[field of work]] = "health", 1,0)</f>
        <v>0</v>
      </c>
      <c r="AE60" s="4">
        <f ca="1">IF(Table1[[#This Row],[field of work]] = "construction", 1,0)</f>
        <v>0</v>
      </c>
      <c r="AF60" s="4">
        <f ca="1">IF(Table1[[#This Row],[field of work]] = "IT", 1,0)</f>
        <v>0</v>
      </c>
      <c r="AG60" s="4">
        <f ca="1">IF(Table1[[#This Row],[field of work]] = "general work", 1,0)</f>
        <v>0</v>
      </c>
      <c r="AH60" s="4">
        <f ca="1">IF(Table1[[#This Row],[field of work]] = "agriculture", 1,0)</f>
        <v>1</v>
      </c>
      <c r="AI60" s="4"/>
      <c r="AJ60" s="4"/>
      <c r="AK60" s="4"/>
      <c r="AL60" s="4"/>
      <c r="AM60" s="4"/>
      <c r="AN60" s="4"/>
      <c r="AO60" s="8"/>
      <c r="AP60" s="18">
        <f t="shared" ca="1" si="24"/>
        <v>117.70168428692953</v>
      </c>
      <c r="AQ60" s="19"/>
      <c r="AR60" s="23">
        <f ca="1">IF(Table1[[#This Row],[Debt]]&gt;$AS$2,1,0)</f>
        <v>1</v>
      </c>
      <c r="AS60" s="24"/>
      <c r="AT60" s="24"/>
      <c r="AU60" s="19"/>
      <c r="AV60" s="24"/>
      <c r="AW60" s="82">
        <f ca="1">Table1[[#This Row],[Mortage left]]/Table1[[#This Row],[Value of the house]]</f>
        <v>0.55979258124232401</v>
      </c>
      <c r="AX60" s="29">
        <f t="shared" ca="1" si="25"/>
        <v>0</v>
      </c>
      <c r="AY60" s="30"/>
      <c r="AZ60" s="19"/>
      <c r="BA60" s="68">
        <f ca="1" xml:space="preserve"> IF(Table1[[#This Row],[Area]]="Sedi Beshr",Table1[[#This Row],[Income]],0)</f>
        <v>0</v>
      </c>
      <c r="BB60" s="65"/>
      <c r="BC60" s="65">
        <f ca="1" xml:space="preserve"> IF(Table1[[#This Row],[Area]]="Miami",Table1[[#This Row],[Income]],0)</f>
        <v>0</v>
      </c>
      <c r="BD60" s="65"/>
      <c r="BE60" s="65">
        <f ca="1" xml:space="preserve"> IF(Table1[[#This Row],[Area]]="El-Shatbi",Table1[[#This Row],[Income]],0)</f>
        <v>0</v>
      </c>
      <c r="BF60" s="65"/>
      <c r="BG60" s="65">
        <f ca="1" xml:space="preserve"> IF(Table1[[#This Row],[Area]]="el-Hanovil",Table1[[#This Row],[Income]],0)</f>
        <v>4145</v>
      </c>
      <c r="BH60" s="65"/>
      <c r="BI60" s="65">
        <f ca="1" xml:space="preserve"> IF(Table1[[#This Row],[Area]]="El-Dekhila",Table1[[#This Row],[Income]],0)</f>
        <v>0</v>
      </c>
      <c r="BJ60" s="66"/>
      <c r="BK60" s="16"/>
      <c r="BL60" s="68">
        <f ca="1"/>
        <v>6854</v>
      </c>
      <c r="BM60" s="65"/>
      <c r="BN60" s="65">
        <f ca="1"/>
        <v>0</v>
      </c>
      <c r="BO60" s="65"/>
      <c r="BP60" s="65">
        <f ca="1"/>
        <v>0</v>
      </c>
      <c r="BQ60" s="65"/>
      <c r="BR60" s="65">
        <f ca="1"/>
        <v>0</v>
      </c>
      <c r="BS60" s="65"/>
      <c r="BT60" s="65">
        <f ca="1"/>
        <v>0</v>
      </c>
      <c r="BU60" s="24"/>
      <c r="BV60" s="65">
        <f ca="1"/>
        <v>0</v>
      </c>
      <c r="BW60" s="19"/>
      <c r="BX60" s="16"/>
      <c r="BY60" s="56">
        <f ca="1">IF(Table1[[#This Row],[Debt]]&gt;Table1[[#This Row],[Income]],1,0)</f>
        <v>0</v>
      </c>
      <c r="BZ60" s="19"/>
      <c r="CA60" s="24"/>
      <c r="CB60" s="76">
        <f ca="1">IF(U59&gt;CC59, C59,0)</f>
        <v>31</v>
      </c>
      <c r="CC60" s="24"/>
      <c r="CD60" s="19"/>
      <c r="CE60" s="16"/>
      <c r="CF60" s="16"/>
      <c r="CG60" s="16"/>
      <c r="CH60" s="16"/>
    </row>
    <row r="61" spans="1:86" x14ac:dyDescent="0.35">
      <c r="A61" s="1">
        <f t="shared" ca="1" si="2"/>
        <v>0</v>
      </c>
      <c r="B61" s="1" t="str">
        <f t="shared" ca="1" si="3"/>
        <v>Men</v>
      </c>
      <c r="C61" s="1">
        <f t="shared" ca="1" si="4"/>
        <v>20</v>
      </c>
      <c r="D61" s="1">
        <f t="shared" ca="1" si="5"/>
        <v>6</v>
      </c>
      <c r="E61" s="1" t="str">
        <f t="shared" ca="1" si="6"/>
        <v>agriculture</v>
      </c>
      <c r="F61" s="1">
        <f t="shared" ca="1" si="7"/>
        <v>2</v>
      </c>
      <c r="G61" s="1" t="str">
        <f t="shared" ca="1" si="8"/>
        <v>college</v>
      </c>
      <c r="H61" s="1">
        <f t="shared" ca="1" si="9"/>
        <v>3</v>
      </c>
      <c r="I61" s="1">
        <f t="shared" ca="1" si="0"/>
        <v>2</v>
      </c>
      <c r="J61" s="70">
        <f t="shared" ca="1" si="10"/>
        <v>5346</v>
      </c>
      <c r="K61" s="1">
        <f t="shared" ca="1" si="11"/>
        <v>1</v>
      </c>
      <c r="L61" s="1" t="str">
        <f t="shared" ca="1" si="12"/>
        <v>El-Shatbi</v>
      </c>
      <c r="M61" s="70">
        <f t="shared" ca="1" si="13"/>
        <v>32076</v>
      </c>
      <c r="N61" s="70">
        <f t="shared" ca="1" si="14"/>
        <v>29904.762242424651</v>
      </c>
      <c r="O61" s="70">
        <f t="shared" ca="1" si="15"/>
        <v>4357.7149919789708</v>
      </c>
      <c r="P61" s="70">
        <f t="shared" ca="1" si="16"/>
        <v>250</v>
      </c>
      <c r="Q61" s="70">
        <f t="shared" ca="1" si="17"/>
        <v>5973.6036328164073</v>
      </c>
      <c r="R61" s="70">
        <f t="shared" ca="1" si="18"/>
        <v>2511.6171818952789</v>
      </c>
      <c r="S61" s="70">
        <f t="shared" ca="1" si="19"/>
        <v>38945.332173874252</v>
      </c>
      <c r="T61" s="70">
        <f t="shared" ca="1" si="20"/>
        <v>36128.365875241056</v>
      </c>
      <c r="U61" s="70">
        <f t="shared" ca="1" si="21"/>
        <v>2816.9662986331969</v>
      </c>
      <c r="W61" s="7">
        <f t="shared" ca="1" si="22"/>
        <v>0</v>
      </c>
      <c r="X61" s="4">
        <f t="shared" ca="1" si="23"/>
        <v>1</v>
      </c>
      <c r="Y61" s="4"/>
      <c r="Z61" s="4"/>
      <c r="AA61" s="8"/>
      <c r="AC61" s="7">
        <f ca="1">IF(Table1[[#This Row],[field of work]] = "teaching",1,0)</f>
        <v>0</v>
      </c>
      <c r="AD61" s="4">
        <f ca="1">IF(Table1[[#This Row],[field of work]] = "health", 1,0)</f>
        <v>0</v>
      </c>
      <c r="AE61" s="4">
        <f ca="1">IF(Table1[[#This Row],[field of work]] = "construction", 1,0)</f>
        <v>0</v>
      </c>
      <c r="AF61" s="4">
        <f ca="1">IF(Table1[[#This Row],[field of work]] = "IT", 1,0)</f>
        <v>0</v>
      </c>
      <c r="AG61" s="4">
        <f ca="1">IF(Table1[[#This Row],[field of work]] = "general work", 1,0)</f>
        <v>0</v>
      </c>
      <c r="AH61" s="4">
        <f ca="1">IF(Table1[[#This Row],[field of work]] = "agriculture", 1,0)</f>
        <v>1</v>
      </c>
      <c r="AI61" s="4"/>
      <c r="AJ61" s="4"/>
      <c r="AK61" s="4"/>
      <c r="AL61" s="4"/>
      <c r="AM61" s="4"/>
      <c r="AN61" s="4"/>
      <c r="AO61" s="8"/>
      <c r="AP61" s="18">
        <f t="shared" ca="1" si="24"/>
        <v>2178.8574959894854</v>
      </c>
      <c r="AQ61" s="19"/>
      <c r="AR61" s="23">
        <f ca="1">IF(Table1[[#This Row],[Debt]]&gt;$AS$2,1,0)</f>
        <v>1</v>
      </c>
      <c r="AS61" s="24"/>
      <c r="AT61" s="24"/>
      <c r="AU61" s="19"/>
      <c r="AV61" s="24"/>
      <c r="AW61" s="82">
        <f ca="1">Table1[[#This Row],[Mortage left]]/Table1[[#This Row],[Value of the house]]</f>
        <v>0.93230958481184223</v>
      </c>
      <c r="AX61" s="29">
        <f t="shared" ca="1" si="25"/>
        <v>0</v>
      </c>
      <c r="AY61" s="30"/>
      <c r="AZ61" s="19"/>
      <c r="BA61" s="68">
        <f ca="1" xml:space="preserve"> IF(Table1[[#This Row],[Area]]="Sedi Beshr",Table1[[#This Row],[Income]],0)</f>
        <v>0</v>
      </c>
      <c r="BB61" s="65"/>
      <c r="BC61" s="65">
        <f ca="1" xml:space="preserve"> IF(Table1[[#This Row],[Area]]="Miami",Table1[[#This Row],[Income]],0)</f>
        <v>0</v>
      </c>
      <c r="BD61" s="65"/>
      <c r="BE61" s="65">
        <f ca="1" xml:space="preserve"> IF(Table1[[#This Row],[Area]]="El-Shatbi",Table1[[#This Row],[Income]],0)</f>
        <v>5346</v>
      </c>
      <c r="BF61" s="65"/>
      <c r="BG61" s="65">
        <f ca="1" xml:space="preserve"> IF(Table1[[#This Row],[Area]]="el-Hanovil",Table1[[#This Row],[Income]],0)</f>
        <v>0</v>
      </c>
      <c r="BH61" s="65"/>
      <c r="BI61" s="65">
        <f ca="1" xml:space="preserve"> IF(Table1[[#This Row],[Area]]="El-Dekhila",Table1[[#This Row],[Income]],0)</f>
        <v>0</v>
      </c>
      <c r="BJ61" s="66"/>
      <c r="BK61" s="16"/>
      <c r="BL61" s="68">
        <f ca="1"/>
        <v>0</v>
      </c>
      <c r="BM61" s="65"/>
      <c r="BN61" s="65">
        <f ca="1"/>
        <v>0</v>
      </c>
      <c r="BO61" s="65"/>
      <c r="BP61" s="65">
        <f ca="1"/>
        <v>0</v>
      </c>
      <c r="BQ61" s="65"/>
      <c r="BR61" s="65">
        <f ca="1"/>
        <v>0</v>
      </c>
      <c r="BS61" s="65"/>
      <c r="BT61" s="65">
        <f ca="1"/>
        <v>0</v>
      </c>
      <c r="BU61" s="24"/>
      <c r="BV61" s="65">
        <f ca="1"/>
        <v>4145</v>
      </c>
      <c r="BW61" s="19"/>
      <c r="BX61" s="16"/>
      <c r="BY61" s="56">
        <f ca="1">IF(Table1[[#This Row],[Debt]]&gt;Table1[[#This Row],[Income]],1,0)</f>
        <v>1</v>
      </c>
      <c r="BZ61" s="19"/>
      <c r="CA61" s="24"/>
      <c r="CB61" s="76">
        <f ca="1">IF(U60&gt;CC60, C60,0)</f>
        <v>27</v>
      </c>
      <c r="CC61" s="24"/>
      <c r="CD61" s="19"/>
      <c r="CE61" s="16"/>
      <c r="CF61" s="16"/>
      <c r="CG61" s="16"/>
      <c r="CH61" s="16"/>
    </row>
    <row r="62" spans="1:86" x14ac:dyDescent="0.35">
      <c r="A62" s="1">
        <f t="shared" ca="1" si="2"/>
        <v>1</v>
      </c>
      <c r="B62" s="1" t="str">
        <f t="shared" ca="1" si="3"/>
        <v>Women</v>
      </c>
      <c r="C62" s="1">
        <f t="shared" ca="1" si="4"/>
        <v>20</v>
      </c>
      <c r="D62" s="1">
        <f t="shared" ca="1" si="5"/>
        <v>1</v>
      </c>
      <c r="E62" s="1" t="str">
        <f t="shared" ca="1" si="6"/>
        <v>health</v>
      </c>
      <c r="F62" s="1">
        <f t="shared" ca="1" si="7"/>
        <v>4</v>
      </c>
      <c r="G62" s="1" t="str">
        <f t="shared" ca="1" si="8"/>
        <v>technical</v>
      </c>
      <c r="H62" s="1">
        <f t="shared" ca="1" si="9"/>
        <v>4</v>
      </c>
      <c r="I62" s="1">
        <f t="shared" ca="1" si="0"/>
        <v>1</v>
      </c>
      <c r="J62" s="70">
        <f t="shared" ca="1" si="10"/>
        <v>4523</v>
      </c>
      <c r="K62" s="1">
        <f t="shared" ca="1" si="11"/>
        <v>4</v>
      </c>
      <c r="L62" s="1" t="str">
        <f t="shared" ca="1" si="12"/>
        <v>El-Dekhila</v>
      </c>
      <c r="M62" s="70">
        <f t="shared" ca="1" si="13"/>
        <v>22615</v>
      </c>
      <c r="N62" s="70">
        <f t="shared" ca="1" si="14"/>
        <v>18152.138164265318</v>
      </c>
      <c r="O62" s="70">
        <f t="shared" ca="1" si="15"/>
        <v>3143.2966718531297</v>
      </c>
      <c r="P62" s="70">
        <f t="shared" ca="1" si="16"/>
        <v>1010</v>
      </c>
      <c r="Q62" s="70">
        <f t="shared" ca="1" si="17"/>
        <v>8397.3229709250245</v>
      </c>
      <c r="R62" s="70">
        <f t="shared" ca="1" si="18"/>
        <v>5689.0620188128269</v>
      </c>
      <c r="S62" s="70">
        <f t="shared" ca="1" si="19"/>
        <v>31447.358690665958</v>
      </c>
      <c r="T62" s="70">
        <f t="shared" ca="1" si="20"/>
        <v>27559.461135190344</v>
      </c>
      <c r="U62" s="70">
        <f t="shared" ca="1" si="21"/>
        <v>3887.8975554756144</v>
      </c>
      <c r="W62" s="7">
        <f t="shared" ca="1" si="22"/>
        <v>1</v>
      </c>
      <c r="X62" s="4">
        <f t="shared" ca="1" si="23"/>
        <v>0</v>
      </c>
      <c r="Y62" s="4"/>
      <c r="Z62" s="4"/>
      <c r="AA62" s="8"/>
      <c r="AC62" s="7">
        <f ca="1">IF(Table1[[#This Row],[field of work]] = "teaching",1,0)</f>
        <v>0</v>
      </c>
      <c r="AD62" s="4">
        <f ca="1">IF(Table1[[#This Row],[field of work]] = "health", 1,0)</f>
        <v>1</v>
      </c>
      <c r="AE62" s="4">
        <f ca="1">IF(Table1[[#This Row],[field of work]] = "construction", 1,0)</f>
        <v>0</v>
      </c>
      <c r="AF62" s="4">
        <f ca="1">IF(Table1[[#This Row],[field of work]] = "IT", 1,0)</f>
        <v>0</v>
      </c>
      <c r="AG62" s="4">
        <f ca="1">IF(Table1[[#This Row],[field of work]] = "general work", 1,0)</f>
        <v>0</v>
      </c>
      <c r="AH62" s="4">
        <f ca="1">IF(Table1[[#This Row],[field of work]] = "agriculture", 1,0)</f>
        <v>0</v>
      </c>
      <c r="AI62" s="4"/>
      <c r="AJ62" s="4"/>
      <c r="AK62" s="4"/>
      <c r="AL62" s="4"/>
      <c r="AM62" s="4"/>
      <c r="AN62" s="4"/>
      <c r="AO62" s="8"/>
      <c r="AP62" s="18">
        <f t="shared" ca="1" si="24"/>
        <v>3143.2966718531297</v>
      </c>
      <c r="AQ62" s="19"/>
      <c r="AR62" s="23">
        <f ca="1">IF(Table1[[#This Row],[Debt]]&gt;$AS$2,1,0)</f>
        <v>1</v>
      </c>
      <c r="AS62" s="24"/>
      <c r="AT62" s="24"/>
      <c r="AU62" s="19"/>
      <c r="AV62" s="24"/>
      <c r="AW62" s="82">
        <f ca="1">Table1[[#This Row],[Mortage left]]/Table1[[#This Row],[Value of the house]]</f>
        <v>0.8026592157534963</v>
      </c>
      <c r="AX62" s="29">
        <f t="shared" ca="1" si="25"/>
        <v>0</v>
      </c>
      <c r="AY62" s="30"/>
      <c r="AZ62" s="19"/>
      <c r="BA62" s="68">
        <f ca="1" xml:space="preserve"> IF(Table1[[#This Row],[Area]]="Sedi Beshr",Table1[[#This Row],[Income]],0)</f>
        <v>0</v>
      </c>
      <c r="BB62" s="65"/>
      <c r="BC62" s="65">
        <f ca="1" xml:space="preserve"> IF(Table1[[#This Row],[Area]]="Miami",Table1[[#This Row],[Income]],0)</f>
        <v>0</v>
      </c>
      <c r="BD62" s="65"/>
      <c r="BE62" s="65">
        <f ca="1" xml:space="preserve"> IF(Table1[[#This Row],[Area]]="El-Shatbi",Table1[[#This Row],[Income]],0)</f>
        <v>0</v>
      </c>
      <c r="BF62" s="65"/>
      <c r="BG62" s="65">
        <f ca="1" xml:space="preserve"> IF(Table1[[#This Row],[Area]]="el-Hanovil",Table1[[#This Row],[Income]],0)</f>
        <v>0</v>
      </c>
      <c r="BH62" s="65"/>
      <c r="BI62" s="65">
        <f ca="1" xml:space="preserve"> IF(Table1[[#This Row],[Area]]="El-Dekhila",Table1[[#This Row],[Income]],0)</f>
        <v>4523</v>
      </c>
      <c r="BJ62" s="66"/>
      <c r="BK62" s="16"/>
      <c r="BL62" s="68">
        <f ca="1"/>
        <v>0</v>
      </c>
      <c r="BM62" s="65"/>
      <c r="BN62" s="65">
        <f ca="1"/>
        <v>0</v>
      </c>
      <c r="BO62" s="65"/>
      <c r="BP62" s="65">
        <f ca="1"/>
        <v>0</v>
      </c>
      <c r="BQ62" s="65"/>
      <c r="BR62" s="65">
        <f ca="1"/>
        <v>0</v>
      </c>
      <c r="BS62" s="65"/>
      <c r="BT62" s="65">
        <f ca="1"/>
        <v>0</v>
      </c>
      <c r="BU62" s="24"/>
      <c r="BV62" s="65">
        <f ca="1"/>
        <v>5346</v>
      </c>
      <c r="BW62" s="19"/>
      <c r="BX62" s="16"/>
      <c r="BY62" s="56">
        <f ca="1">IF(Table1[[#This Row],[Debt]]&gt;Table1[[#This Row],[Income]],1,0)</f>
        <v>1</v>
      </c>
      <c r="BZ62" s="19"/>
      <c r="CA62" s="24"/>
      <c r="CB62" s="76">
        <f ca="1">IF(U61&gt;CC61, C61,0)</f>
        <v>20</v>
      </c>
      <c r="CC62" s="24"/>
      <c r="CD62" s="19"/>
      <c r="CE62" s="16"/>
      <c r="CF62" s="16"/>
      <c r="CG62" s="16"/>
      <c r="CH62" s="16"/>
    </row>
    <row r="63" spans="1:86" x14ac:dyDescent="0.35">
      <c r="A63" s="1">
        <f t="shared" ca="1" si="2"/>
        <v>1</v>
      </c>
      <c r="B63" s="1" t="str">
        <f t="shared" ca="1" si="3"/>
        <v>Women</v>
      </c>
      <c r="C63" s="1">
        <f t="shared" ca="1" si="4"/>
        <v>39</v>
      </c>
      <c r="D63" s="1">
        <f t="shared" ca="1" si="5"/>
        <v>2</v>
      </c>
      <c r="E63" s="1" t="str">
        <f t="shared" ca="1" si="6"/>
        <v>construction</v>
      </c>
      <c r="F63" s="1">
        <f t="shared" ca="1" si="7"/>
        <v>3</v>
      </c>
      <c r="G63" s="1" t="str">
        <f t="shared" ca="1" si="8"/>
        <v>university</v>
      </c>
      <c r="H63" s="1">
        <f t="shared" ca="1" si="9"/>
        <v>1</v>
      </c>
      <c r="I63" s="1">
        <f t="shared" ca="1" si="0"/>
        <v>3</v>
      </c>
      <c r="J63" s="70">
        <f t="shared" ca="1" si="10"/>
        <v>3885</v>
      </c>
      <c r="K63" s="1">
        <f t="shared" ca="1" si="11"/>
        <v>1</v>
      </c>
      <c r="L63" s="1" t="str">
        <f t="shared" ca="1" si="12"/>
        <v>El-Shatbi</v>
      </c>
      <c r="M63" s="70">
        <f t="shared" ca="1" si="13"/>
        <v>19425</v>
      </c>
      <c r="N63" s="70">
        <f t="shared" ca="1" si="14"/>
        <v>14776.829385459294</v>
      </c>
      <c r="O63" s="70">
        <f t="shared" ca="1" si="15"/>
        <v>9826.604214711464</v>
      </c>
      <c r="P63" s="70">
        <f t="shared" ca="1" si="16"/>
        <v>6492</v>
      </c>
      <c r="Q63" s="70">
        <f t="shared" ca="1" si="17"/>
        <v>7196.7551054552296</v>
      </c>
      <c r="R63" s="70">
        <f t="shared" ca="1" si="18"/>
        <v>1805.6678109298794</v>
      </c>
      <c r="S63" s="70">
        <f t="shared" ca="1" si="19"/>
        <v>31057.272025641345</v>
      </c>
      <c r="T63" s="70">
        <f t="shared" ca="1" si="20"/>
        <v>28465.584490914523</v>
      </c>
      <c r="U63" s="70">
        <f t="shared" ca="1" si="21"/>
        <v>2591.6875347268215</v>
      </c>
      <c r="W63" s="7">
        <f t="shared" ca="1" si="22"/>
        <v>1</v>
      </c>
      <c r="X63" s="4">
        <f t="shared" ca="1" si="23"/>
        <v>0</v>
      </c>
      <c r="Y63" s="4"/>
      <c r="Z63" s="4"/>
      <c r="AA63" s="8"/>
      <c r="AC63" s="7">
        <f ca="1">IF(Table1[[#This Row],[field of work]] = "teaching",1,0)</f>
        <v>0</v>
      </c>
      <c r="AD63" s="4">
        <f ca="1">IF(Table1[[#This Row],[field of work]] = "health", 1,0)</f>
        <v>0</v>
      </c>
      <c r="AE63" s="4">
        <f ca="1">IF(Table1[[#This Row],[field of work]] = "construction", 1,0)</f>
        <v>1</v>
      </c>
      <c r="AF63" s="4">
        <f ca="1">IF(Table1[[#This Row],[field of work]] = "IT", 1,0)</f>
        <v>0</v>
      </c>
      <c r="AG63" s="4">
        <f ca="1">IF(Table1[[#This Row],[field of work]] = "general work", 1,0)</f>
        <v>0</v>
      </c>
      <c r="AH63" s="4">
        <f ca="1">IF(Table1[[#This Row],[field of work]] = "agriculture", 1,0)</f>
        <v>0</v>
      </c>
      <c r="AI63" s="4"/>
      <c r="AJ63" s="4"/>
      <c r="AK63" s="4"/>
      <c r="AL63" s="4"/>
      <c r="AM63" s="4"/>
      <c r="AN63" s="4"/>
      <c r="AO63" s="8"/>
      <c r="AP63" s="18">
        <f t="shared" ca="1" si="24"/>
        <v>3275.5347382371547</v>
      </c>
      <c r="AQ63" s="19"/>
      <c r="AR63" s="23">
        <f ca="1">IF(Table1[[#This Row],[Debt]]&gt;$AS$2,1,0)</f>
        <v>1</v>
      </c>
      <c r="AS63" s="24"/>
      <c r="AT63" s="24"/>
      <c r="AU63" s="19"/>
      <c r="AV63" s="24"/>
      <c r="AW63" s="82">
        <f ca="1">Table1[[#This Row],[Mortage left]]/Table1[[#This Row],[Value of the house]]</f>
        <v>0.76071193747538191</v>
      </c>
      <c r="AX63" s="29">
        <f t="shared" ca="1" si="25"/>
        <v>0</v>
      </c>
      <c r="AY63" s="30"/>
      <c r="AZ63" s="19"/>
      <c r="BA63" s="68">
        <f ca="1" xml:space="preserve"> IF(Table1[[#This Row],[Area]]="Sedi Beshr",Table1[[#This Row],[Income]],0)</f>
        <v>0</v>
      </c>
      <c r="BB63" s="65"/>
      <c r="BC63" s="65">
        <f ca="1" xml:space="preserve"> IF(Table1[[#This Row],[Area]]="Miami",Table1[[#This Row],[Income]],0)</f>
        <v>0</v>
      </c>
      <c r="BD63" s="65"/>
      <c r="BE63" s="65">
        <f ca="1" xml:space="preserve"> IF(Table1[[#This Row],[Area]]="El-Shatbi",Table1[[#This Row],[Income]],0)</f>
        <v>3885</v>
      </c>
      <c r="BF63" s="65"/>
      <c r="BG63" s="65">
        <f ca="1" xml:space="preserve"> IF(Table1[[#This Row],[Area]]="el-Hanovil",Table1[[#This Row],[Income]],0)</f>
        <v>0</v>
      </c>
      <c r="BH63" s="65"/>
      <c r="BI63" s="65">
        <f ca="1" xml:space="preserve"> IF(Table1[[#This Row],[Area]]="El-Dekhila",Table1[[#This Row],[Income]],0)</f>
        <v>0</v>
      </c>
      <c r="BJ63" s="66"/>
      <c r="BK63" s="16"/>
      <c r="BL63" s="68">
        <f ca="1"/>
        <v>4523</v>
      </c>
      <c r="BM63" s="65"/>
      <c r="BN63" s="65">
        <f ca="1"/>
        <v>0</v>
      </c>
      <c r="BO63" s="65"/>
      <c r="BP63" s="65">
        <f ca="1"/>
        <v>0</v>
      </c>
      <c r="BQ63" s="65"/>
      <c r="BR63" s="65">
        <f ca="1"/>
        <v>0</v>
      </c>
      <c r="BS63" s="65"/>
      <c r="BT63" s="65">
        <f ca="1"/>
        <v>0</v>
      </c>
      <c r="BU63" s="24"/>
      <c r="BV63" s="65">
        <f ca="1"/>
        <v>0</v>
      </c>
      <c r="BW63" s="19"/>
      <c r="BX63" s="16"/>
      <c r="BY63" s="56">
        <f ca="1">IF(Table1[[#This Row],[Debt]]&gt;Table1[[#This Row],[Income]],1,0)</f>
        <v>1</v>
      </c>
      <c r="BZ63" s="19"/>
      <c r="CA63" s="24"/>
      <c r="CB63" s="76">
        <f ca="1">IF(U62&gt;CC62, C62,0)</f>
        <v>20</v>
      </c>
      <c r="CC63" s="24"/>
      <c r="CD63" s="19"/>
      <c r="CE63" s="16"/>
      <c r="CF63" s="16"/>
      <c r="CG63" s="16"/>
      <c r="CH63" s="16"/>
    </row>
    <row r="64" spans="1:86" x14ac:dyDescent="0.35">
      <c r="A64" s="1">
        <f t="shared" ca="1" si="2"/>
        <v>1</v>
      </c>
      <c r="B64" s="1" t="str">
        <f t="shared" ca="1" si="3"/>
        <v>Women</v>
      </c>
      <c r="C64" s="1">
        <f t="shared" ca="1" si="4"/>
        <v>28</v>
      </c>
      <c r="D64" s="1">
        <f t="shared" ca="1" si="5"/>
        <v>3</v>
      </c>
      <c r="E64" s="1" t="str">
        <f t="shared" ca="1" si="6"/>
        <v>teaching</v>
      </c>
      <c r="F64" s="1">
        <f t="shared" ca="1" si="7"/>
        <v>2</v>
      </c>
      <c r="G64" s="1" t="str">
        <f t="shared" ca="1" si="8"/>
        <v>college</v>
      </c>
      <c r="H64" s="1">
        <f t="shared" ca="1" si="9"/>
        <v>2</v>
      </c>
      <c r="I64" s="1">
        <f t="shared" ca="1" si="0"/>
        <v>3</v>
      </c>
      <c r="J64" s="70">
        <f t="shared" ca="1" si="10"/>
        <v>2977</v>
      </c>
      <c r="K64" s="1">
        <f t="shared" ca="1" si="11"/>
        <v>4</v>
      </c>
      <c r="L64" s="1" t="str">
        <f t="shared" ca="1" si="12"/>
        <v>El-Dekhila</v>
      </c>
      <c r="M64" s="70">
        <f t="shared" ca="1" si="13"/>
        <v>17862</v>
      </c>
      <c r="N64" s="70">
        <f t="shared" ca="1" si="14"/>
        <v>17584.952154999439</v>
      </c>
      <c r="O64" s="70">
        <f t="shared" ca="1" si="15"/>
        <v>7905.8869272899219</v>
      </c>
      <c r="P64" s="70">
        <f t="shared" ca="1" si="16"/>
        <v>5446</v>
      </c>
      <c r="Q64" s="70">
        <f t="shared" ca="1" si="17"/>
        <v>5083.0905412280063</v>
      </c>
      <c r="R64" s="70">
        <f t="shared" ca="1" si="18"/>
        <v>3601.5829073298783</v>
      </c>
      <c r="S64" s="70">
        <f t="shared" ca="1" si="19"/>
        <v>29369.469834619798</v>
      </c>
      <c r="T64" s="70">
        <f t="shared" ca="1" si="20"/>
        <v>28114.042696227443</v>
      </c>
      <c r="U64" s="70">
        <f t="shared" ca="1" si="21"/>
        <v>1255.4271383923551</v>
      </c>
      <c r="W64" s="7">
        <f t="shared" ca="1" si="22"/>
        <v>1</v>
      </c>
      <c r="X64" s="4">
        <f t="shared" ca="1" si="23"/>
        <v>0</v>
      </c>
      <c r="Y64" s="4"/>
      <c r="Z64" s="4"/>
      <c r="AA64" s="8"/>
      <c r="AC64" s="7">
        <f ca="1">IF(Table1[[#This Row],[field of work]] = "teaching",1,0)</f>
        <v>1</v>
      </c>
      <c r="AD64" s="4">
        <f ca="1">IF(Table1[[#This Row],[field of work]] = "health", 1,0)</f>
        <v>0</v>
      </c>
      <c r="AE64" s="4">
        <f ca="1">IF(Table1[[#This Row],[field of work]] = "construction", 1,0)</f>
        <v>0</v>
      </c>
      <c r="AF64" s="4">
        <f ca="1">IF(Table1[[#This Row],[field of work]] = "IT", 1,0)</f>
        <v>0</v>
      </c>
      <c r="AG64" s="4">
        <f ca="1">IF(Table1[[#This Row],[field of work]] = "general work", 1,0)</f>
        <v>0</v>
      </c>
      <c r="AH64" s="4">
        <f ca="1">IF(Table1[[#This Row],[field of work]] = "agriculture", 1,0)</f>
        <v>0</v>
      </c>
      <c r="AI64" s="4"/>
      <c r="AJ64" s="4"/>
      <c r="AK64" s="4"/>
      <c r="AL64" s="4"/>
      <c r="AM64" s="4"/>
      <c r="AN64" s="4"/>
      <c r="AO64" s="8"/>
      <c r="AP64" s="18">
        <f t="shared" ca="1" si="24"/>
        <v>2635.2956424299741</v>
      </c>
      <c r="AQ64" s="19"/>
      <c r="AR64" s="23">
        <f ca="1">IF(Table1[[#This Row],[Debt]]&gt;$AS$2,1,0)</f>
        <v>1</v>
      </c>
      <c r="AS64" s="24"/>
      <c r="AT64" s="24"/>
      <c r="AU64" s="19"/>
      <c r="AV64" s="87"/>
      <c r="AW64" s="82">
        <f ca="1">Table1[[#This Row],[Mortage left]]/Table1[[#This Row],[Value of the house]]</f>
        <v>0.98448953952521767</v>
      </c>
      <c r="AX64" s="29">
        <f t="shared" ca="1" si="25"/>
        <v>0</v>
      </c>
      <c r="AY64" s="30"/>
      <c r="AZ64" s="19"/>
      <c r="BA64" s="68">
        <f ca="1" xml:space="preserve"> IF(Table1[[#This Row],[Area]]="Sedi Beshr",Table1[[#This Row],[Income]],0)</f>
        <v>0</v>
      </c>
      <c r="BB64" s="65"/>
      <c r="BC64" s="65">
        <f ca="1" xml:space="preserve"> IF(Table1[[#This Row],[Area]]="Miami",Table1[[#This Row],[Income]],0)</f>
        <v>0</v>
      </c>
      <c r="BD64" s="65"/>
      <c r="BE64" s="65">
        <f ca="1" xml:space="preserve"> IF(Table1[[#This Row],[Area]]="El-Shatbi",Table1[[#This Row],[Income]],0)</f>
        <v>0</v>
      </c>
      <c r="BF64" s="65"/>
      <c r="BG64" s="65">
        <f ca="1" xml:space="preserve"> IF(Table1[[#This Row],[Area]]="el-Hanovil",Table1[[#This Row],[Income]],0)</f>
        <v>0</v>
      </c>
      <c r="BH64" s="65"/>
      <c r="BI64" s="65">
        <f ca="1" xml:space="preserve"> IF(Table1[[#This Row],[Area]]="El-Dekhila",Table1[[#This Row],[Income]],0)</f>
        <v>2977</v>
      </c>
      <c r="BJ64" s="66"/>
      <c r="BK64" s="16"/>
      <c r="BL64" s="68">
        <f ca="1"/>
        <v>0</v>
      </c>
      <c r="BM64" s="65"/>
      <c r="BN64" s="65">
        <f ca="1"/>
        <v>3885</v>
      </c>
      <c r="BO64" s="65"/>
      <c r="BP64" s="65">
        <f ca="1"/>
        <v>0</v>
      </c>
      <c r="BQ64" s="65"/>
      <c r="BR64" s="65">
        <f ca="1"/>
        <v>0</v>
      </c>
      <c r="BS64" s="65"/>
      <c r="BT64" s="65">
        <f ca="1"/>
        <v>0</v>
      </c>
      <c r="BU64" s="24"/>
      <c r="BV64" s="65">
        <f ca="1"/>
        <v>0</v>
      </c>
      <c r="BW64" s="19"/>
      <c r="BX64" s="16"/>
      <c r="BY64" s="56">
        <f ca="1">IF(Table1[[#This Row],[Debt]]&gt;Table1[[#This Row],[Income]],1,0)</f>
        <v>1</v>
      </c>
      <c r="BZ64" s="19"/>
      <c r="CA64" s="24"/>
      <c r="CB64" s="76">
        <f ca="1">IF(U63&gt;CC63, C63,0)</f>
        <v>39</v>
      </c>
      <c r="CC64" s="24"/>
      <c r="CD64" s="19"/>
      <c r="CE64" s="16"/>
      <c r="CF64" s="16"/>
      <c r="CG64" s="16"/>
      <c r="CH64" s="16"/>
    </row>
    <row r="65" spans="1:86" x14ac:dyDescent="0.35">
      <c r="A65" s="1">
        <f t="shared" ca="1" si="2"/>
        <v>1</v>
      </c>
      <c r="B65" s="1" t="str">
        <f t="shared" ca="1" si="3"/>
        <v>Women</v>
      </c>
      <c r="C65" s="1">
        <f t="shared" ca="1" si="4"/>
        <v>20</v>
      </c>
      <c r="D65" s="1">
        <f t="shared" ca="1" si="5"/>
        <v>2</v>
      </c>
      <c r="E65" s="1" t="str">
        <f t="shared" ca="1" si="6"/>
        <v>construction</v>
      </c>
      <c r="F65" s="1">
        <f t="shared" ca="1" si="7"/>
        <v>3</v>
      </c>
      <c r="G65" s="1" t="str">
        <f t="shared" ca="1" si="8"/>
        <v>university</v>
      </c>
      <c r="H65" s="1">
        <f t="shared" ca="1" si="9"/>
        <v>4</v>
      </c>
      <c r="I65" s="1">
        <f t="shared" ca="1" si="0"/>
        <v>2</v>
      </c>
      <c r="J65" s="70">
        <f t="shared" ca="1" si="10"/>
        <v>2694</v>
      </c>
      <c r="K65" s="1">
        <f t="shared" ca="1" si="11"/>
        <v>5</v>
      </c>
      <c r="L65" s="1" t="str">
        <f t="shared" ca="1" si="12"/>
        <v>Sedi Beshr</v>
      </c>
      <c r="M65" s="70">
        <f t="shared" ca="1" si="13"/>
        <v>10776</v>
      </c>
      <c r="N65" s="70">
        <f t="shared" ca="1" si="14"/>
        <v>4281.0507850103168</v>
      </c>
      <c r="O65" s="70">
        <f t="shared" ca="1" si="15"/>
        <v>71.417538618675039</v>
      </c>
      <c r="P65" s="70">
        <f t="shared" ca="1" si="16"/>
        <v>38</v>
      </c>
      <c r="Q65" s="70">
        <f t="shared" ca="1" si="17"/>
        <v>4306.7309635976444</v>
      </c>
      <c r="R65" s="70">
        <f t="shared" ca="1" si="18"/>
        <v>3526.2189769803153</v>
      </c>
      <c r="S65" s="70">
        <f t="shared" ca="1" si="19"/>
        <v>14373.63651559899</v>
      </c>
      <c r="T65" s="70">
        <f t="shared" ca="1" si="20"/>
        <v>8625.7817486079621</v>
      </c>
      <c r="U65" s="70">
        <f t="shared" ca="1" si="21"/>
        <v>5747.8547669910276</v>
      </c>
      <c r="W65" s="7">
        <f t="shared" ca="1" si="22"/>
        <v>1</v>
      </c>
      <c r="X65" s="4">
        <f t="shared" ca="1" si="23"/>
        <v>0</v>
      </c>
      <c r="Y65" s="4"/>
      <c r="Z65" s="4"/>
      <c r="AA65" s="8"/>
      <c r="AC65" s="7">
        <f ca="1">IF(Table1[[#This Row],[field of work]] = "teaching",1,0)</f>
        <v>0</v>
      </c>
      <c r="AD65" s="4">
        <f ca="1">IF(Table1[[#This Row],[field of work]] = "health", 1,0)</f>
        <v>0</v>
      </c>
      <c r="AE65" s="4">
        <f ca="1">IF(Table1[[#This Row],[field of work]] = "construction", 1,0)</f>
        <v>1</v>
      </c>
      <c r="AF65" s="4">
        <f ca="1">IF(Table1[[#This Row],[field of work]] = "IT", 1,0)</f>
        <v>0</v>
      </c>
      <c r="AG65" s="4">
        <f ca="1">IF(Table1[[#This Row],[field of work]] = "general work", 1,0)</f>
        <v>0</v>
      </c>
      <c r="AH65" s="4">
        <f ca="1">IF(Table1[[#This Row],[field of work]] = "agriculture", 1,0)</f>
        <v>0</v>
      </c>
      <c r="AI65" s="4"/>
      <c r="AJ65" s="4"/>
      <c r="AK65" s="4"/>
      <c r="AL65" s="4"/>
      <c r="AM65" s="4"/>
      <c r="AN65" s="4"/>
      <c r="AO65" s="8"/>
      <c r="AP65" s="18">
        <f t="shared" ca="1" si="24"/>
        <v>35.708769309337519</v>
      </c>
      <c r="AQ65" s="19"/>
      <c r="AR65" s="23">
        <f ca="1">IF(Table1[[#This Row],[Debt]]&gt;$AS$2,1,0)</f>
        <v>1</v>
      </c>
      <c r="AS65" s="24"/>
      <c r="AT65" s="24"/>
      <c r="AU65" s="19"/>
      <c r="AV65" s="24"/>
      <c r="AW65" s="82">
        <f ca="1">Table1[[#This Row],[Mortage left]]/Table1[[#This Row],[Value of the house]]</f>
        <v>0.39727642771068272</v>
      </c>
      <c r="AX65" s="29">
        <f t="shared" ca="1" si="25"/>
        <v>0</v>
      </c>
      <c r="AY65" s="30"/>
      <c r="AZ65" s="19"/>
      <c r="BA65" s="68">
        <f ca="1" xml:space="preserve"> IF(Table1[[#This Row],[Area]]="Sedi Beshr",Table1[[#This Row],[Income]],0)</f>
        <v>2694</v>
      </c>
      <c r="BB65" s="65"/>
      <c r="BC65" s="65">
        <f ca="1" xml:space="preserve"> IF(Table1[[#This Row],[Area]]="Miami",Table1[[#This Row],[Income]],0)</f>
        <v>0</v>
      </c>
      <c r="BD65" s="65"/>
      <c r="BE65" s="65">
        <f ca="1" xml:space="preserve"> IF(Table1[[#This Row],[Area]]="El-Shatbi",Table1[[#This Row],[Income]],0)</f>
        <v>0</v>
      </c>
      <c r="BF65" s="65"/>
      <c r="BG65" s="65">
        <f ca="1" xml:space="preserve"> IF(Table1[[#This Row],[Area]]="el-Hanovil",Table1[[#This Row],[Income]],0)</f>
        <v>0</v>
      </c>
      <c r="BH65" s="65"/>
      <c r="BI65" s="65">
        <f ca="1" xml:space="preserve"> IF(Table1[[#This Row],[Area]]="El-Dekhila",Table1[[#This Row],[Income]],0)</f>
        <v>0</v>
      </c>
      <c r="BJ65" s="66"/>
      <c r="BK65" s="16"/>
      <c r="BL65" s="68">
        <f ca="1"/>
        <v>0</v>
      </c>
      <c r="BM65" s="65"/>
      <c r="BN65" s="65">
        <f ca="1"/>
        <v>0</v>
      </c>
      <c r="BO65" s="65"/>
      <c r="BP65" s="65">
        <f ca="1"/>
        <v>2977</v>
      </c>
      <c r="BQ65" s="65"/>
      <c r="BR65" s="65">
        <f ca="1"/>
        <v>0</v>
      </c>
      <c r="BS65" s="65"/>
      <c r="BT65" s="65">
        <f ca="1"/>
        <v>0</v>
      </c>
      <c r="BU65" s="24"/>
      <c r="BV65" s="65">
        <f ca="1"/>
        <v>0</v>
      </c>
      <c r="BW65" s="19"/>
      <c r="BX65" s="16"/>
      <c r="BY65" s="56">
        <f ca="1">IF(Table1[[#This Row],[Debt]]&gt;Table1[[#This Row],[Income]],1,0)</f>
        <v>1</v>
      </c>
      <c r="BZ65" s="19"/>
      <c r="CA65" s="24"/>
      <c r="CB65" s="76">
        <f ca="1">IF(U64&gt;CC64, C64,0)</f>
        <v>28</v>
      </c>
      <c r="CC65" s="24"/>
      <c r="CD65" s="19"/>
      <c r="CE65" s="16"/>
      <c r="CF65" s="16"/>
      <c r="CG65" s="16"/>
      <c r="CH65" s="16"/>
    </row>
    <row r="66" spans="1:86" x14ac:dyDescent="0.35">
      <c r="A66" s="1">
        <f t="shared" ca="1" si="2"/>
        <v>1</v>
      </c>
      <c r="B66" s="1" t="str">
        <f t="shared" ca="1" si="3"/>
        <v>Women</v>
      </c>
      <c r="C66" s="1">
        <f t="shared" ca="1" si="4"/>
        <v>32</v>
      </c>
      <c r="D66" s="1">
        <f t="shared" ca="1" si="5"/>
        <v>4</v>
      </c>
      <c r="E66" s="1" t="str">
        <f t="shared" ca="1" si="6"/>
        <v>IT</v>
      </c>
      <c r="F66" s="1">
        <f t="shared" ca="1" si="7"/>
        <v>5</v>
      </c>
      <c r="G66" s="1" t="str">
        <f t="shared" ca="1" si="8"/>
        <v>other</v>
      </c>
      <c r="H66" s="1">
        <f t="shared" ca="1" si="9"/>
        <v>1</v>
      </c>
      <c r="I66" s="1">
        <f t="shared" ca="1" si="0"/>
        <v>1</v>
      </c>
      <c r="J66" s="70">
        <f t="shared" ca="1" si="10"/>
        <v>2764</v>
      </c>
      <c r="K66" s="1">
        <f t="shared" ca="1" si="11"/>
        <v>1</v>
      </c>
      <c r="L66" s="1" t="str">
        <f t="shared" ca="1" si="12"/>
        <v>El-Shatbi</v>
      </c>
      <c r="M66" s="70">
        <f t="shared" ca="1" si="13"/>
        <v>8292</v>
      </c>
      <c r="N66" s="70">
        <f t="shared" ca="1" si="14"/>
        <v>6656.118459890622</v>
      </c>
      <c r="O66" s="70">
        <f t="shared" ca="1" si="15"/>
        <v>1804.1151217223296</v>
      </c>
      <c r="P66" s="70">
        <f t="shared" ca="1" si="16"/>
        <v>1066</v>
      </c>
      <c r="Q66" s="70">
        <f t="shared" ca="1" si="17"/>
        <v>2728.6794607810057</v>
      </c>
      <c r="R66" s="70">
        <f t="shared" ca="1" si="18"/>
        <v>3636.1333474252383</v>
      </c>
      <c r="S66" s="70">
        <f t="shared" ca="1" si="19"/>
        <v>13732.248469147569</v>
      </c>
      <c r="T66" s="70">
        <f t="shared" ca="1" si="20"/>
        <v>10450.797920671628</v>
      </c>
      <c r="U66" s="70">
        <f t="shared" ca="1" si="21"/>
        <v>3281.4505484759411</v>
      </c>
      <c r="W66" s="7">
        <f t="shared" ca="1" si="22"/>
        <v>1</v>
      </c>
      <c r="X66" s="4">
        <f t="shared" ca="1" si="23"/>
        <v>0</v>
      </c>
      <c r="Y66" s="4"/>
      <c r="Z66" s="4"/>
      <c r="AA66" s="8"/>
      <c r="AC66" s="7">
        <f ca="1">IF(Table1[[#This Row],[field of work]] = "teaching",1,0)</f>
        <v>0</v>
      </c>
      <c r="AD66" s="4">
        <f ca="1">IF(Table1[[#This Row],[field of work]] = "health", 1,0)</f>
        <v>0</v>
      </c>
      <c r="AE66" s="4">
        <f ca="1">IF(Table1[[#This Row],[field of work]] = "construction", 1,0)</f>
        <v>0</v>
      </c>
      <c r="AF66" s="4">
        <f ca="1">IF(Table1[[#This Row],[field of work]] = "IT", 1,0)</f>
        <v>1</v>
      </c>
      <c r="AG66" s="4">
        <f ca="1">IF(Table1[[#This Row],[field of work]] = "general work", 1,0)</f>
        <v>0</v>
      </c>
      <c r="AH66" s="4">
        <f ca="1">IF(Table1[[#This Row],[field of work]] = "agriculture", 1,0)</f>
        <v>0</v>
      </c>
      <c r="AI66" s="4"/>
      <c r="AJ66" s="4"/>
      <c r="AK66" s="4"/>
      <c r="AL66" s="4"/>
      <c r="AM66" s="4"/>
      <c r="AN66" s="4"/>
      <c r="AO66" s="8"/>
      <c r="AP66" s="18">
        <f t="shared" ca="1" si="24"/>
        <v>1804.1151217223296</v>
      </c>
      <c r="AQ66" s="19"/>
      <c r="AR66" s="23">
        <f ca="1">IF(Table1[[#This Row],[Debt]]&gt;$AS$2,1,0)</f>
        <v>1</v>
      </c>
      <c r="AS66" s="24"/>
      <c r="AT66" s="24"/>
      <c r="AU66" s="19"/>
      <c r="AV66" s="24"/>
      <c r="AW66" s="82">
        <f ca="1">Table1[[#This Row],[Mortage left]]/Table1[[#This Row],[Value of the house]]</f>
        <v>0.80271568498439727</v>
      </c>
      <c r="AX66" s="29">
        <f t="shared" ca="1" si="25"/>
        <v>0</v>
      </c>
      <c r="AY66" s="30"/>
      <c r="AZ66" s="19"/>
      <c r="BA66" s="68">
        <f ca="1" xml:space="preserve"> IF(Table1[[#This Row],[Area]]="Sedi Beshr",Table1[[#This Row],[Income]],0)</f>
        <v>0</v>
      </c>
      <c r="BB66" s="65"/>
      <c r="BC66" s="65">
        <f ca="1" xml:space="preserve"> IF(Table1[[#This Row],[Area]]="Miami",Table1[[#This Row],[Income]],0)</f>
        <v>0</v>
      </c>
      <c r="BD66" s="65"/>
      <c r="BE66" s="65">
        <f ca="1" xml:space="preserve"> IF(Table1[[#This Row],[Area]]="El-Shatbi",Table1[[#This Row],[Income]],0)</f>
        <v>2764</v>
      </c>
      <c r="BF66" s="65"/>
      <c r="BG66" s="65">
        <f ca="1" xml:space="preserve"> IF(Table1[[#This Row],[Area]]="el-Hanovil",Table1[[#This Row],[Income]],0)</f>
        <v>0</v>
      </c>
      <c r="BH66" s="65"/>
      <c r="BI66" s="65">
        <f ca="1" xml:space="preserve"> IF(Table1[[#This Row],[Area]]="El-Dekhila",Table1[[#This Row],[Income]],0)</f>
        <v>0</v>
      </c>
      <c r="BJ66" s="66"/>
      <c r="BK66" s="16"/>
      <c r="BL66" s="68">
        <f ca="1"/>
        <v>0</v>
      </c>
      <c r="BM66" s="65"/>
      <c r="BN66" s="65">
        <f ca="1"/>
        <v>2694</v>
      </c>
      <c r="BO66" s="65"/>
      <c r="BP66" s="65">
        <f ca="1"/>
        <v>0</v>
      </c>
      <c r="BQ66" s="65"/>
      <c r="BR66" s="65">
        <f ca="1"/>
        <v>0</v>
      </c>
      <c r="BS66" s="65"/>
      <c r="BT66" s="65">
        <f ca="1"/>
        <v>0</v>
      </c>
      <c r="BU66" s="24"/>
      <c r="BV66" s="65">
        <f ca="1"/>
        <v>0</v>
      </c>
      <c r="BW66" s="19"/>
      <c r="BX66" s="16"/>
      <c r="BY66" s="56">
        <f ca="1">IF(Table1[[#This Row],[Debt]]&gt;Table1[[#This Row],[Income]],1,0)</f>
        <v>0</v>
      </c>
      <c r="BZ66" s="19"/>
      <c r="CA66" s="24"/>
      <c r="CB66" s="76">
        <f ca="1">IF(U65&gt;CC65, C65,0)</f>
        <v>20</v>
      </c>
      <c r="CC66" s="24"/>
      <c r="CD66" s="19"/>
      <c r="CE66" s="16"/>
      <c r="CF66" s="16"/>
      <c r="CG66" s="16"/>
      <c r="CH66" s="16"/>
    </row>
    <row r="67" spans="1:86" x14ac:dyDescent="0.35">
      <c r="A67" s="1">
        <f t="shared" ca="1" si="2"/>
        <v>0</v>
      </c>
      <c r="B67" s="1" t="str">
        <f t="shared" ca="1" si="3"/>
        <v>Men</v>
      </c>
      <c r="C67" s="1">
        <f t="shared" ca="1" si="4"/>
        <v>25</v>
      </c>
      <c r="D67" s="1">
        <f t="shared" ca="1" si="5"/>
        <v>4</v>
      </c>
      <c r="E67" s="1" t="str">
        <f t="shared" ca="1" si="6"/>
        <v>IT</v>
      </c>
      <c r="F67" s="1">
        <f t="shared" ca="1" si="7"/>
        <v>3</v>
      </c>
      <c r="G67" s="1" t="str">
        <f t="shared" ca="1" si="8"/>
        <v>university</v>
      </c>
      <c r="H67" s="1">
        <f t="shared" ca="1" si="9"/>
        <v>3</v>
      </c>
      <c r="I67" s="1">
        <f t="shared" ref="I67:I130" ca="1" si="26">RANDBETWEEN(1,3)</f>
        <v>3</v>
      </c>
      <c r="J67" s="70">
        <f t="shared" ca="1" si="10"/>
        <v>1697</v>
      </c>
      <c r="K67" s="1">
        <f t="shared" ca="1" si="11"/>
        <v>3</v>
      </c>
      <c r="L67" s="1" t="str">
        <f t="shared" ca="1" si="12"/>
        <v>El-Hanovil</v>
      </c>
      <c r="M67" s="70">
        <f t="shared" ca="1" si="13"/>
        <v>10182</v>
      </c>
      <c r="N67" s="70">
        <f t="shared" ca="1" si="14"/>
        <v>2453.8787128108997</v>
      </c>
      <c r="O67" s="70">
        <f t="shared" ca="1" si="15"/>
        <v>2375.2460233920092</v>
      </c>
      <c r="P67" s="70">
        <f t="shared" ca="1" si="16"/>
        <v>1360</v>
      </c>
      <c r="Q67" s="70">
        <f t="shared" ca="1" si="17"/>
        <v>182.07942728668013</v>
      </c>
      <c r="R67" s="70">
        <f t="shared" ca="1" si="18"/>
        <v>1127.3503376984058</v>
      </c>
      <c r="S67" s="70">
        <f t="shared" ca="1" si="19"/>
        <v>13684.596361090416</v>
      </c>
      <c r="T67" s="70">
        <f t="shared" ca="1" si="20"/>
        <v>3995.9581400975799</v>
      </c>
      <c r="U67" s="70">
        <f t="shared" ca="1" si="21"/>
        <v>9688.6382209928361</v>
      </c>
      <c r="W67" s="7">
        <f t="shared" ca="1" si="22"/>
        <v>0</v>
      </c>
      <c r="X67" s="4">
        <f t="shared" ca="1" si="23"/>
        <v>1</v>
      </c>
      <c r="Y67" s="4"/>
      <c r="Z67" s="4"/>
      <c r="AA67" s="8"/>
      <c r="AC67" s="7">
        <f ca="1">IF(Table1[[#This Row],[field of work]] = "teaching",1,0)</f>
        <v>0</v>
      </c>
      <c r="AD67" s="4">
        <f ca="1">IF(Table1[[#This Row],[field of work]] = "health", 1,0)</f>
        <v>0</v>
      </c>
      <c r="AE67" s="4">
        <f ca="1">IF(Table1[[#This Row],[field of work]] = "construction", 1,0)</f>
        <v>0</v>
      </c>
      <c r="AF67" s="4">
        <f ca="1">IF(Table1[[#This Row],[field of work]] = "IT", 1,0)</f>
        <v>1</v>
      </c>
      <c r="AG67" s="4">
        <f ca="1">IF(Table1[[#This Row],[field of work]] = "general work", 1,0)</f>
        <v>0</v>
      </c>
      <c r="AH67" s="4">
        <f ca="1">IF(Table1[[#This Row],[field of work]] = "agriculture", 1,0)</f>
        <v>0</v>
      </c>
      <c r="AI67" s="4"/>
      <c r="AJ67" s="4"/>
      <c r="AK67" s="4"/>
      <c r="AL67" s="4"/>
      <c r="AM67" s="4"/>
      <c r="AN67" s="4"/>
      <c r="AO67" s="8"/>
      <c r="AP67" s="18">
        <f t="shared" ca="1" si="24"/>
        <v>791.7486744640031</v>
      </c>
      <c r="AQ67" s="19"/>
      <c r="AR67" s="23">
        <f ca="1">IF(Table1[[#This Row],[Debt]]&gt;$AS$2,1,0)</f>
        <v>0</v>
      </c>
      <c r="AS67" s="24"/>
      <c r="AT67" s="24"/>
      <c r="AU67" s="19"/>
      <c r="AV67" s="24"/>
      <c r="AW67" s="82">
        <f ca="1">Table1[[#This Row],[Mortage left]]/Table1[[#This Row],[Value of the house]]</f>
        <v>0.24100164140747396</v>
      </c>
      <c r="AX67" s="29">
        <f t="shared" ca="1" si="25"/>
        <v>1</v>
      </c>
      <c r="AY67" s="30"/>
      <c r="AZ67" s="19"/>
      <c r="BA67" s="68">
        <f ca="1" xml:space="preserve"> IF(Table1[[#This Row],[Area]]="Sedi Beshr",Table1[[#This Row],[Income]],0)</f>
        <v>0</v>
      </c>
      <c r="BB67" s="65"/>
      <c r="BC67" s="65">
        <f ca="1" xml:space="preserve"> IF(Table1[[#This Row],[Area]]="Miami",Table1[[#This Row],[Income]],0)</f>
        <v>0</v>
      </c>
      <c r="BD67" s="65"/>
      <c r="BE67" s="65">
        <f ca="1" xml:space="preserve"> IF(Table1[[#This Row],[Area]]="El-Shatbi",Table1[[#This Row],[Income]],0)</f>
        <v>0</v>
      </c>
      <c r="BF67" s="65"/>
      <c r="BG67" s="65">
        <f ca="1" xml:space="preserve"> IF(Table1[[#This Row],[Area]]="el-Hanovil",Table1[[#This Row],[Income]],0)</f>
        <v>1697</v>
      </c>
      <c r="BH67" s="65"/>
      <c r="BI67" s="65">
        <f ca="1" xml:space="preserve"> IF(Table1[[#This Row],[Area]]="El-Dekhila",Table1[[#This Row],[Income]],0)</f>
        <v>0</v>
      </c>
      <c r="BJ67" s="66"/>
      <c r="BK67" s="16"/>
      <c r="BL67" s="68">
        <f ca="1"/>
        <v>0</v>
      </c>
      <c r="BM67" s="65"/>
      <c r="BN67" s="65">
        <f ca="1"/>
        <v>0</v>
      </c>
      <c r="BO67" s="65"/>
      <c r="BP67" s="65">
        <f ca="1"/>
        <v>0</v>
      </c>
      <c r="BQ67" s="65"/>
      <c r="BR67" s="65">
        <f ca="1"/>
        <v>2764</v>
      </c>
      <c r="BS67" s="65"/>
      <c r="BT67" s="65">
        <f ca="1"/>
        <v>0</v>
      </c>
      <c r="BU67" s="24"/>
      <c r="BV67" s="65">
        <f ca="1"/>
        <v>0</v>
      </c>
      <c r="BW67" s="19"/>
      <c r="BX67" s="16"/>
      <c r="BY67" s="56">
        <f ca="1">IF(Table1[[#This Row],[Debt]]&gt;Table1[[#This Row],[Income]],1,0)</f>
        <v>0</v>
      </c>
      <c r="BZ67" s="19"/>
      <c r="CA67" s="24"/>
      <c r="CB67" s="76">
        <f ca="1">IF(U66&gt;CC66, C66,0)</f>
        <v>32</v>
      </c>
      <c r="CC67" s="24"/>
      <c r="CD67" s="19"/>
      <c r="CE67" s="16"/>
      <c r="CF67" s="16"/>
      <c r="CG67" s="16"/>
      <c r="CH67" s="16"/>
    </row>
    <row r="68" spans="1:86" x14ac:dyDescent="0.35">
      <c r="A68" s="1">
        <f t="shared" ref="A68:A131" ca="1" si="27">RANDBETWEEN(0,1)</f>
        <v>0</v>
      </c>
      <c r="B68" s="1" t="str">
        <f t="shared" ref="B68:B131" ca="1" si="28">IF(A68 = 1, "Women","Men")</f>
        <v>Men</v>
      </c>
      <c r="C68" s="1">
        <f t="shared" ref="C68:C131" ca="1" si="29">RANDBETWEEN(20,40)</f>
        <v>39</v>
      </c>
      <c r="D68" s="1">
        <f t="shared" ref="D68:D131" ca="1" si="30">RANDBETWEEN(1,6)</f>
        <v>2</v>
      </c>
      <c r="E68" s="1" t="str">
        <f t="shared" ref="E68:E131" ca="1" si="31">VLOOKUP(D68,$CJ$3:$CK$8,2)</f>
        <v>construction</v>
      </c>
      <c r="F68" s="1">
        <f t="shared" ref="F68:F131" ca="1" si="32">RANDBETWEEN(1,5)</f>
        <v>4</v>
      </c>
      <c r="G68" s="1" t="str">
        <f t="shared" ref="G68:G131" ca="1" si="33">VLOOKUP(F68,$CL$3:$CM$7,2)</f>
        <v>technical</v>
      </c>
      <c r="H68" s="1">
        <f t="shared" ref="H68:H131" ca="1" si="34">RANDBETWEEN(0,4)</f>
        <v>3</v>
      </c>
      <c r="I68" s="1">
        <f t="shared" ca="1" si="26"/>
        <v>1</v>
      </c>
      <c r="J68" s="70">
        <f t="shared" ref="J68:J131" ca="1" si="35">RANDBETWEEN(1000,7000)</f>
        <v>1264</v>
      </c>
      <c r="K68" s="1">
        <f t="shared" ref="K68:K131" ca="1" si="36">RANDBETWEEN(1,5)</f>
        <v>5</v>
      </c>
      <c r="L68" s="1" t="str">
        <f t="shared" ref="L68:L131" ca="1" si="37">VLOOKUP(K68,$CN$3:$CO$7,2)</f>
        <v>Sedi Beshr</v>
      </c>
      <c r="M68" s="70">
        <f t="shared" ref="M68:M131" ca="1" si="38">J68*RANDBETWEEN(3,6)</f>
        <v>6320</v>
      </c>
      <c r="N68" s="70">
        <f t="shared" ref="N68:N131" ca="1" si="39">RAND()*M68</f>
        <v>2972.3408671873508</v>
      </c>
      <c r="O68" s="70">
        <f t="shared" ref="O68:O131" ca="1" si="40">I68*RAND()*J68</f>
        <v>1065.023042750192</v>
      </c>
      <c r="P68" s="70">
        <f t="shared" ref="P68:P131" ca="1" si="41">RANDBETWEEN(0,O68)</f>
        <v>884</v>
      </c>
      <c r="Q68" s="70">
        <f t="shared" ref="Q68:Q131" ca="1" si="42">RAND()*J68*2</f>
        <v>2245.7587831169894</v>
      </c>
      <c r="R68" s="70">
        <f t="shared" ref="R68:R131" ca="1" si="43">RAND()*J68*1.5</f>
        <v>187.43590583509041</v>
      </c>
      <c r="S68" s="70">
        <f t="shared" ref="S68:S131" ca="1" si="44">O68+M68+R68</f>
        <v>7572.4589485852821</v>
      </c>
      <c r="T68" s="70">
        <f t="shared" ref="T68:T131" ca="1" si="45">N68+P68+Q68</f>
        <v>6102.0996503043407</v>
      </c>
      <c r="U68" s="70">
        <f t="shared" ref="U68:U131" ca="1" si="46">S68-T68</f>
        <v>1470.3592982809414</v>
      </c>
      <c r="W68" s="7">
        <f t="shared" ref="W68:W131" ca="1" si="47">IF(B68="Women",1,0)</f>
        <v>0</v>
      </c>
      <c r="X68" s="4">
        <f t="shared" ref="X68:X131" ca="1" si="48">IF(B68 = "Men",1,0)</f>
        <v>1</v>
      </c>
      <c r="Y68" s="4"/>
      <c r="Z68" s="4"/>
      <c r="AA68" s="8"/>
      <c r="AC68" s="7">
        <f ca="1">IF(Table1[[#This Row],[field of work]] = "teaching",1,0)</f>
        <v>0</v>
      </c>
      <c r="AD68" s="4">
        <f ca="1">IF(Table1[[#This Row],[field of work]] = "health", 1,0)</f>
        <v>0</v>
      </c>
      <c r="AE68" s="4">
        <f ca="1">IF(Table1[[#This Row],[field of work]] = "construction", 1,0)</f>
        <v>1</v>
      </c>
      <c r="AF68" s="4">
        <f ca="1">IF(Table1[[#This Row],[field of work]] = "IT", 1,0)</f>
        <v>0</v>
      </c>
      <c r="AG68" s="4">
        <f ca="1">IF(Table1[[#This Row],[field of work]] = "general work", 1,0)</f>
        <v>0</v>
      </c>
      <c r="AH68" s="4">
        <f ca="1">IF(Table1[[#This Row],[field of work]] = "agriculture", 1,0)</f>
        <v>0</v>
      </c>
      <c r="AI68" s="4"/>
      <c r="AJ68" s="4"/>
      <c r="AK68" s="4"/>
      <c r="AL68" s="4"/>
      <c r="AM68" s="4"/>
      <c r="AN68" s="4"/>
      <c r="AO68" s="8"/>
      <c r="AP68" s="18">
        <f t="shared" ref="AP68:AP131" ca="1" si="49" xml:space="preserve"> O68/I68</f>
        <v>1065.023042750192</v>
      </c>
      <c r="AQ68" s="19"/>
      <c r="AR68" s="23">
        <f ca="1">IF(Table1[[#This Row],[Debt]]&gt;$AS$2,1,0)</f>
        <v>1</v>
      </c>
      <c r="AS68" s="24"/>
      <c r="AT68" s="24"/>
      <c r="AU68" s="19"/>
      <c r="AV68" s="24"/>
      <c r="AW68" s="82">
        <f ca="1">Table1[[#This Row],[Mortage left]]/Table1[[#This Row],[Value of the house]]</f>
        <v>0.47030709923850489</v>
      </c>
      <c r="AX68" s="29">
        <f t="shared" ref="AX68:AX131" ca="1" si="50">IF(AW68&lt;$AY$2,1,0)</f>
        <v>0</v>
      </c>
      <c r="AY68" s="30"/>
      <c r="AZ68" s="19"/>
      <c r="BA68" s="68">
        <f ca="1" xml:space="preserve"> IF(Table1[[#This Row],[Area]]="Sedi Beshr",Table1[[#This Row],[Income]],0)</f>
        <v>1264</v>
      </c>
      <c r="BB68" s="65"/>
      <c r="BC68" s="65">
        <f ca="1" xml:space="preserve"> IF(Table1[[#This Row],[Area]]="Miami",Table1[[#This Row],[Income]],0)</f>
        <v>0</v>
      </c>
      <c r="BD68" s="65"/>
      <c r="BE68" s="65">
        <f ca="1" xml:space="preserve"> IF(Table1[[#This Row],[Area]]="El-Shatbi",Table1[[#This Row],[Income]],0)</f>
        <v>0</v>
      </c>
      <c r="BF68" s="65"/>
      <c r="BG68" s="65">
        <f ca="1" xml:space="preserve"> IF(Table1[[#This Row],[Area]]="el-Hanovil",Table1[[#This Row],[Income]],0)</f>
        <v>0</v>
      </c>
      <c r="BH68" s="65"/>
      <c r="BI68" s="65">
        <f ca="1" xml:space="preserve"> IF(Table1[[#This Row],[Area]]="El-Dekhila",Table1[[#This Row],[Income]],0)</f>
        <v>0</v>
      </c>
      <c r="BJ68" s="66"/>
      <c r="BK68" s="16"/>
      <c r="BL68" s="68">
        <f ca="1"/>
        <v>0</v>
      </c>
      <c r="BM68" s="65"/>
      <c r="BN68" s="65">
        <f ca="1"/>
        <v>0</v>
      </c>
      <c r="BO68" s="65"/>
      <c r="BP68" s="65">
        <f ca="1"/>
        <v>0</v>
      </c>
      <c r="BQ68" s="65"/>
      <c r="BR68" s="65">
        <f ca="1"/>
        <v>1697</v>
      </c>
      <c r="BS68" s="65"/>
      <c r="BT68" s="65">
        <f ca="1"/>
        <v>0</v>
      </c>
      <c r="BU68" s="24"/>
      <c r="BV68" s="65">
        <f ca="1"/>
        <v>0</v>
      </c>
      <c r="BW68" s="19"/>
      <c r="BX68" s="16"/>
      <c r="BY68" s="56">
        <f ca="1">IF(Table1[[#This Row],[Debt]]&gt;Table1[[#This Row],[Income]],1,0)</f>
        <v>1</v>
      </c>
      <c r="BZ68" s="19"/>
      <c r="CA68" s="24"/>
      <c r="CB68" s="76">
        <f ca="1">IF(U67&gt;CC67, C67,0)</f>
        <v>25</v>
      </c>
      <c r="CC68" s="24"/>
      <c r="CD68" s="19"/>
      <c r="CE68" s="16"/>
      <c r="CF68" s="16"/>
      <c r="CG68" s="16"/>
      <c r="CH68" s="16"/>
    </row>
    <row r="69" spans="1:86" x14ac:dyDescent="0.35">
      <c r="A69" s="1">
        <f t="shared" ca="1" si="27"/>
        <v>0</v>
      </c>
      <c r="B69" s="1" t="str">
        <f t="shared" ca="1" si="28"/>
        <v>Men</v>
      </c>
      <c r="C69" s="1">
        <f t="shared" ca="1" si="29"/>
        <v>20</v>
      </c>
      <c r="D69" s="1">
        <f t="shared" ca="1" si="30"/>
        <v>4</v>
      </c>
      <c r="E69" s="1" t="str">
        <f t="shared" ca="1" si="31"/>
        <v>IT</v>
      </c>
      <c r="F69" s="1">
        <f t="shared" ca="1" si="32"/>
        <v>3</v>
      </c>
      <c r="G69" s="1" t="str">
        <f t="shared" ca="1" si="33"/>
        <v>university</v>
      </c>
      <c r="H69" s="1">
        <f t="shared" ca="1" si="34"/>
        <v>0</v>
      </c>
      <c r="I69" s="1">
        <f t="shared" ca="1" si="26"/>
        <v>3</v>
      </c>
      <c r="J69" s="70">
        <f t="shared" ca="1" si="35"/>
        <v>6166</v>
      </c>
      <c r="K69" s="1">
        <f t="shared" ca="1" si="36"/>
        <v>1</v>
      </c>
      <c r="L69" s="1" t="str">
        <f t="shared" ca="1" si="37"/>
        <v>El-Shatbi</v>
      </c>
      <c r="M69" s="70">
        <f t="shared" ca="1" si="38"/>
        <v>24664</v>
      </c>
      <c r="N69" s="70">
        <f t="shared" ca="1" si="39"/>
        <v>13173.683040432845</v>
      </c>
      <c r="O69" s="70">
        <f t="shared" ca="1" si="40"/>
        <v>6530.9786400827788</v>
      </c>
      <c r="P69" s="70">
        <f t="shared" ca="1" si="41"/>
        <v>4473</v>
      </c>
      <c r="Q69" s="70">
        <f t="shared" ca="1" si="42"/>
        <v>322.4236675556877</v>
      </c>
      <c r="R69" s="70">
        <f t="shared" ca="1" si="43"/>
        <v>1377.3691507035146</v>
      </c>
      <c r="S69" s="70">
        <f t="shared" ca="1" si="44"/>
        <v>32572.347790786294</v>
      </c>
      <c r="T69" s="70">
        <f t="shared" ca="1" si="45"/>
        <v>17969.106707988532</v>
      </c>
      <c r="U69" s="70">
        <f t="shared" ca="1" si="46"/>
        <v>14603.241082797762</v>
      </c>
      <c r="W69" s="7">
        <f t="shared" ca="1" si="47"/>
        <v>0</v>
      </c>
      <c r="X69" s="4">
        <f t="shared" ca="1" si="48"/>
        <v>1</v>
      </c>
      <c r="Y69" s="4"/>
      <c r="Z69" s="4"/>
      <c r="AA69" s="8"/>
      <c r="AC69" s="7">
        <f ca="1">IF(Table1[[#This Row],[field of work]] = "teaching",1,0)</f>
        <v>0</v>
      </c>
      <c r="AD69" s="4">
        <f ca="1">IF(Table1[[#This Row],[field of work]] = "health", 1,0)</f>
        <v>0</v>
      </c>
      <c r="AE69" s="4">
        <f ca="1">IF(Table1[[#This Row],[field of work]] = "construction", 1,0)</f>
        <v>0</v>
      </c>
      <c r="AF69" s="4">
        <f ca="1">IF(Table1[[#This Row],[field of work]] = "IT", 1,0)</f>
        <v>1</v>
      </c>
      <c r="AG69" s="4">
        <f ca="1">IF(Table1[[#This Row],[field of work]] = "general work", 1,0)</f>
        <v>0</v>
      </c>
      <c r="AH69" s="4">
        <f ca="1">IF(Table1[[#This Row],[field of work]] = "agriculture", 1,0)</f>
        <v>0</v>
      </c>
      <c r="AI69" s="4"/>
      <c r="AJ69" s="4"/>
      <c r="AK69" s="4"/>
      <c r="AL69" s="4"/>
      <c r="AM69" s="4"/>
      <c r="AN69" s="4"/>
      <c r="AO69" s="8"/>
      <c r="AP69" s="18">
        <f t="shared" ca="1" si="49"/>
        <v>2176.9928800275929</v>
      </c>
      <c r="AQ69" s="19"/>
      <c r="AR69" s="23">
        <f ca="1">IF(Table1[[#This Row],[Debt]]&gt;$AS$2,1,0)</f>
        <v>0</v>
      </c>
      <c r="AS69" s="24"/>
      <c r="AT69" s="24"/>
      <c r="AU69" s="19"/>
      <c r="AV69" s="24"/>
      <c r="AW69" s="82">
        <f ca="1">Table1[[#This Row],[Mortage left]]/Table1[[#This Row],[Value of the house]]</f>
        <v>0.53412597471751722</v>
      </c>
      <c r="AX69" s="29">
        <f t="shared" ca="1" si="50"/>
        <v>0</v>
      </c>
      <c r="AY69" s="30"/>
      <c r="AZ69" s="19"/>
      <c r="BA69" s="68">
        <f ca="1" xml:space="preserve"> IF(Table1[[#This Row],[Area]]="Sedi Beshr",Table1[[#This Row],[Income]],0)</f>
        <v>0</v>
      </c>
      <c r="BB69" s="65"/>
      <c r="BC69" s="65">
        <f ca="1" xml:space="preserve"> IF(Table1[[#This Row],[Area]]="Miami",Table1[[#This Row],[Income]],0)</f>
        <v>0</v>
      </c>
      <c r="BD69" s="65"/>
      <c r="BE69" s="65">
        <f ca="1" xml:space="preserve"> IF(Table1[[#This Row],[Area]]="El-Shatbi",Table1[[#This Row],[Income]],0)</f>
        <v>6166</v>
      </c>
      <c r="BF69" s="65"/>
      <c r="BG69" s="65">
        <f ca="1" xml:space="preserve"> IF(Table1[[#This Row],[Area]]="el-Hanovil",Table1[[#This Row],[Income]],0)</f>
        <v>0</v>
      </c>
      <c r="BH69" s="65"/>
      <c r="BI69" s="65">
        <f ca="1" xml:space="preserve"> IF(Table1[[#This Row],[Area]]="El-Dekhila",Table1[[#This Row],[Income]],0)</f>
        <v>0</v>
      </c>
      <c r="BJ69" s="66"/>
      <c r="BK69" s="16"/>
      <c r="BL69" s="68">
        <f ca="1"/>
        <v>0</v>
      </c>
      <c r="BM69" s="65"/>
      <c r="BN69" s="65">
        <f ca="1"/>
        <v>1264</v>
      </c>
      <c r="BO69" s="65"/>
      <c r="BP69" s="65">
        <f ca="1"/>
        <v>0</v>
      </c>
      <c r="BQ69" s="65"/>
      <c r="BR69" s="65">
        <f ca="1"/>
        <v>0</v>
      </c>
      <c r="BS69" s="65"/>
      <c r="BT69" s="65">
        <f ca="1"/>
        <v>0</v>
      </c>
      <c r="BU69" s="24"/>
      <c r="BV69" s="65">
        <f ca="1"/>
        <v>0</v>
      </c>
      <c r="BW69" s="19"/>
      <c r="BX69" s="16"/>
      <c r="BY69" s="56">
        <f ca="1">IF(Table1[[#This Row],[Debt]]&gt;Table1[[#This Row],[Income]],1,0)</f>
        <v>0</v>
      </c>
      <c r="BZ69" s="19"/>
      <c r="CA69" s="24"/>
      <c r="CB69" s="76">
        <f t="shared" ref="CB69:CB132" ca="1" si="51">IF(U68&gt;CC68, C68,0)</f>
        <v>39</v>
      </c>
      <c r="CC69" s="24"/>
      <c r="CD69" s="19"/>
      <c r="CE69" s="16"/>
      <c r="CF69" s="16"/>
      <c r="CG69" s="16"/>
      <c r="CH69" s="16"/>
    </row>
    <row r="70" spans="1:86" x14ac:dyDescent="0.35">
      <c r="A70" s="1">
        <f t="shared" ca="1" si="27"/>
        <v>0</v>
      </c>
      <c r="B70" s="1" t="str">
        <f t="shared" ca="1" si="28"/>
        <v>Men</v>
      </c>
      <c r="C70" s="1">
        <f t="shared" ca="1" si="29"/>
        <v>24</v>
      </c>
      <c r="D70" s="1">
        <f t="shared" ca="1" si="30"/>
        <v>4</v>
      </c>
      <c r="E70" s="1" t="str">
        <f t="shared" ca="1" si="31"/>
        <v>IT</v>
      </c>
      <c r="F70" s="1">
        <f t="shared" ca="1" si="32"/>
        <v>5</v>
      </c>
      <c r="G70" s="1" t="str">
        <f t="shared" ca="1" si="33"/>
        <v>other</v>
      </c>
      <c r="H70" s="1">
        <f t="shared" ca="1" si="34"/>
        <v>3</v>
      </c>
      <c r="I70" s="1">
        <f t="shared" ca="1" si="26"/>
        <v>2</v>
      </c>
      <c r="J70" s="70">
        <f t="shared" ca="1" si="35"/>
        <v>4645</v>
      </c>
      <c r="K70" s="1">
        <f t="shared" ca="1" si="36"/>
        <v>2</v>
      </c>
      <c r="L70" s="1" t="str">
        <f t="shared" ca="1" si="37"/>
        <v>Miami</v>
      </c>
      <c r="M70" s="70">
        <f t="shared" ca="1" si="38"/>
        <v>13935</v>
      </c>
      <c r="N70" s="70">
        <f t="shared" ca="1" si="39"/>
        <v>4826.2674023219597</v>
      </c>
      <c r="O70" s="70">
        <f t="shared" ca="1" si="40"/>
        <v>4133.2416942573791</v>
      </c>
      <c r="P70" s="70">
        <f t="shared" ca="1" si="41"/>
        <v>2910</v>
      </c>
      <c r="Q70" s="70">
        <f t="shared" ca="1" si="42"/>
        <v>3384.7083550320181</v>
      </c>
      <c r="R70" s="70">
        <f t="shared" ca="1" si="43"/>
        <v>3144.4901376321859</v>
      </c>
      <c r="S70" s="70">
        <f t="shared" ca="1" si="44"/>
        <v>21212.731831889567</v>
      </c>
      <c r="T70" s="70">
        <f t="shared" ca="1" si="45"/>
        <v>11120.975757353977</v>
      </c>
      <c r="U70" s="70">
        <f t="shared" ca="1" si="46"/>
        <v>10091.75607453559</v>
      </c>
      <c r="W70" s="7">
        <f t="shared" ca="1" si="47"/>
        <v>0</v>
      </c>
      <c r="X70" s="4">
        <f t="shared" ca="1" si="48"/>
        <v>1</v>
      </c>
      <c r="Y70" s="4"/>
      <c r="Z70" s="4"/>
      <c r="AA70" s="8"/>
      <c r="AC70" s="7">
        <f ca="1">IF(Table1[[#This Row],[field of work]] = "teaching",1,0)</f>
        <v>0</v>
      </c>
      <c r="AD70" s="4">
        <f ca="1">IF(Table1[[#This Row],[field of work]] = "health", 1,0)</f>
        <v>0</v>
      </c>
      <c r="AE70" s="4">
        <f ca="1">IF(Table1[[#This Row],[field of work]] = "construction", 1,0)</f>
        <v>0</v>
      </c>
      <c r="AF70" s="4">
        <f ca="1">IF(Table1[[#This Row],[field of work]] = "IT", 1,0)</f>
        <v>1</v>
      </c>
      <c r="AG70" s="4">
        <f ca="1">IF(Table1[[#This Row],[field of work]] = "general work", 1,0)</f>
        <v>0</v>
      </c>
      <c r="AH70" s="4">
        <f ca="1">IF(Table1[[#This Row],[field of work]] = "agriculture", 1,0)</f>
        <v>0</v>
      </c>
      <c r="AI70" s="4"/>
      <c r="AJ70" s="4"/>
      <c r="AK70" s="4"/>
      <c r="AL70" s="4"/>
      <c r="AM70" s="4"/>
      <c r="AN70" s="4"/>
      <c r="AO70" s="8"/>
      <c r="AP70" s="18">
        <f t="shared" ca="1" si="49"/>
        <v>2066.6208471286895</v>
      </c>
      <c r="AQ70" s="19"/>
      <c r="AR70" s="23">
        <f ca="1">IF(Table1[[#This Row],[Debt]]&gt;$AS$2,1,0)</f>
        <v>1</v>
      </c>
      <c r="AS70" s="24"/>
      <c r="AT70" s="24"/>
      <c r="AU70" s="19"/>
      <c r="AV70" s="24"/>
      <c r="AW70" s="82">
        <f ca="1">Table1[[#This Row],[Mortage left]]/Table1[[#This Row],[Value of the house]]</f>
        <v>0.34634139952077214</v>
      </c>
      <c r="AX70" s="29">
        <f t="shared" ca="1" si="50"/>
        <v>0</v>
      </c>
      <c r="AY70" s="30"/>
      <c r="AZ70" s="19"/>
      <c r="BA70" s="68">
        <f ca="1" xml:space="preserve"> IF(Table1[[#This Row],[Area]]="Sedi Beshr",Table1[[#This Row],[Income]],0)</f>
        <v>0</v>
      </c>
      <c r="BB70" s="65"/>
      <c r="BC70" s="65">
        <f ca="1" xml:space="preserve"> IF(Table1[[#This Row],[Area]]="Miami",Table1[[#This Row],[Income]],0)</f>
        <v>4645</v>
      </c>
      <c r="BD70" s="65"/>
      <c r="BE70" s="65">
        <f ca="1" xml:space="preserve"> IF(Table1[[#This Row],[Area]]="El-Shatbi",Table1[[#This Row],[Income]],0)</f>
        <v>0</v>
      </c>
      <c r="BF70" s="65"/>
      <c r="BG70" s="65">
        <f ca="1" xml:space="preserve"> IF(Table1[[#This Row],[Area]]="el-Hanovil",Table1[[#This Row],[Income]],0)</f>
        <v>0</v>
      </c>
      <c r="BH70" s="65"/>
      <c r="BI70" s="65">
        <f ca="1" xml:space="preserve"> IF(Table1[[#This Row],[Area]]="El-Dekhila",Table1[[#This Row],[Income]],0)</f>
        <v>0</v>
      </c>
      <c r="BJ70" s="66"/>
      <c r="BK70" s="16"/>
      <c r="BL70" s="68">
        <f ca="1"/>
        <v>0</v>
      </c>
      <c r="BM70" s="65"/>
      <c r="BN70" s="65">
        <f ca="1"/>
        <v>0</v>
      </c>
      <c r="BO70" s="65"/>
      <c r="BP70" s="65">
        <f ca="1"/>
        <v>0</v>
      </c>
      <c r="BQ70" s="65"/>
      <c r="BR70" s="65">
        <f ca="1"/>
        <v>6166</v>
      </c>
      <c r="BS70" s="65"/>
      <c r="BT70" s="65">
        <f ca="1"/>
        <v>0</v>
      </c>
      <c r="BU70" s="24"/>
      <c r="BV70" s="65">
        <f ca="1"/>
        <v>0</v>
      </c>
      <c r="BW70" s="19"/>
      <c r="BX70" s="16"/>
      <c r="BY70" s="56">
        <f ca="1">IF(Table1[[#This Row],[Debt]]&gt;Table1[[#This Row],[Income]],1,0)</f>
        <v>0</v>
      </c>
      <c r="BZ70" s="19"/>
      <c r="CA70" s="24"/>
      <c r="CB70" s="76">
        <f t="shared" ca="1" si="51"/>
        <v>20</v>
      </c>
      <c r="CC70" s="24"/>
      <c r="CD70" s="19"/>
      <c r="CE70" s="16"/>
      <c r="CF70" s="16"/>
      <c r="CG70" s="16"/>
      <c r="CH70" s="16"/>
    </row>
    <row r="71" spans="1:86" x14ac:dyDescent="0.35">
      <c r="A71" s="1">
        <f t="shared" ca="1" si="27"/>
        <v>0</v>
      </c>
      <c r="B71" s="1" t="str">
        <f t="shared" ca="1" si="28"/>
        <v>Men</v>
      </c>
      <c r="C71" s="1">
        <f t="shared" ca="1" si="29"/>
        <v>29</v>
      </c>
      <c r="D71" s="1">
        <f t="shared" ca="1" si="30"/>
        <v>6</v>
      </c>
      <c r="E71" s="1" t="str">
        <f t="shared" ca="1" si="31"/>
        <v>agriculture</v>
      </c>
      <c r="F71" s="1">
        <f t="shared" ca="1" si="32"/>
        <v>2</v>
      </c>
      <c r="G71" s="1" t="str">
        <f t="shared" ca="1" si="33"/>
        <v>college</v>
      </c>
      <c r="H71" s="1">
        <f t="shared" ca="1" si="34"/>
        <v>3</v>
      </c>
      <c r="I71" s="1">
        <f t="shared" ca="1" si="26"/>
        <v>2</v>
      </c>
      <c r="J71" s="70">
        <f t="shared" ca="1" si="35"/>
        <v>4340</v>
      </c>
      <c r="K71" s="1">
        <f t="shared" ca="1" si="36"/>
        <v>2</v>
      </c>
      <c r="L71" s="1" t="str">
        <f t="shared" ca="1" si="37"/>
        <v>Miami</v>
      </c>
      <c r="M71" s="70">
        <f t="shared" ca="1" si="38"/>
        <v>13020</v>
      </c>
      <c r="N71" s="70">
        <f t="shared" ca="1" si="39"/>
        <v>2535.1800984532119</v>
      </c>
      <c r="O71" s="70">
        <f t="shared" ca="1" si="40"/>
        <v>2730.6473940870269</v>
      </c>
      <c r="P71" s="70">
        <f t="shared" ca="1" si="41"/>
        <v>162</v>
      </c>
      <c r="Q71" s="70">
        <f t="shared" ca="1" si="42"/>
        <v>2748.5194304431689</v>
      </c>
      <c r="R71" s="70">
        <f t="shared" ca="1" si="43"/>
        <v>1705.8124103610221</v>
      </c>
      <c r="S71" s="70">
        <f t="shared" ca="1" si="44"/>
        <v>17456.459804448048</v>
      </c>
      <c r="T71" s="70">
        <f t="shared" ca="1" si="45"/>
        <v>5445.6995288963808</v>
      </c>
      <c r="U71" s="70">
        <f t="shared" ca="1" si="46"/>
        <v>12010.760275551667</v>
      </c>
      <c r="W71" s="7">
        <f t="shared" ca="1" si="47"/>
        <v>0</v>
      </c>
      <c r="X71" s="4">
        <f t="shared" ca="1" si="48"/>
        <v>1</v>
      </c>
      <c r="Y71" s="4"/>
      <c r="Z71" s="4"/>
      <c r="AA71" s="8"/>
      <c r="AC71" s="7">
        <f ca="1">IF(Table1[[#This Row],[field of work]] = "teaching",1,0)</f>
        <v>0</v>
      </c>
      <c r="AD71" s="4">
        <f ca="1">IF(Table1[[#This Row],[field of work]] = "health", 1,0)</f>
        <v>0</v>
      </c>
      <c r="AE71" s="4">
        <f ca="1">IF(Table1[[#This Row],[field of work]] = "construction", 1,0)</f>
        <v>0</v>
      </c>
      <c r="AF71" s="4">
        <f ca="1">IF(Table1[[#This Row],[field of work]] = "IT", 1,0)</f>
        <v>0</v>
      </c>
      <c r="AG71" s="4">
        <f ca="1">IF(Table1[[#This Row],[field of work]] = "general work", 1,0)</f>
        <v>0</v>
      </c>
      <c r="AH71" s="4">
        <f ca="1">IF(Table1[[#This Row],[field of work]] = "agriculture", 1,0)</f>
        <v>1</v>
      </c>
      <c r="AI71" s="4"/>
      <c r="AJ71" s="4"/>
      <c r="AK71" s="4"/>
      <c r="AL71" s="4"/>
      <c r="AM71" s="4"/>
      <c r="AN71" s="4"/>
      <c r="AO71" s="8"/>
      <c r="AP71" s="18">
        <f t="shared" ca="1" si="49"/>
        <v>1365.3236970435134</v>
      </c>
      <c r="AQ71" s="19"/>
      <c r="AR71" s="23">
        <f ca="1">IF(Table1[[#This Row],[Debt]]&gt;$AS$2,1,0)</f>
        <v>1</v>
      </c>
      <c r="AS71" s="24"/>
      <c r="AT71" s="24"/>
      <c r="AU71" s="19"/>
      <c r="AV71" s="24"/>
      <c r="AW71" s="82">
        <f ca="1">Table1[[#This Row],[Mortage left]]/Table1[[#This Row],[Value of the house]]</f>
        <v>0.19471429327597634</v>
      </c>
      <c r="AX71" s="29">
        <f t="shared" ca="1" si="50"/>
        <v>1</v>
      </c>
      <c r="AY71" s="30"/>
      <c r="AZ71" s="19"/>
      <c r="BA71" s="68">
        <f ca="1" xml:space="preserve"> IF(Table1[[#This Row],[Area]]="Sedi Beshr",Table1[[#This Row],[Income]],0)</f>
        <v>0</v>
      </c>
      <c r="BB71" s="65"/>
      <c r="BC71" s="65">
        <f ca="1" xml:space="preserve"> IF(Table1[[#This Row],[Area]]="Miami",Table1[[#This Row],[Income]],0)</f>
        <v>4340</v>
      </c>
      <c r="BD71" s="65"/>
      <c r="BE71" s="65">
        <f ca="1" xml:space="preserve"> IF(Table1[[#This Row],[Area]]="El-Shatbi",Table1[[#This Row],[Income]],0)</f>
        <v>0</v>
      </c>
      <c r="BF71" s="65"/>
      <c r="BG71" s="65">
        <f ca="1" xml:space="preserve"> IF(Table1[[#This Row],[Area]]="el-Hanovil",Table1[[#This Row],[Income]],0)</f>
        <v>0</v>
      </c>
      <c r="BH71" s="65"/>
      <c r="BI71" s="65">
        <f ca="1" xml:space="preserve"> IF(Table1[[#This Row],[Area]]="El-Dekhila",Table1[[#This Row],[Income]],0)</f>
        <v>0</v>
      </c>
      <c r="BJ71" s="66"/>
      <c r="BK71" s="16"/>
      <c r="BL71" s="68">
        <f ca="1"/>
        <v>0</v>
      </c>
      <c r="BM71" s="65"/>
      <c r="BN71" s="65">
        <f ca="1"/>
        <v>0</v>
      </c>
      <c r="BO71" s="65"/>
      <c r="BP71" s="65">
        <f ca="1"/>
        <v>0</v>
      </c>
      <c r="BQ71" s="65"/>
      <c r="BR71" s="65">
        <f ca="1"/>
        <v>4645</v>
      </c>
      <c r="BS71" s="65"/>
      <c r="BT71" s="65">
        <f ca="1"/>
        <v>0</v>
      </c>
      <c r="BU71" s="24"/>
      <c r="BV71" s="65">
        <f ca="1"/>
        <v>0</v>
      </c>
      <c r="BW71" s="19"/>
      <c r="BX71" s="16"/>
      <c r="BY71" s="56">
        <f ca="1">IF(Table1[[#This Row],[Debt]]&gt;Table1[[#This Row],[Income]],1,0)</f>
        <v>0</v>
      </c>
      <c r="BZ71" s="19"/>
      <c r="CA71" s="24"/>
      <c r="CB71" s="76">
        <f t="shared" ca="1" si="51"/>
        <v>24</v>
      </c>
      <c r="CC71" s="24"/>
      <c r="CD71" s="19"/>
      <c r="CE71" s="16"/>
      <c r="CF71" s="16"/>
      <c r="CG71" s="16"/>
      <c r="CH71" s="16"/>
    </row>
    <row r="72" spans="1:86" x14ac:dyDescent="0.35">
      <c r="A72" s="1">
        <f t="shared" ca="1" si="27"/>
        <v>1</v>
      </c>
      <c r="B72" s="1" t="str">
        <f t="shared" ca="1" si="28"/>
        <v>Women</v>
      </c>
      <c r="C72" s="1">
        <f t="shared" ca="1" si="29"/>
        <v>26</v>
      </c>
      <c r="D72" s="1">
        <f t="shared" ca="1" si="30"/>
        <v>1</v>
      </c>
      <c r="E72" s="1" t="str">
        <f t="shared" ca="1" si="31"/>
        <v>health</v>
      </c>
      <c r="F72" s="1">
        <f t="shared" ca="1" si="32"/>
        <v>4</v>
      </c>
      <c r="G72" s="1" t="str">
        <f t="shared" ca="1" si="33"/>
        <v>technical</v>
      </c>
      <c r="H72" s="1">
        <f t="shared" ca="1" si="34"/>
        <v>2</v>
      </c>
      <c r="I72" s="1">
        <f t="shared" ca="1" si="26"/>
        <v>3</v>
      </c>
      <c r="J72" s="70">
        <f t="shared" ca="1" si="35"/>
        <v>5756</v>
      </c>
      <c r="K72" s="1">
        <f t="shared" ca="1" si="36"/>
        <v>4</v>
      </c>
      <c r="L72" s="1" t="str">
        <f t="shared" ca="1" si="37"/>
        <v>El-Dekhila</v>
      </c>
      <c r="M72" s="70">
        <f t="shared" ca="1" si="38"/>
        <v>34536</v>
      </c>
      <c r="N72" s="70">
        <f t="shared" ca="1" si="39"/>
        <v>27367.147169344935</v>
      </c>
      <c r="O72" s="70">
        <f t="shared" ca="1" si="40"/>
        <v>12659.918418824327</v>
      </c>
      <c r="P72" s="70">
        <f t="shared" ca="1" si="41"/>
        <v>3395</v>
      </c>
      <c r="Q72" s="70">
        <f t="shared" ca="1" si="42"/>
        <v>9636.3598957341437</v>
      </c>
      <c r="R72" s="70">
        <f t="shared" ca="1" si="43"/>
        <v>1133.3370002524941</v>
      </c>
      <c r="S72" s="70">
        <f t="shared" ca="1" si="44"/>
        <v>48329.255419076821</v>
      </c>
      <c r="T72" s="70">
        <f t="shared" ca="1" si="45"/>
        <v>40398.50706507908</v>
      </c>
      <c r="U72" s="70">
        <f t="shared" ca="1" si="46"/>
        <v>7930.7483539977402</v>
      </c>
      <c r="W72" s="7">
        <f t="shared" ca="1" si="47"/>
        <v>1</v>
      </c>
      <c r="X72" s="4">
        <f t="shared" ca="1" si="48"/>
        <v>0</v>
      </c>
      <c r="Y72" s="4"/>
      <c r="Z72" s="4"/>
      <c r="AA72" s="8"/>
      <c r="AC72" s="7">
        <f ca="1">IF(Table1[[#This Row],[field of work]] = "teaching",1,0)</f>
        <v>0</v>
      </c>
      <c r="AD72" s="4">
        <f ca="1">IF(Table1[[#This Row],[field of work]] = "health", 1,0)</f>
        <v>1</v>
      </c>
      <c r="AE72" s="4">
        <f ca="1">IF(Table1[[#This Row],[field of work]] = "construction", 1,0)</f>
        <v>0</v>
      </c>
      <c r="AF72" s="4">
        <f ca="1">IF(Table1[[#This Row],[field of work]] = "IT", 1,0)</f>
        <v>0</v>
      </c>
      <c r="AG72" s="4">
        <f ca="1">IF(Table1[[#This Row],[field of work]] = "general work", 1,0)</f>
        <v>0</v>
      </c>
      <c r="AH72" s="4">
        <f ca="1">IF(Table1[[#This Row],[field of work]] = "agriculture", 1,0)</f>
        <v>0</v>
      </c>
      <c r="AI72" s="4"/>
      <c r="AJ72" s="4"/>
      <c r="AK72" s="4"/>
      <c r="AL72" s="4"/>
      <c r="AM72" s="4"/>
      <c r="AN72" s="4"/>
      <c r="AO72" s="8"/>
      <c r="AP72" s="18">
        <f t="shared" ca="1" si="49"/>
        <v>4219.9728062747754</v>
      </c>
      <c r="AQ72" s="19"/>
      <c r="AR72" s="23">
        <f ca="1">IF(Table1[[#This Row],[Debt]]&gt;$AS$2,1,0)</f>
        <v>1</v>
      </c>
      <c r="AS72" s="24"/>
      <c r="AT72" s="24"/>
      <c r="AU72" s="19"/>
      <c r="AV72" s="24"/>
      <c r="AW72" s="82">
        <f ca="1">Table1[[#This Row],[Mortage left]]/Table1[[#This Row],[Value of the house]]</f>
        <v>0.79242376561689065</v>
      </c>
      <c r="AX72" s="29">
        <f t="shared" ca="1" si="50"/>
        <v>0</v>
      </c>
      <c r="AY72" s="30"/>
      <c r="AZ72" s="19"/>
      <c r="BA72" s="68">
        <f ca="1" xml:space="preserve"> IF(Table1[[#This Row],[Area]]="Sedi Beshr",Table1[[#This Row],[Income]],0)</f>
        <v>0</v>
      </c>
      <c r="BB72" s="65"/>
      <c r="BC72" s="65">
        <f ca="1" xml:space="preserve"> IF(Table1[[#This Row],[Area]]="Miami",Table1[[#This Row],[Income]],0)</f>
        <v>0</v>
      </c>
      <c r="BD72" s="65"/>
      <c r="BE72" s="65">
        <f ca="1" xml:space="preserve"> IF(Table1[[#This Row],[Area]]="El-Shatbi",Table1[[#This Row],[Income]],0)</f>
        <v>0</v>
      </c>
      <c r="BF72" s="65"/>
      <c r="BG72" s="65">
        <f ca="1" xml:space="preserve"> IF(Table1[[#This Row],[Area]]="el-Hanovil",Table1[[#This Row],[Income]],0)</f>
        <v>0</v>
      </c>
      <c r="BH72" s="65"/>
      <c r="BI72" s="65">
        <f ca="1" xml:space="preserve"> IF(Table1[[#This Row],[Area]]="El-Dekhila",Table1[[#This Row],[Income]],0)</f>
        <v>5756</v>
      </c>
      <c r="BJ72" s="66"/>
      <c r="BK72" s="16"/>
      <c r="BL72" s="68">
        <f ca="1"/>
        <v>0</v>
      </c>
      <c r="BM72" s="65"/>
      <c r="BN72" s="65">
        <f ca="1"/>
        <v>0</v>
      </c>
      <c r="BO72" s="65"/>
      <c r="BP72" s="65">
        <f ca="1"/>
        <v>0</v>
      </c>
      <c r="BQ72" s="65"/>
      <c r="BR72" s="65">
        <f ca="1"/>
        <v>0</v>
      </c>
      <c r="BS72" s="65"/>
      <c r="BT72" s="65">
        <f ca="1"/>
        <v>0</v>
      </c>
      <c r="BU72" s="24"/>
      <c r="BV72" s="65">
        <f ca="1"/>
        <v>4340</v>
      </c>
      <c r="BW72" s="19"/>
      <c r="BX72" s="16"/>
      <c r="BY72" s="56">
        <f ca="1">IF(Table1[[#This Row],[Debt]]&gt;Table1[[#This Row],[Income]],1,0)</f>
        <v>1</v>
      </c>
      <c r="BZ72" s="19"/>
      <c r="CA72" s="24"/>
      <c r="CB72" s="76">
        <f t="shared" ca="1" si="51"/>
        <v>29</v>
      </c>
      <c r="CC72" s="24"/>
      <c r="CD72" s="19"/>
      <c r="CE72" s="16"/>
      <c r="CF72" s="16"/>
      <c r="CG72" s="16"/>
      <c r="CH72" s="16"/>
    </row>
    <row r="73" spans="1:86" x14ac:dyDescent="0.35">
      <c r="A73" s="1">
        <f t="shared" ca="1" si="27"/>
        <v>1</v>
      </c>
      <c r="B73" s="1" t="str">
        <f t="shared" ca="1" si="28"/>
        <v>Women</v>
      </c>
      <c r="C73" s="1">
        <f t="shared" ca="1" si="29"/>
        <v>25</v>
      </c>
      <c r="D73" s="1">
        <f t="shared" ca="1" si="30"/>
        <v>3</v>
      </c>
      <c r="E73" s="1" t="str">
        <f t="shared" ca="1" si="31"/>
        <v>teaching</v>
      </c>
      <c r="F73" s="1">
        <f t="shared" ca="1" si="32"/>
        <v>2</v>
      </c>
      <c r="G73" s="1" t="str">
        <f t="shared" ca="1" si="33"/>
        <v>college</v>
      </c>
      <c r="H73" s="1">
        <f t="shared" ca="1" si="34"/>
        <v>2</v>
      </c>
      <c r="I73" s="1">
        <f t="shared" ca="1" si="26"/>
        <v>1</v>
      </c>
      <c r="J73" s="70">
        <f t="shared" ca="1" si="35"/>
        <v>2911</v>
      </c>
      <c r="K73" s="1">
        <f t="shared" ca="1" si="36"/>
        <v>4</v>
      </c>
      <c r="L73" s="1" t="str">
        <f t="shared" ca="1" si="37"/>
        <v>El-Dekhila</v>
      </c>
      <c r="M73" s="70">
        <f t="shared" ca="1" si="38"/>
        <v>8733</v>
      </c>
      <c r="N73" s="70">
        <f t="shared" ca="1" si="39"/>
        <v>2166.2945647804636</v>
      </c>
      <c r="O73" s="70">
        <f t="shared" ca="1" si="40"/>
        <v>1333.2813873823823</v>
      </c>
      <c r="P73" s="70">
        <f t="shared" ca="1" si="41"/>
        <v>457</v>
      </c>
      <c r="Q73" s="70">
        <f t="shared" ca="1" si="42"/>
        <v>475.73281405682235</v>
      </c>
      <c r="R73" s="70">
        <f t="shared" ca="1" si="43"/>
        <v>361.90587846621344</v>
      </c>
      <c r="S73" s="70">
        <f t="shared" ca="1" si="44"/>
        <v>10428.187265848595</v>
      </c>
      <c r="T73" s="70">
        <f t="shared" ca="1" si="45"/>
        <v>3099.0273788372861</v>
      </c>
      <c r="U73" s="70">
        <f t="shared" ca="1" si="46"/>
        <v>7329.1598870113094</v>
      </c>
      <c r="W73" s="7">
        <f t="shared" ca="1" si="47"/>
        <v>1</v>
      </c>
      <c r="X73" s="4">
        <f t="shared" ca="1" si="48"/>
        <v>0</v>
      </c>
      <c r="Y73" s="4"/>
      <c r="Z73" s="4"/>
      <c r="AA73" s="8"/>
      <c r="AC73" s="7">
        <f ca="1">IF(Table1[[#This Row],[field of work]] = "teaching",1,0)</f>
        <v>1</v>
      </c>
      <c r="AD73" s="4">
        <f ca="1">IF(Table1[[#This Row],[field of work]] = "health", 1,0)</f>
        <v>0</v>
      </c>
      <c r="AE73" s="4">
        <f ca="1">IF(Table1[[#This Row],[field of work]] = "construction", 1,0)</f>
        <v>0</v>
      </c>
      <c r="AF73" s="4">
        <f ca="1">IF(Table1[[#This Row],[field of work]] = "IT", 1,0)</f>
        <v>0</v>
      </c>
      <c r="AG73" s="4">
        <f ca="1">IF(Table1[[#This Row],[field of work]] = "general work", 1,0)</f>
        <v>0</v>
      </c>
      <c r="AH73" s="4">
        <f ca="1">IF(Table1[[#This Row],[field of work]] = "agriculture", 1,0)</f>
        <v>0</v>
      </c>
      <c r="AI73" s="4"/>
      <c r="AJ73" s="4"/>
      <c r="AK73" s="4"/>
      <c r="AL73" s="4"/>
      <c r="AM73" s="4"/>
      <c r="AN73" s="4"/>
      <c r="AO73" s="8"/>
      <c r="AP73" s="18">
        <f t="shared" ca="1" si="49"/>
        <v>1333.2813873823823</v>
      </c>
      <c r="AQ73" s="19"/>
      <c r="AR73" s="23">
        <f ca="1">IF(Table1[[#This Row],[Debt]]&gt;$AS$2,1,0)</f>
        <v>0</v>
      </c>
      <c r="AS73" s="24"/>
      <c r="AT73" s="24"/>
      <c r="AU73" s="19"/>
      <c r="AV73" s="24"/>
      <c r="AW73" s="82">
        <f ca="1">Table1[[#This Row],[Mortage left]]/Table1[[#This Row],[Value of the house]]</f>
        <v>0.24805846384752817</v>
      </c>
      <c r="AX73" s="29">
        <f t="shared" ca="1" si="50"/>
        <v>1</v>
      </c>
      <c r="AY73" s="30"/>
      <c r="AZ73" s="19"/>
      <c r="BA73" s="68">
        <f ca="1" xml:space="preserve"> IF(Table1[[#This Row],[Area]]="Sedi Beshr",Table1[[#This Row],[Income]],0)</f>
        <v>0</v>
      </c>
      <c r="BB73" s="65"/>
      <c r="BC73" s="65">
        <f ca="1" xml:space="preserve"> IF(Table1[[#This Row],[Area]]="Miami",Table1[[#This Row],[Income]],0)</f>
        <v>0</v>
      </c>
      <c r="BD73" s="65"/>
      <c r="BE73" s="65">
        <f ca="1" xml:space="preserve"> IF(Table1[[#This Row],[Area]]="El-Shatbi",Table1[[#This Row],[Income]],0)</f>
        <v>0</v>
      </c>
      <c r="BF73" s="65"/>
      <c r="BG73" s="65">
        <f ca="1" xml:space="preserve"> IF(Table1[[#This Row],[Area]]="el-Hanovil",Table1[[#This Row],[Income]],0)</f>
        <v>0</v>
      </c>
      <c r="BH73" s="65"/>
      <c r="BI73" s="65">
        <f ca="1" xml:space="preserve"> IF(Table1[[#This Row],[Area]]="El-Dekhila",Table1[[#This Row],[Income]],0)</f>
        <v>2911</v>
      </c>
      <c r="BJ73" s="66"/>
      <c r="BK73" s="16"/>
      <c r="BL73" s="68">
        <f ca="1"/>
        <v>5756</v>
      </c>
      <c r="BM73" s="65"/>
      <c r="BN73" s="65">
        <f ca="1"/>
        <v>0</v>
      </c>
      <c r="BO73" s="65"/>
      <c r="BP73" s="65">
        <f ca="1"/>
        <v>0</v>
      </c>
      <c r="BQ73" s="65"/>
      <c r="BR73" s="65">
        <f ca="1"/>
        <v>0</v>
      </c>
      <c r="BS73" s="65"/>
      <c r="BT73" s="65">
        <f ca="1"/>
        <v>0</v>
      </c>
      <c r="BU73" s="24"/>
      <c r="BV73" s="65">
        <f ca="1"/>
        <v>0</v>
      </c>
      <c r="BW73" s="19"/>
      <c r="BX73" s="16"/>
      <c r="BY73" s="56">
        <f ca="1">IF(Table1[[#This Row],[Debt]]&gt;Table1[[#This Row],[Income]],1,0)</f>
        <v>0</v>
      </c>
      <c r="BZ73" s="19"/>
      <c r="CA73" s="24"/>
      <c r="CB73" s="76">
        <f t="shared" ca="1" si="51"/>
        <v>26</v>
      </c>
      <c r="CC73" s="24"/>
      <c r="CD73" s="19"/>
      <c r="CE73" s="16"/>
      <c r="CF73" s="16"/>
      <c r="CG73" s="16"/>
      <c r="CH73" s="16"/>
    </row>
    <row r="74" spans="1:86" x14ac:dyDescent="0.35">
      <c r="A74" s="1">
        <f t="shared" ca="1" si="27"/>
        <v>0</v>
      </c>
      <c r="B74" s="1" t="str">
        <f t="shared" ca="1" si="28"/>
        <v>Men</v>
      </c>
      <c r="C74" s="1">
        <f t="shared" ca="1" si="29"/>
        <v>29</v>
      </c>
      <c r="D74" s="1">
        <f t="shared" ca="1" si="30"/>
        <v>6</v>
      </c>
      <c r="E74" s="1" t="str">
        <f t="shared" ca="1" si="31"/>
        <v>agriculture</v>
      </c>
      <c r="F74" s="1">
        <f t="shared" ca="1" si="32"/>
        <v>4</v>
      </c>
      <c r="G74" s="1" t="str">
        <f t="shared" ca="1" si="33"/>
        <v>technical</v>
      </c>
      <c r="H74" s="1">
        <f t="shared" ca="1" si="34"/>
        <v>3</v>
      </c>
      <c r="I74" s="1">
        <f t="shared" ca="1" si="26"/>
        <v>2</v>
      </c>
      <c r="J74" s="70">
        <f t="shared" ca="1" si="35"/>
        <v>5611</v>
      </c>
      <c r="K74" s="1">
        <f t="shared" ca="1" si="36"/>
        <v>3</v>
      </c>
      <c r="L74" s="1" t="str">
        <f t="shared" ca="1" si="37"/>
        <v>El-Hanovil</v>
      </c>
      <c r="M74" s="70">
        <f t="shared" ca="1" si="38"/>
        <v>22444</v>
      </c>
      <c r="N74" s="70">
        <f t="shared" ca="1" si="39"/>
        <v>13746.270734973306</v>
      </c>
      <c r="O74" s="70">
        <f t="shared" ca="1" si="40"/>
        <v>1478.8934839123276</v>
      </c>
      <c r="P74" s="70">
        <f t="shared" ca="1" si="41"/>
        <v>1258</v>
      </c>
      <c r="Q74" s="70">
        <f t="shared" ca="1" si="42"/>
        <v>3096.6304082566276</v>
      </c>
      <c r="R74" s="70">
        <f t="shared" ca="1" si="43"/>
        <v>4782.1818042176292</v>
      </c>
      <c r="S74" s="70">
        <f t="shared" ca="1" si="44"/>
        <v>28705.075288129956</v>
      </c>
      <c r="T74" s="70">
        <f t="shared" ca="1" si="45"/>
        <v>18100.901143229934</v>
      </c>
      <c r="U74" s="70">
        <f t="shared" ca="1" si="46"/>
        <v>10604.174144900022</v>
      </c>
      <c r="W74" s="7">
        <f t="shared" ca="1" si="47"/>
        <v>0</v>
      </c>
      <c r="X74" s="4">
        <f t="shared" ca="1" si="48"/>
        <v>1</v>
      </c>
      <c r="Y74" s="4"/>
      <c r="Z74" s="4"/>
      <c r="AA74" s="8"/>
      <c r="AC74" s="7">
        <f ca="1">IF(Table1[[#This Row],[field of work]] = "teaching",1,0)</f>
        <v>0</v>
      </c>
      <c r="AD74" s="4">
        <f ca="1">IF(Table1[[#This Row],[field of work]] = "health", 1,0)</f>
        <v>0</v>
      </c>
      <c r="AE74" s="4">
        <f ca="1">IF(Table1[[#This Row],[field of work]] = "construction", 1,0)</f>
        <v>0</v>
      </c>
      <c r="AF74" s="4">
        <f ca="1">IF(Table1[[#This Row],[field of work]] = "IT", 1,0)</f>
        <v>0</v>
      </c>
      <c r="AG74" s="4">
        <f ca="1">IF(Table1[[#This Row],[field of work]] = "general work", 1,0)</f>
        <v>0</v>
      </c>
      <c r="AH74" s="4">
        <f ca="1">IF(Table1[[#This Row],[field of work]] = "agriculture", 1,0)</f>
        <v>1</v>
      </c>
      <c r="AI74" s="4"/>
      <c r="AJ74" s="4"/>
      <c r="AK74" s="4"/>
      <c r="AL74" s="4"/>
      <c r="AM74" s="4"/>
      <c r="AN74" s="4"/>
      <c r="AO74" s="8"/>
      <c r="AP74" s="18">
        <f t="shared" ca="1" si="49"/>
        <v>739.44674195616381</v>
      </c>
      <c r="AQ74" s="19"/>
      <c r="AR74" s="23">
        <f ca="1">IF(Table1[[#This Row],[Debt]]&gt;$AS$2,1,0)</f>
        <v>1</v>
      </c>
      <c r="AS74" s="24"/>
      <c r="AT74" s="24"/>
      <c r="AU74" s="19"/>
      <c r="AV74" s="24"/>
      <c r="AW74" s="82">
        <f ca="1">Table1[[#This Row],[Mortage left]]/Table1[[#This Row],[Value of the house]]</f>
        <v>0.61246973511732783</v>
      </c>
      <c r="AX74" s="29">
        <f t="shared" ca="1" si="50"/>
        <v>0</v>
      </c>
      <c r="AY74" s="30"/>
      <c r="AZ74" s="19"/>
      <c r="BA74" s="68">
        <f ca="1" xml:space="preserve"> IF(Table1[[#This Row],[Area]]="Sedi Beshr",Table1[[#This Row],[Income]],0)</f>
        <v>0</v>
      </c>
      <c r="BB74" s="65"/>
      <c r="BC74" s="65">
        <f ca="1" xml:space="preserve"> IF(Table1[[#This Row],[Area]]="Miami",Table1[[#This Row],[Income]],0)</f>
        <v>0</v>
      </c>
      <c r="BD74" s="65"/>
      <c r="BE74" s="65">
        <f ca="1" xml:space="preserve"> IF(Table1[[#This Row],[Area]]="El-Shatbi",Table1[[#This Row],[Income]],0)</f>
        <v>0</v>
      </c>
      <c r="BF74" s="65"/>
      <c r="BG74" s="65">
        <f ca="1" xml:space="preserve"> IF(Table1[[#This Row],[Area]]="el-Hanovil",Table1[[#This Row],[Income]],0)</f>
        <v>5611</v>
      </c>
      <c r="BH74" s="65"/>
      <c r="BI74" s="65">
        <f ca="1" xml:space="preserve"> IF(Table1[[#This Row],[Area]]="El-Dekhila",Table1[[#This Row],[Income]],0)</f>
        <v>0</v>
      </c>
      <c r="BJ74" s="66"/>
      <c r="BK74" s="16"/>
      <c r="BL74" s="68">
        <f ca="1"/>
        <v>0</v>
      </c>
      <c r="BM74" s="65"/>
      <c r="BN74" s="65">
        <f ca="1"/>
        <v>0</v>
      </c>
      <c r="BO74" s="65"/>
      <c r="BP74" s="65">
        <f ca="1"/>
        <v>2911</v>
      </c>
      <c r="BQ74" s="65"/>
      <c r="BR74" s="65">
        <f ca="1"/>
        <v>0</v>
      </c>
      <c r="BS74" s="65"/>
      <c r="BT74" s="65">
        <f ca="1"/>
        <v>0</v>
      </c>
      <c r="BU74" s="24"/>
      <c r="BV74" s="65">
        <f ca="1"/>
        <v>0</v>
      </c>
      <c r="BW74" s="19"/>
      <c r="BX74" s="16"/>
      <c r="BY74" s="56">
        <f ca="1">IF(Table1[[#This Row],[Debt]]&gt;Table1[[#This Row],[Income]],1,0)</f>
        <v>0</v>
      </c>
      <c r="BZ74" s="19"/>
      <c r="CA74" s="24"/>
      <c r="CB74" s="76">
        <f t="shared" ca="1" si="51"/>
        <v>25</v>
      </c>
      <c r="CC74" s="24"/>
      <c r="CD74" s="19"/>
      <c r="CE74" s="16"/>
      <c r="CF74" s="16"/>
      <c r="CG74" s="16"/>
      <c r="CH74" s="16"/>
    </row>
    <row r="75" spans="1:86" x14ac:dyDescent="0.35">
      <c r="A75" s="1">
        <f t="shared" ca="1" si="27"/>
        <v>0</v>
      </c>
      <c r="B75" s="1" t="str">
        <f t="shared" ca="1" si="28"/>
        <v>Men</v>
      </c>
      <c r="C75" s="1">
        <f t="shared" ca="1" si="29"/>
        <v>40</v>
      </c>
      <c r="D75" s="1">
        <f t="shared" ca="1" si="30"/>
        <v>2</v>
      </c>
      <c r="E75" s="1" t="str">
        <f t="shared" ca="1" si="31"/>
        <v>construction</v>
      </c>
      <c r="F75" s="1">
        <f t="shared" ca="1" si="32"/>
        <v>1</v>
      </c>
      <c r="G75" s="1" t="str">
        <f t="shared" ca="1" si="33"/>
        <v>High school</v>
      </c>
      <c r="H75" s="1">
        <f t="shared" ca="1" si="34"/>
        <v>4</v>
      </c>
      <c r="I75" s="1">
        <f t="shared" ca="1" si="26"/>
        <v>1</v>
      </c>
      <c r="J75" s="70">
        <f t="shared" ca="1" si="35"/>
        <v>1149</v>
      </c>
      <c r="K75" s="1">
        <f t="shared" ca="1" si="36"/>
        <v>1</v>
      </c>
      <c r="L75" s="1" t="str">
        <f t="shared" ca="1" si="37"/>
        <v>El-Shatbi</v>
      </c>
      <c r="M75" s="70">
        <f t="shared" ca="1" si="38"/>
        <v>4596</v>
      </c>
      <c r="N75" s="70">
        <f t="shared" ca="1" si="39"/>
        <v>233.87339078245512</v>
      </c>
      <c r="O75" s="70">
        <f t="shared" ca="1" si="40"/>
        <v>727.888545404041</v>
      </c>
      <c r="P75" s="70">
        <f t="shared" ca="1" si="41"/>
        <v>539</v>
      </c>
      <c r="Q75" s="70">
        <f t="shared" ca="1" si="42"/>
        <v>741.67577793622081</v>
      </c>
      <c r="R75" s="70">
        <f t="shared" ca="1" si="43"/>
        <v>62.805189810178916</v>
      </c>
      <c r="S75" s="70">
        <f t="shared" ca="1" si="44"/>
        <v>5386.6937352142195</v>
      </c>
      <c r="T75" s="70">
        <f t="shared" ca="1" si="45"/>
        <v>1514.5491687186759</v>
      </c>
      <c r="U75" s="70">
        <f t="shared" ca="1" si="46"/>
        <v>3872.1445664955436</v>
      </c>
      <c r="W75" s="7">
        <f t="shared" ca="1" si="47"/>
        <v>0</v>
      </c>
      <c r="X75" s="4">
        <f t="shared" ca="1" si="48"/>
        <v>1</v>
      </c>
      <c r="Y75" s="4"/>
      <c r="Z75" s="4"/>
      <c r="AA75" s="8"/>
      <c r="AC75" s="7">
        <f ca="1">IF(Table1[[#This Row],[field of work]] = "teaching",1,0)</f>
        <v>0</v>
      </c>
      <c r="AD75" s="4">
        <f ca="1">IF(Table1[[#This Row],[field of work]] = "health", 1,0)</f>
        <v>0</v>
      </c>
      <c r="AE75" s="4">
        <f ca="1">IF(Table1[[#This Row],[field of work]] = "construction", 1,0)</f>
        <v>1</v>
      </c>
      <c r="AF75" s="4">
        <f ca="1">IF(Table1[[#This Row],[field of work]] = "IT", 1,0)</f>
        <v>0</v>
      </c>
      <c r="AG75" s="4">
        <f ca="1">IF(Table1[[#This Row],[field of work]] = "general work", 1,0)</f>
        <v>0</v>
      </c>
      <c r="AH75" s="4">
        <f ca="1">IF(Table1[[#This Row],[field of work]] = "agriculture", 1,0)</f>
        <v>0</v>
      </c>
      <c r="AI75" s="4"/>
      <c r="AJ75" s="4"/>
      <c r="AK75" s="4"/>
      <c r="AL75" s="4"/>
      <c r="AM75" s="4"/>
      <c r="AN75" s="4"/>
      <c r="AO75" s="8"/>
      <c r="AP75" s="18">
        <f t="shared" ca="1" si="49"/>
        <v>727.888545404041</v>
      </c>
      <c r="AQ75" s="19"/>
      <c r="AR75" s="23">
        <f ca="1">IF(Table1[[#This Row],[Debt]]&gt;$AS$2,1,0)</f>
        <v>0</v>
      </c>
      <c r="AS75" s="24"/>
      <c r="AT75" s="24"/>
      <c r="AU75" s="19"/>
      <c r="AV75" s="24"/>
      <c r="AW75" s="82">
        <f ca="1">Table1[[#This Row],[Mortage left]]/Table1[[#This Row],[Value of the house]]</f>
        <v>5.0886290422640368E-2</v>
      </c>
      <c r="AX75" s="29">
        <f t="shared" ca="1" si="50"/>
        <v>1</v>
      </c>
      <c r="AY75" s="30"/>
      <c r="AZ75" s="19"/>
      <c r="BA75" s="68">
        <f ca="1" xml:space="preserve"> IF(Table1[[#This Row],[Area]]="Sedi Beshr",Table1[[#This Row],[Income]],0)</f>
        <v>0</v>
      </c>
      <c r="BB75" s="65"/>
      <c r="BC75" s="65">
        <f ca="1" xml:space="preserve"> IF(Table1[[#This Row],[Area]]="Miami",Table1[[#This Row],[Income]],0)</f>
        <v>0</v>
      </c>
      <c r="BD75" s="65"/>
      <c r="BE75" s="65">
        <f ca="1" xml:space="preserve"> IF(Table1[[#This Row],[Area]]="El-Shatbi",Table1[[#This Row],[Income]],0)</f>
        <v>1149</v>
      </c>
      <c r="BF75" s="65"/>
      <c r="BG75" s="65">
        <f ca="1" xml:space="preserve"> IF(Table1[[#This Row],[Area]]="el-Hanovil",Table1[[#This Row],[Income]],0)</f>
        <v>0</v>
      </c>
      <c r="BH75" s="65"/>
      <c r="BI75" s="65">
        <f ca="1" xml:space="preserve"> IF(Table1[[#This Row],[Area]]="El-Dekhila",Table1[[#This Row],[Income]],0)</f>
        <v>0</v>
      </c>
      <c r="BJ75" s="66"/>
      <c r="BK75" s="16"/>
      <c r="BL75" s="68">
        <f ca="1"/>
        <v>0</v>
      </c>
      <c r="BM75" s="65"/>
      <c r="BN75" s="65">
        <f ca="1"/>
        <v>0</v>
      </c>
      <c r="BO75" s="65"/>
      <c r="BP75" s="65">
        <f ca="1"/>
        <v>0</v>
      </c>
      <c r="BQ75" s="65"/>
      <c r="BR75" s="65">
        <f ca="1"/>
        <v>0</v>
      </c>
      <c r="BS75" s="65"/>
      <c r="BT75" s="65">
        <f ca="1"/>
        <v>0</v>
      </c>
      <c r="BU75" s="24"/>
      <c r="BV75" s="65">
        <f ca="1"/>
        <v>5611</v>
      </c>
      <c r="BW75" s="19"/>
      <c r="BX75" s="16"/>
      <c r="BY75" s="56">
        <f ca="1">IF(Table1[[#This Row],[Debt]]&gt;Table1[[#This Row],[Income]],1,0)</f>
        <v>0</v>
      </c>
      <c r="BZ75" s="19"/>
      <c r="CA75" s="24"/>
      <c r="CB75" s="76">
        <f t="shared" ca="1" si="51"/>
        <v>29</v>
      </c>
      <c r="CC75" s="24"/>
      <c r="CD75" s="19"/>
      <c r="CE75" s="16"/>
      <c r="CF75" s="16"/>
      <c r="CG75" s="16"/>
      <c r="CH75" s="16"/>
    </row>
    <row r="76" spans="1:86" x14ac:dyDescent="0.35">
      <c r="A76" s="1">
        <f t="shared" ca="1" si="27"/>
        <v>0</v>
      </c>
      <c r="B76" s="1" t="str">
        <f t="shared" ca="1" si="28"/>
        <v>Men</v>
      </c>
      <c r="C76" s="1">
        <f t="shared" ca="1" si="29"/>
        <v>26</v>
      </c>
      <c r="D76" s="1">
        <f t="shared" ca="1" si="30"/>
        <v>4</v>
      </c>
      <c r="E76" s="1" t="str">
        <f t="shared" ca="1" si="31"/>
        <v>IT</v>
      </c>
      <c r="F76" s="1">
        <f t="shared" ca="1" si="32"/>
        <v>1</v>
      </c>
      <c r="G76" s="1" t="str">
        <f t="shared" ca="1" si="33"/>
        <v>High school</v>
      </c>
      <c r="H76" s="1">
        <f t="shared" ca="1" si="34"/>
        <v>0</v>
      </c>
      <c r="I76" s="1">
        <f t="shared" ca="1" si="26"/>
        <v>1</v>
      </c>
      <c r="J76" s="70">
        <f t="shared" ca="1" si="35"/>
        <v>6760</v>
      </c>
      <c r="K76" s="1">
        <f t="shared" ca="1" si="36"/>
        <v>2</v>
      </c>
      <c r="L76" s="1" t="str">
        <f t="shared" ca="1" si="37"/>
        <v>Miami</v>
      </c>
      <c r="M76" s="70">
        <f t="shared" ca="1" si="38"/>
        <v>40560</v>
      </c>
      <c r="N76" s="70">
        <f t="shared" ca="1" si="39"/>
        <v>14962.003027317596</v>
      </c>
      <c r="O76" s="70">
        <f t="shared" ca="1" si="40"/>
        <v>1860.5196565567851</v>
      </c>
      <c r="P76" s="70">
        <f t="shared" ca="1" si="41"/>
        <v>1462</v>
      </c>
      <c r="Q76" s="70">
        <f t="shared" ca="1" si="42"/>
        <v>12148.427301444202</v>
      </c>
      <c r="R76" s="70">
        <f t="shared" ca="1" si="43"/>
        <v>2612.500217412819</v>
      </c>
      <c r="S76" s="70">
        <f t="shared" ca="1" si="44"/>
        <v>45033.019873969599</v>
      </c>
      <c r="T76" s="70">
        <f t="shared" ca="1" si="45"/>
        <v>28572.430328761795</v>
      </c>
      <c r="U76" s="70">
        <f t="shared" ca="1" si="46"/>
        <v>16460.589545207804</v>
      </c>
      <c r="W76" s="7">
        <f t="shared" ca="1" si="47"/>
        <v>0</v>
      </c>
      <c r="X76" s="4">
        <f t="shared" ca="1" si="48"/>
        <v>1</v>
      </c>
      <c r="Y76" s="4"/>
      <c r="Z76" s="4"/>
      <c r="AA76" s="8"/>
      <c r="AC76" s="7">
        <f ca="1">IF(Table1[[#This Row],[field of work]] = "teaching",1,0)</f>
        <v>0</v>
      </c>
      <c r="AD76" s="4">
        <f ca="1">IF(Table1[[#This Row],[field of work]] = "health", 1,0)</f>
        <v>0</v>
      </c>
      <c r="AE76" s="4">
        <f ca="1">IF(Table1[[#This Row],[field of work]] = "construction", 1,0)</f>
        <v>0</v>
      </c>
      <c r="AF76" s="4">
        <f ca="1">IF(Table1[[#This Row],[field of work]] = "IT", 1,0)</f>
        <v>1</v>
      </c>
      <c r="AG76" s="4">
        <f ca="1">IF(Table1[[#This Row],[field of work]] = "general work", 1,0)</f>
        <v>0</v>
      </c>
      <c r="AH76" s="4">
        <f ca="1">IF(Table1[[#This Row],[field of work]] = "agriculture", 1,0)</f>
        <v>0</v>
      </c>
      <c r="AI76" s="4"/>
      <c r="AJ76" s="4"/>
      <c r="AK76" s="4"/>
      <c r="AL76" s="4"/>
      <c r="AM76" s="4"/>
      <c r="AN76" s="4"/>
      <c r="AO76" s="8"/>
      <c r="AP76" s="18">
        <f t="shared" ca="1" si="49"/>
        <v>1860.5196565567851</v>
      </c>
      <c r="AQ76" s="19"/>
      <c r="AR76" s="23">
        <f ca="1">IF(Table1[[#This Row],[Debt]]&gt;$AS$2,1,0)</f>
        <v>1</v>
      </c>
      <c r="AS76" s="24"/>
      <c r="AT76" s="24"/>
      <c r="AU76" s="19"/>
      <c r="AV76" s="24"/>
      <c r="AW76" s="82">
        <f ca="1">Table1[[#This Row],[Mortage left]]/Table1[[#This Row],[Value of the house]]</f>
        <v>0.36888567621591706</v>
      </c>
      <c r="AX76" s="29">
        <f t="shared" ca="1" si="50"/>
        <v>0</v>
      </c>
      <c r="AY76" s="30"/>
      <c r="AZ76" s="19"/>
      <c r="BA76" s="68">
        <f ca="1" xml:space="preserve"> IF(Table1[[#This Row],[Area]]="Sedi Beshr",Table1[[#This Row],[Income]],0)</f>
        <v>0</v>
      </c>
      <c r="BB76" s="65"/>
      <c r="BC76" s="65">
        <f ca="1" xml:space="preserve"> IF(Table1[[#This Row],[Area]]="Miami",Table1[[#This Row],[Income]],0)</f>
        <v>6760</v>
      </c>
      <c r="BD76" s="65"/>
      <c r="BE76" s="65">
        <f ca="1" xml:space="preserve"> IF(Table1[[#This Row],[Area]]="El-Shatbi",Table1[[#This Row],[Income]],0)</f>
        <v>0</v>
      </c>
      <c r="BF76" s="65"/>
      <c r="BG76" s="65">
        <f ca="1" xml:space="preserve"> IF(Table1[[#This Row],[Area]]="el-Hanovil",Table1[[#This Row],[Income]],0)</f>
        <v>0</v>
      </c>
      <c r="BH76" s="65"/>
      <c r="BI76" s="65">
        <f ca="1" xml:space="preserve"> IF(Table1[[#This Row],[Area]]="El-Dekhila",Table1[[#This Row],[Income]],0)</f>
        <v>0</v>
      </c>
      <c r="BJ76" s="66"/>
      <c r="BK76" s="16"/>
      <c r="BL76" s="68">
        <f ca="1"/>
        <v>0</v>
      </c>
      <c r="BM76" s="65"/>
      <c r="BN76" s="65">
        <f ca="1"/>
        <v>1149</v>
      </c>
      <c r="BO76" s="65"/>
      <c r="BP76" s="65">
        <f ca="1"/>
        <v>0</v>
      </c>
      <c r="BQ76" s="65"/>
      <c r="BR76" s="65">
        <f ca="1"/>
        <v>0</v>
      </c>
      <c r="BS76" s="65"/>
      <c r="BT76" s="65">
        <f ca="1"/>
        <v>0</v>
      </c>
      <c r="BU76" s="24"/>
      <c r="BV76" s="65">
        <f ca="1"/>
        <v>0</v>
      </c>
      <c r="BW76" s="19"/>
      <c r="BX76" s="16"/>
      <c r="BY76" s="56">
        <f ca="1">IF(Table1[[#This Row],[Debt]]&gt;Table1[[#This Row],[Income]],1,0)</f>
        <v>1</v>
      </c>
      <c r="BZ76" s="19"/>
      <c r="CA76" s="24"/>
      <c r="CB76" s="76">
        <f t="shared" ca="1" si="51"/>
        <v>40</v>
      </c>
      <c r="CC76" s="24"/>
      <c r="CD76" s="19"/>
      <c r="CE76" s="16"/>
      <c r="CF76" s="16"/>
      <c r="CG76" s="16"/>
      <c r="CH76" s="16"/>
    </row>
    <row r="77" spans="1:86" x14ac:dyDescent="0.35">
      <c r="A77" s="1">
        <f t="shared" ca="1" si="27"/>
        <v>1</v>
      </c>
      <c r="B77" s="1" t="str">
        <f t="shared" ca="1" si="28"/>
        <v>Women</v>
      </c>
      <c r="C77" s="1">
        <f t="shared" ca="1" si="29"/>
        <v>20</v>
      </c>
      <c r="D77" s="1">
        <f t="shared" ca="1" si="30"/>
        <v>2</v>
      </c>
      <c r="E77" s="1" t="str">
        <f t="shared" ca="1" si="31"/>
        <v>construction</v>
      </c>
      <c r="F77" s="1">
        <f t="shared" ca="1" si="32"/>
        <v>3</v>
      </c>
      <c r="G77" s="1" t="str">
        <f t="shared" ca="1" si="33"/>
        <v>university</v>
      </c>
      <c r="H77" s="1">
        <f t="shared" ca="1" si="34"/>
        <v>0</v>
      </c>
      <c r="I77" s="1">
        <f t="shared" ca="1" si="26"/>
        <v>3</v>
      </c>
      <c r="J77" s="70">
        <f t="shared" ca="1" si="35"/>
        <v>2737</v>
      </c>
      <c r="K77" s="1">
        <f t="shared" ca="1" si="36"/>
        <v>3</v>
      </c>
      <c r="L77" s="1" t="str">
        <f t="shared" ca="1" si="37"/>
        <v>El-Hanovil</v>
      </c>
      <c r="M77" s="70">
        <f t="shared" ca="1" si="38"/>
        <v>8211</v>
      </c>
      <c r="N77" s="70">
        <f t="shared" ca="1" si="39"/>
        <v>3252.7523237129008</v>
      </c>
      <c r="O77" s="70">
        <f t="shared" ca="1" si="40"/>
        <v>4138.3500517156881</v>
      </c>
      <c r="P77" s="70">
        <f t="shared" ca="1" si="41"/>
        <v>9</v>
      </c>
      <c r="Q77" s="70">
        <f t="shared" ca="1" si="42"/>
        <v>3028.6565120746782</v>
      </c>
      <c r="R77" s="70">
        <f t="shared" ca="1" si="43"/>
        <v>1745.3211879788853</v>
      </c>
      <c r="S77" s="70">
        <f t="shared" ca="1" si="44"/>
        <v>14094.671239694573</v>
      </c>
      <c r="T77" s="70">
        <f t="shared" ca="1" si="45"/>
        <v>6290.4088357875789</v>
      </c>
      <c r="U77" s="70">
        <f t="shared" ca="1" si="46"/>
        <v>7804.2624039069942</v>
      </c>
      <c r="W77" s="7">
        <f t="shared" ca="1" si="47"/>
        <v>1</v>
      </c>
      <c r="X77" s="4">
        <f t="shared" ca="1" si="48"/>
        <v>0</v>
      </c>
      <c r="Y77" s="4"/>
      <c r="Z77" s="4"/>
      <c r="AA77" s="8"/>
      <c r="AC77" s="7">
        <f ca="1">IF(Table1[[#This Row],[field of work]] = "teaching",1,0)</f>
        <v>0</v>
      </c>
      <c r="AD77" s="4">
        <f ca="1">IF(Table1[[#This Row],[field of work]] = "health", 1,0)</f>
        <v>0</v>
      </c>
      <c r="AE77" s="4">
        <f ca="1">IF(Table1[[#This Row],[field of work]] = "construction", 1,0)</f>
        <v>1</v>
      </c>
      <c r="AF77" s="4">
        <f ca="1">IF(Table1[[#This Row],[field of work]] = "IT", 1,0)</f>
        <v>0</v>
      </c>
      <c r="AG77" s="4">
        <f ca="1">IF(Table1[[#This Row],[field of work]] = "general work", 1,0)</f>
        <v>0</v>
      </c>
      <c r="AH77" s="4">
        <f ca="1">IF(Table1[[#This Row],[field of work]] = "agriculture", 1,0)</f>
        <v>0</v>
      </c>
      <c r="AI77" s="4"/>
      <c r="AJ77" s="4"/>
      <c r="AK77" s="4"/>
      <c r="AL77" s="4"/>
      <c r="AM77" s="4"/>
      <c r="AN77" s="4"/>
      <c r="AO77" s="8"/>
      <c r="AP77" s="18">
        <f t="shared" ca="1" si="49"/>
        <v>1379.4500172385626</v>
      </c>
      <c r="AQ77" s="19"/>
      <c r="AR77" s="23">
        <f ca="1">IF(Table1[[#This Row],[Debt]]&gt;$AS$2,1,0)</f>
        <v>1</v>
      </c>
      <c r="AS77" s="24"/>
      <c r="AT77" s="24"/>
      <c r="AU77" s="19"/>
      <c r="AV77" s="24"/>
      <c r="AW77" s="82">
        <f ca="1">Table1[[#This Row],[Mortage left]]/Table1[[#This Row],[Value of the house]]</f>
        <v>0.39614569768760211</v>
      </c>
      <c r="AX77" s="29">
        <f t="shared" ca="1" si="50"/>
        <v>0</v>
      </c>
      <c r="AY77" s="30"/>
      <c r="AZ77" s="19"/>
      <c r="BA77" s="68">
        <f ca="1" xml:space="preserve"> IF(Table1[[#This Row],[Area]]="Sedi Beshr",Table1[[#This Row],[Income]],0)</f>
        <v>0</v>
      </c>
      <c r="BB77" s="65"/>
      <c r="BC77" s="65">
        <f ca="1" xml:space="preserve"> IF(Table1[[#This Row],[Area]]="Miami",Table1[[#This Row],[Income]],0)</f>
        <v>0</v>
      </c>
      <c r="BD77" s="65"/>
      <c r="BE77" s="65">
        <f ca="1" xml:space="preserve"> IF(Table1[[#This Row],[Area]]="El-Shatbi",Table1[[#This Row],[Income]],0)</f>
        <v>0</v>
      </c>
      <c r="BF77" s="65"/>
      <c r="BG77" s="65">
        <f ca="1" xml:space="preserve"> IF(Table1[[#This Row],[Area]]="el-Hanovil",Table1[[#This Row],[Income]],0)</f>
        <v>2737</v>
      </c>
      <c r="BH77" s="65"/>
      <c r="BI77" s="65">
        <f ca="1" xml:space="preserve"> IF(Table1[[#This Row],[Area]]="El-Dekhila",Table1[[#This Row],[Income]],0)</f>
        <v>0</v>
      </c>
      <c r="BJ77" s="66"/>
      <c r="BK77" s="16"/>
      <c r="BL77" s="68">
        <f ca="1"/>
        <v>0</v>
      </c>
      <c r="BM77" s="65"/>
      <c r="BN77" s="65">
        <f ca="1"/>
        <v>0</v>
      </c>
      <c r="BO77" s="65"/>
      <c r="BP77" s="65">
        <f ca="1"/>
        <v>0</v>
      </c>
      <c r="BQ77" s="65"/>
      <c r="BR77" s="65">
        <f ca="1"/>
        <v>6760</v>
      </c>
      <c r="BS77" s="65"/>
      <c r="BT77" s="65">
        <f ca="1"/>
        <v>0</v>
      </c>
      <c r="BU77" s="24"/>
      <c r="BV77" s="65">
        <f ca="1"/>
        <v>0</v>
      </c>
      <c r="BW77" s="19"/>
      <c r="BX77" s="16"/>
      <c r="BY77" s="56">
        <f ca="1">IF(Table1[[#This Row],[Debt]]&gt;Table1[[#This Row],[Income]],1,0)</f>
        <v>1</v>
      </c>
      <c r="BZ77" s="19"/>
      <c r="CA77" s="24"/>
      <c r="CB77" s="76">
        <f t="shared" ca="1" si="51"/>
        <v>26</v>
      </c>
      <c r="CC77" s="24"/>
      <c r="CD77" s="19"/>
      <c r="CE77" s="16"/>
      <c r="CF77" s="16"/>
      <c r="CG77" s="16"/>
      <c r="CH77" s="16"/>
    </row>
    <row r="78" spans="1:86" x14ac:dyDescent="0.35">
      <c r="A78" s="1">
        <f t="shared" ca="1" si="27"/>
        <v>1</v>
      </c>
      <c r="B78" s="1" t="str">
        <f t="shared" ca="1" si="28"/>
        <v>Women</v>
      </c>
      <c r="C78" s="1">
        <f t="shared" ca="1" si="29"/>
        <v>36</v>
      </c>
      <c r="D78" s="1">
        <f t="shared" ca="1" si="30"/>
        <v>6</v>
      </c>
      <c r="E78" s="1" t="str">
        <f t="shared" ca="1" si="31"/>
        <v>agriculture</v>
      </c>
      <c r="F78" s="1">
        <f t="shared" ca="1" si="32"/>
        <v>1</v>
      </c>
      <c r="G78" s="1" t="str">
        <f t="shared" ca="1" si="33"/>
        <v>High school</v>
      </c>
      <c r="H78" s="1">
        <f t="shared" ca="1" si="34"/>
        <v>2</v>
      </c>
      <c r="I78" s="1">
        <f t="shared" ca="1" si="26"/>
        <v>1</v>
      </c>
      <c r="J78" s="70">
        <f t="shared" ca="1" si="35"/>
        <v>5297</v>
      </c>
      <c r="K78" s="1">
        <f t="shared" ca="1" si="36"/>
        <v>4</v>
      </c>
      <c r="L78" s="1" t="str">
        <f t="shared" ca="1" si="37"/>
        <v>El-Dekhila</v>
      </c>
      <c r="M78" s="70">
        <f t="shared" ca="1" si="38"/>
        <v>21188</v>
      </c>
      <c r="N78" s="70">
        <f t="shared" ca="1" si="39"/>
        <v>12098.296854794371</v>
      </c>
      <c r="O78" s="70">
        <f t="shared" ca="1" si="40"/>
        <v>3607.6001609799937</v>
      </c>
      <c r="P78" s="70">
        <f t="shared" ca="1" si="41"/>
        <v>1155</v>
      </c>
      <c r="Q78" s="70">
        <f t="shared" ca="1" si="42"/>
        <v>9957.8340841515983</v>
      </c>
      <c r="R78" s="70">
        <f t="shared" ca="1" si="43"/>
        <v>3914.8748486402474</v>
      </c>
      <c r="S78" s="70">
        <f t="shared" ca="1" si="44"/>
        <v>28710.475009620241</v>
      </c>
      <c r="T78" s="70">
        <f t="shared" ca="1" si="45"/>
        <v>23211.130938945971</v>
      </c>
      <c r="U78" s="70">
        <f t="shared" ca="1" si="46"/>
        <v>5499.3440706742695</v>
      </c>
      <c r="W78" s="7">
        <f t="shared" ca="1" si="47"/>
        <v>1</v>
      </c>
      <c r="X78" s="4">
        <f t="shared" ca="1" si="48"/>
        <v>0</v>
      </c>
      <c r="Y78" s="4"/>
      <c r="Z78" s="4"/>
      <c r="AA78" s="8"/>
      <c r="AC78" s="7">
        <f ca="1">IF(Table1[[#This Row],[field of work]] = "teaching",1,0)</f>
        <v>0</v>
      </c>
      <c r="AD78" s="4">
        <f ca="1">IF(Table1[[#This Row],[field of work]] = "health", 1,0)</f>
        <v>0</v>
      </c>
      <c r="AE78" s="4">
        <f ca="1">IF(Table1[[#This Row],[field of work]] = "construction", 1,0)</f>
        <v>0</v>
      </c>
      <c r="AF78" s="4">
        <f ca="1">IF(Table1[[#This Row],[field of work]] = "IT", 1,0)</f>
        <v>0</v>
      </c>
      <c r="AG78" s="4">
        <f ca="1">IF(Table1[[#This Row],[field of work]] = "general work", 1,0)</f>
        <v>0</v>
      </c>
      <c r="AH78" s="4">
        <f ca="1">IF(Table1[[#This Row],[field of work]] = "agriculture", 1,0)</f>
        <v>1</v>
      </c>
      <c r="AI78" s="4"/>
      <c r="AJ78" s="4"/>
      <c r="AK78" s="4"/>
      <c r="AL78" s="4"/>
      <c r="AM78" s="4"/>
      <c r="AN78" s="4"/>
      <c r="AO78" s="8"/>
      <c r="AP78" s="18">
        <f t="shared" ca="1" si="49"/>
        <v>3607.6001609799937</v>
      </c>
      <c r="AQ78" s="19"/>
      <c r="AR78" s="23">
        <f ca="1">IF(Table1[[#This Row],[Debt]]&gt;$AS$2,1,0)</f>
        <v>1</v>
      </c>
      <c r="AS78" s="24"/>
      <c r="AT78" s="24"/>
      <c r="AU78" s="19"/>
      <c r="AV78" s="24"/>
      <c r="AW78" s="82">
        <f ca="1">Table1[[#This Row],[Mortage left]]/Table1[[#This Row],[Value of the house]]</f>
        <v>0.57099758612395557</v>
      </c>
      <c r="AX78" s="29">
        <f t="shared" ca="1" si="50"/>
        <v>0</v>
      </c>
      <c r="AY78" s="30"/>
      <c r="AZ78" s="19"/>
      <c r="BA78" s="68">
        <f ca="1" xml:space="preserve"> IF(Table1[[#This Row],[Area]]="Sedi Beshr",Table1[[#This Row],[Income]],0)</f>
        <v>0</v>
      </c>
      <c r="BB78" s="65"/>
      <c r="BC78" s="65">
        <f ca="1" xml:space="preserve"> IF(Table1[[#This Row],[Area]]="Miami",Table1[[#This Row],[Income]],0)</f>
        <v>0</v>
      </c>
      <c r="BD78" s="65"/>
      <c r="BE78" s="65">
        <f ca="1" xml:space="preserve"> IF(Table1[[#This Row],[Area]]="El-Shatbi",Table1[[#This Row],[Income]],0)</f>
        <v>0</v>
      </c>
      <c r="BF78" s="65"/>
      <c r="BG78" s="65">
        <f ca="1" xml:space="preserve"> IF(Table1[[#This Row],[Area]]="el-Hanovil",Table1[[#This Row],[Income]],0)</f>
        <v>0</v>
      </c>
      <c r="BH78" s="65"/>
      <c r="BI78" s="65">
        <f ca="1" xml:space="preserve"> IF(Table1[[#This Row],[Area]]="El-Dekhila",Table1[[#This Row],[Income]],0)</f>
        <v>5297</v>
      </c>
      <c r="BJ78" s="66"/>
      <c r="BK78" s="16"/>
      <c r="BL78" s="68">
        <f ca="1"/>
        <v>0</v>
      </c>
      <c r="BM78" s="65"/>
      <c r="BN78" s="65">
        <f ca="1"/>
        <v>2737</v>
      </c>
      <c r="BO78" s="65"/>
      <c r="BP78" s="65">
        <f ca="1"/>
        <v>0</v>
      </c>
      <c r="BQ78" s="65"/>
      <c r="BR78" s="65">
        <f ca="1"/>
        <v>0</v>
      </c>
      <c r="BS78" s="65"/>
      <c r="BT78" s="65">
        <f ca="1"/>
        <v>0</v>
      </c>
      <c r="BU78" s="24"/>
      <c r="BV78" s="65">
        <f ca="1"/>
        <v>0</v>
      </c>
      <c r="BW78" s="19"/>
      <c r="BX78" s="16"/>
      <c r="BY78" s="56">
        <f ca="1">IF(Table1[[#This Row],[Debt]]&gt;Table1[[#This Row],[Income]],1,0)</f>
        <v>1</v>
      </c>
      <c r="BZ78" s="19"/>
      <c r="CA78" s="24"/>
      <c r="CB78" s="76">
        <f t="shared" ca="1" si="51"/>
        <v>20</v>
      </c>
      <c r="CC78" s="24"/>
      <c r="CD78" s="19"/>
      <c r="CE78" s="16"/>
      <c r="CF78" s="16"/>
      <c r="CG78" s="16"/>
      <c r="CH78" s="16"/>
    </row>
    <row r="79" spans="1:86" x14ac:dyDescent="0.35">
      <c r="A79" s="1">
        <f t="shared" ca="1" si="27"/>
        <v>0</v>
      </c>
      <c r="B79" s="1" t="str">
        <f t="shared" ca="1" si="28"/>
        <v>Men</v>
      </c>
      <c r="C79" s="1">
        <f t="shared" ca="1" si="29"/>
        <v>32</v>
      </c>
      <c r="D79" s="1">
        <f t="shared" ca="1" si="30"/>
        <v>3</v>
      </c>
      <c r="E79" s="1" t="str">
        <f t="shared" ca="1" si="31"/>
        <v>teaching</v>
      </c>
      <c r="F79" s="1">
        <f t="shared" ca="1" si="32"/>
        <v>5</v>
      </c>
      <c r="G79" s="1" t="str">
        <f t="shared" ca="1" si="33"/>
        <v>other</v>
      </c>
      <c r="H79" s="1">
        <f t="shared" ca="1" si="34"/>
        <v>2</v>
      </c>
      <c r="I79" s="1">
        <f t="shared" ca="1" si="26"/>
        <v>2</v>
      </c>
      <c r="J79" s="70">
        <f t="shared" ca="1" si="35"/>
        <v>6352</v>
      </c>
      <c r="K79" s="1">
        <f t="shared" ca="1" si="36"/>
        <v>5</v>
      </c>
      <c r="L79" s="1" t="str">
        <f t="shared" ca="1" si="37"/>
        <v>Sedi Beshr</v>
      </c>
      <c r="M79" s="70">
        <f t="shared" ca="1" si="38"/>
        <v>38112</v>
      </c>
      <c r="N79" s="70">
        <f t="shared" ca="1" si="39"/>
        <v>36936.501493764008</v>
      </c>
      <c r="O79" s="70">
        <f t="shared" ca="1" si="40"/>
        <v>5072.3844282414202</v>
      </c>
      <c r="P79" s="70">
        <f t="shared" ca="1" si="41"/>
        <v>1100</v>
      </c>
      <c r="Q79" s="70">
        <f t="shared" ca="1" si="42"/>
        <v>2937.0663955793189</v>
      </c>
      <c r="R79" s="70">
        <f t="shared" ca="1" si="43"/>
        <v>6904.399403472933</v>
      </c>
      <c r="S79" s="70">
        <f t="shared" ca="1" si="44"/>
        <v>50088.783831714354</v>
      </c>
      <c r="T79" s="70">
        <f t="shared" ca="1" si="45"/>
        <v>40973.567889343329</v>
      </c>
      <c r="U79" s="70">
        <f t="shared" ca="1" si="46"/>
        <v>9115.2159423710254</v>
      </c>
      <c r="W79" s="7">
        <f t="shared" ca="1" si="47"/>
        <v>0</v>
      </c>
      <c r="X79" s="4">
        <f t="shared" ca="1" si="48"/>
        <v>1</v>
      </c>
      <c r="Y79" s="4"/>
      <c r="Z79" s="4"/>
      <c r="AA79" s="8"/>
      <c r="AC79" s="7">
        <f ca="1">IF(Table1[[#This Row],[field of work]] = "teaching",1,0)</f>
        <v>1</v>
      </c>
      <c r="AD79" s="4">
        <f ca="1">IF(Table1[[#This Row],[field of work]] = "health", 1,0)</f>
        <v>0</v>
      </c>
      <c r="AE79" s="4">
        <f ca="1">IF(Table1[[#This Row],[field of work]] = "construction", 1,0)</f>
        <v>0</v>
      </c>
      <c r="AF79" s="4">
        <f ca="1">IF(Table1[[#This Row],[field of work]] = "IT", 1,0)</f>
        <v>0</v>
      </c>
      <c r="AG79" s="4">
        <f ca="1">IF(Table1[[#This Row],[field of work]] = "general work", 1,0)</f>
        <v>0</v>
      </c>
      <c r="AH79" s="4">
        <f ca="1">IF(Table1[[#This Row],[field of work]] = "agriculture", 1,0)</f>
        <v>0</v>
      </c>
      <c r="AI79" s="4"/>
      <c r="AJ79" s="4"/>
      <c r="AK79" s="4"/>
      <c r="AL79" s="4"/>
      <c r="AM79" s="4"/>
      <c r="AN79" s="4"/>
      <c r="AO79" s="8"/>
      <c r="AP79" s="18">
        <f t="shared" ca="1" si="49"/>
        <v>2536.1922141207101</v>
      </c>
      <c r="AQ79" s="19"/>
      <c r="AR79" s="23">
        <f ca="1">IF(Table1[[#This Row],[Debt]]&gt;$AS$2,1,0)</f>
        <v>1</v>
      </c>
      <c r="AS79" s="24"/>
      <c r="AT79" s="24"/>
      <c r="AU79" s="19"/>
      <c r="AV79" s="24"/>
      <c r="AW79" s="82">
        <f ca="1">Table1[[#This Row],[Mortage left]]/Table1[[#This Row],[Value of the house]]</f>
        <v>0.96915673524779622</v>
      </c>
      <c r="AX79" s="29">
        <f t="shared" ca="1" si="50"/>
        <v>0</v>
      </c>
      <c r="AY79" s="30"/>
      <c r="AZ79" s="19"/>
      <c r="BA79" s="68">
        <f ca="1" xml:space="preserve"> IF(Table1[[#This Row],[Area]]="Sedi Beshr",Table1[[#This Row],[Income]],0)</f>
        <v>6352</v>
      </c>
      <c r="BB79" s="65"/>
      <c r="BC79" s="65">
        <f ca="1" xml:space="preserve"> IF(Table1[[#This Row],[Area]]="Miami",Table1[[#This Row],[Income]],0)</f>
        <v>0</v>
      </c>
      <c r="BD79" s="65"/>
      <c r="BE79" s="65">
        <f ca="1" xml:space="preserve"> IF(Table1[[#This Row],[Area]]="El-Shatbi",Table1[[#This Row],[Income]],0)</f>
        <v>0</v>
      </c>
      <c r="BF79" s="65"/>
      <c r="BG79" s="65">
        <f ca="1" xml:space="preserve"> IF(Table1[[#This Row],[Area]]="el-Hanovil",Table1[[#This Row],[Income]],0)</f>
        <v>0</v>
      </c>
      <c r="BH79" s="65"/>
      <c r="BI79" s="65">
        <f ca="1" xml:space="preserve"> IF(Table1[[#This Row],[Area]]="El-Dekhila",Table1[[#This Row],[Income]],0)</f>
        <v>0</v>
      </c>
      <c r="BJ79" s="66"/>
      <c r="BK79" s="16"/>
      <c r="BL79" s="68">
        <f ca="1"/>
        <v>0</v>
      </c>
      <c r="BM79" s="65"/>
      <c r="BN79" s="65">
        <f ca="1"/>
        <v>0</v>
      </c>
      <c r="BO79" s="65"/>
      <c r="BP79" s="65">
        <f ca="1"/>
        <v>0</v>
      </c>
      <c r="BQ79" s="65"/>
      <c r="BR79" s="65">
        <f ca="1"/>
        <v>0</v>
      </c>
      <c r="BS79" s="65"/>
      <c r="BT79" s="65">
        <f ca="1"/>
        <v>0</v>
      </c>
      <c r="BU79" s="24"/>
      <c r="BV79" s="65">
        <f ca="1"/>
        <v>5297</v>
      </c>
      <c r="BW79" s="19"/>
      <c r="BX79" s="16"/>
      <c r="BY79" s="56">
        <f ca="1">IF(Table1[[#This Row],[Debt]]&gt;Table1[[#This Row],[Income]],1,0)</f>
        <v>0</v>
      </c>
      <c r="BZ79" s="19"/>
      <c r="CA79" s="24"/>
      <c r="CB79" s="76">
        <f t="shared" ca="1" si="51"/>
        <v>36</v>
      </c>
      <c r="CC79" s="24"/>
      <c r="CD79" s="19"/>
      <c r="CE79" s="16"/>
      <c r="CF79" s="16"/>
      <c r="CG79" s="16"/>
      <c r="CH79" s="16"/>
    </row>
    <row r="80" spans="1:86" x14ac:dyDescent="0.35">
      <c r="A80" s="1">
        <f t="shared" ca="1" si="27"/>
        <v>0</v>
      </c>
      <c r="B80" s="1" t="str">
        <f t="shared" ca="1" si="28"/>
        <v>Men</v>
      </c>
      <c r="C80" s="1">
        <f t="shared" ca="1" si="29"/>
        <v>37</v>
      </c>
      <c r="D80" s="1">
        <f t="shared" ca="1" si="30"/>
        <v>4</v>
      </c>
      <c r="E80" s="1" t="str">
        <f t="shared" ca="1" si="31"/>
        <v>IT</v>
      </c>
      <c r="F80" s="1">
        <f t="shared" ca="1" si="32"/>
        <v>5</v>
      </c>
      <c r="G80" s="1" t="str">
        <f t="shared" ca="1" si="33"/>
        <v>other</v>
      </c>
      <c r="H80" s="1">
        <f t="shared" ca="1" si="34"/>
        <v>4</v>
      </c>
      <c r="I80" s="1">
        <f t="shared" ca="1" si="26"/>
        <v>3</v>
      </c>
      <c r="J80" s="70">
        <f t="shared" ca="1" si="35"/>
        <v>5011</v>
      </c>
      <c r="K80" s="1">
        <f t="shared" ca="1" si="36"/>
        <v>4</v>
      </c>
      <c r="L80" s="1" t="str">
        <f t="shared" ca="1" si="37"/>
        <v>El-Dekhila</v>
      </c>
      <c r="M80" s="70">
        <f t="shared" ca="1" si="38"/>
        <v>25055</v>
      </c>
      <c r="N80" s="70">
        <f t="shared" ca="1" si="39"/>
        <v>23524.27895151982</v>
      </c>
      <c r="O80" s="70">
        <f t="shared" ca="1" si="40"/>
        <v>8185.6680581400378</v>
      </c>
      <c r="P80" s="70">
        <f t="shared" ca="1" si="41"/>
        <v>4855</v>
      </c>
      <c r="Q80" s="70">
        <f t="shared" ca="1" si="42"/>
        <v>5485.6280185349242</v>
      </c>
      <c r="R80" s="70">
        <f t="shared" ca="1" si="43"/>
        <v>1924.3233536551506</v>
      </c>
      <c r="S80" s="70">
        <f t="shared" ca="1" si="44"/>
        <v>35164.991411795185</v>
      </c>
      <c r="T80" s="70">
        <f t="shared" ca="1" si="45"/>
        <v>33864.906970054741</v>
      </c>
      <c r="U80" s="70">
        <f t="shared" ca="1" si="46"/>
        <v>1300.0844417404442</v>
      </c>
      <c r="W80" s="7">
        <f t="shared" ca="1" si="47"/>
        <v>0</v>
      </c>
      <c r="X80" s="4">
        <f t="shared" ca="1" si="48"/>
        <v>1</v>
      </c>
      <c r="Y80" s="4"/>
      <c r="Z80" s="4"/>
      <c r="AA80" s="8"/>
      <c r="AC80" s="7">
        <f ca="1">IF(Table1[[#This Row],[field of work]] = "teaching",1,0)</f>
        <v>0</v>
      </c>
      <c r="AD80" s="4">
        <f ca="1">IF(Table1[[#This Row],[field of work]] = "health", 1,0)</f>
        <v>0</v>
      </c>
      <c r="AE80" s="4">
        <f ca="1">IF(Table1[[#This Row],[field of work]] = "construction", 1,0)</f>
        <v>0</v>
      </c>
      <c r="AF80" s="4">
        <f ca="1">IF(Table1[[#This Row],[field of work]] = "IT", 1,0)</f>
        <v>1</v>
      </c>
      <c r="AG80" s="4">
        <f ca="1">IF(Table1[[#This Row],[field of work]] = "general work", 1,0)</f>
        <v>0</v>
      </c>
      <c r="AH80" s="4">
        <f ca="1">IF(Table1[[#This Row],[field of work]] = "agriculture", 1,0)</f>
        <v>0</v>
      </c>
      <c r="AI80" s="4"/>
      <c r="AJ80" s="4"/>
      <c r="AK80" s="4"/>
      <c r="AL80" s="4"/>
      <c r="AM80" s="4"/>
      <c r="AN80" s="4"/>
      <c r="AO80" s="8"/>
      <c r="AP80" s="18">
        <f t="shared" ca="1" si="49"/>
        <v>2728.5560193800125</v>
      </c>
      <c r="AQ80" s="19"/>
      <c r="AR80" s="23">
        <f ca="1">IF(Table1[[#This Row],[Debt]]&gt;$AS$2,1,0)</f>
        <v>1</v>
      </c>
      <c r="AS80" s="24"/>
      <c r="AT80" s="24"/>
      <c r="AU80" s="19"/>
      <c r="AV80" s="24"/>
      <c r="AW80" s="82">
        <f ca="1">Table1[[#This Row],[Mortage left]]/Table1[[#This Row],[Value of the house]]</f>
        <v>0.9389055658159976</v>
      </c>
      <c r="AX80" s="29">
        <f t="shared" ca="1" si="50"/>
        <v>0</v>
      </c>
      <c r="AY80" s="30"/>
      <c r="AZ80" s="19"/>
      <c r="BA80" s="68">
        <f ca="1" xml:space="preserve"> IF(Table1[[#This Row],[Area]]="Sedi Beshr",Table1[[#This Row],[Income]],0)</f>
        <v>0</v>
      </c>
      <c r="BB80" s="65"/>
      <c r="BC80" s="65">
        <f ca="1" xml:space="preserve"> IF(Table1[[#This Row],[Area]]="Miami",Table1[[#This Row],[Income]],0)</f>
        <v>0</v>
      </c>
      <c r="BD80" s="65"/>
      <c r="BE80" s="65">
        <f ca="1" xml:space="preserve"> IF(Table1[[#This Row],[Area]]="El-Shatbi",Table1[[#This Row],[Income]],0)</f>
        <v>0</v>
      </c>
      <c r="BF80" s="65"/>
      <c r="BG80" s="65">
        <f ca="1" xml:space="preserve"> IF(Table1[[#This Row],[Area]]="el-Hanovil",Table1[[#This Row],[Income]],0)</f>
        <v>0</v>
      </c>
      <c r="BH80" s="65"/>
      <c r="BI80" s="65">
        <f ca="1" xml:space="preserve"> IF(Table1[[#This Row],[Area]]="El-Dekhila",Table1[[#This Row],[Income]],0)</f>
        <v>5011</v>
      </c>
      <c r="BJ80" s="66"/>
      <c r="BK80" s="16"/>
      <c r="BL80" s="68">
        <f ca="1"/>
        <v>0</v>
      </c>
      <c r="BM80" s="65"/>
      <c r="BN80" s="65">
        <f ca="1"/>
        <v>0</v>
      </c>
      <c r="BO80" s="65"/>
      <c r="BP80" s="65">
        <f ca="1"/>
        <v>6352</v>
      </c>
      <c r="BQ80" s="65"/>
      <c r="BR80" s="65">
        <f ca="1"/>
        <v>0</v>
      </c>
      <c r="BS80" s="65"/>
      <c r="BT80" s="65">
        <f ca="1"/>
        <v>0</v>
      </c>
      <c r="BU80" s="24"/>
      <c r="BV80" s="65">
        <f ca="1"/>
        <v>0</v>
      </c>
      <c r="BW80" s="19"/>
      <c r="BX80" s="16"/>
      <c r="BY80" s="56">
        <f ca="1">IF(Table1[[#This Row],[Debt]]&gt;Table1[[#This Row],[Income]],1,0)</f>
        <v>1</v>
      </c>
      <c r="BZ80" s="19"/>
      <c r="CA80" s="24"/>
      <c r="CB80" s="76">
        <f t="shared" ca="1" si="51"/>
        <v>32</v>
      </c>
      <c r="CC80" s="24"/>
      <c r="CD80" s="19"/>
      <c r="CE80" s="16"/>
      <c r="CF80" s="16"/>
      <c r="CG80" s="16"/>
      <c r="CH80" s="16"/>
    </row>
    <row r="81" spans="1:86" x14ac:dyDescent="0.35">
      <c r="A81" s="1">
        <f t="shared" ca="1" si="27"/>
        <v>1</v>
      </c>
      <c r="B81" s="1" t="str">
        <f t="shared" ca="1" si="28"/>
        <v>Women</v>
      </c>
      <c r="C81" s="1">
        <f t="shared" ca="1" si="29"/>
        <v>21</v>
      </c>
      <c r="D81" s="1">
        <f t="shared" ca="1" si="30"/>
        <v>1</v>
      </c>
      <c r="E81" s="1" t="str">
        <f t="shared" ca="1" si="31"/>
        <v>health</v>
      </c>
      <c r="F81" s="1">
        <f t="shared" ca="1" si="32"/>
        <v>4</v>
      </c>
      <c r="G81" s="1" t="str">
        <f t="shared" ca="1" si="33"/>
        <v>technical</v>
      </c>
      <c r="H81" s="1">
        <f t="shared" ca="1" si="34"/>
        <v>2</v>
      </c>
      <c r="I81" s="1">
        <f t="shared" ca="1" si="26"/>
        <v>3</v>
      </c>
      <c r="J81" s="70">
        <f t="shared" ca="1" si="35"/>
        <v>2794</v>
      </c>
      <c r="K81" s="1">
        <f t="shared" ca="1" si="36"/>
        <v>1</v>
      </c>
      <c r="L81" s="1" t="str">
        <f t="shared" ca="1" si="37"/>
        <v>El-Shatbi</v>
      </c>
      <c r="M81" s="70">
        <f t="shared" ca="1" si="38"/>
        <v>13970</v>
      </c>
      <c r="N81" s="70">
        <f t="shared" ca="1" si="39"/>
        <v>9567.2108884302106</v>
      </c>
      <c r="O81" s="70">
        <f t="shared" ca="1" si="40"/>
        <v>1487.8050157568669</v>
      </c>
      <c r="P81" s="70">
        <f t="shared" ca="1" si="41"/>
        <v>900</v>
      </c>
      <c r="Q81" s="70">
        <f t="shared" ca="1" si="42"/>
        <v>175.09829594534912</v>
      </c>
      <c r="R81" s="70">
        <f t="shared" ca="1" si="43"/>
        <v>2971.3766428858758</v>
      </c>
      <c r="S81" s="70">
        <f t="shared" ca="1" si="44"/>
        <v>18429.181658642741</v>
      </c>
      <c r="T81" s="70">
        <f t="shared" ca="1" si="45"/>
        <v>10642.309184375559</v>
      </c>
      <c r="U81" s="70">
        <f t="shared" ca="1" si="46"/>
        <v>7786.872474267182</v>
      </c>
      <c r="W81" s="7">
        <f t="shared" ca="1" si="47"/>
        <v>1</v>
      </c>
      <c r="X81" s="4">
        <f t="shared" ca="1" si="48"/>
        <v>0</v>
      </c>
      <c r="Y81" s="4"/>
      <c r="Z81" s="4"/>
      <c r="AA81" s="8"/>
      <c r="AC81" s="7">
        <f ca="1">IF(Table1[[#This Row],[field of work]] = "teaching",1,0)</f>
        <v>0</v>
      </c>
      <c r="AD81" s="4">
        <f ca="1">IF(Table1[[#This Row],[field of work]] = "health", 1,0)</f>
        <v>1</v>
      </c>
      <c r="AE81" s="4">
        <f ca="1">IF(Table1[[#This Row],[field of work]] = "construction", 1,0)</f>
        <v>0</v>
      </c>
      <c r="AF81" s="4">
        <f ca="1">IF(Table1[[#This Row],[field of work]] = "IT", 1,0)</f>
        <v>0</v>
      </c>
      <c r="AG81" s="4">
        <f ca="1">IF(Table1[[#This Row],[field of work]] = "general work", 1,0)</f>
        <v>0</v>
      </c>
      <c r="AH81" s="4">
        <f ca="1">IF(Table1[[#This Row],[field of work]] = "agriculture", 1,0)</f>
        <v>0</v>
      </c>
      <c r="AI81" s="4"/>
      <c r="AJ81" s="4"/>
      <c r="AK81" s="4"/>
      <c r="AL81" s="4"/>
      <c r="AM81" s="4"/>
      <c r="AN81" s="4"/>
      <c r="AO81" s="8"/>
      <c r="AP81" s="18">
        <f t="shared" ca="1" si="49"/>
        <v>495.93500525228893</v>
      </c>
      <c r="AQ81" s="19"/>
      <c r="AR81" s="23">
        <f ca="1">IF(Table1[[#This Row],[Debt]]&gt;$AS$2,1,0)</f>
        <v>0</v>
      </c>
      <c r="AS81" s="24"/>
      <c r="AT81" s="24"/>
      <c r="AU81" s="19"/>
      <c r="AV81" s="24"/>
      <c r="AW81" s="82">
        <f ca="1">Table1[[#This Row],[Mortage left]]/Table1[[#This Row],[Value of the house]]</f>
        <v>0.68483972000216253</v>
      </c>
      <c r="AX81" s="29">
        <f t="shared" ca="1" si="50"/>
        <v>0</v>
      </c>
      <c r="AY81" s="30"/>
      <c r="AZ81" s="19"/>
      <c r="BA81" s="68">
        <f ca="1" xml:space="preserve"> IF(Table1[[#This Row],[Area]]="Sedi Beshr",Table1[[#This Row],[Income]],0)</f>
        <v>0</v>
      </c>
      <c r="BB81" s="65"/>
      <c r="BC81" s="65">
        <f ca="1" xml:space="preserve"> IF(Table1[[#This Row],[Area]]="Miami",Table1[[#This Row],[Income]],0)</f>
        <v>0</v>
      </c>
      <c r="BD81" s="65"/>
      <c r="BE81" s="65">
        <f ca="1" xml:space="preserve"> IF(Table1[[#This Row],[Area]]="El-Shatbi",Table1[[#This Row],[Income]],0)</f>
        <v>2794</v>
      </c>
      <c r="BF81" s="65"/>
      <c r="BG81" s="65">
        <f ca="1" xml:space="preserve"> IF(Table1[[#This Row],[Area]]="el-Hanovil",Table1[[#This Row],[Income]],0)</f>
        <v>0</v>
      </c>
      <c r="BH81" s="65"/>
      <c r="BI81" s="65">
        <f ca="1" xml:space="preserve"> IF(Table1[[#This Row],[Area]]="El-Dekhila",Table1[[#This Row],[Income]],0)</f>
        <v>0</v>
      </c>
      <c r="BJ81" s="66"/>
      <c r="BK81" s="16"/>
      <c r="BL81" s="68">
        <f ca="1"/>
        <v>0</v>
      </c>
      <c r="BM81" s="65"/>
      <c r="BN81" s="65">
        <f ca="1"/>
        <v>0</v>
      </c>
      <c r="BO81" s="65"/>
      <c r="BP81" s="65">
        <f ca="1"/>
        <v>0</v>
      </c>
      <c r="BQ81" s="65"/>
      <c r="BR81" s="65">
        <f ca="1"/>
        <v>5011</v>
      </c>
      <c r="BS81" s="65"/>
      <c r="BT81" s="65">
        <f ca="1"/>
        <v>0</v>
      </c>
      <c r="BU81" s="24"/>
      <c r="BV81" s="65">
        <f ca="1"/>
        <v>0</v>
      </c>
      <c r="BW81" s="19"/>
      <c r="BX81" s="16"/>
      <c r="BY81" s="56">
        <f ca="1">IF(Table1[[#This Row],[Debt]]&gt;Table1[[#This Row],[Income]],1,0)</f>
        <v>0</v>
      </c>
      <c r="BZ81" s="19"/>
      <c r="CA81" s="24"/>
      <c r="CB81" s="76">
        <f t="shared" ca="1" si="51"/>
        <v>37</v>
      </c>
      <c r="CC81" s="24"/>
      <c r="CD81" s="19"/>
      <c r="CE81" s="16"/>
      <c r="CF81" s="16"/>
      <c r="CG81" s="16"/>
      <c r="CH81" s="16"/>
    </row>
    <row r="82" spans="1:86" x14ac:dyDescent="0.35">
      <c r="A82" s="1">
        <f t="shared" ca="1" si="27"/>
        <v>1</v>
      </c>
      <c r="B82" s="1" t="str">
        <f t="shared" ca="1" si="28"/>
        <v>Women</v>
      </c>
      <c r="C82" s="1">
        <f t="shared" ca="1" si="29"/>
        <v>22</v>
      </c>
      <c r="D82" s="1">
        <f t="shared" ca="1" si="30"/>
        <v>5</v>
      </c>
      <c r="E82" s="1" t="str">
        <f t="shared" ca="1" si="31"/>
        <v>general work</v>
      </c>
      <c r="F82" s="1">
        <f t="shared" ca="1" si="32"/>
        <v>1</v>
      </c>
      <c r="G82" s="1" t="str">
        <f t="shared" ca="1" si="33"/>
        <v>High school</v>
      </c>
      <c r="H82" s="1">
        <f t="shared" ca="1" si="34"/>
        <v>0</v>
      </c>
      <c r="I82" s="1">
        <f t="shared" ca="1" si="26"/>
        <v>1</v>
      </c>
      <c r="J82" s="70">
        <f t="shared" ca="1" si="35"/>
        <v>2818</v>
      </c>
      <c r="K82" s="1">
        <f t="shared" ca="1" si="36"/>
        <v>1</v>
      </c>
      <c r="L82" s="1" t="str">
        <f t="shared" ca="1" si="37"/>
        <v>El-Shatbi</v>
      </c>
      <c r="M82" s="70">
        <f t="shared" ca="1" si="38"/>
        <v>8454</v>
      </c>
      <c r="N82" s="70">
        <f t="shared" ca="1" si="39"/>
        <v>4527.4282516680933</v>
      </c>
      <c r="O82" s="70">
        <f t="shared" ca="1" si="40"/>
        <v>1401.4144942353519</v>
      </c>
      <c r="P82" s="70">
        <f t="shared" ca="1" si="41"/>
        <v>199</v>
      </c>
      <c r="Q82" s="70">
        <f t="shared" ca="1" si="42"/>
        <v>1620.586019834511</v>
      </c>
      <c r="R82" s="70">
        <f t="shared" ca="1" si="43"/>
        <v>3227.6190681921789</v>
      </c>
      <c r="S82" s="70">
        <f t="shared" ca="1" si="44"/>
        <v>13083.033562427532</v>
      </c>
      <c r="T82" s="70">
        <f t="shared" ca="1" si="45"/>
        <v>6347.0142715026041</v>
      </c>
      <c r="U82" s="70">
        <f t="shared" ca="1" si="46"/>
        <v>6736.0192909249281</v>
      </c>
      <c r="W82" s="7">
        <f t="shared" ca="1" si="47"/>
        <v>1</v>
      </c>
      <c r="X82" s="4">
        <f t="shared" ca="1" si="48"/>
        <v>0</v>
      </c>
      <c r="Y82" s="4"/>
      <c r="Z82" s="4"/>
      <c r="AA82" s="8"/>
      <c r="AC82" s="7">
        <f ca="1">IF(Table1[[#This Row],[field of work]] = "teaching",1,0)</f>
        <v>0</v>
      </c>
      <c r="AD82" s="4">
        <f ca="1">IF(Table1[[#This Row],[field of work]] = "health", 1,0)</f>
        <v>0</v>
      </c>
      <c r="AE82" s="4">
        <f ca="1">IF(Table1[[#This Row],[field of work]] = "construction", 1,0)</f>
        <v>0</v>
      </c>
      <c r="AF82" s="4">
        <f ca="1">IF(Table1[[#This Row],[field of work]] = "IT", 1,0)</f>
        <v>0</v>
      </c>
      <c r="AG82" s="4">
        <f ca="1">IF(Table1[[#This Row],[field of work]] = "general work", 1,0)</f>
        <v>1</v>
      </c>
      <c r="AH82" s="4">
        <f ca="1">IF(Table1[[#This Row],[field of work]] = "agriculture", 1,0)</f>
        <v>0</v>
      </c>
      <c r="AI82" s="4"/>
      <c r="AJ82" s="4"/>
      <c r="AK82" s="4"/>
      <c r="AL82" s="4"/>
      <c r="AM82" s="4"/>
      <c r="AN82" s="4"/>
      <c r="AO82" s="8"/>
      <c r="AP82" s="18">
        <f t="shared" ca="1" si="49"/>
        <v>1401.4144942353519</v>
      </c>
      <c r="AQ82" s="19"/>
      <c r="AR82" s="23">
        <f ca="1">IF(Table1[[#This Row],[Debt]]&gt;$AS$2,1,0)</f>
        <v>1</v>
      </c>
      <c r="AS82" s="24"/>
      <c r="AT82" s="24"/>
      <c r="AU82" s="19"/>
      <c r="AV82" s="24"/>
      <c r="AW82" s="82">
        <f ca="1">Table1[[#This Row],[Mortage left]]/Table1[[#This Row],[Value of the house]]</f>
        <v>0.53553681708872647</v>
      </c>
      <c r="AX82" s="29">
        <f t="shared" ca="1" si="50"/>
        <v>0</v>
      </c>
      <c r="AY82" s="30"/>
      <c r="AZ82" s="19"/>
      <c r="BA82" s="68">
        <f ca="1" xml:space="preserve"> IF(Table1[[#This Row],[Area]]="Sedi Beshr",Table1[[#This Row],[Income]],0)</f>
        <v>0</v>
      </c>
      <c r="BB82" s="65"/>
      <c r="BC82" s="65">
        <f ca="1" xml:space="preserve"> IF(Table1[[#This Row],[Area]]="Miami",Table1[[#This Row],[Income]],0)</f>
        <v>0</v>
      </c>
      <c r="BD82" s="65"/>
      <c r="BE82" s="65">
        <f ca="1" xml:space="preserve"> IF(Table1[[#This Row],[Area]]="El-Shatbi",Table1[[#This Row],[Income]],0)</f>
        <v>2818</v>
      </c>
      <c r="BF82" s="65"/>
      <c r="BG82" s="65">
        <f ca="1" xml:space="preserve"> IF(Table1[[#This Row],[Area]]="el-Hanovil",Table1[[#This Row],[Income]],0)</f>
        <v>0</v>
      </c>
      <c r="BH82" s="65"/>
      <c r="BI82" s="65">
        <f ca="1" xml:space="preserve"> IF(Table1[[#This Row],[Area]]="El-Dekhila",Table1[[#This Row],[Income]],0)</f>
        <v>0</v>
      </c>
      <c r="BJ82" s="66"/>
      <c r="BK82" s="16"/>
      <c r="BL82" s="68">
        <f ca="1"/>
        <v>2794</v>
      </c>
      <c r="BM82" s="65"/>
      <c r="BN82" s="65">
        <f ca="1"/>
        <v>0</v>
      </c>
      <c r="BO82" s="65"/>
      <c r="BP82" s="65">
        <f ca="1"/>
        <v>0</v>
      </c>
      <c r="BQ82" s="65"/>
      <c r="BR82" s="65">
        <f ca="1"/>
        <v>0</v>
      </c>
      <c r="BS82" s="65"/>
      <c r="BT82" s="65">
        <f ca="1"/>
        <v>0</v>
      </c>
      <c r="BU82" s="24"/>
      <c r="BV82" s="65">
        <f ca="1"/>
        <v>0</v>
      </c>
      <c r="BW82" s="19"/>
      <c r="BX82" s="16"/>
      <c r="BY82" s="56">
        <f ca="1">IF(Table1[[#This Row],[Debt]]&gt;Table1[[#This Row],[Income]],1,0)</f>
        <v>0</v>
      </c>
      <c r="BZ82" s="19"/>
      <c r="CA82" s="24"/>
      <c r="CB82" s="76">
        <f t="shared" ca="1" si="51"/>
        <v>21</v>
      </c>
      <c r="CC82" s="24"/>
      <c r="CD82" s="19"/>
      <c r="CE82" s="16"/>
      <c r="CF82" s="16"/>
      <c r="CG82" s="16"/>
      <c r="CH82" s="16"/>
    </row>
    <row r="83" spans="1:86" x14ac:dyDescent="0.35">
      <c r="A83" s="1">
        <f t="shared" ca="1" si="27"/>
        <v>1</v>
      </c>
      <c r="B83" s="1" t="str">
        <f t="shared" ca="1" si="28"/>
        <v>Women</v>
      </c>
      <c r="C83" s="1">
        <f t="shared" ca="1" si="29"/>
        <v>23</v>
      </c>
      <c r="D83" s="1">
        <f t="shared" ca="1" si="30"/>
        <v>1</v>
      </c>
      <c r="E83" s="1" t="str">
        <f t="shared" ca="1" si="31"/>
        <v>health</v>
      </c>
      <c r="F83" s="1">
        <f t="shared" ca="1" si="32"/>
        <v>3</v>
      </c>
      <c r="G83" s="1" t="str">
        <f t="shared" ca="1" si="33"/>
        <v>university</v>
      </c>
      <c r="H83" s="1">
        <f t="shared" ca="1" si="34"/>
        <v>2</v>
      </c>
      <c r="I83" s="1">
        <f t="shared" ca="1" si="26"/>
        <v>3</v>
      </c>
      <c r="J83" s="70">
        <f t="shared" ca="1" si="35"/>
        <v>4531</v>
      </c>
      <c r="K83" s="1">
        <f t="shared" ca="1" si="36"/>
        <v>4</v>
      </c>
      <c r="L83" s="1" t="str">
        <f t="shared" ca="1" si="37"/>
        <v>El-Dekhila</v>
      </c>
      <c r="M83" s="70">
        <f t="shared" ca="1" si="38"/>
        <v>22655</v>
      </c>
      <c r="N83" s="70">
        <f t="shared" ca="1" si="39"/>
        <v>7469.802408000588</v>
      </c>
      <c r="O83" s="70">
        <f t="shared" ca="1" si="40"/>
        <v>9850.8403241935976</v>
      </c>
      <c r="P83" s="70">
        <f t="shared" ca="1" si="41"/>
        <v>8819</v>
      </c>
      <c r="Q83" s="70">
        <f t="shared" ca="1" si="42"/>
        <v>1484.3622695368153</v>
      </c>
      <c r="R83" s="70">
        <f t="shared" ca="1" si="43"/>
        <v>2095.7282198547382</v>
      </c>
      <c r="S83" s="70">
        <f t="shared" ca="1" si="44"/>
        <v>34601.568544048336</v>
      </c>
      <c r="T83" s="70">
        <f t="shared" ca="1" si="45"/>
        <v>17773.164677537403</v>
      </c>
      <c r="U83" s="70">
        <f t="shared" ca="1" si="46"/>
        <v>16828.403866510933</v>
      </c>
      <c r="W83" s="7">
        <f t="shared" ca="1" si="47"/>
        <v>1</v>
      </c>
      <c r="X83" s="4">
        <f t="shared" ca="1" si="48"/>
        <v>0</v>
      </c>
      <c r="Y83" s="4"/>
      <c r="Z83" s="4"/>
      <c r="AA83" s="8"/>
      <c r="AC83" s="7">
        <f ca="1">IF(Table1[[#This Row],[field of work]] = "teaching",1,0)</f>
        <v>0</v>
      </c>
      <c r="AD83" s="4">
        <f ca="1">IF(Table1[[#This Row],[field of work]] = "health", 1,0)</f>
        <v>1</v>
      </c>
      <c r="AE83" s="4">
        <f ca="1">IF(Table1[[#This Row],[field of work]] = "construction", 1,0)</f>
        <v>0</v>
      </c>
      <c r="AF83" s="4">
        <f ca="1">IF(Table1[[#This Row],[field of work]] = "IT", 1,0)</f>
        <v>0</v>
      </c>
      <c r="AG83" s="4">
        <f ca="1">IF(Table1[[#This Row],[field of work]] = "general work", 1,0)</f>
        <v>0</v>
      </c>
      <c r="AH83" s="4">
        <f ca="1">IF(Table1[[#This Row],[field of work]] = "agriculture", 1,0)</f>
        <v>0</v>
      </c>
      <c r="AI83" s="4"/>
      <c r="AJ83" s="4"/>
      <c r="AK83" s="4"/>
      <c r="AL83" s="4"/>
      <c r="AM83" s="4"/>
      <c r="AN83" s="4"/>
      <c r="AO83" s="8"/>
      <c r="AP83" s="18">
        <f t="shared" ca="1" si="49"/>
        <v>3283.6134413978657</v>
      </c>
      <c r="AQ83" s="19"/>
      <c r="AR83" s="23">
        <f ca="1">IF(Table1[[#This Row],[Debt]]&gt;$AS$2,1,0)</f>
        <v>1</v>
      </c>
      <c r="AS83" s="24"/>
      <c r="AT83" s="24"/>
      <c r="AU83" s="19"/>
      <c r="AV83" s="24"/>
      <c r="AW83" s="82">
        <f ca="1">Table1[[#This Row],[Mortage left]]/Table1[[#This Row],[Value of the house]]</f>
        <v>0.32971981496361014</v>
      </c>
      <c r="AX83" s="29">
        <f t="shared" ca="1" si="50"/>
        <v>0</v>
      </c>
      <c r="AY83" s="30"/>
      <c r="AZ83" s="19"/>
      <c r="BA83" s="68">
        <f ca="1" xml:space="preserve"> IF(Table1[[#This Row],[Area]]="Sedi Beshr",Table1[[#This Row],[Income]],0)</f>
        <v>0</v>
      </c>
      <c r="BB83" s="65"/>
      <c r="BC83" s="65">
        <f ca="1" xml:space="preserve"> IF(Table1[[#This Row],[Area]]="Miami",Table1[[#This Row],[Income]],0)</f>
        <v>0</v>
      </c>
      <c r="BD83" s="65"/>
      <c r="BE83" s="65">
        <f ca="1" xml:space="preserve"> IF(Table1[[#This Row],[Area]]="El-Shatbi",Table1[[#This Row],[Income]],0)</f>
        <v>0</v>
      </c>
      <c r="BF83" s="65"/>
      <c r="BG83" s="65">
        <f ca="1" xml:space="preserve"> IF(Table1[[#This Row],[Area]]="el-Hanovil",Table1[[#This Row],[Income]],0)</f>
        <v>0</v>
      </c>
      <c r="BH83" s="65"/>
      <c r="BI83" s="65">
        <f ca="1" xml:space="preserve"> IF(Table1[[#This Row],[Area]]="El-Dekhila",Table1[[#This Row],[Income]],0)</f>
        <v>4531</v>
      </c>
      <c r="BJ83" s="66"/>
      <c r="BK83" s="16"/>
      <c r="BL83" s="68">
        <f ca="1"/>
        <v>0</v>
      </c>
      <c r="BM83" s="65"/>
      <c r="BN83" s="65">
        <f ca="1"/>
        <v>0</v>
      </c>
      <c r="BO83" s="65"/>
      <c r="BP83" s="65">
        <f ca="1"/>
        <v>0</v>
      </c>
      <c r="BQ83" s="65"/>
      <c r="BR83" s="65">
        <f ca="1"/>
        <v>0</v>
      </c>
      <c r="BS83" s="65"/>
      <c r="BT83" s="65">
        <f ca="1"/>
        <v>2818</v>
      </c>
      <c r="BU83" s="24"/>
      <c r="BV83" s="65">
        <f ca="1"/>
        <v>0</v>
      </c>
      <c r="BW83" s="19"/>
      <c r="BX83" s="16"/>
      <c r="BY83" s="56">
        <f ca="1">IF(Table1[[#This Row],[Debt]]&gt;Table1[[#This Row],[Income]],1,0)</f>
        <v>0</v>
      </c>
      <c r="BZ83" s="19"/>
      <c r="CA83" s="24"/>
      <c r="CB83" s="76">
        <f t="shared" ca="1" si="51"/>
        <v>22</v>
      </c>
      <c r="CC83" s="24"/>
      <c r="CD83" s="19"/>
      <c r="CE83" s="16"/>
      <c r="CF83" s="16"/>
      <c r="CG83" s="16"/>
      <c r="CH83" s="16"/>
    </row>
    <row r="84" spans="1:86" x14ac:dyDescent="0.35">
      <c r="A84" s="1">
        <f t="shared" ca="1" si="27"/>
        <v>1</v>
      </c>
      <c r="B84" s="1" t="str">
        <f t="shared" ca="1" si="28"/>
        <v>Women</v>
      </c>
      <c r="C84" s="1">
        <f t="shared" ca="1" si="29"/>
        <v>23</v>
      </c>
      <c r="D84" s="1">
        <f t="shared" ca="1" si="30"/>
        <v>3</v>
      </c>
      <c r="E84" s="1" t="str">
        <f t="shared" ca="1" si="31"/>
        <v>teaching</v>
      </c>
      <c r="F84" s="1">
        <f t="shared" ca="1" si="32"/>
        <v>4</v>
      </c>
      <c r="G84" s="1" t="str">
        <f t="shared" ca="1" si="33"/>
        <v>technical</v>
      </c>
      <c r="H84" s="1">
        <f t="shared" ca="1" si="34"/>
        <v>0</v>
      </c>
      <c r="I84" s="1">
        <f t="shared" ca="1" si="26"/>
        <v>1</v>
      </c>
      <c r="J84" s="70">
        <f t="shared" ca="1" si="35"/>
        <v>4267</v>
      </c>
      <c r="K84" s="1">
        <f t="shared" ca="1" si="36"/>
        <v>5</v>
      </c>
      <c r="L84" s="1" t="str">
        <f t="shared" ca="1" si="37"/>
        <v>Sedi Beshr</v>
      </c>
      <c r="M84" s="70">
        <f t="shared" ca="1" si="38"/>
        <v>25602</v>
      </c>
      <c r="N84" s="70">
        <f t="shared" ca="1" si="39"/>
        <v>3226.4000409430046</v>
      </c>
      <c r="O84" s="70">
        <f t="shared" ca="1" si="40"/>
        <v>136.16574836828531</v>
      </c>
      <c r="P84" s="70">
        <f t="shared" ca="1" si="41"/>
        <v>104</v>
      </c>
      <c r="Q84" s="70">
        <f t="shared" ca="1" si="42"/>
        <v>3822.0163976828708</v>
      </c>
      <c r="R84" s="70">
        <f t="shared" ca="1" si="43"/>
        <v>2558.816791183463</v>
      </c>
      <c r="S84" s="70">
        <f t="shared" ca="1" si="44"/>
        <v>28296.982539551751</v>
      </c>
      <c r="T84" s="70">
        <f t="shared" ca="1" si="45"/>
        <v>7152.4164386258753</v>
      </c>
      <c r="U84" s="70">
        <f t="shared" ca="1" si="46"/>
        <v>21144.566100925877</v>
      </c>
      <c r="W84" s="7">
        <f t="shared" ca="1" si="47"/>
        <v>1</v>
      </c>
      <c r="X84" s="4">
        <f t="shared" ca="1" si="48"/>
        <v>0</v>
      </c>
      <c r="Y84" s="4"/>
      <c r="Z84" s="4"/>
      <c r="AA84" s="8"/>
      <c r="AC84" s="7">
        <f ca="1">IF(Table1[[#This Row],[field of work]] = "teaching",1,0)</f>
        <v>1</v>
      </c>
      <c r="AD84" s="4">
        <f ca="1">IF(Table1[[#This Row],[field of work]] = "health", 1,0)</f>
        <v>0</v>
      </c>
      <c r="AE84" s="4">
        <f ca="1">IF(Table1[[#This Row],[field of work]] = "construction", 1,0)</f>
        <v>0</v>
      </c>
      <c r="AF84" s="4">
        <f ca="1">IF(Table1[[#This Row],[field of work]] = "IT", 1,0)</f>
        <v>0</v>
      </c>
      <c r="AG84" s="4">
        <f ca="1">IF(Table1[[#This Row],[field of work]] = "general work", 1,0)</f>
        <v>0</v>
      </c>
      <c r="AH84" s="4">
        <f ca="1">IF(Table1[[#This Row],[field of work]] = "agriculture", 1,0)</f>
        <v>0</v>
      </c>
      <c r="AI84" s="4"/>
      <c r="AJ84" s="4"/>
      <c r="AK84" s="4"/>
      <c r="AL84" s="4"/>
      <c r="AM84" s="4"/>
      <c r="AN84" s="4"/>
      <c r="AO84" s="8"/>
      <c r="AP84" s="18">
        <f t="shared" ca="1" si="49"/>
        <v>136.16574836828531</v>
      </c>
      <c r="AQ84" s="19"/>
      <c r="AR84" s="23">
        <f ca="1">IF(Table1[[#This Row],[Debt]]&gt;$AS$2,1,0)</f>
        <v>1</v>
      </c>
      <c r="AS84" s="24"/>
      <c r="AT84" s="24"/>
      <c r="AU84" s="19"/>
      <c r="AV84" s="24"/>
      <c r="AW84" s="82">
        <f ca="1">Table1[[#This Row],[Mortage left]]/Table1[[#This Row],[Value of the house]]</f>
        <v>0.12602140617697855</v>
      </c>
      <c r="AX84" s="29">
        <f t="shared" ca="1" si="50"/>
        <v>1</v>
      </c>
      <c r="AY84" s="30"/>
      <c r="AZ84" s="19"/>
      <c r="BA84" s="68">
        <f ca="1" xml:space="preserve"> IF(Table1[[#This Row],[Area]]="Sedi Beshr",Table1[[#This Row],[Income]],0)</f>
        <v>4267</v>
      </c>
      <c r="BB84" s="65"/>
      <c r="BC84" s="65">
        <f ca="1" xml:space="preserve"> IF(Table1[[#This Row],[Area]]="Miami",Table1[[#This Row],[Income]],0)</f>
        <v>0</v>
      </c>
      <c r="BD84" s="65"/>
      <c r="BE84" s="65">
        <f ca="1" xml:space="preserve"> IF(Table1[[#This Row],[Area]]="El-Shatbi",Table1[[#This Row],[Income]],0)</f>
        <v>0</v>
      </c>
      <c r="BF84" s="65"/>
      <c r="BG84" s="65">
        <f ca="1" xml:space="preserve"> IF(Table1[[#This Row],[Area]]="el-Hanovil",Table1[[#This Row],[Income]],0)</f>
        <v>0</v>
      </c>
      <c r="BH84" s="65"/>
      <c r="BI84" s="65">
        <f ca="1" xml:space="preserve"> IF(Table1[[#This Row],[Area]]="El-Dekhila",Table1[[#This Row],[Income]],0)</f>
        <v>0</v>
      </c>
      <c r="BJ84" s="66"/>
      <c r="BK84" s="16"/>
      <c r="BL84" s="68">
        <f ca="1"/>
        <v>4531</v>
      </c>
      <c r="BM84" s="65"/>
      <c r="BN84" s="65">
        <f ca="1"/>
        <v>0</v>
      </c>
      <c r="BO84" s="65"/>
      <c r="BP84" s="65">
        <f ca="1"/>
        <v>0</v>
      </c>
      <c r="BQ84" s="65"/>
      <c r="BR84" s="65">
        <f ca="1"/>
        <v>0</v>
      </c>
      <c r="BS84" s="65"/>
      <c r="BT84" s="65">
        <f ca="1"/>
        <v>0</v>
      </c>
      <c r="BU84" s="24"/>
      <c r="BV84" s="65">
        <f ca="1"/>
        <v>0</v>
      </c>
      <c r="BW84" s="19"/>
      <c r="BX84" s="16"/>
      <c r="BY84" s="56">
        <f ca="1">IF(Table1[[#This Row],[Debt]]&gt;Table1[[#This Row],[Income]],1,0)</f>
        <v>0</v>
      </c>
      <c r="BZ84" s="19"/>
      <c r="CA84" s="24"/>
      <c r="CB84" s="76">
        <f t="shared" ca="1" si="51"/>
        <v>23</v>
      </c>
      <c r="CC84" s="24"/>
      <c r="CD84" s="19"/>
      <c r="CE84" s="16"/>
      <c r="CF84" s="16"/>
      <c r="CG84" s="16"/>
      <c r="CH84" s="16"/>
    </row>
    <row r="85" spans="1:86" x14ac:dyDescent="0.35">
      <c r="A85" s="1">
        <f t="shared" ca="1" si="27"/>
        <v>0</v>
      </c>
      <c r="B85" s="1" t="str">
        <f t="shared" ca="1" si="28"/>
        <v>Men</v>
      </c>
      <c r="C85" s="1">
        <f t="shared" ca="1" si="29"/>
        <v>28</v>
      </c>
      <c r="D85" s="1">
        <f t="shared" ca="1" si="30"/>
        <v>6</v>
      </c>
      <c r="E85" s="1" t="str">
        <f t="shared" ca="1" si="31"/>
        <v>agriculture</v>
      </c>
      <c r="F85" s="1">
        <f t="shared" ca="1" si="32"/>
        <v>2</v>
      </c>
      <c r="G85" s="1" t="str">
        <f t="shared" ca="1" si="33"/>
        <v>college</v>
      </c>
      <c r="H85" s="1">
        <f t="shared" ca="1" si="34"/>
        <v>3</v>
      </c>
      <c r="I85" s="1">
        <f t="shared" ca="1" si="26"/>
        <v>2</v>
      </c>
      <c r="J85" s="70">
        <f t="shared" ca="1" si="35"/>
        <v>3784</v>
      </c>
      <c r="K85" s="1">
        <f t="shared" ca="1" si="36"/>
        <v>5</v>
      </c>
      <c r="L85" s="1" t="str">
        <f t="shared" ca="1" si="37"/>
        <v>Sedi Beshr</v>
      </c>
      <c r="M85" s="70">
        <f t="shared" ca="1" si="38"/>
        <v>22704</v>
      </c>
      <c r="N85" s="70">
        <f t="shared" ca="1" si="39"/>
        <v>9547.2017117772793</v>
      </c>
      <c r="O85" s="70">
        <f t="shared" ca="1" si="40"/>
        <v>6913.007639172507</v>
      </c>
      <c r="P85" s="70">
        <f t="shared" ca="1" si="41"/>
        <v>1071</v>
      </c>
      <c r="Q85" s="70">
        <f t="shared" ca="1" si="42"/>
        <v>5719.6450335647196</v>
      </c>
      <c r="R85" s="70">
        <f t="shared" ca="1" si="43"/>
        <v>4590.802451819196</v>
      </c>
      <c r="S85" s="70">
        <f t="shared" ca="1" si="44"/>
        <v>34207.810090991705</v>
      </c>
      <c r="T85" s="70">
        <f t="shared" ca="1" si="45"/>
        <v>16337.846745341998</v>
      </c>
      <c r="U85" s="70">
        <f t="shared" ca="1" si="46"/>
        <v>17869.963345649707</v>
      </c>
      <c r="W85" s="7">
        <f t="shared" ca="1" si="47"/>
        <v>0</v>
      </c>
      <c r="X85" s="4">
        <f t="shared" ca="1" si="48"/>
        <v>1</v>
      </c>
      <c r="Y85" s="4"/>
      <c r="Z85" s="4"/>
      <c r="AA85" s="8"/>
      <c r="AC85" s="7">
        <f ca="1">IF(Table1[[#This Row],[field of work]] = "teaching",1,0)</f>
        <v>0</v>
      </c>
      <c r="AD85" s="4">
        <f ca="1">IF(Table1[[#This Row],[field of work]] = "health", 1,0)</f>
        <v>0</v>
      </c>
      <c r="AE85" s="4">
        <f ca="1">IF(Table1[[#This Row],[field of work]] = "construction", 1,0)</f>
        <v>0</v>
      </c>
      <c r="AF85" s="4">
        <f ca="1">IF(Table1[[#This Row],[field of work]] = "IT", 1,0)</f>
        <v>0</v>
      </c>
      <c r="AG85" s="4">
        <f ca="1">IF(Table1[[#This Row],[field of work]] = "general work", 1,0)</f>
        <v>0</v>
      </c>
      <c r="AH85" s="4">
        <f ca="1">IF(Table1[[#This Row],[field of work]] = "agriculture", 1,0)</f>
        <v>1</v>
      </c>
      <c r="AI85" s="4"/>
      <c r="AJ85" s="4"/>
      <c r="AK85" s="4"/>
      <c r="AL85" s="4"/>
      <c r="AM85" s="4"/>
      <c r="AN85" s="4"/>
      <c r="AO85" s="8"/>
      <c r="AP85" s="18">
        <f t="shared" ca="1" si="49"/>
        <v>3456.5038195862535</v>
      </c>
      <c r="AQ85" s="19"/>
      <c r="AR85" s="23">
        <f ca="1">IF(Table1[[#This Row],[Debt]]&gt;$AS$2,1,0)</f>
        <v>1</v>
      </c>
      <c r="AS85" s="24"/>
      <c r="AT85" s="24"/>
      <c r="AU85" s="19"/>
      <c r="AV85" s="24"/>
      <c r="AW85" s="82">
        <f ca="1">Table1[[#This Row],[Mortage left]]/Table1[[#This Row],[Value of the house]]</f>
        <v>0.42050747497257218</v>
      </c>
      <c r="AX85" s="29">
        <f t="shared" ca="1" si="50"/>
        <v>0</v>
      </c>
      <c r="AY85" s="30"/>
      <c r="AZ85" s="19"/>
      <c r="BA85" s="68">
        <f ca="1" xml:space="preserve"> IF(Table1[[#This Row],[Area]]="Sedi Beshr",Table1[[#This Row],[Income]],0)</f>
        <v>3784</v>
      </c>
      <c r="BB85" s="65"/>
      <c r="BC85" s="65">
        <f ca="1" xml:space="preserve"> IF(Table1[[#This Row],[Area]]="Miami",Table1[[#This Row],[Income]],0)</f>
        <v>0</v>
      </c>
      <c r="BD85" s="65"/>
      <c r="BE85" s="65">
        <f ca="1" xml:space="preserve"> IF(Table1[[#This Row],[Area]]="El-Shatbi",Table1[[#This Row],[Income]],0)</f>
        <v>0</v>
      </c>
      <c r="BF85" s="65"/>
      <c r="BG85" s="65">
        <f ca="1" xml:space="preserve"> IF(Table1[[#This Row],[Area]]="el-Hanovil",Table1[[#This Row],[Income]],0)</f>
        <v>0</v>
      </c>
      <c r="BH85" s="65"/>
      <c r="BI85" s="65">
        <f ca="1" xml:space="preserve"> IF(Table1[[#This Row],[Area]]="El-Dekhila",Table1[[#This Row],[Income]],0)</f>
        <v>0</v>
      </c>
      <c r="BJ85" s="66"/>
      <c r="BK85" s="16"/>
      <c r="BL85" s="68">
        <f ca="1"/>
        <v>0</v>
      </c>
      <c r="BM85" s="65"/>
      <c r="BN85" s="65">
        <f ca="1"/>
        <v>0</v>
      </c>
      <c r="BO85" s="65"/>
      <c r="BP85" s="65">
        <f ca="1"/>
        <v>4267</v>
      </c>
      <c r="BQ85" s="65"/>
      <c r="BR85" s="65">
        <f ca="1"/>
        <v>0</v>
      </c>
      <c r="BS85" s="65"/>
      <c r="BT85" s="65">
        <f ca="1"/>
        <v>0</v>
      </c>
      <c r="BU85" s="24"/>
      <c r="BV85" s="65">
        <f ca="1"/>
        <v>0</v>
      </c>
      <c r="BW85" s="19"/>
      <c r="BX85" s="16"/>
      <c r="BY85" s="56">
        <f ca="1">IF(Table1[[#This Row],[Debt]]&gt;Table1[[#This Row],[Income]],1,0)</f>
        <v>1</v>
      </c>
      <c r="BZ85" s="19"/>
      <c r="CA85" s="24"/>
      <c r="CB85" s="76">
        <f t="shared" ca="1" si="51"/>
        <v>23</v>
      </c>
      <c r="CC85" s="24"/>
      <c r="CD85" s="19"/>
      <c r="CE85" s="16"/>
      <c r="CF85" s="16"/>
      <c r="CG85" s="16"/>
      <c r="CH85" s="16"/>
    </row>
    <row r="86" spans="1:86" x14ac:dyDescent="0.35">
      <c r="A86" s="1">
        <f t="shared" ca="1" si="27"/>
        <v>0</v>
      </c>
      <c r="B86" s="1" t="str">
        <f t="shared" ca="1" si="28"/>
        <v>Men</v>
      </c>
      <c r="C86" s="1">
        <f t="shared" ca="1" si="29"/>
        <v>28</v>
      </c>
      <c r="D86" s="1">
        <f t="shared" ca="1" si="30"/>
        <v>1</v>
      </c>
      <c r="E86" s="1" t="str">
        <f t="shared" ca="1" si="31"/>
        <v>health</v>
      </c>
      <c r="F86" s="1">
        <f t="shared" ca="1" si="32"/>
        <v>5</v>
      </c>
      <c r="G86" s="1" t="str">
        <f t="shared" ca="1" si="33"/>
        <v>other</v>
      </c>
      <c r="H86" s="1">
        <f t="shared" ca="1" si="34"/>
        <v>0</v>
      </c>
      <c r="I86" s="1">
        <f t="shared" ca="1" si="26"/>
        <v>1</v>
      </c>
      <c r="J86" s="70">
        <f t="shared" ca="1" si="35"/>
        <v>5673</v>
      </c>
      <c r="K86" s="1">
        <f t="shared" ca="1" si="36"/>
        <v>3</v>
      </c>
      <c r="L86" s="1" t="str">
        <f t="shared" ca="1" si="37"/>
        <v>El-Hanovil</v>
      </c>
      <c r="M86" s="70">
        <f t="shared" ca="1" si="38"/>
        <v>17019</v>
      </c>
      <c r="N86" s="70">
        <f t="shared" ca="1" si="39"/>
        <v>14654.394603047134</v>
      </c>
      <c r="O86" s="70">
        <f t="shared" ca="1" si="40"/>
        <v>5031.3281237357578</v>
      </c>
      <c r="P86" s="70">
        <f t="shared" ca="1" si="41"/>
        <v>4479</v>
      </c>
      <c r="Q86" s="70">
        <f t="shared" ca="1" si="42"/>
        <v>11102.478901332261</v>
      </c>
      <c r="R86" s="70">
        <f t="shared" ca="1" si="43"/>
        <v>2276.9295031922838</v>
      </c>
      <c r="S86" s="70">
        <f t="shared" ca="1" si="44"/>
        <v>24327.257626928043</v>
      </c>
      <c r="T86" s="70">
        <f t="shared" ca="1" si="45"/>
        <v>30235.873504379393</v>
      </c>
      <c r="U86" s="70">
        <f t="shared" ca="1" si="46"/>
        <v>-5908.6158774513497</v>
      </c>
      <c r="W86" s="7">
        <f t="shared" ca="1" si="47"/>
        <v>0</v>
      </c>
      <c r="X86" s="4">
        <f t="shared" ca="1" si="48"/>
        <v>1</v>
      </c>
      <c r="Y86" s="4"/>
      <c r="Z86" s="4"/>
      <c r="AA86" s="8"/>
      <c r="AC86" s="7">
        <f ca="1">IF(Table1[[#This Row],[field of work]] = "teaching",1,0)</f>
        <v>0</v>
      </c>
      <c r="AD86" s="4">
        <f ca="1">IF(Table1[[#This Row],[field of work]] = "health", 1,0)</f>
        <v>1</v>
      </c>
      <c r="AE86" s="4">
        <f ca="1">IF(Table1[[#This Row],[field of work]] = "construction", 1,0)</f>
        <v>0</v>
      </c>
      <c r="AF86" s="4">
        <f ca="1">IF(Table1[[#This Row],[field of work]] = "IT", 1,0)</f>
        <v>0</v>
      </c>
      <c r="AG86" s="4">
        <f ca="1">IF(Table1[[#This Row],[field of work]] = "general work", 1,0)</f>
        <v>0</v>
      </c>
      <c r="AH86" s="4">
        <f ca="1">IF(Table1[[#This Row],[field of work]] = "agriculture", 1,0)</f>
        <v>0</v>
      </c>
      <c r="AI86" s="4"/>
      <c r="AJ86" s="4"/>
      <c r="AK86" s="4"/>
      <c r="AL86" s="4"/>
      <c r="AM86" s="4"/>
      <c r="AN86" s="4"/>
      <c r="AO86" s="8"/>
      <c r="AP86" s="18">
        <f t="shared" ca="1" si="49"/>
        <v>5031.3281237357578</v>
      </c>
      <c r="AQ86" s="19"/>
      <c r="AR86" s="23">
        <f ca="1">IF(Table1[[#This Row],[Debt]]&gt;$AS$2,1,0)</f>
        <v>1</v>
      </c>
      <c r="AS86" s="24"/>
      <c r="AT86" s="24"/>
      <c r="AU86" s="19"/>
      <c r="AV86" s="24"/>
      <c r="AW86" s="82">
        <f ca="1">Table1[[#This Row],[Mortage left]]/Table1[[#This Row],[Value of the house]]</f>
        <v>0.86106084981768227</v>
      </c>
      <c r="AX86" s="29">
        <f t="shared" ca="1" si="50"/>
        <v>0</v>
      </c>
      <c r="AY86" s="30"/>
      <c r="AZ86" s="19"/>
      <c r="BA86" s="68">
        <f ca="1" xml:space="preserve"> IF(Table1[[#This Row],[Area]]="Sedi Beshr",Table1[[#This Row],[Income]],0)</f>
        <v>0</v>
      </c>
      <c r="BB86" s="65"/>
      <c r="BC86" s="65">
        <f ca="1" xml:space="preserve"> IF(Table1[[#This Row],[Area]]="Miami",Table1[[#This Row],[Income]],0)</f>
        <v>0</v>
      </c>
      <c r="BD86" s="65"/>
      <c r="BE86" s="65">
        <f ca="1" xml:space="preserve"> IF(Table1[[#This Row],[Area]]="El-Shatbi",Table1[[#This Row],[Income]],0)</f>
        <v>0</v>
      </c>
      <c r="BF86" s="65"/>
      <c r="BG86" s="65">
        <f ca="1" xml:space="preserve"> IF(Table1[[#This Row],[Area]]="el-Hanovil",Table1[[#This Row],[Income]],0)</f>
        <v>5673</v>
      </c>
      <c r="BH86" s="65"/>
      <c r="BI86" s="65">
        <f ca="1" xml:space="preserve"> IF(Table1[[#This Row],[Area]]="El-Dekhila",Table1[[#This Row],[Income]],0)</f>
        <v>0</v>
      </c>
      <c r="BJ86" s="66"/>
      <c r="BK86" s="16"/>
      <c r="BL86" s="68">
        <f ca="1"/>
        <v>0</v>
      </c>
      <c r="BM86" s="65"/>
      <c r="BN86" s="65">
        <f ca="1"/>
        <v>0</v>
      </c>
      <c r="BO86" s="65"/>
      <c r="BP86" s="65">
        <f ca="1"/>
        <v>0</v>
      </c>
      <c r="BQ86" s="65"/>
      <c r="BR86" s="65">
        <f ca="1"/>
        <v>0</v>
      </c>
      <c r="BS86" s="65"/>
      <c r="BT86" s="65">
        <f ca="1"/>
        <v>0</v>
      </c>
      <c r="BU86" s="24"/>
      <c r="BV86" s="65">
        <f ca="1"/>
        <v>3784</v>
      </c>
      <c r="BW86" s="19"/>
      <c r="BX86" s="16"/>
      <c r="BY86" s="56">
        <f ca="1">IF(Table1[[#This Row],[Debt]]&gt;Table1[[#This Row],[Income]],1,0)</f>
        <v>1</v>
      </c>
      <c r="BZ86" s="19"/>
      <c r="CA86" s="24"/>
      <c r="CB86" s="76">
        <f t="shared" ca="1" si="51"/>
        <v>28</v>
      </c>
      <c r="CC86" s="24"/>
      <c r="CD86" s="19"/>
      <c r="CE86" s="16"/>
      <c r="CF86" s="16"/>
      <c r="CG86" s="16"/>
      <c r="CH86" s="16"/>
    </row>
    <row r="87" spans="1:86" x14ac:dyDescent="0.35">
      <c r="A87" s="1">
        <f t="shared" ca="1" si="27"/>
        <v>1</v>
      </c>
      <c r="B87" s="1" t="str">
        <f t="shared" ca="1" si="28"/>
        <v>Women</v>
      </c>
      <c r="C87" s="1">
        <f t="shared" ca="1" si="29"/>
        <v>37</v>
      </c>
      <c r="D87" s="1">
        <f t="shared" ca="1" si="30"/>
        <v>4</v>
      </c>
      <c r="E87" s="1" t="str">
        <f t="shared" ca="1" si="31"/>
        <v>IT</v>
      </c>
      <c r="F87" s="1">
        <f t="shared" ca="1" si="32"/>
        <v>5</v>
      </c>
      <c r="G87" s="1" t="str">
        <f t="shared" ca="1" si="33"/>
        <v>other</v>
      </c>
      <c r="H87" s="1">
        <f t="shared" ca="1" si="34"/>
        <v>1</v>
      </c>
      <c r="I87" s="1">
        <f t="shared" ca="1" si="26"/>
        <v>2</v>
      </c>
      <c r="J87" s="70">
        <f t="shared" ca="1" si="35"/>
        <v>4462</v>
      </c>
      <c r="K87" s="1">
        <f t="shared" ca="1" si="36"/>
        <v>2</v>
      </c>
      <c r="L87" s="1" t="str">
        <f t="shared" ca="1" si="37"/>
        <v>Miami</v>
      </c>
      <c r="M87" s="70">
        <f t="shared" ca="1" si="38"/>
        <v>22310</v>
      </c>
      <c r="N87" s="70">
        <f t="shared" ca="1" si="39"/>
        <v>19968.783426499143</v>
      </c>
      <c r="O87" s="70">
        <f t="shared" ca="1" si="40"/>
        <v>2558.4532644460328</v>
      </c>
      <c r="P87" s="70">
        <f t="shared" ca="1" si="41"/>
        <v>1655</v>
      </c>
      <c r="Q87" s="70">
        <f t="shared" ca="1" si="42"/>
        <v>2185.1375662144455</v>
      </c>
      <c r="R87" s="70">
        <f t="shared" ca="1" si="43"/>
        <v>2416.195431683193</v>
      </c>
      <c r="S87" s="70">
        <f t="shared" ca="1" si="44"/>
        <v>27284.648696129228</v>
      </c>
      <c r="T87" s="70">
        <f t="shared" ca="1" si="45"/>
        <v>23808.920992713589</v>
      </c>
      <c r="U87" s="70">
        <f t="shared" ca="1" si="46"/>
        <v>3475.7277034156396</v>
      </c>
      <c r="W87" s="7">
        <f t="shared" ca="1" si="47"/>
        <v>1</v>
      </c>
      <c r="X87" s="4">
        <f t="shared" ca="1" si="48"/>
        <v>0</v>
      </c>
      <c r="Y87" s="4"/>
      <c r="Z87" s="4"/>
      <c r="AA87" s="8"/>
      <c r="AC87" s="7">
        <f ca="1">IF(Table1[[#This Row],[field of work]] = "teaching",1,0)</f>
        <v>0</v>
      </c>
      <c r="AD87" s="4">
        <f ca="1">IF(Table1[[#This Row],[field of work]] = "health", 1,0)</f>
        <v>0</v>
      </c>
      <c r="AE87" s="4">
        <f ca="1">IF(Table1[[#This Row],[field of work]] = "construction", 1,0)</f>
        <v>0</v>
      </c>
      <c r="AF87" s="4">
        <f ca="1">IF(Table1[[#This Row],[field of work]] = "IT", 1,0)</f>
        <v>1</v>
      </c>
      <c r="AG87" s="4">
        <f ca="1">IF(Table1[[#This Row],[field of work]] = "general work", 1,0)</f>
        <v>0</v>
      </c>
      <c r="AH87" s="4">
        <f ca="1">IF(Table1[[#This Row],[field of work]] = "agriculture", 1,0)</f>
        <v>0</v>
      </c>
      <c r="AI87" s="4"/>
      <c r="AJ87" s="4"/>
      <c r="AK87" s="4"/>
      <c r="AL87" s="4"/>
      <c r="AM87" s="4"/>
      <c r="AN87" s="4"/>
      <c r="AO87" s="8"/>
      <c r="AP87" s="18">
        <f t="shared" ca="1" si="49"/>
        <v>1279.2266322230164</v>
      </c>
      <c r="AQ87" s="19"/>
      <c r="AR87" s="23">
        <f ca="1">IF(Table1[[#This Row],[Debt]]&gt;$AS$2,1,0)</f>
        <v>1</v>
      </c>
      <c r="AS87" s="24"/>
      <c r="AT87" s="24"/>
      <c r="AU87" s="19"/>
      <c r="AV87" s="24"/>
      <c r="AW87" s="82">
        <f ca="1">Table1[[#This Row],[Mortage left]]/Table1[[#This Row],[Value of the house]]</f>
        <v>0.89505976810843313</v>
      </c>
      <c r="AX87" s="29">
        <f t="shared" ca="1" si="50"/>
        <v>0</v>
      </c>
      <c r="AY87" s="30"/>
      <c r="AZ87" s="19"/>
      <c r="BA87" s="68">
        <f ca="1" xml:space="preserve"> IF(Table1[[#This Row],[Area]]="Sedi Beshr",Table1[[#This Row],[Income]],0)</f>
        <v>0</v>
      </c>
      <c r="BB87" s="65"/>
      <c r="BC87" s="65">
        <f ca="1" xml:space="preserve"> IF(Table1[[#This Row],[Area]]="Miami",Table1[[#This Row],[Income]],0)</f>
        <v>4462</v>
      </c>
      <c r="BD87" s="65"/>
      <c r="BE87" s="65">
        <f ca="1" xml:space="preserve"> IF(Table1[[#This Row],[Area]]="El-Shatbi",Table1[[#This Row],[Income]],0)</f>
        <v>0</v>
      </c>
      <c r="BF87" s="65"/>
      <c r="BG87" s="65">
        <f ca="1" xml:space="preserve"> IF(Table1[[#This Row],[Area]]="el-Hanovil",Table1[[#This Row],[Income]],0)</f>
        <v>0</v>
      </c>
      <c r="BH87" s="65"/>
      <c r="BI87" s="65">
        <f ca="1" xml:space="preserve"> IF(Table1[[#This Row],[Area]]="El-Dekhila",Table1[[#This Row],[Income]],0)</f>
        <v>0</v>
      </c>
      <c r="BJ87" s="66"/>
      <c r="BK87" s="16"/>
      <c r="BL87" s="68">
        <f ca="1"/>
        <v>5673</v>
      </c>
      <c r="BM87" s="65"/>
      <c r="BN87" s="65">
        <f ca="1"/>
        <v>0</v>
      </c>
      <c r="BO87" s="65"/>
      <c r="BP87" s="65">
        <f ca="1"/>
        <v>0</v>
      </c>
      <c r="BQ87" s="65"/>
      <c r="BR87" s="65">
        <f ca="1"/>
        <v>0</v>
      </c>
      <c r="BS87" s="65"/>
      <c r="BT87" s="65">
        <f ca="1"/>
        <v>0</v>
      </c>
      <c r="BU87" s="24"/>
      <c r="BV87" s="65">
        <f ca="1"/>
        <v>0</v>
      </c>
      <c r="BW87" s="19"/>
      <c r="BX87" s="16"/>
      <c r="BY87" s="56">
        <f ca="1">IF(Table1[[#This Row],[Debt]]&gt;Table1[[#This Row],[Income]],1,0)</f>
        <v>0</v>
      </c>
      <c r="BZ87" s="19"/>
      <c r="CA87" s="24"/>
      <c r="CB87" s="76">
        <f t="shared" ca="1" si="51"/>
        <v>0</v>
      </c>
      <c r="CC87" s="24"/>
      <c r="CD87" s="19"/>
      <c r="CE87" s="16"/>
      <c r="CF87" s="16"/>
      <c r="CG87" s="16"/>
      <c r="CH87" s="16"/>
    </row>
    <row r="88" spans="1:86" x14ac:dyDescent="0.35">
      <c r="A88" s="1">
        <f t="shared" ca="1" si="27"/>
        <v>1</v>
      </c>
      <c r="B88" s="1" t="str">
        <f t="shared" ca="1" si="28"/>
        <v>Women</v>
      </c>
      <c r="C88" s="1">
        <f t="shared" ca="1" si="29"/>
        <v>36</v>
      </c>
      <c r="D88" s="1">
        <f t="shared" ca="1" si="30"/>
        <v>4</v>
      </c>
      <c r="E88" s="1" t="str">
        <f t="shared" ca="1" si="31"/>
        <v>IT</v>
      </c>
      <c r="F88" s="1">
        <f t="shared" ca="1" si="32"/>
        <v>2</v>
      </c>
      <c r="G88" s="1" t="str">
        <f t="shared" ca="1" si="33"/>
        <v>college</v>
      </c>
      <c r="H88" s="1">
        <f t="shared" ca="1" si="34"/>
        <v>0</v>
      </c>
      <c r="I88" s="1">
        <f t="shared" ca="1" si="26"/>
        <v>2</v>
      </c>
      <c r="J88" s="70">
        <f t="shared" ca="1" si="35"/>
        <v>3848</v>
      </c>
      <c r="K88" s="1">
        <f t="shared" ca="1" si="36"/>
        <v>2</v>
      </c>
      <c r="L88" s="1" t="str">
        <f t="shared" ca="1" si="37"/>
        <v>Miami</v>
      </c>
      <c r="M88" s="70">
        <f t="shared" ca="1" si="38"/>
        <v>15392</v>
      </c>
      <c r="N88" s="70">
        <f t="shared" ca="1" si="39"/>
        <v>7964.604520997902</v>
      </c>
      <c r="O88" s="70">
        <f t="shared" ca="1" si="40"/>
        <v>5645.1350267403268</v>
      </c>
      <c r="P88" s="70">
        <f t="shared" ca="1" si="41"/>
        <v>4638</v>
      </c>
      <c r="Q88" s="70">
        <f t="shared" ca="1" si="42"/>
        <v>3625.3181139024482</v>
      </c>
      <c r="R88" s="70">
        <f t="shared" ca="1" si="43"/>
        <v>3673.2845826952043</v>
      </c>
      <c r="S88" s="70">
        <f t="shared" ca="1" si="44"/>
        <v>24710.419609435528</v>
      </c>
      <c r="T88" s="70">
        <f t="shared" ca="1" si="45"/>
        <v>16227.922634900351</v>
      </c>
      <c r="U88" s="70">
        <f t="shared" ca="1" si="46"/>
        <v>8482.4969745351773</v>
      </c>
      <c r="W88" s="7">
        <f t="shared" ca="1" si="47"/>
        <v>1</v>
      </c>
      <c r="X88" s="4">
        <f t="shared" ca="1" si="48"/>
        <v>0</v>
      </c>
      <c r="Y88" s="4"/>
      <c r="Z88" s="4"/>
      <c r="AA88" s="8"/>
      <c r="AC88" s="7">
        <f ca="1">IF(Table1[[#This Row],[field of work]] = "teaching",1,0)</f>
        <v>0</v>
      </c>
      <c r="AD88" s="4">
        <f ca="1">IF(Table1[[#This Row],[field of work]] = "health", 1,0)</f>
        <v>0</v>
      </c>
      <c r="AE88" s="4">
        <f ca="1">IF(Table1[[#This Row],[field of work]] = "construction", 1,0)</f>
        <v>0</v>
      </c>
      <c r="AF88" s="4">
        <f ca="1">IF(Table1[[#This Row],[field of work]] = "IT", 1,0)</f>
        <v>1</v>
      </c>
      <c r="AG88" s="4">
        <f ca="1">IF(Table1[[#This Row],[field of work]] = "general work", 1,0)</f>
        <v>0</v>
      </c>
      <c r="AH88" s="4">
        <f ca="1">IF(Table1[[#This Row],[field of work]] = "agriculture", 1,0)</f>
        <v>0</v>
      </c>
      <c r="AI88" s="4"/>
      <c r="AJ88" s="4"/>
      <c r="AK88" s="4"/>
      <c r="AL88" s="4"/>
      <c r="AM88" s="4"/>
      <c r="AN88" s="4"/>
      <c r="AO88" s="8"/>
      <c r="AP88" s="18">
        <f t="shared" ca="1" si="49"/>
        <v>2822.5675133701634</v>
      </c>
      <c r="AQ88" s="19"/>
      <c r="AR88" s="23">
        <f ca="1">IF(Table1[[#This Row],[Debt]]&gt;$AS$2,1,0)</f>
        <v>1</v>
      </c>
      <c r="AS88" s="24"/>
      <c r="AT88" s="24"/>
      <c r="AU88" s="19"/>
      <c r="AV88" s="24"/>
      <c r="AW88" s="82">
        <f ca="1">Table1[[#This Row],[Mortage left]]/Table1[[#This Row],[Value of the house]]</f>
        <v>0.51745091742449989</v>
      </c>
      <c r="AX88" s="29">
        <f t="shared" ca="1" si="50"/>
        <v>0</v>
      </c>
      <c r="AY88" s="30"/>
      <c r="AZ88" s="19"/>
      <c r="BA88" s="68">
        <f ca="1" xml:space="preserve"> IF(Table1[[#This Row],[Area]]="Sedi Beshr",Table1[[#This Row],[Income]],0)</f>
        <v>0</v>
      </c>
      <c r="BB88" s="65"/>
      <c r="BC88" s="65">
        <f ca="1" xml:space="preserve"> IF(Table1[[#This Row],[Area]]="Miami",Table1[[#This Row],[Income]],0)</f>
        <v>3848</v>
      </c>
      <c r="BD88" s="65"/>
      <c r="BE88" s="65">
        <f ca="1" xml:space="preserve"> IF(Table1[[#This Row],[Area]]="El-Shatbi",Table1[[#This Row],[Income]],0)</f>
        <v>0</v>
      </c>
      <c r="BF88" s="65"/>
      <c r="BG88" s="65">
        <f ca="1" xml:space="preserve"> IF(Table1[[#This Row],[Area]]="el-Hanovil",Table1[[#This Row],[Income]],0)</f>
        <v>0</v>
      </c>
      <c r="BH88" s="65"/>
      <c r="BI88" s="65">
        <f ca="1" xml:space="preserve"> IF(Table1[[#This Row],[Area]]="El-Dekhila",Table1[[#This Row],[Income]],0)</f>
        <v>0</v>
      </c>
      <c r="BJ88" s="66"/>
      <c r="BK88" s="16"/>
      <c r="BL88" s="68">
        <f ca="1"/>
        <v>0</v>
      </c>
      <c r="BM88" s="65"/>
      <c r="BN88" s="65">
        <f ca="1"/>
        <v>0</v>
      </c>
      <c r="BO88" s="65"/>
      <c r="BP88" s="65">
        <f ca="1"/>
        <v>0</v>
      </c>
      <c r="BQ88" s="65"/>
      <c r="BR88" s="65">
        <f ca="1"/>
        <v>4462</v>
      </c>
      <c r="BS88" s="65"/>
      <c r="BT88" s="65">
        <f ca="1"/>
        <v>0</v>
      </c>
      <c r="BU88" s="24"/>
      <c r="BV88" s="65">
        <f ca="1"/>
        <v>0</v>
      </c>
      <c r="BW88" s="19"/>
      <c r="BX88" s="16"/>
      <c r="BY88" s="56">
        <f ca="1">IF(Table1[[#This Row],[Debt]]&gt;Table1[[#This Row],[Income]],1,0)</f>
        <v>0</v>
      </c>
      <c r="BZ88" s="19"/>
      <c r="CA88" s="24"/>
      <c r="CB88" s="76">
        <f t="shared" ca="1" si="51"/>
        <v>37</v>
      </c>
      <c r="CC88" s="24"/>
      <c r="CD88" s="19"/>
      <c r="CE88" s="16"/>
      <c r="CF88" s="16"/>
      <c r="CG88" s="16"/>
      <c r="CH88" s="16"/>
    </row>
    <row r="89" spans="1:86" x14ac:dyDescent="0.35">
      <c r="A89" s="1">
        <f t="shared" ca="1" si="27"/>
        <v>0</v>
      </c>
      <c r="B89" s="1" t="str">
        <f t="shared" ca="1" si="28"/>
        <v>Men</v>
      </c>
      <c r="C89" s="1">
        <f t="shared" ca="1" si="29"/>
        <v>27</v>
      </c>
      <c r="D89" s="1">
        <f t="shared" ca="1" si="30"/>
        <v>5</v>
      </c>
      <c r="E89" s="1" t="str">
        <f t="shared" ca="1" si="31"/>
        <v>general work</v>
      </c>
      <c r="F89" s="1">
        <f t="shared" ca="1" si="32"/>
        <v>2</v>
      </c>
      <c r="G89" s="1" t="str">
        <f t="shared" ca="1" si="33"/>
        <v>college</v>
      </c>
      <c r="H89" s="1">
        <f t="shared" ca="1" si="34"/>
        <v>4</v>
      </c>
      <c r="I89" s="1">
        <f t="shared" ca="1" si="26"/>
        <v>3</v>
      </c>
      <c r="J89" s="70">
        <f t="shared" ca="1" si="35"/>
        <v>3916</v>
      </c>
      <c r="K89" s="1">
        <f t="shared" ca="1" si="36"/>
        <v>1</v>
      </c>
      <c r="L89" s="1" t="str">
        <f t="shared" ca="1" si="37"/>
        <v>El-Shatbi</v>
      </c>
      <c r="M89" s="70">
        <f t="shared" ca="1" si="38"/>
        <v>11748</v>
      </c>
      <c r="N89" s="70">
        <f t="shared" ca="1" si="39"/>
        <v>530.56844860146055</v>
      </c>
      <c r="O89" s="70">
        <f t="shared" ca="1" si="40"/>
        <v>9436.7707116401525</v>
      </c>
      <c r="P89" s="70">
        <f t="shared" ca="1" si="41"/>
        <v>191</v>
      </c>
      <c r="Q89" s="70">
        <f t="shared" ca="1" si="42"/>
        <v>6568.3833672495475</v>
      </c>
      <c r="R89" s="70">
        <f t="shared" ca="1" si="43"/>
        <v>827.16598508626953</v>
      </c>
      <c r="S89" s="70">
        <f t="shared" ca="1" si="44"/>
        <v>22011.936696726421</v>
      </c>
      <c r="T89" s="70">
        <f t="shared" ca="1" si="45"/>
        <v>7289.9518158510082</v>
      </c>
      <c r="U89" s="70">
        <f t="shared" ca="1" si="46"/>
        <v>14721.984880875414</v>
      </c>
      <c r="W89" s="7">
        <f t="shared" ca="1" si="47"/>
        <v>0</v>
      </c>
      <c r="X89" s="4">
        <f t="shared" ca="1" si="48"/>
        <v>1</v>
      </c>
      <c r="Y89" s="4"/>
      <c r="Z89" s="4"/>
      <c r="AA89" s="8"/>
      <c r="AC89" s="7">
        <f ca="1">IF(Table1[[#This Row],[field of work]] = "teaching",1,0)</f>
        <v>0</v>
      </c>
      <c r="AD89" s="4">
        <f ca="1">IF(Table1[[#This Row],[field of work]] = "health", 1,0)</f>
        <v>0</v>
      </c>
      <c r="AE89" s="4">
        <f ca="1">IF(Table1[[#This Row],[field of work]] = "construction", 1,0)</f>
        <v>0</v>
      </c>
      <c r="AF89" s="4">
        <f ca="1">IF(Table1[[#This Row],[field of work]] = "IT", 1,0)</f>
        <v>0</v>
      </c>
      <c r="AG89" s="4">
        <f ca="1">IF(Table1[[#This Row],[field of work]] = "general work", 1,0)</f>
        <v>1</v>
      </c>
      <c r="AH89" s="4">
        <f ca="1">IF(Table1[[#This Row],[field of work]] = "agriculture", 1,0)</f>
        <v>0</v>
      </c>
      <c r="AI89" s="4"/>
      <c r="AJ89" s="4"/>
      <c r="AK89" s="4"/>
      <c r="AL89" s="4"/>
      <c r="AM89" s="4"/>
      <c r="AN89" s="4"/>
      <c r="AO89" s="8"/>
      <c r="AP89" s="18">
        <f t="shared" ca="1" si="49"/>
        <v>3145.5902372133842</v>
      </c>
      <c r="AQ89" s="19"/>
      <c r="AR89" s="23">
        <f ca="1">IF(Table1[[#This Row],[Debt]]&gt;$AS$2,1,0)</f>
        <v>1</v>
      </c>
      <c r="AS89" s="24"/>
      <c r="AT89" s="24"/>
      <c r="AU89" s="19"/>
      <c r="AV89" s="24"/>
      <c r="AW89" s="82">
        <f ca="1">Table1[[#This Row],[Mortage left]]/Table1[[#This Row],[Value of the house]]</f>
        <v>4.5162448808432121E-2</v>
      </c>
      <c r="AX89" s="29">
        <f t="shared" ca="1" si="50"/>
        <v>1</v>
      </c>
      <c r="AY89" s="30"/>
      <c r="AZ89" s="19"/>
      <c r="BA89" s="68">
        <f ca="1" xml:space="preserve"> IF(Table1[[#This Row],[Area]]="Sedi Beshr",Table1[[#This Row],[Income]],0)</f>
        <v>0</v>
      </c>
      <c r="BB89" s="65"/>
      <c r="BC89" s="65">
        <f ca="1" xml:space="preserve"> IF(Table1[[#This Row],[Area]]="Miami",Table1[[#This Row],[Income]],0)</f>
        <v>0</v>
      </c>
      <c r="BD89" s="65"/>
      <c r="BE89" s="65">
        <f ca="1" xml:space="preserve"> IF(Table1[[#This Row],[Area]]="El-Shatbi",Table1[[#This Row],[Income]],0)</f>
        <v>3916</v>
      </c>
      <c r="BF89" s="65"/>
      <c r="BG89" s="65">
        <f ca="1" xml:space="preserve"> IF(Table1[[#This Row],[Area]]="el-Hanovil",Table1[[#This Row],[Income]],0)</f>
        <v>0</v>
      </c>
      <c r="BH89" s="65"/>
      <c r="BI89" s="65">
        <f ca="1" xml:space="preserve"> IF(Table1[[#This Row],[Area]]="El-Dekhila",Table1[[#This Row],[Income]],0)</f>
        <v>0</v>
      </c>
      <c r="BJ89" s="66"/>
      <c r="BK89" s="16"/>
      <c r="BL89" s="68">
        <f ca="1"/>
        <v>0</v>
      </c>
      <c r="BM89" s="65"/>
      <c r="BN89" s="65">
        <f ca="1"/>
        <v>0</v>
      </c>
      <c r="BO89" s="65"/>
      <c r="BP89" s="65">
        <f ca="1"/>
        <v>0</v>
      </c>
      <c r="BQ89" s="65"/>
      <c r="BR89" s="65">
        <f ca="1"/>
        <v>3848</v>
      </c>
      <c r="BS89" s="65"/>
      <c r="BT89" s="65">
        <f ca="1"/>
        <v>0</v>
      </c>
      <c r="BU89" s="24"/>
      <c r="BV89" s="65">
        <f ca="1"/>
        <v>0</v>
      </c>
      <c r="BW89" s="19"/>
      <c r="BX89" s="16"/>
      <c r="BY89" s="56">
        <f ca="1">IF(Table1[[#This Row],[Debt]]&gt;Table1[[#This Row],[Income]],1,0)</f>
        <v>1</v>
      </c>
      <c r="BZ89" s="19"/>
      <c r="CA89" s="24"/>
      <c r="CB89" s="76">
        <f t="shared" ca="1" si="51"/>
        <v>36</v>
      </c>
      <c r="CC89" s="24"/>
      <c r="CD89" s="19"/>
      <c r="CE89" s="16"/>
      <c r="CF89" s="16"/>
      <c r="CG89" s="16"/>
      <c r="CH89" s="16"/>
    </row>
    <row r="90" spans="1:86" x14ac:dyDescent="0.35">
      <c r="A90" s="1">
        <f t="shared" ca="1" si="27"/>
        <v>0</v>
      </c>
      <c r="B90" s="1" t="str">
        <f t="shared" ca="1" si="28"/>
        <v>Men</v>
      </c>
      <c r="C90" s="1">
        <f t="shared" ca="1" si="29"/>
        <v>27</v>
      </c>
      <c r="D90" s="1">
        <f t="shared" ca="1" si="30"/>
        <v>6</v>
      </c>
      <c r="E90" s="1" t="str">
        <f t="shared" ca="1" si="31"/>
        <v>agriculture</v>
      </c>
      <c r="F90" s="1">
        <f t="shared" ca="1" si="32"/>
        <v>4</v>
      </c>
      <c r="G90" s="1" t="str">
        <f t="shared" ca="1" si="33"/>
        <v>technical</v>
      </c>
      <c r="H90" s="1">
        <f t="shared" ca="1" si="34"/>
        <v>1</v>
      </c>
      <c r="I90" s="1">
        <f t="shared" ca="1" si="26"/>
        <v>1</v>
      </c>
      <c r="J90" s="70">
        <f t="shared" ca="1" si="35"/>
        <v>3207</v>
      </c>
      <c r="K90" s="1">
        <f t="shared" ca="1" si="36"/>
        <v>5</v>
      </c>
      <c r="L90" s="1" t="str">
        <f t="shared" ca="1" si="37"/>
        <v>Sedi Beshr</v>
      </c>
      <c r="M90" s="70">
        <f t="shared" ca="1" si="38"/>
        <v>16035</v>
      </c>
      <c r="N90" s="70">
        <f t="shared" ca="1" si="39"/>
        <v>4630.2057339461981</v>
      </c>
      <c r="O90" s="70">
        <f t="shared" ca="1" si="40"/>
        <v>2959.9542596627357</v>
      </c>
      <c r="P90" s="70">
        <f t="shared" ca="1" si="41"/>
        <v>1399</v>
      </c>
      <c r="Q90" s="70">
        <f t="shared" ca="1" si="42"/>
        <v>4034.3307649719886</v>
      </c>
      <c r="R90" s="70">
        <f t="shared" ca="1" si="43"/>
        <v>4468.4317371891129</v>
      </c>
      <c r="S90" s="70">
        <f t="shared" ca="1" si="44"/>
        <v>23463.385996851848</v>
      </c>
      <c r="T90" s="70">
        <f t="shared" ca="1" si="45"/>
        <v>10063.536498918187</v>
      </c>
      <c r="U90" s="70">
        <f t="shared" ca="1" si="46"/>
        <v>13399.849497933661</v>
      </c>
      <c r="W90" s="7">
        <f t="shared" ca="1" si="47"/>
        <v>0</v>
      </c>
      <c r="X90" s="4">
        <f t="shared" ca="1" si="48"/>
        <v>1</v>
      </c>
      <c r="Y90" s="4"/>
      <c r="Z90" s="4"/>
      <c r="AA90" s="8"/>
      <c r="AC90" s="7">
        <f ca="1">IF(Table1[[#This Row],[field of work]] = "teaching",1,0)</f>
        <v>0</v>
      </c>
      <c r="AD90" s="4">
        <f ca="1">IF(Table1[[#This Row],[field of work]] = "health", 1,0)</f>
        <v>0</v>
      </c>
      <c r="AE90" s="4">
        <f ca="1">IF(Table1[[#This Row],[field of work]] = "construction", 1,0)</f>
        <v>0</v>
      </c>
      <c r="AF90" s="4">
        <f ca="1">IF(Table1[[#This Row],[field of work]] = "IT", 1,0)</f>
        <v>0</v>
      </c>
      <c r="AG90" s="4">
        <f ca="1">IF(Table1[[#This Row],[field of work]] = "general work", 1,0)</f>
        <v>0</v>
      </c>
      <c r="AH90" s="4">
        <f ca="1">IF(Table1[[#This Row],[field of work]] = "agriculture", 1,0)</f>
        <v>1</v>
      </c>
      <c r="AI90" s="4"/>
      <c r="AJ90" s="4"/>
      <c r="AK90" s="4"/>
      <c r="AL90" s="4"/>
      <c r="AM90" s="4"/>
      <c r="AN90" s="4"/>
      <c r="AO90" s="8"/>
      <c r="AP90" s="18">
        <f t="shared" ca="1" si="49"/>
        <v>2959.9542596627357</v>
      </c>
      <c r="AQ90" s="19"/>
      <c r="AR90" s="23">
        <f ca="1">IF(Table1[[#This Row],[Debt]]&gt;$AS$2,1,0)</f>
        <v>1</v>
      </c>
      <c r="AS90" s="24"/>
      <c r="AT90" s="24"/>
      <c r="AU90" s="19"/>
      <c r="AV90" s="24"/>
      <c r="AW90" s="82">
        <f ca="1">Table1[[#This Row],[Mortage left]]/Table1[[#This Row],[Value of the house]]</f>
        <v>0.28875620417500458</v>
      </c>
      <c r="AX90" s="29">
        <f t="shared" ca="1" si="50"/>
        <v>1</v>
      </c>
      <c r="AY90" s="30"/>
      <c r="AZ90" s="19"/>
      <c r="BA90" s="68">
        <f ca="1" xml:space="preserve"> IF(Table1[[#This Row],[Area]]="Sedi Beshr",Table1[[#This Row],[Income]],0)</f>
        <v>3207</v>
      </c>
      <c r="BB90" s="65"/>
      <c r="BC90" s="65">
        <f ca="1" xml:space="preserve"> IF(Table1[[#This Row],[Area]]="Miami",Table1[[#This Row],[Income]],0)</f>
        <v>0</v>
      </c>
      <c r="BD90" s="65"/>
      <c r="BE90" s="65">
        <f ca="1" xml:space="preserve"> IF(Table1[[#This Row],[Area]]="El-Shatbi",Table1[[#This Row],[Income]],0)</f>
        <v>0</v>
      </c>
      <c r="BF90" s="65"/>
      <c r="BG90" s="65">
        <f ca="1" xml:space="preserve"> IF(Table1[[#This Row],[Area]]="el-Hanovil",Table1[[#This Row],[Income]],0)</f>
        <v>0</v>
      </c>
      <c r="BH90" s="65"/>
      <c r="BI90" s="65">
        <f ca="1" xml:space="preserve"> IF(Table1[[#This Row],[Area]]="El-Dekhila",Table1[[#This Row],[Income]],0)</f>
        <v>0</v>
      </c>
      <c r="BJ90" s="66"/>
      <c r="BK90" s="16"/>
      <c r="BL90" s="68">
        <f ca="1"/>
        <v>0</v>
      </c>
      <c r="BM90" s="65"/>
      <c r="BN90" s="65">
        <f ca="1"/>
        <v>0</v>
      </c>
      <c r="BO90" s="65"/>
      <c r="BP90" s="65">
        <f ca="1"/>
        <v>0</v>
      </c>
      <c r="BQ90" s="65"/>
      <c r="BR90" s="65">
        <f ca="1"/>
        <v>0</v>
      </c>
      <c r="BS90" s="65"/>
      <c r="BT90" s="65">
        <f ca="1"/>
        <v>3916</v>
      </c>
      <c r="BU90" s="24"/>
      <c r="BV90" s="65">
        <f ca="1"/>
        <v>0</v>
      </c>
      <c r="BW90" s="19"/>
      <c r="BX90" s="16"/>
      <c r="BY90" s="56">
        <f ca="1">IF(Table1[[#This Row],[Debt]]&gt;Table1[[#This Row],[Income]],1,0)</f>
        <v>1</v>
      </c>
      <c r="BZ90" s="19"/>
      <c r="CA90" s="24"/>
      <c r="CB90" s="76">
        <f t="shared" ca="1" si="51"/>
        <v>27</v>
      </c>
      <c r="CC90" s="24"/>
      <c r="CD90" s="19"/>
      <c r="CE90" s="16"/>
      <c r="CF90" s="16"/>
      <c r="CG90" s="16"/>
      <c r="CH90" s="16"/>
    </row>
    <row r="91" spans="1:86" x14ac:dyDescent="0.35">
      <c r="A91" s="1">
        <f t="shared" ca="1" si="27"/>
        <v>1</v>
      </c>
      <c r="B91" s="1" t="str">
        <f t="shared" ca="1" si="28"/>
        <v>Women</v>
      </c>
      <c r="C91" s="1">
        <f t="shared" ca="1" si="29"/>
        <v>23</v>
      </c>
      <c r="D91" s="1">
        <f t="shared" ca="1" si="30"/>
        <v>5</v>
      </c>
      <c r="E91" s="1" t="str">
        <f t="shared" ca="1" si="31"/>
        <v>general work</v>
      </c>
      <c r="F91" s="1">
        <f t="shared" ca="1" si="32"/>
        <v>4</v>
      </c>
      <c r="G91" s="1" t="str">
        <f t="shared" ca="1" si="33"/>
        <v>technical</v>
      </c>
      <c r="H91" s="1">
        <f t="shared" ca="1" si="34"/>
        <v>3</v>
      </c>
      <c r="I91" s="1">
        <f t="shared" ca="1" si="26"/>
        <v>1</v>
      </c>
      <c r="J91" s="70">
        <f t="shared" ca="1" si="35"/>
        <v>6982</v>
      </c>
      <c r="K91" s="1">
        <f t="shared" ca="1" si="36"/>
        <v>3</v>
      </c>
      <c r="L91" s="1" t="str">
        <f t="shared" ca="1" si="37"/>
        <v>El-Hanovil</v>
      </c>
      <c r="M91" s="70">
        <f t="shared" ca="1" si="38"/>
        <v>20946</v>
      </c>
      <c r="N91" s="70">
        <f t="shared" ca="1" si="39"/>
        <v>14644.012120939893</v>
      </c>
      <c r="O91" s="70">
        <f t="shared" ca="1" si="40"/>
        <v>1445.950337338767</v>
      </c>
      <c r="P91" s="70">
        <f t="shared" ca="1" si="41"/>
        <v>1111</v>
      </c>
      <c r="Q91" s="70">
        <f t="shared" ca="1" si="42"/>
        <v>9079.2645224111566</v>
      </c>
      <c r="R91" s="70">
        <f t="shared" ca="1" si="43"/>
        <v>7888.0757622364472</v>
      </c>
      <c r="S91" s="70">
        <f t="shared" ca="1" si="44"/>
        <v>30280.026099575214</v>
      </c>
      <c r="T91" s="70">
        <f t="shared" ca="1" si="45"/>
        <v>24834.276643351048</v>
      </c>
      <c r="U91" s="70">
        <f t="shared" ca="1" si="46"/>
        <v>5445.7494562241664</v>
      </c>
      <c r="W91" s="7">
        <f t="shared" ca="1" si="47"/>
        <v>1</v>
      </c>
      <c r="X91" s="4">
        <f t="shared" ca="1" si="48"/>
        <v>0</v>
      </c>
      <c r="Y91" s="4"/>
      <c r="Z91" s="4"/>
      <c r="AA91" s="8"/>
      <c r="AC91" s="7">
        <f ca="1">IF(Table1[[#This Row],[field of work]] = "teaching",1,0)</f>
        <v>0</v>
      </c>
      <c r="AD91" s="4">
        <f ca="1">IF(Table1[[#This Row],[field of work]] = "health", 1,0)</f>
        <v>0</v>
      </c>
      <c r="AE91" s="4">
        <f ca="1">IF(Table1[[#This Row],[field of work]] = "construction", 1,0)</f>
        <v>0</v>
      </c>
      <c r="AF91" s="4">
        <f ca="1">IF(Table1[[#This Row],[field of work]] = "IT", 1,0)</f>
        <v>0</v>
      </c>
      <c r="AG91" s="4">
        <f ca="1">IF(Table1[[#This Row],[field of work]] = "general work", 1,0)</f>
        <v>1</v>
      </c>
      <c r="AH91" s="4">
        <f ca="1">IF(Table1[[#This Row],[field of work]] = "agriculture", 1,0)</f>
        <v>0</v>
      </c>
      <c r="AI91" s="4"/>
      <c r="AJ91" s="4"/>
      <c r="AK91" s="4"/>
      <c r="AL91" s="4"/>
      <c r="AM91" s="4"/>
      <c r="AN91" s="4"/>
      <c r="AO91" s="8"/>
      <c r="AP91" s="18">
        <f t="shared" ca="1" si="49"/>
        <v>1445.950337338767</v>
      </c>
      <c r="AQ91" s="19"/>
      <c r="AR91" s="23">
        <f ca="1">IF(Table1[[#This Row],[Debt]]&gt;$AS$2,1,0)</f>
        <v>1</v>
      </c>
      <c r="AS91" s="24"/>
      <c r="AT91" s="24"/>
      <c r="AU91" s="19"/>
      <c r="AV91" s="24"/>
      <c r="AW91" s="82">
        <f ca="1">Table1[[#This Row],[Mortage left]]/Table1[[#This Row],[Value of the house]]</f>
        <v>0.69913167769215567</v>
      </c>
      <c r="AX91" s="29">
        <f t="shared" ca="1" si="50"/>
        <v>0</v>
      </c>
      <c r="AY91" s="30"/>
      <c r="AZ91" s="19"/>
      <c r="BA91" s="68">
        <f ca="1" xml:space="preserve"> IF(Table1[[#This Row],[Area]]="Sedi Beshr",Table1[[#This Row],[Income]],0)</f>
        <v>0</v>
      </c>
      <c r="BB91" s="65"/>
      <c r="BC91" s="65">
        <f ca="1" xml:space="preserve"> IF(Table1[[#This Row],[Area]]="Miami",Table1[[#This Row],[Income]],0)</f>
        <v>0</v>
      </c>
      <c r="BD91" s="65"/>
      <c r="BE91" s="65">
        <f ca="1" xml:space="preserve"> IF(Table1[[#This Row],[Area]]="El-Shatbi",Table1[[#This Row],[Income]],0)</f>
        <v>0</v>
      </c>
      <c r="BF91" s="65"/>
      <c r="BG91" s="65">
        <f ca="1" xml:space="preserve"> IF(Table1[[#This Row],[Area]]="el-Hanovil",Table1[[#This Row],[Income]],0)</f>
        <v>6982</v>
      </c>
      <c r="BH91" s="65"/>
      <c r="BI91" s="65">
        <f ca="1" xml:space="preserve"> IF(Table1[[#This Row],[Area]]="El-Dekhila",Table1[[#This Row],[Income]],0)</f>
        <v>0</v>
      </c>
      <c r="BJ91" s="66"/>
      <c r="BK91" s="16"/>
      <c r="BL91" s="68">
        <f ca="1"/>
        <v>0</v>
      </c>
      <c r="BM91" s="65"/>
      <c r="BN91" s="65">
        <f ca="1"/>
        <v>0</v>
      </c>
      <c r="BO91" s="65"/>
      <c r="BP91" s="65">
        <f ca="1"/>
        <v>0</v>
      </c>
      <c r="BQ91" s="65"/>
      <c r="BR91" s="65">
        <f ca="1"/>
        <v>0</v>
      </c>
      <c r="BS91" s="65"/>
      <c r="BT91" s="65">
        <f ca="1"/>
        <v>0</v>
      </c>
      <c r="BU91" s="24"/>
      <c r="BV91" s="65">
        <f ca="1"/>
        <v>3207</v>
      </c>
      <c r="BW91" s="19"/>
      <c r="BX91" s="16"/>
      <c r="BY91" s="56">
        <f ca="1">IF(Table1[[#This Row],[Debt]]&gt;Table1[[#This Row],[Income]],1,0)</f>
        <v>1</v>
      </c>
      <c r="BZ91" s="19"/>
      <c r="CA91" s="24"/>
      <c r="CB91" s="76">
        <f t="shared" ca="1" si="51"/>
        <v>27</v>
      </c>
      <c r="CC91" s="24"/>
      <c r="CD91" s="19"/>
      <c r="CE91" s="16"/>
      <c r="CF91" s="16"/>
      <c r="CG91" s="16"/>
      <c r="CH91" s="16"/>
    </row>
    <row r="92" spans="1:86" x14ac:dyDescent="0.35">
      <c r="A92" s="1">
        <f t="shared" ca="1" si="27"/>
        <v>1</v>
      </c>
      <c r="B92" s="1" t="str">
        <f t="shared" ca="1" si="28"/>
        <v>Women</v>
      </c>
      <c r="C92" s="1">
        <f t="shared" ca="1" si="29"/>
        <v>32</v>
      </c>
      <c r="D92" s="1">
        <f t="shared" ca="1" si="30"/>
        <v>4</v>
      </c>
      <c r="E92" s="1" t="str">
        <f t="shared" ca="1" si="31"/>
        <v>IT</v>
      </c>
      <c r="F92" s="1">
        <f t="shared" ca="1" si="32"/>
        <v>2</v>
      </c>
      <c r="G92" s="1" t="str">
        <f t="shared" ca="1" si="33"/>
        <v>college</v>
      </c>
      <c r="H92" s="1">
        <f t="shared" ca="1" si="34"/>
        <v>3</v>
      </c>
      <c r="I92" s="1">
        <f t="shared" ca="1" si="26"/>
        <v>3</v>
      </c>
      <c r="J92" s="70">
        <f t="shared" ca="1" si="35"/>
        <v>2466</v>
      </c>
      <c r="K92" s="1">
        <f t="shared" ca="1" si="36"/>
        <v>1</v>
      </c>
      <c r="L92" s="1" t="str">
        <f t="shared" ca="1" si="37"/>
        <v>El-Shatbi</v>
      </c>
      <c r="M92" s="70">
        <f t="shared" ca="1" si="38"/>
        <v>12330</v>
      </c>
      <c r="N92" s="70">
        <f t="shared" ca="1" si="39"/>
        <v>9422.9673094183509</v>
      </c>
      <c r="O92" s="70">
        <f t="shared" ca="1" si="40"/>
        <v>2971.4664081456285</v>
      </c>
      <c r="P92" s="70">
        <f t="shared" ca="1" si="41"/>
        <v>276</v>
      </c>
      <c r="Q92" s="70">
        <f t="shared" ca="1" si="42"/>
        <v>4595.4152835889827</v>
      </c>
      <c r="R92" s="70">
        <f t="shared" ca="1" si="43"/>
        <v>2396.5732720295346</v>
      </c>
      <c r="S92" s="70">
        <f t="shared" ca="1" si="44"/>
        <v>17698.039680175163</v>
      </c>
      <c r="T92" s="70">
        <f t="shared" ca="1" si="45"/>
        <v>14294.382593007333</v>
      </c>
      <c r="U92" s="70">
        <f t="shared" ca="1" si="46"/>
        <v>3403.6570871678305</v>
      </c>
      <c r="W92" s="7">
        <f t="shared" ca="1" si="47"/>
        <v>1</v>
      </c>
      <c r="X92" s="4">
        <f t="shared" ca="1" si="48"/>
        <v>0</v>
      </c>
      <c r="Y92" s="4"/>
      <c r="Z92" s="4"/>
      <c r="AA92" s="8"/>
      <c r="AC92" s="7">
        <f ca="1">IF(Table1[[#This Row],[field of work]] = "teaching",1,0)</f>
        <v>0</v>
      </c>
      <c r="AD92" s="4">
        <f ca="1">IF(Table1[[#This Row],[field of work]] = "health", 1,0)</f>
        <v>0</v>
      </c>
      <c r="AE92" s="4">
        <f ca="1">IF(Table1[[#This Row],[field of work]] = "construction", 1,0)</f>
        <v>0</v>
      </c>
      <c r="AF92" s="4">
        <f ca="1">IF(Table1[[#This Row],[field of work]] = "IT", 1,0)</f>
        <v>1</v>
      </c>
      <c r="AG92" s="4">
        <f ca="1">IF(Table1[[#This Row],[field of work]] = "general work", 1,0)</f>
        <v>0</v>
      </c>
      <c r="AH92" s="4">
        <f ca="1">IF(Table1[[#This Row],[field of work]] = "agriculture", 1,0)</f>
        <v>0</v>
      </c>
      <c r="AI92" s="4"/>
      <c r="AJ92" s="4"/>
      <c r="AK92" s="4"/>
      <c r="AL92" s="4"/>
      <c r="AM92" s="4"/>
      <c r="AN92" s="4"/>
      <c r="AO92" s="8"/>
      <c r="AP92" s="18">
        <f t="shared" ca="1" si="49"/>
        <v>990.48880271520954</v>
      </c>
      <c r="AQ92" s="19"/>
      <c r="AR92" s="23">
        <f ca="1">IF(Table1[[#This Row],[Debt]]&gt;$AS$2,1,0)</f>
        <v>1</v>
      </c>
      <c r="AS92" s="24"/>
      <c r="AT92" s="24"/>
      <c r="AU92" s="19"/>
      <c r="AV92" s="24"/>
      <c r="AW92" s="82">
        <f ca="1">Table1[[#This Row],[Mortage left]]/Table1[[#This Row],[Value of the house]]</f>
        <v>0.7642309253380658</v>
      </c>
      <c r="AX92" s="29">
        <f t="shared" ca="1" si="50"/>
        <v>0</v>
      </c>
      <c r="AY92" s="30"/>
      <c r="AZ92" s="19"/>
      <c r="BA92" s="68">
        <f ca="1" xml:space="preserve"> IF(Table1[[#This Row],[Area]]="Sedi Beshr",Table1[[#This Row],[Income]],0)</f>
        <v>0</v>
      </c>
      <c r="BB92" s="65"/>
      <c r="BC92" s="65">
        <f ca="1" xml:space="preserve"> IF(Table1[[#This Row],[Area]]="Miami",Table1[[#This Row],[Income]],0)</f>
        <v>0</v>
      </c>
      <c r="BD92" s="65"/>
      <c r="BE92" s="65">
        <f ca="1" xml:space="preserve"> IF(Table1[[#This Row],[Area]]="El-Shatbi",Table1[[#This Row],[Income]],0)</f>
        <v>2466</v>
      </c>
      <c r="BF92" s="65"/>
      <c r="BG92" s="65">
        <f ca="1" xml:space="preserve"> IF(Table1[[#This Row],[Area]]="el-Hanovil",Table1[[#This Row],[Income]],0)</f>
        <v>0</v>
      </c>
      <c r="BH92" s="65"/>
      <c r="BI92" s="65">
        <f ca="1" xml:space="preserve"> IF(Table1[[#This Row],[Area]]="El-Dekhila",Table1[[#This Row],[Income]],0)</f>
        <v>0</v>
      </c>
      <c r="BJ92" s="66"/>
      <c r="BK92" s="16"/>
      <c r="BL92" s="68">
        <f ca="1"/>
        <v>0</v>
      </c>
      <c r="BM92" s="65"/>
      <c r="BN92" s="65">
        <f ca="1"/>
        <v>0</v>
      </c>
      <c r="BO92" s="65"/>
      <c r="BP92" s="65">
        <f ca="1"/>
        <v>0</v>
      </c>
      <c r="BQ92" s="65"/>
      <c r="BR92" s="65">
        <f ca="1"/>
        <v>0</v>
      </c>
      <c r="BS92" s="65"/>
      <c r="BT92" s="65">
        <f ca="1"/>
        <v>6982</v>
      </c>
      <c r="BU92" s="24"/>
      <c r="BV92" s="65">
        <f ca="1"/>
        <v>0</v>
      </c>
      <c r="BW92" s="19"/>
      <c r="BX92" s="16"/>
      <c r="BY92" s="56">
        <f ca="1">IF(Table1[[#This Row],[Debt]]&gt;Table1[[#This Row],[Income]],1,0)</f>
        <v>1</v>
      </c>
      <c r="BZ92" s="19"/>
      <c r="CA92" s="24"/>
      <c r="CB92" s="76">
        <f t="shared" ca="1" si="51"/>
        <v>23</v>
      </c>
      <c r="CC92" s="24"/>
      <c r="CD92" s="19"/>
      <c r="CE92" s="16"/>
      <c r="CF92" s="16"/>
      <c r="CG92" s="16"/>
      <c r="CH92" s="16"/>
    </row>
    <row r="93" spans="1:86" x14ac:dyDescent="0.35">
      <c r="A93" s="1">
        <f t="shared" ca="1" si="27"/>
        <v>0</v>
      </c>
      <c r="B93" s="1" t="str">
        <f t="shared" ca="1" si="28"/>
        <v>Men</v>
      </c>
      <c r="C93" s="1">
        <f t="shared" ca="1" si="29"/>
        <v>33</v>
      </c>
      <c r="D93" s="1">
        <f t="shared" ca="1" si="30"/>
        <v>1</v>
      </c>
      <c r="E93" s="1" t="str">
        <f t="shared" ca="1" si="31"/>
        <v>health</v>
      </c>
      <c r="F93" s="1">
        <f t="shared" ca="1" si="32"/>
        <v>3</v>
      </c>
      <c r="G93" s="1" t="str">
        <f t="shared" ca="1" si="33"/>
        <v>university</v>
      </c>
      <c r="H93" s="1">
        <f t="shared" ca="1" si="34"/>
        <v>3</v>
      </c>
      <c r="I93" s="1">
        <f t="shared" ca="1" si="26"/>
        <v>2</v>
      </c>
      <c r="J93" s="70">
        <f t="shared" ca="1" si="35"/>
        <v>1343</v>
      </c>
      <c r="K93" s="1">
        <f t="shared" ca="1" si="36"/>
        <v>2</v>
      </c>
      <c r="L93" s="1" t="str">
        <f t="shared" ca="1" si="37"/>
        <v>Miami</v>
      </c>
      <c r="M93" s="70">
        <f t="shared" ca="1" si="38"/>
        <v>5372</v>
      </c>
      <c r="N93" s="70">
        <f t="shared" ca="1" si="39"/>
        <v>464.36619148466661</v>
      </c>
      <c r="O93" s="70">
        <f t="shared" ca="1" si="40"/>
        <v>915.97090535144628</v>
      </c>
      <c r="P93" s="70">
        <f t="shared" ca="1" si="41"/>
        <v>149</v>
      </c>
      <c r="Q93" s="70">
        <f t="shared" ca="1" si="42"/>
        <v>310.53216452119455</v>
      </c>
      <c r="R93" s="70">
        <f t="shared" ca="1" si="43"/>
        <v>843.95731553640462</v>
      </c>
      <c r="S93" s="70">
        <f t="shared" ca="1" si="44"/>
        <v>7131.9282208878503</v>
      </c>
      <c r="T93" s="70">
        <f t="shared" ca="1" si="45"/>
        <v>923.89835600586116</v>
      </c>
      <c r="U93" s="70">
        <f t="shared" ca="1" si="46"/>
        <v>6208.0298648819889</v>
      </c>
      <c r="W93" s="7">
        <f t="shared" ca="1" si="47"/>
        <v>0</v>
      </c>
      <c r="X93" s="4">
        <f t="shared" ca="1" si="48"/>
        <v>1</v>
      </c>
      <c r="Y93" s="4"/>
      <c r="Z93" s="4"/>
      <c r="AA93" s="8"/>
      <c r="AC93" s="7">
        <f ca="1">IF(Table1[[#This Row],[field of work]] = "teaching",1,0)</f>
        <v>0</v>
      </c>
      <c r="AD93" s="4">
        <f ca="1">IF(Table1[[#This Row],[field of work]] = "health", 1,0)</f>
        <v>1</v>
      </c>
      <c r="AE93" s="4">
        <f ca="1">IF(Table1[[#This Row],[field of work]] = "construction", 1,0)</f>
        <v>0</v>
      </c>
      <c r="AF93" s="4">
        <f ca="1">IF(Table1[[#This Row],[field of work]] = "IT", 1,0)</f>
        <v>0</v>
      </c>
      <c r="AG93" s="4">
        <f ca="1">IF(Table1[[#This Row],[field of work]] = "general work", 1,0)</f>
        <v>0</v>
      </c>
      <c r="AH93" s="4">
        <f ca="1">IF(Table1[[#This Row],[field of work]] = "agriculture", 1,0)</f>
        <v>0</v>
      </c>
      <c r="AI93" s="4"/>
      <c r="AJ93" s="4"/>
      <c r="AK93" s="4"/>
      <c r="AL93" s="4"/>
      <c r="AM93" s="4"/>
      <c r="AN93" s="4"/>
      <c r="AO93" s="8"/>
      <c r="AP93" s="18">
        <f t="shared" ca="1" si="49"/>
        <v>457.98545267572314</v>
      </c>
      <c r="AQ93" s="19"/>
      <c r="AR93" s="23">
        <f ca="1">IF(Table1[[#This Row],[Debt]]&gt;$AS$2,1,0)</f>
        <v>0</v>
      </c>
      <c r="AS93" s="24"/>
      <c r="AT93" s="24"/>
      <c r="AU93" s="19"/>
      <c r="AV93" s="24"/>
      <c r="AW93" s="82">
        <f ca="1">Table1[[#This Row],[Mortage left]]/Table1[[#This Row],[Value of the house]]</f>
        <v>8.6441956717175472E-2</v>
      </c>
      <c r="AX93" s="29">
        <f t="shared" ca="1" si="50"/>
        <v>1</v>
      </c>
      <c r="AY93" s="30"/>
      <c r="AZ93" s="19"/>
      <c r="BA93" s="68">
        <f ca="1" xml:space="preserve"> IF(Table1[[#This Row],[Area]]="Sedi Beshr",Table1[[#This Row],[Income]],0)</f>
        <v>0</v>
      </c>
      <c r="BB93" s="65"/>
      <c r="BC93" s="65">
        <f ca="1" xml:space="preserve"> IF(Table1[[#This Row],[Area]]="Miami",Table1[[#This Row],[Income]],0)</f>
        <v>1343</v>
      </c>
      <c r="BD93" s="65"/>
      <c r="BE93" s="65">
        <f ca="1" xml:space="preserve"> IF(Table1[[#This Row],[Area]]="El-Shatbi",Table1[[#This Row],[Income]],0)</f>
        <v>0</v>
      </c>
      <c r="BF93" s="65"/>
      <c r="BG93" s="65">
        <f ca="1" xml:space="preserve"> IF(Table1[[#This Row],[Area]]="el-Hanovil",Table1[[#This Row],[Income]],0)</f>
        <v>0</v>
      </c>
      <c r="BH93" s="65"/>
      <c r="BI93" s="65">
        <f ca="1" xml:space="preserve"> IF(Table1[[#This Row],[Area]]="El-Dekhila",Table1[[#This Row],[Income]],0)</f>
        <v>0</v>
      </c>
      <c r="BJ93" s="66"/>
      <c r="BK93" s="16"/>
      <c r="BL93" s="68">
        <f ca="1"/>
        <v>0</v>
      </c>
      <c r="BM93" s="65"/>
      <c r="BN93" s="65">
        <f ca="1"/>
        <v>0</v>
      </c>
      <c r="BO93" s="65"/>
      <c r="BP93" s="65">
        <f ca="1"/>
        <v>0</v>
      </c>
      <c r="BQ93" s="65"/>
      <c r="BR93" s="65">
        <f ca="1"/>
        <v>2466</v>
      </c>
      <c r="BS93" s="65"/>
      <c r="BT93" s="65">
        <f ca="1"/>
        <v>0</v>
      </c>
      <c r="BU93" s="24"/>
      <c r="BV93" s="65">
        <f ca="1"/>
        <v>0</v>
      </c>
      <c r="BW93" s="19"/>
      <c r="BX93" s="16"/>
      <c r="BY93" s="56">
        <f ca="1">IF(Table1[[#This Row],[Debt]]&gt;Table1[[#This Row],[Income]],1,0)</f>
        <v>0</v>
      </c>
      <c r="BZ93" s="19"/>
      <c r="CA93" s="24"/>
      <c r="CB93" s="76">
        <f t="shared" ca="1" si="51"/>
        <v>32</v>
      </c>
      <c r="CC93" s="24"/>
      <c r="CD93" s="19"/>
      <c r="CE93" s="16"/>
      <c r="CF93" s="16"/>
      <c r="CG93" s="16"/>
      <c r="CH93" s="16"/>
    </row>
    <row r="94" spans="1:86" x14ac:dyDescent="0.35">
      <c r="A94" s="1">
        <f t="shared" ca="1" si="27"/>
        <v>1</v>
      </c>
      <c r="B94" s="1" t="str">
        <f t="shared" ca="1" si="28"/>
        <v>Women</v>
      </c>
      <c r="C94" s="1">
        <f t="shared" ca="1" si="29"/>
        <v>37</v>
      </c>
      <c r="D94" s="1">
        <f t="shared" ca="1" si="30"/>
        <v>4</v>
      </c>
      <c r="E94" s="1" t="str">
        <f t="shared" ca="1" si="31"/>
        <v>IT</v>
      </c>
      <c r="F94" s="1">
        <f t="shared" ca="1" si="32"/>
        <v>2</v>
      </c>
      <c r="G94" s="1" t="str">
        <f t="shared" ca="1" si="33"/>
        <v>college</v>
      </c>
      <c r="H94" s="1">
        <f t="shared" ca="1" si="34"/>
        <v>2</v>
      </c>
      <c r="I94" s="1">
        <f t="shared" ca="1" si="26"/>
        <v>1</v>
      </c>
      <c r="J94" s="70">
        <f t="shared" ca="1" si="35"/>
        <v>5085</v>
      </c>
      <c r="K94" s="1">
        <f t="shared" ca="1" si="36"/>
        <v>3</v>
      </c>
      <c r="L94" s="1" t="str">
        <f t="shared" ca="1" si="37"/>
        <v>El-Hanovil</v>
      </c>
      <c r="M94" s="70">
        <f t="shared" ca="1" si="38"/>
        <v>20340</v>
      </c>
      <c r="N94" s="70">
        <f t="shared" ca="1" si="39"/>
        <v>8925.7858959480654</v>
      </c>
      <c r="O94" s="70">
        <f t="shared" ca="1" si="40"/>
        <v>3338.6646163844907</v>
      </c>
      <c r="P94" s="70">
        <f t="shared" ca="1" si="41"/>
        <v>522</v>
      </c>
      <c r="Q94" s="70">
        <f t="shared" ca="1" si="42"/>
        <v>2043.1340578344887</v>
      </c>
      <c r="R94" s="70">
        <f t="shared" ca="1" si="43"/>
        <v>2950.1419096011427</v>
      </c>
      <c r="S94" s="70">
        <f t="shared" ca="1" si="44"/>
        <v>26628.806525985634</v>
      </c>
      <c r="T94" s="70">
        <f t="shared" ca="1" si="45"/>
        <v>11490.919953782553</v>
      </c>
      <c r="U94" s="70">
        <f t="shared" ca="1" si="46"/>
        <v>15137.886572203081</v>
      </c>
      <c r="W94" s="7">
        <f t="shared" ca="1" si="47"/>
        <v>1</v>
      </c>
      <c r="X94" s="4">
        <f t="shared" ca="1" si="48"/>
        <v>0</v>
      </c>
      <c r="Y94" s="4"/>
      <c r="Z94" s="4"/>
      <c r="AA94" s="8"/>
      <c r="AC94" s="7">
        <f ca="1">IF(Table1[[#This Row],[field of work]] = "teaching",1,0)</f>
        <v>0</v>
      </c>
      <c r="AD94" s="4">
        <f ca="1">IF(Table1[[#This Row],[field of work]] = "health", 1,0)</f>
        <v>0</v>
      </c>
      <c r="AE94" s="4">
        <f ca="1">IF(Table1[[#This Row],[field of work]] = "construction", 1,0)</f>
        <v>0</v>
      </c>
      <c r="AF94" s="4">
        <f ca="1">IF(Table1[[#This Row],[field of work]] = "IT", 1,0)</f>
        <v>1</v>
      </c>
      <c r="AG94" s="4">
        <f ca="1">IF(Table1[[#This Row],[field of work]] = "general work", 1,0)</f>
        <v>0</v>
      </c>
      <c r="AH94" s="4">
        <f ca="1">IF(Table1[[#This Row],[field of work]] = "agriculture", 1,0)</f>
        <v>0</v>
      </c>
      <c r="AI94" s="4"/>
      <c r="AJ94" s="4"/>
      <c r="AK94" s="4"/>
      <c r="AL94" s="4"/>
      <c r="AM94" s="4"/>
      <c r="AN94" s="4"/>
      <c r="AO94" s="8"/>
      <c r="AP94" s="18">
        <f t="shared" ca="1" si="49"/>
        <v>3338.6646163844907</v>
      </c>
      <c r="AQ94" s="19"/>
      <c r="AR94" s="23">
        <f ca="1">IF(Table1[[#This Row],[Debt]]&gt;$AS$2,1,0)</f>
        <v>1</v>
      </c>
      <c r="AS94" s="24"/>
      <c r="AT94" s="24"/>
      <c r="AU94" s="19"/>
      <c r="AV94" s="24"/>
      <c r="AW94" s="82">
        <f ca="1">Table1[[#This Row],[Mortage left]]/Table1[[#This Row],[Value of the house]]</f>
        <v>0.43882919842419199</v>
      </c>
      <c r="AX94" s="29">
        <f t="shared" ca="1" si="50"/>
        <v>0</v>
      </c>
      <c r="AY94" s="30"/>
      <c r="AZ94" s="19"/>
      <c r="BA94" s="68">
        <f ca="1" xml:space="preserve"> IF(Table1[[#This Row],[Area]]="Sedi Beshr",Table1[[#This Row],[Income]],0)</f>
        <v>0</v>
      </c>
      <c r="BB94" s="65"/>
      <c r="BC94" s="65">
        <f ca="1" xml:space="preserve"> IF(Table1[[#This Row],[Area]]="Miami",Table1[[#This Row],[Income]],0)</f>
        <v>0</v>
      </c>
      <c r="BD94" s="65"/>
      <c r="BE94" s="65">
        <f ca="1" xml:space="preserve"> IF(Table1[[#This Row],[Area]]="El-Shatbi",Table1[[#This Row],[Income]],0)</f>
        <v>0</v>
      </c>
      <c r="BF94" s="65"/>
      <c r="BG94" s="65">
        <f ca="1" xml:space="preserve"> IF(Table1[[#This Row],[Area]]="el-Hanovil",Table1[[#This Row],[Income]],0)</f>
        <v>5085</v>
      </c>
      <c r="BH94" s="65"/>
      <c r="BI94" s="65">
        <f ca="1" xml:space="preserve"> IF(Table1[[#This Row],[Area]]="El-Dekhila",Table1[[#This Row],[Income]],0)</f>
        <v>0</v>
      </c>
      <c r="BJ94" s="66"/>
      <c r="BK94" s="16"/>
      <c r="BL94" s="68">
        <f ca="1"/>
        <v>1343</v>
      </c>
      <c r="BM94" s="65"/>
      <c r="BN94" s="65">
        <f ca="1"/>
        <v>0</v>
      </c>
      <c r="BO94" s="65"/>
      <c r="BP94" s="65">
        <f ca="1"/>
        <v>0</v>
      </c>
      <c r="BQ94" s="65"/>
      <c r="BR94" s="65">
        <f ca="1"/>
        <v>0</v>
      </c>
      <c r="BS94" s="65"/>
      <c r="BT94" s="65">
        <f ca="1"/>
        <v>0</v>
      </c>
      <c r="BU94" s="24"/>
      <c r="BV94" s="65">
        <f ca="1"/>
        <v>0</v>
      </c>
      <c r="BW94" s="19"/>
      <c r="BX94" s="16"/>
      <c r="BY94" s="56">
        <f ca="1">IF(Table1[[#This Row],[Debt]]&gt;Table1[[#This Row],[Income]],1,0)</f>
        <v>0</v>
      </c>
      <c r="BZ94" s="19"/>
      <c r="CA94" s="24"/>
      <c r="CB94" s="76">
        <f t="shared" ca="1" si="51"/>
        <v>33</v>
      </c>
      <c r="CC94" s="24"/>
      <c r="CD94" s="19"/>
      <c r="CE94" s="16"/>
      <c r="CF94" s="16"/>
      <c r="CG94" s="16"/>
      <c r="CH94" s="16"/>
    </row>
    <row r="95" spans="1:86" x14ac:dyDescent="0.35">
      <c r="A95" s="1">
        <f t="shared" ca="1" si="27"/>
        <v>0</v>
      </c>
      <c r="B95" s="1" t="str">
        <f t="shared" ca="1" si="28"/>
        <v>Men</v>
      </c>
      <c r="C95" s="1">
        <f t="shared" ca="1" si="29"/>
        <v>20</v>
      </c>
      <c r="D95" s="1">
        <f t="shared" ca="1" si="30"/>
        <v>5</v>
      </c>
      <c r="E95" s="1" t="str">
        <f t="shared" ca="1" si="31"/>
        <v>general work</v>
      </c>
      <c r="F95" s="1">
        <f t="shared" ca="1" si="32"/>
        <v>4</v>
      </c>
      <c r="G95" s="1" t="str">
        <f t="shared" ca="1" si="33"/>
        <v>technical</v>
      </c>
      <c r="H95" s="1">
        <f t="shared" ca="1" si="34"/>
        <v>4</v>
      </c>
      <c r="I95" s="1">
        <f t="shared" ca="1" si="26"/>
        <v>2</v>
      </c>
      <c r="J95" s="70">
        <f t="shared" ca="1" si="35"/>
        <v>6309</v>
      </c>
      <c r="K95" s="1">
        <f t="shared" ca="1" si="36"/>
        <v>3</v>
      </c>
      <c r="L95" s="1" t="str">
        <f t="shared" ca="1" si="37"/>
        <v>El-Hanovil</v>
      </c>
      <c r="M95" s="70">
        <f t="shared" ca="1" si="38"/>
        <v>37854</v>
      </c>
      <c r="N95" s="70">
        <f t="shared" ca="1" si="39"/>
        <v>497.33848189001276</v>
      </c>
      <c r="O95" s="70">
        <f t="shared" ca="1" si="40"/>
        <v>7766.7816489921343</v>
      </c>
      <c r="P95" s="70">
        <f t="shared" ca="1" si="41"/>
        <v>2211</v>
      </c>
      <c r="Q95" s="70">
        <f t="shared" ca="1" si="42"/>
        <v>9109.7817249855616</v>
      </c>
      <c r="R95" s="70">
        <f t="shared" ca="1" si="43"/>
        <v>8940.7063221432563</v>
      </c>
      <c r="S95" s="70">
        <f t="shared" ca="1" si="44"/>
        <v>54561.487971135386</v>
      </c>
      <c r="T95" s="70">
        <f t="shared" ca="1" si="45"/>
        <v>11818.120206875574</v>
      </c>
      <c r="U95" s="70">
        <f t="shared" ca="1" si="46"/>
        <v>42743.367764259812</v>
      </c>
      <c r="W95" s="7">
        <f t="shared" ca="1" si="47"/>
        <v>0</v>
      </c>
      <c r="X95" s="4">
        <f t="shared" ca="1" si="48"/>
        <v>1</v>
      </c>
      <c r="Y95" s="4"/>
      <c r="Z95" s="4"/>
      <c r="AA95" s="8"/>
      <c r="AC95" s="7">
        <f ca="1">IF(Table1[[#This Row],[field of work]] = "teaching",1,0)</f>
        <v>0</v>
      </c>
      <c r="AD95" s="4">
        <f ca="1">IF(Table1[[#This Row],[field of work]] = "health", 1,0)</f>
        <v>0</v>
      </c>
      <c r="AE95" s="4">
        <f ca="1">IF(Table1[[#This Row],[field of work]] = "construction", 1,0)</f>
        <v>0</v>
      </c>
      <c r="AF95" s="4">
        <f ca="1">IF(Table1[[#This Row],[field of work]] = "IT", 1,0)</f>
        <v>0</v>
      </c>
      <c r="AG95" s="4">
        <f ca="1">IF(Table1[[#This Row],[field of work]] = "general work", 1,0)</f>
        <v>1</v>
      </c>
      <c r="AH95" s="4">
        <f ca="1">IF(Table1[[#This Row],[field of work]] = "agriculture", 1,0)</f>
        <v>0</v>
      </c>
      <c r="AI95" s="4"/>
      <c r="AJ95" s="4"/>
      <c r="AK95" s="4"/>
      <c r="AL95" s="4"/>
      <c r="AM95" s="4"/>
      <c r="AN95" s="4"/>
      <c r="AO95" s="8"/>
      <c r="AP95" s="18">
        <f t="shared" ca="1" si="49"/>
        <v>3883.3908244960671</v>
      </c>
      <c r="AQ95" s="19"/>
      <c r="AR95" s="23">
        <f ca="1">IF(Table1[[#This Row],[Debt]]&gt;$AS$2,1,0)</f>
        <v>1</v>
      </c>
      <c r="AS95" s="24"/>
      <c r="AT95" s="24"/>
      <c r="AU95" s="19"/>
      <c r="AV95" s="24"/>
      <c r="AW95" s="82">
        <f ca="1">Table1[[#This Row],[Mortage left]]/Table1[[#This Row],[Value of the house]]</f>
        <v>1.3138333647435219E-2</v>
      </c>
      <c r="AX95" s="29">
        <f t="shared" ca="1" si="50"/>
        <v>1</v>
      </c>
      <c r="AY95" s="30"/>
      <c r="AZ95" s="19"/>
      <c r="BA95" s="68">
        <f ca="1" xml:space="preserve"> IF(Table1[[#This Row],[Area]]="Sedi Beshr",Table1[[#This Row],[Income]],0)</f>
        <v>0</v>
      </c>
      <c r="BB95" s="65"/>
      <c r="BC95" s="65">
        <f ca="1" xml:space="preserve"> IF(Table1[[#This Row],[Area]]="Miami",Table1[[#This Row],[Income]],0)</f>
        <v>0</v>
      </c>
      <c r="BD95" s="65"/>
      <c r="BE95" s="65">
        <f ca="1" xml:space="preserve"> IF(Table1[[#This Row],[Area]]="El-Shatbi",Table1[[#This Row],[Income]],0)</f>
        <v>0</v>
      </c>
      <c r="BF95" s="65"/>
      <c r="BG95" s="65">
        <f ca="1" xml:space="preserve"> IF(Table1[[#This Row],[Area]]="el-Hanovil",Table1[[#This Row],[Income]],0)</f>
        <v>6309</v>
      </c>
      <c r="BH95" s="65"/>
      <c r="BI95" s="65">
        <f ca="1" xml:space="preserve"> IF(Table1[[#This Row],[Area]]="El-Dekhila",Table1[[#This Row],[Income]],0)</f>
        <v>0</v>
      </c>
      <c r="BJ95" s="66"/>
      <c r="BK95" s="16"/>
      <c r="BL95" s="68">
        <f ca="1"/>
        <v>0</v>
      </c>
      <c r="BM95" s="65"/>
      <c r="BN95" s="65">
        <f ca="1"/>
        <v>0</v>
      </c>
      <c r="BO95" s="65"/>
      <c r="BP95" s="65">
        <f ca="1"/>
        <v>0</v>
      </c>
      <c r="BQ95" s="65"/>
      <c r="BR95" s="65">
        <f ca="1"/>
        <v>5085</v>
      </c>
      <c r="BS95" s="65"/>
      <c r="BT95" s="65">
        <f ca="1"/>
        <v>0</v>
      </c>
      <c r="BU95" s="24"/>
      <c r="BV95" s="65">
        <f ca="1"/>
        <v>0</v>
      </c>
      <c r="BW95" s="19"/>
      <c r="BX95" s="16"/>
      <c r="BY95" s="56">
        <f ca="1">IF(Table1[[#This Row],[Debt]]&gt;Table1[[#This Row],[Income]],1,0)</f>
        <v>1</v>
      </c>
      <c r="BZ95" s="19"/>
      <c r="CA95" s="24"/>
      <c r="CB95" s="76">
        <f t="shared" ca="1" si="51"/>
        <v>37</v>
      </c>
      <c r="CC95" s="24"/>
      <c r="CD95" s="19"/>
      <c r="CE95" s="16"/>
      <c r="CF95" s="16"/>
      <c r="CG95" s="16"/>
      <c r="CH95" s="16"/>
    </row>
    <row r="96" spans="1:86" x14ac:dyDescent="0.35">
      <c r="A96" s="1">
        <f t="shared" ca="1" si="27"/>
        <v>1</v>
      </c>
      <c r="B96" s="1" t="str">
        <f t="shared" ca="1" si="28"/>
        <v>Women</v>
      </c>
      <c r="C96" s="1">
        <f t="shared" ca="1" si="29"/>
        <v>29</v>
      </c>
      <c r="D96" s="1">
        <f t="shared" ca="1" si="30"/>
        <v>4</v>
      </c>
      <c r="E96" s="1" t="str">
        <f t="shared" ca="1" si="31"/>
        <v>IT</v>
      </c>
      <c r="F96" s="1">
        <f t="shared" ca="1" si="32"/>
        <v>1</v>
      </c>
      <c r="G96" s="1" t="str">
        <f t="shared" ca="1" si="33"/>
        <v>High school</v>
      </c>
      <c r="H96" s="1">
        <f t="shared" ca="1" si="34"/>
        <v>0</v>
      </c>
      <c r="I96" s="1">
        <f t="shared" ca="1" si="26"/>
        <v>3</v>
      </c>
      <c r="J96" s="70">
        <f t="shared" ca="1" si="35"/>
        <v>1372</v>
      </c>
      <c r="K96" s="1">
        <f t="shared" ca="1" si="36"/>
        <v>2</v>
      </c>
      <c r="L96" s="1" t="str">
        <f t="shared" ca="1" si="37"/>
        <v>Miami</v>
      </c>
      <c r="M96" s="70">
        <f t="shared" ca="1" si="38"/>
        <v>8232</v>
      </c>
      <c r="N96" s="70">
        <f t="shared" ca="1" si="39"/>
        <v>2516.4527486087204</v>
      </c>
      <c r="O96" s="70">
        <f t="shared" ca="1" si="40"/>
        <v>862.25298348700142</v>
      </c>
      <c r="P96" s="70">
        <f t="shared" ca="1" si="41"/>
        <v>719</v>
      </c>
      <c r="Q96" s="70">
        <f t="shared" ca="1" si="42"/>
        <v>568.09211593162354</v>
      </c>
      <c r="R96" s="70">
        <f t="shared" ca="1" si="43"/>
        <v>657.1590215741486</v>
      </c>
      <c r="S96" s="70">
        <f t="shared" ca="1" si="44"/>
        <v>9751.4120050611509</v>
      </c>
      <c r="T96" s="70">
        <f t="shared" ca="1" si="45"/>
        <v>3803.544864540344</v>
      </c>
      <c r="U96" s="70">
        <f t="shared" ca="1" si="46"/>
        <v>5947.867140520807</v>
      </c>
      <c r="W96" s="7">
        <f t="shared" ca="1" si="47"/>
        <v>1</v>
      </c>
      <c r="X96" s="4">
        <f t="shared" ca="1" si="48"/>
        <v>0</v>
      </c>
      <c r="Y96" s="4"/>
      <c r="Z96" s="4"/>
      <c r="AA96" s="8"/>
      <c r="AC96" s="7">
        <f ca="1">IF(Table1[[#This Row],[field of work]] = "teaching",1,0)</f>
        <v>0</v>
      </c>
      <c r="AD96" s="4">
        <f ca="1">IF(Table1[[#This Row],[field of work]] = "health", 1,0)</f>
        <v>0</v>
      </c>
      <c r="AE96" s="4">
        <f ca="1">IF(Table1[[#This Row],[field of work]] = "construction", 1,0)</f>
        <v>0</v>
      </c>
      <c r="AF96" s="4">
        <f ca="1">IF(Table1[[#This Row],[field of work]] = "IT", 1,0)</f>
        <v>1</v>
      </c>
      <c r="AG96" s="4">
        <f ca="1">IF(Table1[[#This Row],[field of work]] = "general work", 1,0)</f>
        <v>0</v>
      </c>
      <c r="AH96" s="4">
        <f ca="1">IF(Table1[[#This Row],[field of work]] = "agriculture", 1,0)</f>
        <v>0</v>
      </c>
      <c r="AI96" s="4"/>
      <c r="AJ96" s="4"/>
      <c r="AK96" s="4"/>
      <c r="AL96" s="4"/>
      <c r="AM96" s="4"/>
      <c r="AN96" s="4"/>
      <c r="AO96" s="8"/>
      <c r="AP96" s="18">
        <f t="shared" ca="1" si="49"/>
        <v>287.41766116233379</v>
      </c>
      <c r="AQ96" s="19"/>
      <c r="AR96" s="23">
        <f ca="1">IF(Table1[[#This Row],[Debt]]&gt;$AS$2,1,0)</f>
        <v>0</v>
      </c>
      <c r="AS96" s="24"/>
      <c r="AT96" s="24"/>
      <c r="AU96" s="19"/>
      <c r="AV96" s="24"/>
      <c r="AW96" s="82">
        <f ca="1">Table1[[#This Row],[Mortage left]]/Table1[[#This Row],[Value of the house]]</f>
        <v>0.30569153894663759</v>
      </c>
      <c r="AX96" s="29">
        <f t="shared" ca="1" si="50"/>
        <v>0</v>
      </c>
      <c r="AY96" s="30"/>
      <c r="AZ96" s="19"/>
      <c r="BA96" s="68">
        <f ca="1" xml:space="preserve"> IF(Table1[[#This Row],[Area]]="Sedi Beshr",Table1[[#This Row],[Income]],0)</f>
        <v>0</v>
      </c>
      <c r="BB96" s="65"/>
      <c r="BC96" s="65">
        <f ca="1" xml:space="preserve"> IF(Table1[[#This Row],[Area]]="Miami",Table1[[#This Row],[Income]],0)</f>
        <v>1372</v>
      </c>
      <c r="BD96" s="65"/>
      <c r="BE96" s="65">
        <f ca="1" xml:space="preserve"> IF(Table1[[#This Row],[Area]]="El-Shatbi",Table1[[#This Row],[Income]],0)</f>
        <v>0</v>
      </c>
      <c r="BF96" s="65"/>
      <c r="BG96" s="65">
        <f ca="1" xml:space="preserve"> IF(Table1[[#This Row],[Area]]="el-Hanovil",Table1[[#This Row],[Income]],0)</f>
        <v>0</v>
      </c>
      <c r="BH96" s="65"/>
      <c r="BI96" s="65">
        <f ca="1" xml:space="preserve"> IF(Table1[[#This Row],[Area]]="El-Dekhila",Table1[[#This Row],[Income]],0)</f>
        <v>0</v>
      </c>
      <c r="BJ96" s="66"/>
      <c r="BK96" s="16"/>
      <c r="BL96" s="68">
        <f ca="1"/>
        <v>0</v>
      </c>
      <c r="BM96" s="65"/>
      <c r="BN96" s="65">
        <f ca="1"/>
        <v>0</v>
      </c>
      <c r="BO96" s="65"/>
      <c r="BP96" s="65">
        <f ca="1"/>
        <v>0</v>
      </c>
      <c r="BQ96" s="65"/>
      <c r="BR96" s="65">
        <f ca="1"/>
        <v>0</v>
      </c>
      <c r="BS96" s="65"/>
      <c r="BT96" s="65">
        <f ca="1"/>
        <v>6309</v>
      </c>
      <c r="BU96" s="24"/>
      <c r="BV96" s="65">
        <f ca="1"/>
        <v>0</v>
      </c>
      <c r="BW96" s="19"/>
      <c r="BX96" s="16"/>
      <c r="BY96" s="56">
        <f ca="1">IF(Table1[[#This Row],[Debt]]&gt;Table1[[#This Row],[Income]],1,0)</f>
        <v>0</v>
      </c>
      <c r="BZ96" s="19"/>
      <c r="CA96" s="24"/>
      <c r="CB96" s="76">
        <f t="shared" ca="1" si="51"/>
        <v>20</v>
      </c>
      <c r="CC96" s="24"/>
      <c r="CD96" s="19"/>
      <c r="CE96" s="16"/>
      <c r="CF96" s="16"/>
      <c r="CG96" s="16"/>
      <c r="CH96" s="16"/>
    </row>
    <row r="97" spans="1:86" x14ac:dyDescent="0.35">
      <c r="A97" s="1">
        <f t="shared" ca="1" si="27"/>
        <v>1</v>
      </c>
      <c r="B97" s="1" t="str">
        <f t="shared" ca="1" si="28"/>
        <v>Women</v>
      </c>
      <c r="C97" s="1">
        <f t="shared" ca="1" si="29"/>
        <v>28</v>
      </c>
      <c r="D97" s="1">
        <f t="shared" ca="1" si="30"/>
        <v>1</v>
      </c>
      <c r="E97" s="1" t="str">
        <f t="shared" ca="1" si="31"/>
        <v>health</v>
      </c>
      <c r="F97" s="1">
        <f t="shared" ca="1" si="32"/>
        <v>5</v>
      </c>
      <c r="G97" s="1" t="str">
        <f t="shared" ca="1" si="33"/>
        <v>other</v>
      </c>
      <c r="H97" s="1">
        <f t="shared" ca="1" si="34"/>
        <v>4</v>
      </c>
      <c r="I97" s="1">
        <f t="shared" ca="1" si="26"/>
        <v>1</v>
      </c>
      <c r="J97" s="70">
        <f t="shared" ca="1" si="35"/>
        <v>3649</v>
      </c>
      <c r="K97" s="1">
        <f t="shared" ca="1" si="36"/>
        <v>5</v>
      </c>
      <c r="L97" s="1" t="str">
        <f t="shared" ca="1" si="37"/>
        <v>Sedi Beshr</v>
      </c>
      <c r="M97" s="70">
        <f t="shared" ca="1" si="38"/>
        <v>14596</v>
      </c>
      <c r="N97" s="70">
        <f t="shared" ca="1" si="39"/>
        <v>1685.9906975197514</v>
      </c>
      <c r="O97" s="70">
        <f t="shared" ca="1" si="40"/>
        <v>3559.4347166310854</v>
      </c>
      <c r="P97" s="70">
        <f t="shared" ca="1" si="41"/>
        <v>2660</v>
      </c>
      <c r="Q97" s="70">
        <f t="shared" ca="1" si="42"/>
        <v>319.69532547055161</v>
      </c>
      <c r="R97" s="70">
        <f t="shared" ca="1" si="43"/>
        <v>578.12181399651422</v>
      </c>
      <c r="S97" s="70">
        <f t="shared" ca="1" si="44"/>
        <v>18733.556530627597</v>
      </c>
      <c r="T97" s="70">
        <f t="shared" ca="1" si="45"/>
        <v>4665.6860229903032</v>
      </c>
      <c r="U97" s="70">
        <f t="shared" ca="1" si="46"/>
        <v>14067.870507637293</v>
      </c>
      <c r="W97" s="7">
        <f t="shared" ca="1" si="47"/>
        <v>1</v>
      </c>
      <c r="X97" s="4">
        <f t="shared" ca="1" si="48"/>
        <v>0</v>
      </c>
      <c r="Y97" s="4"/>
      <c r="Z97" s="4"/>
      <c r="AA97" s="8"/>
      <c r="AC97" s="7">
        <f ca="1">IF(Table1[[#This Row],[field of work]] = "teaching",1,0)</f>
        <v>0</v>
      </c>
      <c r="AD97" s="4">
        <f ca="1">IF(Table1[[#This Row],[field of work]] = "health", 1,0)</f>
        <v>1</v>
      </c>
      <c r="AE97" s="4">
        <f ca="1">IF(Table1[[#This Row],[field of work]] = "construction", 1,0)</f>
        <v>0</v>
      </c>
      <c r="AF97" s="4">
        <f ca="1">IF(Table1[[#This Row],[field of work]] = "IT", 1,0)</f>
        <v>0</v>
      </c>
      <c r="AG97" s="4">
        <f ca="1">IF(Table1[[#This Row],[field of work]] = "general work", 1,0)</f>
        <v>0</v>
      </c>
      <c r="AH97" s="4">
        <f ca="1">IF(Table1[[#This Row],[field of work]] = "agriculture", 1,0)</f>
        <v>0</v>
      </c>
      <c r="AI97" s="4"/>
      <c r="AJ97" s="4"/>
      <c r="AK97" s="4"/>
      <c r="AL97" s="4"/>
      <c r="AM97" s="4"/>
      <c r="AN97" s="4"/>
      <c r="AO97" s="8"/>
      <c r="AP97" s="18">
        <f t="shared" ca="1" si="49"/>
        <v>3559.4347166310854</v>
      </c>
      <c r="AQ97" s="19"/>
      <c r="AR97" s="23">
        <f ca="1">IF(Table1[[#This Row],[Debt]]&gt;$AS$2,1,0)</f>
        <v>0</v>
      </c>
      <c r="AS97" s="24"/>
      <c r="AT97" s="24"/>
      <c r="AU97" s="19"/>
      <c r="AV97" s="24"/>
      <c r="AW97" s="82">
        <f ca="1">Table1[[#This Row],[Mortage left]]/Table1[[#This Row],[Value of the house]]</f>
        <v>0.11551046160042144</v>
      </c>
      <c r="AX97" s="29">
        <f t="shared" ca="1" si="50"/>
        <v>1</v>
      </c>
      <c r="AY97" s="30"/>
      <c r="AZ97" s="19"/>
      <c r="BA97" s="68">
        <f ca="1" xml:space="preserve"> IF(Table1[[#This Row],[Area]]="Sedi Beshr",Table1[[#This Row],[Income]],0)</f>
        <v>3649</v>
      </c>
      <c r="BB97" s="65"/>
      <c r="BC97" s="65">
        <f ca="1" xml:space="preserve"> IF(Table1[[#This Row],[Area]]="Miami",Table1[[#This Row],[Income]],0)</f>
        <v>0</v>
      </c>
      <c r="BD97" s="65"/>
      <c r="BE97" s="65">
        <f ca="1" xml:space="preserve"> IF(Table1[[#This Row],[Area]]="El-Shatbi",Table1[[#This Row],[Income]],0)</f>
        <v>0</v>
      </c>
      <c r="BF97" s="65"/>
      <c r="BG97" s="65">
        <f ca="1" xml:space="preserve"> IF(Table1[[#This Row],[Area]]="el-Hanovil",Table1[[#This Row],[Income]],0)</f>
        <v>0</v>
      </c>
      <c r="BH97" s="65"/>
      <c r="BI97" s="65">
        <f ca="1" xml:space="preserve"> IF(Table1[[#This Row],[Area]]="El-Dekhila",Table1[[#This Row],[Income]],0)</f>
        <v>0</v>
      </c>
      <c r="BJ97" s="66"/>
      <c r="BK97" s="16"/>
      <c r="BL97" s="68">
        <f ca="1"/>
        <v>0</v>
      </c>
      <c r="BM97" s="65"/>
      <c r="BN97" s="65">
        <f ca="1"/>
        <v>0</v>
      </c>
      <c r="BO97" s="65"/>
      <c r="BP97" s="65">
        <f ca="1"/>
        <v>0</v>
      </c>
      <c r="BQ97" s="65"/>
      <c r="BR97" s="65">
        <f ca="1"/>
        <v>1372</v>
      </c>
      <c r="BS97" s="65"/>
      <c r="BT97" s="65">
        <f ca="1"/>
        <v>0</v>
      </c>
      <c r="BU97" s="24"/>
      <c r="BV97" s="65">
        <f ca="1"/>
        <v>0</v>
      </c>
      <c r="BW97" s="19"/>
      <c r="BX97" s="16"/>
      <c r="BY97" s="56">
        <f ca="1">IF(Table1[[#This Row],[Debt]]&gt;Table1[[#This Row],[Income]],1,0)</f>
        <v>0</v>
      </c>
      <c r="BZ97" s="19"/>
      <c r="CA97" s="24"/>
      <c r="CB97" s="76">
        <f t="shared" ca="1" si="51"/>
        <v>29</v>
      </c>
      <c r="CC97" s="24"/>
      <c r="CD97" s="19"/>
      <c r="CE97" s="16"/>
      <c r="CF97" s="16"/>
      <c r="CG97" s="16"/>
      <c r="CH97" s="16"/>
    </row>
    <row r="98" spans="1:86" x14ac:dyDescent="0.35">
      <c r="A98" s="1">
        <f t="shared" ca="1" si="27"/>
        <v>0</v>
      </c>
      <c r="B98" s="1" t="str">
        <f t="shared" ca="1" si="28"/>
        <v>Men</v>
      </c>
      <c r="C98" s="1">
        <f t="shared" ca="1" si="29"/>
        <v>22</v>
      </c>
      <c r="D98" s="1">
        <f t="shared" ca="1" si="30"/>
        <v>4</v>
      </c>
      <c r="E98" s="1" t="str">
        <f t="shared" ca="1" si="31"/>
        <v>IT</v>
      </c>
      <c r="F98" s="1">
        <f t="shared" ca="1" si="32"/>
        <v>3</v>
      </c>
      <c r="G98" s="1" t="str">
        <f t="shared" ca="1" si="33"/>
        <v>university</v>
      </c>
      <c r="H98" s="1">
        <f t="shared" ca="1" si="34"/>
        <v>3</v>
      </c>
      <c r="I98" s="1">
        <f t="shared" ca="1" si="26"/>
        <v>2</v>
      </c>
      <c r="J98" s="70">
        <f t="shared" ca="1" si="35"/>
        <v>6970</v>
      </c>
      <c r="K98" s="1">
        <f t="shared" ca="1" si="36"/>
        <v>5</v>
      </c>
      <c r="L98" s="1" t="str">
        <f t="shared" ca="1" si="37"/>
        <v>Sedi Beshr</v>
      </c>
      <c r="M98" s="70">
        <f t="shared" ca="1" si="38"/>
        <v>41820</v>
      </c>
      <c r="N98" s="70">
        <f t="shared" ca="1" si="39"/>
        <v>32192.011998913771</v>
      </c>
      <c r="O98" s="70">
        <f t="shared" ca="1" si="40"/>
        <v>3436.4341540194987</v>
      </c>
      <c r="P98" s="70">
        <f t="shared" ca="1" si="41"/>
        <v>2543</v>
      </c>
      <c r="Q98" s="70">
        <f t="shared" ca="1" si="42"/>
        <v>13458.853793409484</v>
      </c>
      <c r="R98" s="70">
        <f t="shared" ca="1" si="43"/>
        <v>4531.6756852806666</v>
      </c>
      <c r="S98" s="70">
        <f t="shared" ca="1" si="44"/>
        <v>49788.109839300167</v>
      </c>
      <c r="T98" s="70">
        <f t="shared" ca="1" si="45"/>
        <v>48193.86579232326</v>
      </c>
      <c r="U98" s="70">
        <f t="shared" ca="1" si="46"/>
        <v>1594.2440469769062</v>
      </c>
      <c r="W98" s="7">
        <f t="shared" ca="1" si="47"/>
        <v>0</v>
      </c>
      <c r="X98" s="4">
        <f t="shared" ca="1" si="48"/>
        <v>1</v>
      </c>
      <c r="Y98" s="4"/>
      <c r="Z98" s="4"/>
      <c r="AA98" s="8"/>
      <c r="AC98" s="7">
        <f ca="1">IF(Table1[[#This Row],[field of work]] = "teaching",1,0)</f>
        <v>0</v>
      </c>
      <c r="AD98" s="4">
        <f ca="1">IF(Table1[[#This Row],[field of work]] = "health", 1,0)</f>
        <v>0</v>
      </c>
      <c r="AE98" s="4">
        <f ca="1">IF(Table1[[#This Row],[field of work]] = "construction", 1,0)</f>
        <v>0</v>
      </c>
      <c r="AF98" s="4">
        <f ca="1">IF(Table1[[#This Row],[field of work]] = "IT", 1,0)</f>
        <v>1</v>
      </c>
      <c r="AG98" s="4">
        <f ca="1">IF(Table1[[#This Row],[field of work]] = "general work", 1,0)</f>
        <v>0</v>
      </c>
      <c r="AH98" s="4">
        <f ca="1">IF(Table1[[#This Row],[field of work]] = "agriculture", 1,0)</f>
        <v>0</v>
      </c>
      <c r="AI98" s="4"/>
      <c r="AJ98" s="4"/>
      <c r="AK98" s="4"/>
      <c r="AL98" s="4"/>
      <c r="AM98" s="4"/>
      <c r="AN98" s="4"/>
      <c r="AO98" s="8"/>
      <c r="AP98" s="18">
        <f t="shared" ca="1" si="49"/>
        <v>1718.2170770097493</v>
      </c>
      <c r="AQ98" s="19"/>
      <c r="AR98" s="23">
        <f ca="1">IF(Table1[[#This Row],[Debt]]&gt;$AS$2,1,0)</f>
        <v>1</v>
      </c>
      <c r="AS98" s="24"/>
      <c r="AT98" s="24"/>
      <c r="AU98" s="19"/>
      <c r="AV98" s="24"/>
      <c r="AW98" s="82">
        <f ca="1">Table1[[#This Row],[Mortage left]]/Table1[[#This Row],[Value of the house]]</f>
        <v>0.76977551408210831</v>
      </c>
      <c r="AX98" s="29">
        <f t="shared" ca="1" si="50"/>
        <v>0</v>
      </c>
      <c r="AY98" s="30"/>
      <c r="AZ98" s="19"/>
      <c r="BA98" s="68">
        <f ca="1" xml:space="preserve"> IF(Table1[[#This Row],[Area]]="Sedi Beshr",Table1[[#This Row],[Income]],0)</f>
        <v>6970</v>
      </c>
      <c r="BB98" s="65"/>
      <c r="BC98" s="65">
        <f ca="1" xml:space="preserve"> IF(Table1[[#This Row],[Area]]="Miami",Table1[[#This Row],[Income]],0)</f>
        <v>0</v>
      </c>
      <c r="BD98" s="65"/>
      <c r="BE98" s="65">
        <f ca="1" xml:space="preserve"> IF(Table1[[#This Row],[Area]]="El-Shatbi",Table1[[#This Row],[Income]],0)</f>
        <v>0</v>
      </c>
      <c r="BF98" s="65"/>
      <c r="BG98" s="65">
        <f ca="1" xml:space="preserve"> IF(Table1[[#This Row],[Area]]="el-Hanovil",Table1[[#This Row],[Income]],0)</f>
        <v>0</v>
      </c>
      <c r="BH98" s="65"/>
      <c r="BI98" s="65">
        <f ca="1" xml:space="preserve"> IF(Table1[[#This Row],[Area]]="El-Dekhila",Table1[[#This Row],[Income]],0)</f>
        <v>0</v>
      </c>
      <c r="BJ98" s="66"/>
      <c r="BK98" s="16"/>
      <c r="BL98" s="68">
        <f ca="1"/>
        <v>3649</v>
      </c>
      <c r="BM98" s="65"/>
      <c r="BN98" s="65">
        <f ca="1"/>
        <v>0</v>
      </c>
      <c r="BO98" s="65"/>
      <c r="BP98" s="65">
        <f ca="1"/>
        <v>0</v>
      </c>
      <c r="BQ98" s="65"/>
      <c r="BR98" s="65">
        <f ca="1"/>
        <v>0</v>
      </c>
      <c r="BS98" s="65"/>
      <c r="BT98" s="65">
        <f ca="1"/>
        <v>0</v>
      </c>
      <c r="BU98" s="24"/>
      <c r="BV98" s="65">
        <f ca="1"/>
        <v>0</v>
      </c>
      <c r="BW98" s="19"/>
      <c r="BX98" s="16"/>
      <c r="BY98" s="56">
        <f ca="1">IF(Table1[[#This Row],[Debt]]&gt;Table1[[#This Row],[Income]],1,0)</f>
        <v>1</v>
      </c>
      <c r="BZ98" s="19"/>
      <c r="CA98" s="24"/>
      <c r="CB98" s="76">
        <f t="shared" ca="1" si="51"/>
        <v>28</v>
      </c>
      <c r="CC98" s="24"/>
      <c r="CD98" s="19"/>
      <c r="CE98" s="16"/>
      <c r="CF98" s="16"/>
      <c r="CG98" s="16"/>
      <c r="CH98" s="16"/>
    </row>
    <row r="99" spans="1:86" x14ac:dyDescent="0.35">
      <c r="A99" s="1">
        <f t="shared" ca="1" si="27"/>
        <v>1</v>
      </c>
      <c r="B99" s="1" t="str">
        <f t="shared" ca="1" si="28"/>
        <v>Women</v>
      </c>
      <c r="C99" s="1">
        <f t="shared" ca="1" si="29"/>
        <v>31</v>
      </c>
      <c r="D99" s="1">
        <f t="shared" ca="1" si="30"/>
        <v>6</v>
      </c>
      <c r="E99" s="1" t="str">
        <f t="shared" ca="1" si="31"/>
        <v>agriculture</v>
      </c>
      <c r="F99" s="1">
        <f t="shared" ca="1" si="32"/>
        <v>3</v>
      </c>
      <c r="G99" s="1" t="str">
        <f t="shared" ca="1" si="33"/>
        <v>university</v>
      </c>
      <c r="H99" s="1">
        <f t="shared" ca="1" si="34"/>
        <v>2</v>
      </c>
      <c r="I99" s="1">
        <f t="shared" ca="1" si="26"/>
        <v>3</v>
      </c>
      <c r="J99" s="70">
        <f t="shared" ca="1" si="35"/>
        <v>6867</v>
      </c>
      <c r="K99" s="1">
        <f t="shared" ca="1" si="36"/>
        <v>5</v>
      </c>
      <c r="L99" s="1" t="str">
        <f t="shared" ca="1" si="37"/>
        <v>Sedi Beshr</v>
      </c>
      <c r="M99" s="70">
        <f t="shared" ca="1" si="38"/>
        <v>41202</v>
      </c>
      <c r="N99" s="70">
        <f t="shared" ca="1" si="39"/>
        <v>3556.7794027504538</v>
      </c>
      <c r="O99" s="70">
        <f t="shared" ca="1" si="40"/>
        <v>20040.684916636696</v>
      </c>
      <c r="P99" s="70">
        <f t="shared" ca="1" si="41"/>
        <v>12511</v>
      </c>
      <c r="Q99" s="70">
        <f t="shared" ca="1" si="42"/>
        <v>6679.5128918947385</v>
      </c>
      <c r="R99" s="70">
        <f t="shared" ca="1" si="43"/>
        <v>6426.955495633455</v>
      </c>
      <c r="S99" s="70">
        <f t="shared" ca="1" si="44"/>
        <v>67669.64041227015</v>
      </c>
      <c r="T99" s="70">
        <f t="shared" ca="1" si="45"/>
        <v>22747.292294645191</v>
      </c>
      <c r="U99" s="70">
        <f t="shared" ca="1" si="46"/>
        <v>44922.348117624962</v>
      </c>
      <c r="W99" s="7">
        <f t="shared" ca="1" si="47"/>
        <v>1</v>
      </c>
      <c r="X99" s="4">
        <f t="shared" ca="1" si="48"/>
        <v>0</v>
      </c>
      <c r="Y99" s="4"/>
      <c r="Z99" s="4"/>
      <c r="AA99" s="8"/>
      <c r="AC99" s="7">
        <f ca="1">IF(Table1[[#This Row],[field of work]] = "teaching",1,0)</f>
        <v>0</v>
      </c>
      <c r="AD99" s="4">
        <f ca="1">IF(Table1[[#This Row],[field of work]] = "health", 1,0)</f>
        <v>0</v>
      </c>
      <c r="AE99" s="4">
        <f ca="1">IF(Table1[[#This Row],[field of work]] = "construction", 1,0)</f>
        <v>0</v>
      </c>
      <c r="AF99" s="4">
        <f ca="1">IF(Table1[[#This Row],[field of work]] = "IT", 1,0)</f>
        <v>0</v>
      </c>
      <c r="AG99" s="4">
        <f ca="1">IF(Table1[[#This Row],[field of work]] = "general work", 1,0)</f>
        <v>0</v>
      </c>
      <c r="AH99" s="4">
        <f ca="1">IF(Table1[[#This Row],[field of work]] = "agriculture", 1,0)</f>
        <v>1</v>
      </c>
      <c r="AI99" s="4"/>
      <c r="AJ99" s="4"/>
      <c r="AK99" s="4"/>
      <c r="AL99" s="4"/>
      <c r="AM99" s="4"/>
      <c r="AN99" s="4"/>
      <c r="AO99" s="8"/>
      <c r="AP99" s="18">
        <f t="shared" ca="1" si="49"/>
        <v>6680.2283055455655</v>
      </c>
      <c r="AQ99" s="19"/>
      <c r="AR99" s="23">
        <f ca="1">IF(Table1[[#This Row],[Debt]]&gt;$AS$2,1,0)</f>
        <v>1</v>
      </c>
      <c r="AS99" s="24"/>
      <c r="AT99" s="24"/>
      <c r="AU99" s="19"/>
      <c r="AV99" s="24"/>
      <c r="AW99" s="82">
        <f ca="1">Table1[[#This Row],[Mortage left]]/Table1[[#This Row],[Value of the house]]</f>
        <v>8.6325406600418764E-2</v>
      </c>
      <c r="AX99" s="29">
        <f t="shared" ca="1" si="50"/>
        <v>1</v>
      </c>
      <c r="AY99" s="30"/>
      <c r="AZ99" s="19"/>
      <c r="BA99" s="68">
        <f ca="1" xml:space="preserve"> IF(Table1[[#This Row],[Area]]="Sedi Beshr",Table1[[#This Row],[Income]],0)</f>
        <v>6867</v>
      </c>
      <c r="BB99" s="65"/>
      <c r="BC99" s="65">
        <f ca="1" xml:space="preserve"> IF(Table1[[#This Row],[Area]]="Miami",Table1[[#This Row],[Income]],0)</f>
        <v>0</v>
      </c>
      <c r="BD99" s="65"/>
      <c r="BE99" s="65">
        <f ca="1" xml:space="preserve"> IF(Table1[[#This Row],[Area]]="El-Shatbi",Table1[[#This Row],[Income]],0)</f>
        <v>0</v>
      </c>
      <c r="BF99" s="65"/>
      <c r="BG99" s="65">
        <f ca="1" xml:space="preserve"> IF(Table1[[#This Row],[Area]]="el-Hanovil",Table1[[#This Row],[Income]],0)</f>
        <v>0</v>
      </c>
      <c r="BH99" s="65"/>
      <c r="BI99" s="65">
        <f ca="1" xml:space="preserve"> IF(Table1[[#This Row],[Area]]="El-Dekhila",Table1[[#This Row],[Income]],0)</f>
        <v>0</v>
      </c>
      <c r="BJ99" s="66"/>
      <c r="BK99" s="16"/>
      <c r="BL99" s="68">
        <f ca="1"/>
        <v>0</v>
      </c>
      <c r="BM99" s="65"/>
      <c r="BN99" s="65">
        <f ca="1"/>
        <v>0</v>
      </c>
      <c r="BO99" s="65"/>
      <c r="BP99" s="65">
        <f ca="1"/>
        <v>0</v>
      </c>
      <c r="BQ99" s="65"/>
      <c r="BR99" s="65">
        <f ca="1"/>
        <v>6970</v>
      </c>
      <c r="BS99" s="65"/>
      <c r="BT99" s="65">
        <f ca="1"/>
        <v>0</v>
      </c>
      <c r="BU99" s="24"/>
      <c r="BV99" s="65">
        <f ca="1"/>
        <v>0</v>
      </c>
      <c r="BW99" s="19"/>
      <c r="BX99" s="16"/>
      <c r="BY99" s="56">
        <f ca="1">IF(Table1[[#This Row],[Debt]]&gt;Table1[[#This Row],[Income]],1,0)</f>
        <v>0</v>
      </c>
      <c r="BZ99" s="19"/>
      <c r="CA99" s="24"/>
      <c r="CB99" s="76">
        <f t="shared" ca="1" si="51"/>
        <v>22</v>
      </c>
      <c r="CC99" s="24"/>
      <c r="CD99" s="19"/>
      <c r="CE99" s="16"/>
      <c r="CF99" s="16"/>
      <c r="CG99" s="16"/>
      <c r="CH99" s="16"/>
    </row>
    <row r="100" spans="1:86" x14ac:dyDescent="0.35">
      <c r="A100" s="1">
        <f t="shared" ca="1" si="27"/>
        <v>1</v>
      </c>
      <c r="B100" s="1" t="str">
        <f t="shared" ca="1" si="28"/>
        <v>Women</v>
      </c>
      <c r="C100" s="1">
        <f t="shared" ca="1" si="29"/>
        <v>39</v>
      </c>
      <c r="D100" s="1">
        <f t="shared" ca="1" si="30"/>
        <v>4</v>
      </c>
      <c r="E100" s="1" t="str">
        <f t="shared" ca="1" si="31"/>
        <v>IT</v>
      </c>
      <c r="F100" s="1">
        <f t="shared" ca="1" si="32"/>
        <v>1</v>
      </c>
      <c r="G100" s="1" t="str">
        <f t="shared" ca="1" si="33"/>
        <v>High school</v>
      </c>
      <c r="H100" s="1">
        <f t="shared" ca="1" si="34"/>
        <v>4</v>
      </c>
      <c r="I100" s="1">
        <f t="shared" ca="1" si="26"/>
        <v>3</v>
      </c>
      <c r="J100" s="70">
        <f t="shared" ca="1" si="35"/>
        <v>3406</v>
      </c>
      <c r="K100" s="1">
        <f t="shared" ca="1" si="36"/>
        <v>2</v>
      </c>
      <c r="L100" s="1" t="str">
        <f t="shared" ca="1" si="37"/>
        <v>Miami</v>
      </c>
      <c r="M100" s="70">
        <f t="shared" ca="1" si="38"/>
        <v>10218</v>
      </c>
      <c r="N100" s="70">
        <f t="shared" ca="1" si="39"/>
        <v>6302.4563642618441</v>
      </c>
      <c r="O100" s="70">
        <f t="shared" ca="1" si="40"/>
        <v>327.7383929532192</v>
      </c>
      <c r="P100" s="70">
        <f t="shared" ca="1" si="41"/>
        <v>291</v>
      </c>
      <c r="Q100" s="70">
        <f t="shared" ca="1" si="42"/>
        <v>6595.6557411580916</v>
      </c>
      <c r="R100" s="70">
        <f t="shared" ca="1" si="43"/>
        <v>3167.7676661113683</v>
      </c>
      <c r="S100" s="70">
        <f t="shared" ca="1" si="44"/>
        <v>13713.506059064588</v>
      </c>
      <c r="T100" s="70">
        <f t="shared" ca="1" si="45"/>
        <v>13189.112105419936</v>
      </c>
      <c r="U100" s="70">
        <f t="shared" ca="1" si="46"/>
        <v>524.39395364465236</v>
      </c>
      <c r="W100" s="7">
        <f t="shared" ca="1" si="47"/>
        <v>1</v>
      </c>
      <c r="X100" s="4">
        <f t="shared" ca="1" si="48"/>
        <v>0</v>
      </c>
      <c r="Y100" s="4"/>
      <c r="Z100" s="4"/>
      <c r="AA100" s="8"/>
      <c r="AC100" s="7">
        <f ca="1">IF(Table1[[#This Row],[field of work]] = "teaching",1,0)</f>
        <v>0</v>
      </c>
      <c r="AD100" s="4">
        <f ca="1">IF(Table1[[#This Row],[field of work]] = "health", 1,0)</f>
        <v>0</v>
      </c>
      <c r="AE100" s="4">
        <f ca="1">IF(Table1[[#This Row],[field of work]] = "construction", 1,0)</f>
        <v>0</v>
      </c>
      <c r="AF100" s="4">
        <f ca="1">IF(Table1[[#This Row],[field of work]] = "IT", 1,0)</f>
        <v>1</v>
      </c>
      <c r="AG100" s="4">
        <f ca="1">IF(Table1[[#This Row],[field of work]] = "general work", 1,0)</f>
        <v>0</v>
      </c>
      <c r="AH100" s="4">
        <f ca="1">IF(Table1[[#This Row],[field of work]] = "agriculture", 1,0)</f>
        <v>0</v>
      </c>
      <c r="AI100" s="4"/>
      <c r="AJ100" s="4"/>
      <c r="AK100" s="4"/>
      <c r="AL100" s="4"/>
      <c r="AM100" s="4"/>
      <c r="AN100" s="4"/>
      <c r="AO100" s="8"/>
      <c r="AP100" s="18">
        <f t="shared" ca="1" si="49"/>
        <v>109.24613098440641</v>
      </c>
      <c r="AQ100" s="19"/>
      <c r="AR100" s="23">
        <f ca="1">IF(Table1[[#This Row],[Debt]]&gt;$AS$2,1,0)</f>
        <v>1</v>
      </c>
      <c r="AS100" s="24"/>
      <c r="AT100" s="24"/>
      <c r="AU100" s="19"/>
      <c r="AV100" s="24"/>
      <c r="AW100" s="82">
        <f ca="1">Table1[[#This Row],[Mortage left]]/Table1[[#This Row],[Value of the house]]</f>
        <v>0.61679940930337096</v>
      </c>
      <c r="AX100" s="29">
        <f t="shared" ca="1" si="50"/>
        <v>0</v>
      </c>
      <c r="AY100" s="30"/>
      <c r="AZ100" s="19"/>
      <c r="BA100" s="68">
        <f ca="1" xml:space="preserve"> IF(Table1[[#This Row],[Area]]="Sedi Beshr",Table1[[#This Row],[Income]],0)</f>
        <v>0</v>
      </c>
      <c r="BB100" s="65"/>
      <c r="BC100" s="65">
        <f ca="1" xml:space="preserve"> IF(Table1[[#This Row],[Area]]="Miami",Table1[[#This Row],[Income]],0)</f>
        <v>3406</v>
      </c>
      <c r="BD100" s="65"/>
      <c r="BE100" s="65">
        <f ca="1" xml:space="preserve"> IF(Table1[[#This Row],[Area]]="El-Shatbi",Table1[[#This Row],[Income]],0)</f>
        <v>0</v>
      </c>
      <c r="BF100" s="65"/>
      <c r="BG100" s="65">
        <f ca="1" xml:space="preserve"> IF(Table1[[#This Row],[Area]]="el-Hanovil",Table1[[#This Row],[Income]],0)</f>
        <v>0</v>
      </c>
      <c r="BH100" s="65"/>
      <c r="BI100" s="65">
        <f ca="1" xml:space="preserve"> IF(Table1[[#This Row],[Area]]="El-Dekhila",Table1[[#This Row],[Income]],0)</f>
        <v>0</v>
      </c>
      <c r="BJ100" s="66"/>
      <c r="BK100" s="16"/>
      <c r="BL100" s="68">
        <f ca="1"/>
        <v>0</v>
      </c>
      <c r="BM100" s="65"/>
      <c r="BN100" s="65">
        <f ca="1"/>
        <v>0</v>
      </c>
      <c r="BO100" s="65"/>
      <c r="BP100" s="65">
        <f ca="1"/>
        <v>0</v>
      </c>
      <c r="BQ100" s="65"/>
      <c r="BR100" s="65">
        <f ca="1"/>
        <v>0</v>
      </c>
      <c r="BS100" s="65"/>
      <c r="BT100" s="65">
        <f ca="1"/>
        <v>0</v>
      </c>
      <c r="BU100" s="24"/>
      <c r="BV100" s="65">
        <f ca="1"/>
        <v>6867</v>
      </c>
      <c r="BW100" s="19"/>
      <c r="BX100" s="16"/>
      <c r="BY100" s="56">
        <f ca="1">IF(Table1[[#This Row],[Debt]]&gt;Table1[[#This Row],[Income]],1,0)</f>
        <v>1</v>
      </c>
      <c r="BZ100" s="19"/>
      <c r="CA100" s="24"/>
      <c r="CB100" s="76">
        <f t="shared" ca="1" si="51"/>
        <v>31</v>
      </c>
      <c r="CC100" s="24"/>
      <c r="CD100" s="19"/>
      <c r="CE100" s="16"/>
      <c r="CF100" s="16"/>
      <c r="CG100" s="16"/>
      <c r="CH100" s="16"/>
    </row>
    <row r="101" spans="1:86" x14ac:dyDescent="0.35">
      <c r="A101" s="1">
        <f t="shared" ca="1" si="27"/>
        <v>0</v>
      </c>
      <c r="B101" s="1" t="str">
        <f t="shared" ca="1" si="28"/>
        <v>Men</v>
      </c>
      <c r="C101" s="1">
        <f t="shared" ca="1" si="29"/>
        <v>32</v>
      </c>
      <c r="D101" s="1">
        <f t="shared" ca="1" si="30"/>
        <v>6</v>
      </c>
      <c r="E101" s="1" t="str">
        <f t="shared" ca="1" si="31"/>
        <v>agriculture</v>
      </c>
      <c r="F101" s="1">
        <f t="shared" ca="1" si="32"/>
        <v>3</v>
      </c>
      <c r="G101" s="1" t="str">
        <f t="shared" ca="1" si="33"/>
        <v>university</v>
      </c>
      <c r="H101" s="1">
        <f t="shared" ca="1" si="34"/>
        <v>2</v>
      </c>
      <c r="I101" s="1">
        <f t="shared" ca="1" si="26"/>
        <v>2</v>
      </c>
      <c r="J101" s="70">
        <f t="shared" ca="1" si="35"/>
        <v>1205</v>
      </c>
      <c r="K101" s="1">
        <f t="shared" ca="1" si="36"/>
        <v>5</v>
      </c>
      <c r="L101" s="1" t="str">
        <f t="shared" ca="1" si="37"/>
        <v>Sedi Beshr</v>
      </c>
      <c r="M101" s="70">
        <f t="shared" ca="1" si="38"/>
        <v>3615</v>
      </c>
      <c r="N101" s="70">
        <f t="shared" ca="1" si="39"/>
        <v>2432.5507010334554</v>
      </c>
      <c r="O101" s="70">
        <f t="shared" ca="1" si="40"/>
        <v>1793.0962437833441</v>
      </c>
      <c r="P101" s="70">
        <f t="shared" ca="1" si="41"/>
        <v>421</v>
      </c>
      <c r="Q101" s="70">
        <f t="shared" ca="1" si="42"/>
        <v>1880.5604192575918</v>
      </c>
      <c r="R101" s="70">
        <f t="shared" ca="1" si="43"/>
        <v>1077.4682171785701</v>
      </c>
      <c r="S101" s="70">
        <f t="shared" ca="1" si="44"/>
        <v>6485.5644609619139</v>
      </c>
      <c r="T101" s="70">
        <f t="shared" ca="1" si="45"/>
        <v>4734.111120291047</v>
      </c>
      <c r="U101" s="70">
        <f t="shared" ca="1" si="46"/>
        <v>1751.453340670867</v>
      </c>
      <c r="W101" s="7">
        <f t="shared" ca="1" si="47"/>
        <v>0</v>
      </c>
      <c r="X101" s="4">
        <f t="shared" ca="1" si="48"/>
        <v>1</v>
      </c>
      <c r="Y101" s="4"/>
      <c r="Z101" s="4"/>
      <c r="AA101" s="8"/>
      <c r="AC101" s="7">
        <f ca="1">IF(Table1[[#This Row],[field of work]] = "teaching",1,0)</f>
        <v>0</v>
      </c>
      <c r="AD101" s="4">
        <f ca="1">IF(Table1[[#This Row],[field of work]] = "health", 1,0)</f>
        <v>0</v>
      </c>
      <c r="AE101" s="4">
        <f ca="1">IF(Table1[[#This Row],[field of work]] = "construction", 1,0)</f>
        <v>0</v>
      </c>
      <c r="AF101" s="4">
        <f ca="1">IF(Table1[[#This Row],[field of work]] = "IT", 1,0)</f>
        <v>0</v>
      </c>
      <c r="AG101" s="4">
        <f ca="1">IF(Table1[[#This Row],[field of work]] = "general work", 1,0)</f>
        <v>0</v>
      </c>
      <c r="AH101" s="4">
        <f ca="1">IF(Table1[[#This Row],[field of work]] = "agriculture", 1,0)</f>
        <v>1</v>
      </c>
      <c r="AI101" s="4"/>
      <c r="AJ101" s="4"/>
      <c r="AK101" s="4"/>
      <c r="AL101" s="4"/>
      <c r="AM101" s="4"/>
      <c r="AN101" s="4"/>
      <c r="AO101" s="8"/>
      <c r="AP101" s="18">
        <f t="shared" ca="1" si="49"/>
        <v>896.54812189167205</v>
      </c>
      <c r="AQ101" s="19"/>
      <c r="AR101" s="23">
        <f ca="1">IF(Table1[[#This Row],[Debt]]&gt;$AS$2,1,0)</f>
        <v>1</v>
      </c>
      <c r="AS101" s="24"/>
      <c r="AT101" s="24"/>
      <c r="AU101" s="19"/>
      <c r="AV101" s="24"/>
      <c r="AW101" s="82">
        <f ca="1">Table1[[#This Row],[Mortage left]]/Table1[[#This Row],[Value of the house]]</f>
        <v>0.67290475823885354</v>
      </c>
      <c r="AX101" s="29">
        <f t="shared" ca="1" si="50"/>
        <v>0</v>
      </c>
      <c r="AY101" s="30"/>
      <c r="AZ101" s="19"/>
      <c r="BA101" s="68">
        <f ca="1" xml:space="preserve"> IF(Table1[[#This Row],[Area]]="Sedi Beshr",Table1[[#This Row],[Income]],0)</f>
        <v>1205</v>
      </c>
      <c r="BB101" s="65"/>
      <c r="BC101" s="65">
        <f ca="1" xml:space="preserve"> IF(Table1[[#This Row],[Area]]="Miami",Table1[[#This Row],[Income]],0)</f>
        <v>0</v>
      </c>
      <c r="BD101" s="65"/>
      <c r="BE101" s="65">
        <f ca="1" xml:space="preserve"> IF(Table1[[#This Row],[Area]]="El-Shatbi",Table1[[#This Row],[Income]],0)</f>
        <v>0</v>
      </c>
      <c r="BF101" s="65"/>
      <c r="BG101" s="65">
        <f ca="1" xml:space="preserve"> IF(Table1[[#This Row],[Area]]="el-Hanovil",Table1[[#This Row],[Income]],0)</f>
        <v>0</v>
      </c>
      <c r="BH101" s="65"/>
      <c r="BI101" s="65">
        <f ca="1" xml:space="preserve"> IF(Table1[[#This Row],[Area]]="El-Dekhila",Table1[[#This Row],[Income]],0)</f>
        <v>0</v>
      </c>
      <c r="BJ101" s="66"/>
      <c r="BK101" s="16"/>
      <c r="BL101" s="68">
        <f ca="1"/>
        <v>0</v>
      </c>
      <c r="BM101" s="65"/>
      <c r="BN101" s="65">
        <f ca="1"/>
        <v>0</v>
      </c>
      <c r="BO101" s="65"/>
      <c r="BP101" s="65">
        <f ca="1"/>
        <v>0</v>
      </c>
      <c r="BQ101" s="65"/>
      <c r="BR101" s="65">
        <f ca="1"/>
        <v>3406</v>
      </c>
      <c r="BS101" s="65"/>
      <c r="BT101" s="65">
        <f ca="1"/>
        <v>0</v>
      </c>
      <c r="BU101" s="24"/>
      <c r="BV101" s="65">
        <f ca="1"/>
        <v>0</v>
      </c>
      <c r="BW101" s="19"/>
      <c r="BX101" s="16"/>
      <c r="BY101" s="56">
        <f ca="1">IF(Table1[[#This Row],[Debt]]&gt;Table1[[#This Row],[Income]],1,0)</f>
        <v>1</v>
      </c>
      <c r="BZ101" s="19"/>
      <c r="CA101" s="24"/>
      <c r="CB101" s="76">
        <f t="shared" ca="1" si="51"/>
        <v>39</v>
      </c>
      <c r="CC101" s="24"/>
      <c r="CD101" s="19"/>
      <c r="CE101" s="16"/>
      <c r="CF101" s="16"/>
      <c r="CG101" s="16"/>
      <c r="CH101" s="16"/>
    </row>
    <row r="102" spans="1:86" x14ac:dyDescent="0.35">
      <c r="A102" s="1">
        <f t="shared" ca="1" si="27"/>
        <v>0</v>
      </c>
      <c r="B102" s="1" t="str">
        <f t="shared" ca="1" si="28"/>
        <v>Men</v>
      </c>
      <c r="C102" s="1">
        <f t="shared" ca="1" si="29"/>
        <v>20</v>
      </c>
      <c r="D102" s="1">
        <f t="shared" ca="1" si="30"/>
        <v>2</v>
      </c>
      <c r="E102" s="1" t="str">
        <f t="shared" ca="1" si="31"/>
        <v>construction</v>
      </c>
      <c r="F102" s="1">
        <f t="shared" ca="1" si="32"/>
        <v>2</v>
      </c>
      <c r="G102" s="1" t="str">
        <f t="shared" ca="1" si="33"/>
        <v>college</v>
      </c>
      <c r="H102" s="1">
        <f t="shared" ca="1" si="34"/>
        <v>0</v>
      </c>
      <c r="I102" s="1">
        <f t="shared" ca="1" si="26"/>
        <v>3</v>
      </c>
      <c r="J102" s="70">
        <f t="shared" ca="1" si="35"/>
        <v>4470</v>
      </c>
      <c r="K102" s="1">
        <f t="shared" ca="1" si="36"/>
        <v>4</v>
      </c>
      <c r="L102" s="1" t="str">
        <f t="shared" ca="1" si="37"/>
        <v>El-Dekhila</v>
      </c>
      <c r="M102" s="70">
        <f t="shared" ca="1" si="38"/>
        <v>22350</v>
      </c>
      <c r="N102" s="70">
        <f t="shared" ca="1" si="39"/>
        <v>13155.22232657261</v>
      </c>
      <c r="O102" s="70">
        <f t="shared" ca="1" si="40"/>
        <v>147.62919384799616</v>
      </c>
      <c r="P102" s="70">
        <f t="shared" ca="1" si="41"/>
        <v>147</v>
      </c>
      <c r="Q102" s="70">
        <f t="shared" ca="1" si="42"/>
        <v>402.62798891873996</v>
      </c>
      <c r="R102" s="70">
        <f t="shared" ca="1" si="43"/>
        <v>4447.7608358781235</v>
      </c>
      <c r="S102" s="70">
        <f t="shared" ca="1" si="44"/>
        <v>26945.390029726121</v>
      </c>
      <c r="T102" s="70">
        <f t="shared" ca="1" si="45"/>
        <v>13704.850315491351</v>
      </c>
      <c r="U102" s="70">
        <f t="shared" ca="1" si="46"/>
        <v>13240.53971423477</v>
      </c>
      <c r="W102" s="7">
        <f t="shared" ca="1" si="47"/>
        <v>0</v>
      </c>
      <c r="X102" s="4">
        <f t="shared" ca="1" si="48"/>
        <v>1</v>
      </c>
      <c r="Y102" s="4"/>
      <c r="Z102" s="4"/>
      <c r="AA102" s="8"/>
      <c r="AC102" s="7">
        <f ca="1">IF(Table1[[#This Row],[field of work]] = "teaching",1,0)</f>
        <v>0</v>
      </c>
      <c r="AD102" s="4">
        <f ca="1">IF(Table1[[#This Row],[field of work]] = "health", 1,0)</f>
        <v>0</v>
      </c>
      <c r="AE102" s="4">
        <f ca="1">IF(Table1[[#This Row],[field of work]] = "construction", 1,0)</f>
        <v>1</v>
      </c>
      <c r="AF102" s="4">
        <f ca="1">IF(Table1[[#This Row],[field of work]] = "IT", 1,0)</f>
        <v>0</v>
      </c>
      <c r="AG102" s="4">
        <f ca="1">IF(Table1[[#This Row],[field of work]] = "general work", 1,0)</f>
        <v>0</v>
      </c>
      <c r="AH102" s="4">
        <f ca="1">IF(Table1[[#This Row],[field of work]] = "agriculture", 1,0)</f>
        <v>0</v>
      </c>
      <c r="AI102" s="4"/>
      <c r="AJ102" s="4"/>
      <c r="AK102" s="4"/>
      <c r="AL102" s="4"/>
      <c r="AM102" s="4"/>
      <c r="AN102" s="4"/>
      <c r="AO102" s="8"/>
      <c r="AP102" s="18">
        <f t="shared" ca="1" si="49"/>
        <v>49.209731282665388</v>
      </c>
      <c r="AQ102" s="19"/>
      <c r="AR102" s="23">
        <f ca="1">IF(Table1[[#This Row],[Debt]]&gt;$AS$2,1,0)</f>
        <v>0</v>
      </c>
      <c r="AS102" s="24"/>
      <c r="AT102" s="24"/>
      <c r="AU102" s="19"/>
      <c r="AV102" s="24"/>
      <c r="AW102" s="82">
        <f ca="1">Table1[[#This Row],[Mortage left]]/Table1[[#This Row],[Value of the house]]</f>
        <v>0.58860055152450153</v>
      </c>
      <c r="AX102" s="29">
        <f t="shared" ca="1" si="50"/>
        <v>0</v>
      </c>
      <c r="AY102" s="30"/>
      <c r="AZ102" s="19"/>
      <c r="BA102" s="68">
        <f ca="1" xml:space="preserve"> IF(Table1[[#This Row],[Area]]="Sedi Beshr",Table1[[#This Row],[Income]],0)</f>
        <v>0</v>
      </c>
      <c r="BB102" s="65"/>
      <c r="BC102" s="65">
        <f ca="1" xml:space="preserve"> IF(Table1[[#This Row],[Area]]="Miami",Table1[[#This Row],[Income]],0)</f>
        <v>0</v>
      </c>
      <c r="BD102" s="65"/>
      <c r="BE102" s="65">
        <f ca="1" xml:space="preserve"> IF(Table1[[#This Row],[Area]]="El-Shatbi",Table1[[#This Row],[Income]],0)</f>
        <v>0</v>
      </c>
      <c r="BF102" s="65"/>
      <c r="BG102" s="65">
        <f ca="1" xml:space="preserve"> IF(Table1[[#This Row],[Area]]="el-Hanovil",Table1[[#This Row],[Income]],0)</f>
        <v>0</v>
      </c>
      <c r="BH102" s="65"/>
      <c r="BI102" s="65">
        <f ca="1" xml:space="preserve"> IF(Table1[[#This Row],[Area]]="El-Dekhila",Table1[[#This Row],[Income]],0)</f>
        <v>4470</v>
      </c>
      <c r="BJ102" s="66"/>
      <c r="BK102" s="16"/>
      <c r="BL102" s="68">
        <f ca="1"/>
        <v>0</v>
      </c>
      <c r="BM102" s="65"/>
      <c r="BN102" s="65">
        <f ca="1"/>
        <v>0</v>
      </c>
      <c r="BO102" s="65"/>
      <c r="BP102" s="65">
        <f ca="1"/>
        <v>0</v>
      </c>
      <c r="BQ102" s="65"/>
      <c r="BR102" s="65">
        <f ca="1"/>
        <v>0</v>
      </c>
      <c r="BS102" s="65"/>
      <c r="BT102" s="65">
        <f ca="1"/>
        <v>0</v>
      </c>
      <c r="BU102" s="24"/>
      <c r="BV102" s="65">
        <f ca="1"/>
        <v>1205</v>
      </c>
      <c r="BW102" s="19"/>
      <c r="BX102" s="16"/>
      <c r="BY102" s="56">
        <f ca="1">IF(Table1[[#This Row],[Debt]]&gt;Table1[[#This Row],[Income]],1,0)</f>
        <v>0</v>
      </c>
      <c r="BZ102" s="19"/>
      <c r="CA102" s="24"/>
      <c r="CB102" s="76">
        <f t="shared" ca="1" si="51"/>
        <v>32</v>
      </c>
      <c r="CC102" s="24"/>
      <c r="CD102" s="19"/>
      <c r="CE102" s="16"/>
      <c r="CF102" s="16"/>
      <c r="CG102" s="16"/>
      <c r="CH102" s="16"/>
    </row>
    <row r="103" spans="1:86" x14ac:dyDescent="0.35">
      <c r="A103" s="1">
        <f t="shared" ca="1" si="27"/>
        <v>0</v>
      </c>
      <c r="B103" s="1" t="str">
        <f t="shared" ca="1" si="28"/>
        <v>Men</v>
      </c>
      <c r="C103" s="1">
        <f t="shared" ca="1" si="29"/>
        <v>20</v>
      </c>
      <c r="D103" s="1">
        <f t="shared" ca="1" si="30"/>
        <v>3</v>
      </c>
      <c r="E103" s="1" t="str">
        <f t="shared" ca="1" si="31"/>
        <v>teaching</v>
      </c>
      <c r="F103" s="1">
        <f t="shared" ca="1" si="32"/>
        <v>1</v>
      </c>
      <c r="G103" s="1" t="str">
        <f t="shared" ca="1" si="33"/>
        <v>High school</v>
      </c>
      <c r="H103" s="1">
        <f t="shared" ca="1" si="34"/>
        <v>3</v>
      </c>
      <c r="I103" s="1">
        <f t="shared" ca="1" si="26"/>
        <v>2</v>
      </c>
      <c r="J103" s="70">
        <f t="shared" ca="1" si="35"/>
        <v>2050</v>
      </c>
      <c r="K103" s="1">
        <f t="shared" ca="1" si="36"/>
        <v>2</v>
      </c>
      <c r="L103" s="1" t="str">
        <f t="shared" ca="1" si="37"/>
        <v>Miami</v>
      </c>
      <c r="M103" s="70">
        <f t="shared" ca="1" si="38"/>
        <v>6150</v>
      </c>
      <c r="N103" s="70">
        <f t="shared" ca="1" si="39"/>
        <v>4284.457898340921</v>
      </c>
      <c r="O103" s="70">
        <f t="shared" ca="1" si="40"/>
        <v>874.14902174288613</v>
      </c>
      <c r="P103" s="70">
        <f t="shared" ca="1" si="41"/>
        <v>852</v>
      </c>
      <c r="Q103" s="70">
        <f t="shared" ca="1" si="42"/>
        <v>3268.2390753113696</v>
      </c>
      <c r="R103" s="70">
        <f t="shared" ca="1" si="43"/>
        <v>2362.1855392091911</v>
      </c>
      <c r="S103" s="70">
        <f t="shared" ca="1" si="44"/>
        <v>9386.3345609520766</v>
      </c>
      <c r="T103" s="70">
        <f t="shared" ca="1" si="45"/>
        <v>8404.6969736522915</v>
      </c>
      <c r="U103" s="70">
        <f t="shared" ca="1" si="46"/>
        <v>981.63758729978508</v>
      </c>
      <c r="W103" s="7">
        <f t="shared" ca="1" si="47"/>
        <v>0</v>
      </c>
      <c r="X103" s="4">
        <f t="shared" ca="1" si="48"/>
        <v>1</v>
      </c>
      <c r="Y103" s="4"/>
      <c r="Z103" s="4"/>
      <c r="AA103" s="8"/>
      <c r="AC103" s="7">
        <f ca="1">IF(Table1[[#This Row],[field of work]] = "teaching",1,0)</f>
        <v>1</v>
      </c>
      <c r="AD103" s="4">
        <f ca="1">IF(Table1[[#This Row],[field of work]] = "health", 1,0)</f>
        <v>0</v>
      </c>
      <c r="AE103" s="4">
        <f ca="1">IF(Table1[[#This Row],[field of work]] = "construction", 1,0)</f>
        <v>0</v>
      </c>
      <c r="AF103" s="4">
        <f ca="1">IF(Table1[[#This Row],[field of work]] = "IT", 1,0)</f>
        <v>0</v>
      </c>
      <c r="AG103" s="4">
        <f ca="1">IF(Table1[[#This Row],[field of work]] = "general work", 1,0)</f>
        <v>0</v>
      </c>
      <c r="AH103" s="4">
        <f ca="1">IF(Table1[[#This Row],[field of work]] = "agriculture", 1,0)</f>
        <v>0</v>
      </c>
      <c r="AI103" s="4"/>
      <c r="AJ103" s="4"/>
      <c r="AK103" s="4"/>
      <c r="AL103" s="4"/>
      <c r="AM103" s="4"/>
      <c r="AN103" s="4"/>
      <c r="AO103" s="8"/>
      <c r="AP103" s="18">
        <f t="shared" ca="1" si="49"/>
        <v>437.07451087144307</v>
      </c>
      <c r="AQ103" s="19"/>
      <c r="AR103" s="23">
        <f ca="1">IF(Table1[[#This Row],[Debt]]&gt;$AS$2,1,0)</f>
        <v>1</v>
      </c>
      <c r="AS103" s="24"/>
      <c r="AT103" s="24"/>
      <c r="AU103" s="19"/>
      <c r="AV103" s="24"/>
      <c r="AW103" s="82">
        <f ca="1">Table1[[#This Row],[Mortage left]]/Table1[[#This Row],[Value of the house]]</f>
        <v>0.69665982086844247</v>
      </c>
      <c r="AX103" s="29">
        <f t="shared" ca="1" si="50"/>
        <v>0</v>
      </c>
      <c r="AY103" s="30"/>
      <c r="AZ103" s="19"/>
      <c r="BA103" s="68">
        <f ca="1" xml:space="preserve"> IF(Table1[[#This Row],[Area]]="Sedi Beshr",Table1[[#This Row],[Income]],0)</f>
        <v>0</v>
      </c>
      <c r="BB103" s="65"/>
      <c r="BC103" s="65">
        <f ca="1" xml:space="preserve"> IF(Table1[[#This Row],[Area]]="Miami",Table1[[#This Row],[Income]],0)</f>
        <v>2050</v>
      </c>
      <c r="BD103" s="65"/>
      <c r="BE103" s="65">
        <f ca="1" xml:space="preserve"> IF(Table1[[#This Row],[Area]]="El-Shatbi",Table1[[#This Row],[Income]],0)</f>
        <v>0</v>
      </c>
      <c r="BF103" s="65"/>
      <c r="BG103" s="65">
        <f ca="1" xml:space="preserve"> IF(Table1[[#This Row],[Area]]="el-Hanovil",Table1[[#This Row],[Income]],0)</f>
        <v>0</v>
      </c>
      <c r="BH103" s="65"/>
      <c r="BI103" s="65">
        <f ca="1" xml:space="preserve"> IF(Table1[[#This Row],[Area]]="El-Dekhila",Table1[[#This Row],[Income]],0)</f>
        <v>0</v>
      </c>
      <c r="BJ103" s="66"/>
      <c r="BK103" s="16"/>
      <c r="BL103" s="68">
        <f ca="1"/>
        <v>0</v>
      </c>
      <c r="BM103" s="65"/>
      <c r="BN103" s="65">
        <f ca="1"/>
        <v>4470</v>
      </c>
      <c r="BO103" s="65"/>
      <c r="BP103" s="65">
        <f ca="1"/>
        <v>0</v>
      </c>
      <c r="BQ103" s="65"/>
      <c r="BR103" s="65">
        <f ca="1"/>
        <v>0</v>
      </c>
      <c r="BS103" s="65"/>
      <c r="BT103" s="65">
        <f ca="1"/>
        <v>0</v>
      </c>
      <c r="BU103" s="24"/>
      <c r="BV103" s="65">
        <f ca="1"/>
        <v>0</v>
      </c>
      <c r="BW103" s="19"/>
      <c r="BX103" s="16"/>
      <c r="BY103" s="56">
        <f ca="1">IF(Table1[[#This Row],[Debt]]&gt;Table1[[#This Row],[Income]],1,0)</f>
        <v>1</v>
      </c>
      <c r="BZ103" s="19"/>
      <c r="CA103" s="24"/>
      <c r="CB103" s="76">
        <f t="shared" ca="1" si="51"/>
        <v>20</v>
      </c>
      <c r="CC103" s="24"/>
      <c r="CD103" s="19"/>
      <c r="CE103" s="16"/>
      <c r="CF103" s="16"/>
      <c r="CG103" s="16"/>
      <c r="CH103" s="16"/>
    </row>
    <row r="104" spans="1:86" x14ac:dyDescent="0.35">
      <c r="A104" s="1">
        <f t="shared" ca="1" si="27"/>
        <v>1</v>
      </c>
      <c r="B104" s="1" t="str">
        <f t="shared" ca="1" si="28"/>
        <v>Women</v>
      </c>
      <c r="C104" s="1">
        <f t="shared" ca="1" si="29"/>
        <v>37</v>
      </c>
      <c r="D104" s="1">
        <f t="shared" ca="1" si="30"/>
        <v>2</v>
      </c>
      <c r="E104" s="1" t="str">
        <f t="shared" ca="1" si="31"/>
        <v>construction</v>
      </c>
      <c r="F104" s="1">
        <f t="shared" ca="1" si="32"/>
        <v>4</v>
      </c>
      <c r="G104" s="1" t="str">
        <f t="shared" ca="1" si="33"/>
        <v>technical</v>
      </c>
      <c r="H104" s="1">
        <f t="shared" ca="1" si="34"/>
        <v>3</v>
      </c>
      <c r="I104" s="1">
        <f t="shared" ca="1" si="26"/>
        <v>3</v>
      </c>
      <c r="J104" s="70">
        <f t="shared" ca="1" si="35"/>
        <v>1462</v>
      </c>
      <c r="K104" s="1">
        <f t="shared" ca="1" si="36"/>
        <v>2</v>
      </c>
      <c r="L104" s="1" t="str">
        <f t="shared" ca="1" si="37"/>
        <v>Miami</v>
      </c>
      <c r="M104" s="70">
        <f t="shared" ca="1" si="38"/>
        <v>8772</v>
      </c>
      <c r="N104" s="70">
        <f t="shared" ca="1" si="39"/>
        <v>6423.3302576894002</v>
      </c>
      <c r="O104" s="70">
        <f t="shared" ca="1" si="40"/>
        <v>994.40071561793945</v>
      </c>
      <c r="P104" s="70">
        <f t="shared" ca="1" si="41"/>
        <v>655</v>
      </c>
      <c r="Q104" s="70">
        <f t="shared" ca="1" si="42"/>
        <v>2843.7187691737331</v>
      </c>
      <c r="R104" s="70">
        <f t="shared" ca="1" si="43"/>
        <v>1542.807249919784</v>
      </c>
      <c r="S104" s="70">
        <f t="shared" ca="1" si="44"/>
        <v>11309.207965537724</v>
      </c>
      <c r="T104" s="70">
        <f t="shared" ca="1" si="45"/>
        <v>9922.0490268631329</v>
      </c>
      <c r="U104" s="70">
        <f t="shared" ca="1" si="46"/>
        <v>1387.1589386745909</v>
      </c>
      <c r="W104" s="7">
        <f t="shared" ca="1" si="47"/>
        <v>1</v>
      </c>
      <c r="X104" s="4">
        <f t="shared" ca="1" si="48"/>
        <v>0</v>
      </c>
      <c r="Y104" s="4"/>
      <c r="Z104" s="4"/>
      <c r="AA104" s="8"/>
      <c r="AC104" s="7">
        <f ca="1">IF(Table1[[#This Row],[field of work]] = "teaching",1,0)</f>
        <v>0</v>
      </c>
      <c r="AD104" s="4">
        <f ca="1">IF(Table1[[#This Row],[field of work]] = "health", 1,0)</f>
        <v>0</v>
      </c>
      <c r="AE104" s="4">
        <f ca="1">IF(Table1[[#This Row],[field of work]] = "construction", 1,0)</f>
        <v>1</v>
      </c>
      <c r="AF104" s="4">
        <f ca="1">IF(Table1[[#This Row],[field of work]] = "IT", 1,0)</f>
        <v>0</v>
      </c>
      <c r="AG104" s="4">
        <f ca="1">IF(Table1[[#This Row],[field of work]] = "general work", 1,0)</f>
        <v>0</v>
      </c>
      <c r="AH104" s="4">
        <f ca="1">IF(Table1[[#This Row],[field of work]] = "agriculture", 1,0)</f>
        <v>0</v>
      </c>
      <c r="AI104" s="4"/>
      <c r="AJ104" s="4"/>
      <c r="AK104" s="4"/>
      <c r="AL104" s="4"/>
      <c r="AM104" s="4"/>
      <c r="AN104" s="4"/>
      <c r="AO104" s="8"/>
      <c r="AP104" s="18">
        <f t="shared" ca="1" si="49"/>
        <v>331.4669052059798</v>
      </c>
      <c r="AQ104" s="19"/>
      <c r="AR104" s="23">
        <f ca="1">IF(Table1[[#This Row],[Debt]]&gt;$AS$2,1,0)</f>
        <v>1</v>
      </c>
      <c r="AS104" s="24"/>
      <c r="AT104" s="24"/>
      <c r="AU104" s="19"/>
      <c r="AV104" s="24"/>
      <c r="AW104" s="82">
        <f ca="1">Table1[[#This Row],[Mortage left]]/Table1[[#This Row],[Value of the house]]</f>
        <v>0.7322537913462609</v>
      </c>
      <c r="AX104" s="29">
        <f t="shared" ca="1" si="50"/>
        <v>0</v>
      </c>
      <c r="AY104" s="30"/>
      <c r="AZ104" s="19"/>
      <c r="BA104" s="68">
        <f ca="1" xml:space="preserve"> IF(Table1[[#This Row],[Area]]="Sedi Beshr",Table1[[#This Row],[Income]],0)</f>
        <v>0</v>
      </c>
      <c r="BB104" s="65"/>
      <c r="BC104" s="65">
        <f ca="1" xml:space="preserve"> IF(Table1[[#This Row],[Area]]="Miami",Table1[[#This Row],[Income]],0)</f>
        <v>1462</v>
      </c>
      <c r="BD104" s="65"/>
      <c r="BE104" s="65">
        <f ca="1" xml:space="preserve"> IF(Table1[[#This Row],[Area]]="El-Shatbi",Table1[[#This Row],[Income]],0)</f>
        <v>0</v>
      </c>
      <c r="BF104" s="65"/>
      <c r="BG104" s="65">
        <f ca="1" xml:space="preserve"> IF(Table1[[#This Row],[Area]]="el-Hanovil",Table1[[#This Row],[Income]],0)</f>
        <v>0</v>
      </c>
      <c r="BH104" s="65"/>
      <c r="BI104" s="65">
        <f ca="1" xml:space="preserve"> IF(Table1[[#This Row],[Area]]="El-Dekhila",Table1[[#This Row],[Income]],0)</f>
        <v>0</v>
      </c>
      <c r="BJ104" s="66"/>
      <c r="BK104" s="16"/>
      <c r="BL104" s="68">
        <f ca="1"/>
        <v>0</v>
      </c>
      <c r="BM104" s="65"/>
      <c r="BN104" s="65">
        <f ca="1"/>
        <v>0</v>
      </c>
      <c r="BO104" s="65"/>
      <c r="BP104" s="65">
        <f ca="1"/>
        <v>2050</v>
      </c>
      <c r="BQ104" s="65"/>
      <c r="BR104" s="65">
        <f ca="1"/>
        <v>0</v>
      </c>
      <c r="BS104" s="65"/>
      <c r="BT104" s="65">
        <f ca="1"/>
        <v>0</v>
      </c>
      <c r="BU104" s="24"/>
      <c r="BV104" s="65">
        <f ca="1"/>
        <v>0</v>
      </c>
      <c r="BW104" s="19"/>
      <c r="BX104" s="16"/>
      <c r="BY104" s="56">
        <f ca="1">IF(Table1[[#This Row],[Debt]]&gt;Table1[[#This Row],[Income]],1,0)</f>
        <v>1</v>
      </c>
      <c r="BZ104" s="19"/>
      <c r="CA104" s="24"/>
      <c r="CB104" s="76">
        <f t="shared" ca="1" si="51"/>
        <v>20</v>
      </c>
      <c r="CC104" s="24"/>
      <c r="CD104" s="19"/>
      <c r="CE104" s="16"/>
      <c r="CF104" s="16"/>
      <c r="CG104" s="16"/>
      <c r="CH104" s="16"/>
    </row>
    <row r="105" spans="1:86" x14ac:dyDescent="0.35">
      <c r="A105" s="1">
        <f t="shared" ca="1" si="27"/>
        <v>0</v>
      </c>
      <c r="B105" s="1" t="str">
        <f t="shared" ca="1" si="28"/>
        <v>Men</v>
      </c>
      <c r="C105" s="1">
        <f t="shared" ca="1" si="29"/>
        <v>20</v>
      </c>
      <c r="D105" s="1">
        <f t="shared" ca="1" si="30"/>
        <v>5</v>
      </c>
      <c r="E105" s="1" t="str">
        <f t="shared" ca="1" si="31"/>
        <v>general work</v>
      </c>
      <c r="F105" s="1">
        <f t="shared" ca="1" si="32"/>
        <v>4</v>
      </c>
      <c r="G105" s="1" t="str">
        <f t="shared" ca="1" si="33"/>
        <v>technical</v>
      </c>
      <c r="H105" s="1">
        <f t="shared" ca="1" si="34"/>
        <v>3</v>
      </c>
      <c r="I105" s="1">
        <f t="shared" ca="1" si="26"/>
        <v>1</v>
      </c>
      <c r="J105" s="70">
        <f t="shared" ca="1" si="35"/>
        <v>6039</v>
      </c>
      <c r="K105" s="1">
        <f t="shared" ca="1" si="36"/>
        <v>1</v>
      </c>
      <c r="L105" s="1" t="str">
        <f t="shared" ca="1" si="37"/>
        <v>El-Shatbi</v>
      </c>
      <c r="M105" s="70">
        <f t="shared" ca="1" si="38"/>
        <v>18117</v>
      </c>
      <c r="N105" s="70">
        <f t="shared" ca="1" si="39"/>
        <v>10144.158913586893</v>
      </c>
      <c r="O105" s="70">
        <f t="shared" ca="1" si="40"/>
        <v>4357.417467055322</v>
      </c>
      <c r="P105" s="70">
        <f t="shared" ca="1" si="41"/>
        <v>565</v>
      </c>
      <c r="Q105" s="70">
        <f t="shared" ca="1" si="42"/>
        <v>6695.0542893050324</v>
      </c>
      <c r="R105" s="70">
        <f t="shared" ca="1" si="43"/>
        <v>2448.9572874165542</v>
      </c>
      <c r="S105" s="70">
        <f t="shared" ca="1" si="44"/>
        <v>24923.374754471875</v>
      </c>
      <c r="T105" s="70">
        <f t="shared" ca="1" si="45"/>
        <v>17404.213202891926</v>
      </c>
      <c r="U105" s="70">
        <f t="shared" ca="1" si="46"/>
        <v>7519.1615515799494</v>
      </c>
      <c r="W105" s="7">
        <f t="shared" ca="1" si="47"/>
        <v>0</v>
      </c>
      <c r="X105" s="4">
        <f t="shared" ca="1" si="48"/>
        <v>1</v>
      </c>
      <c r="Y105" s="4"/>
      <c r="Z105" s="4"/>
      <c r="AA105" s="8"/>
      <c r="AC105" s="7">
        <f ca="1">IF(Table1[[#This Row],[field of work]] = "teaching",1,0)</f>
        <v>0</v>
      </c>
      <c r="AD105" s="4">
        <f ca="1">IF(Table1[[#This Row],[field of work]] = "health", 1,0)</f>
        <v>0</v>
      </c>
      <c r="AE105" s="4">
        <f ca="1">IF(Table1[[#This Row],[field of work]] = "construction", 1,0)</f>
        <v>0</v>
      </c>
      <c r="AF105" s="4">
        <f ca="1">IF(Table1[[#This Row],[field of work]] = "IT", 1,0)</f>
        <v>0</v>
      </c>
      <c r="AG105" s="4">
        <f ca="1">IF(Table1[[#This Row],[field of work]] = "general work", 1,0)</f>
        <v>1</v>
      </c>
      <c r="AH105" s="4">
        <f ca="1">IF(Table1[[#This Row],[field of work]] = "agriculture", 1,0)</f>
        <v>0</v>
      </c>
      <c r="AI105" s="4"/>
      <c r="AJ105" s="4"/>
      <c r="AK105" s="4"/>
      <c r="AL105" s="4"/>
      <c r="AM105" s="4"/>
      <c r="AN105" s="4"/>
      <c r="AO105" s="8"/>
      <c r="AP105" s="18">
        <f t="shared" ca="1" si="49"/>
        <v>4357.417467055322</v>
      </c>
      <c r="AQ105" s="19"/>
      <c r="AR105" s="23">
        <f ca="1">IF(Table1[[#This Row],[Debt]]&gt;$AS$2,1,0)</f>
        <v>1</v>
      </c>
      <c r="AS105" s="24"/>
      <c r="AT105" s="24"/>
      <c r="AU105" s="19"/>
      <c r="AV105" s="24"/>
      <c r="AW105" s="82">
        <f ca="1">Table1[[#This Row],[Mortage left]]/Table1[[#This Row],[Value of the house]]</f>
        <v>0.55992487241744726</v>
      </c>
      <c r="AX105" s="29">
        <f t="shared" ca="1" si="50"/>
        <v>0</v>
      </c>
      <c r="AY105" s="30"/>
      <c r="AZ105" s="19"/>
      <c r="BA105" s="68">
        <f ca="1" xml:space="preserve"> IF(Table1[[#This Row],[Area]]="Sedi Beshr",Table1[[#This Row],[Income]],0)</f>
        <v>0</v>
      </c>
      <c r="BB105" s="65"/>
      <c r="BC105" s="65">
        <f ca="1" xml:space="preserve"> IF(Table1[[#This Row],[Area]]="Miami",Table1[[#This Row],[Income]],0)</f>
        <v>0</v>
      </c>
      <c r="BD105" s="65"/>
      <c r="BE105" s="65">
        <f ca="1" xml:space="preserve"> IF(Table1[[#This Row],[Area]]="El-Shatbi",Table1[[#This Row],[Income]],0)</f>
        <v>6039</v>
      </c>
      <c r="BF105" s="65"/>
      <c r="BG105" s="65">
        <f ca="1" xml:space="preserve"> IF(Table1[[#This Row],[Area]]="el-Hanovil",Table1[[#This Row],[Income]],0)</f>
        <v>0</v>
      </c>
      <c r="BH105" s="65"/>
      <c r="BI105" s="65">
        <f ca="1" xml:space="preserve"> IF(Table1[[#This Row],[Area]]="El-Dekhila",Table1[[#This Row],[Income]],0)</f>
        <v>0</v>
      </c>
      <c r="BJ105" s="66"/>
      <c r="BK105" s="16"/>
      <c r="BL105" s="68">
        <f ca="1"/>
        <v>0</v>
      </c>
      <c r="BM105" s="65"/>
      <c r="BN105" s="65">
        <f ca="1"/>
        <v>1462</v>
      </c>
      <c r="BO105" s="65"/>
      <c r="BP105" s="65">
        <f ca="1"/>
        <v>0</v>
      </c>
      <c r="BQ105" s="65"/>
      <c r="BR105" s="65">
        <f ca="1"/>
        <v>0</v>
      </c>
      <c r="BS105" s="65"/>
      <c r="BT105" s="65">
        <f ca="1"/>
        <v>0</v>
      </c>
      <c r="BU105" s="24"/>
      <c r="BV105" s="65">
        <f ca="1"/>
        <v>0</v>
      </c>
      <c r="BW105" s="19"/>
      <c r="BX105" s="16"/>
      <c r="BY105" s="56">
        <f ca="1">IF(Table1[[#This Row],[Debt]]&gt;Table1[[#This Row],[Income]],1,0)</f>
        <v>1</v>
      </c>
      <c r="BZ105" s="19"/>
      <c r="CA105" s="24"/>
      <c r="CB105" s="76">
        <f t="shared" ca="1" si="51"/>
        <v>37</v>
      </c>
      <c r="CC105" s="24"/>
      <c r="CD105" s="19"/>
      <c r="CE105" s="16"/>
      <c r="CF105" s="16"/>
      <c r="CG105" s="16"/>
      <c r="CH105" s="16"/>
    </row>
    <row r="106" spans="1:86" x14ac:dyDescent="0.35">
      <c r="A106" s="1">
        <f t="shared" ca="1" si="27"/>
        <v>1</v>
      </c>
      <c r="B106" s="1" t="str">
        <f t="shared" ca="1" si="28"/>
        <v>Women</v>
      </c>
      <c r="C106" s="1">
        <f t="shared" ca="1" si="29"/>
        <v>20</v>
      </c>
      <c r="D106" s="1">
        <f t="shared" ca="1" si="30"/>
        <v>3</v>
      </c>
      <c r="E106" s="1" t="str">
        <f t="shared" ca="1" si="31"/>
        <v>teaching</v>
      </c>
      <c r="F106" s="1">
        <f t="shared" ca="1" si="32"/>
        <v>4</v>
      </c>
      <c r="G106" s="1" t="str">
        <f t="shared" ca="1" si="33"/>
        <v>technical</v>
      </c>
      <c r="H106" s="1">
        <f t="shared" ca="1" si="34"/>
        <v>1</v>
      </c>
      <c r="I106" s="1">
        <f t="shared" ca="1" si="26"/>
        <v>1</v>
      </c>
      <c r="J106" s="70">
        <f t="shared" ca="1" si="35"/>
        <v>2045</v>
      </c>
      <c r="K106" s="1">
        <f t="shared" ca="1" si="36"/>
        <v>3</v>
      </c>
      <c r="L106" s="1" t="str">
        <f t="shared" ca="1" si="37"/>
        <v>El-Hanovil</v>
      </c>
      <c r="M106" s="70">
        <f t="shared" ca="1" si="38"/>
        <v>12270</v>
      </c>
      <c r="N106" s="70">
        <f t="shared" ca="1" si="39"/>
        <v>11117.665187042789</v>
      </c>
      <c r="O106" s="70">
        <f t="shared" ca="1" si="40"/>
        <v>778.83997625662312</v>
      </c>
      <c r="P106" s="70">
        <f t="shared" ca="1" si="41"/>
        <v>540</v>
      </c>
      <c r="Q106" s="70">
        <f t="shared" ca="1" si="42"/>
        <v>2794.1766302304909</v>
      </c>
      <c r="R106" s="70">
        <f t="shared" ca="1" si="43"/>
        <v>1232.2436342457088</v>
      </c>
      <c r="S106" s="70">
        <f t="shared" ca="1" si="44"/>
        <v>14281.083610502332</v>
      </c>
      <c r="T106" s="70">
        <f t="shared" ca="1" si="45"/>
        <v>14451.84181727328</v>
      </c>
      <c r="U106" s="70">
        <f t="shared" ca="1" si="46"/>
        <v>-170.75820677094816</v>
      </c>
      <c r="W106" s="7">
        <f t="shared" ca="1" si="47"/>
        <v>1</v>
      </c>
      <c r="X106" s="4">
        <f t="shared" ca="1" si="48"/>
        <v>0</v>
      </c>
      <c r="Y106" s="4"/>
      <c r="Z106" s="4"/>
      <c r="AA106" s="8"/>
      <c r="AC106" s="7">
        <f ca="1">IF(Table1[[#This Row],[field of work]] = "teaching",1,0)</f>
        <v>1</v>
      </c>
      <c r="AD106" s="4">
        <f ca="1">IF(Table1[[#This Row],[field of work]] = "health", 1,0)</f>
        <v>0</v>
      </c>
      <c r="AE106" s="4">
        <f ca="1">IF(Table1[[#This Row],[field of work]] = "construction", 1,0)</f>
        <v>0</v>
      </c>
      <c r="AF106" s="4">
        <f ca="1">IF(Table1[[#This Row],[field of work]] = "IT", 1,0)</f>
        <v>0</v>
      </c>
      <c r="AG106" s="4">
        <f ca="1">IF(Table1[[#This Row],[field of work]] = "general work", 1,0)</f>
        <v>0</v>
      </c>
      <c r="AH106" s="4">
        <f ca="1">IF(Table1[[#This Row],[field of work]] = "agriculture", 1,0)</f>
        <v>0</v>
      </c>
      <c r="AI106" s="4"/>
      <c r="AJ106" s="4"/>
      <c r="AK106" s="4"/>
      <c r="AL106" s="4"/>
      <c r="AM106" s="4"/>
      <c r="AN106" s="4"/>
      <c r="AO106" s="8"/>
      <c r="AP106" s="18">
        <f t="shared" ca="1" si="49"/>
        <v>778.83997625662312</v>
      </c>
      <c r="AQ106" s="19"/>
      <c r="AR106" s="23">
        <f ca="1">IF(Table1[[#This Row],[Debt]]&gt;$AS$2,1,0)</f>
        <v>1</v>
      </c>
      <c r="AS106" s="24"/>
      <c r="AT106" s="24"/>
      <c r="AU106" s="19"/>
      <c r="AV106" s="24"/>
      <c r="AW106" s="82">
        <f ca="1">Table1[[#This Row],[Mortage left]]/Table1[[#This Row],[Value of the house]]</f>
        <v>0.90608518231807567</v>
      </c>
      <c r="AX106" s="29">
        <f t="shared" ca="1" si="50"/>
        <v>0</v>
      </c>
      <c r="AY106" s="30"/>
      <c r="AZ106" s="19"/>
      <c r="BA106" s="68">
        <f ca="1" xml:space="preserve"> IF(Table1[[#This Row],[Area]]="Sedi Beshr",Table1[[#This Row],[Income]],0)</f>
        <v>0</v>
      </c>
      <c r="BB106" s="65"/>
      <c r="BC106" s="65">
        <f ca="1" xml:space="preserve"> IF(Table1[[#This Row],[Area]]="Miami",Table1[[#This Row],[Income]],0)</f>
        <v>0</v>
      </c>
      <c r="BD106" s="65"/>
      <c r="BE106" s="65">
        <f ca="1" xml:space="preserve"> IF(Table1[[#This Row],[Area]]="El-Shatbi",Table1[[#This Row],[Income]],0)</f>
        <v>0</v>
      </c>
      <c r="BF106" s="65"/>
      <c r="BG106" s="65">
        <f ca="1" xml:space="preserve"> IF(Table1[[#This Row],[Area]]="el-Hanovil",Table1[[#This Row],[Income]],0)</f>
        <v>2045</v>
      </c>
      <c r="BH106" s="65"/>
      <c r="BI106" s="65">
        <f ca="1" xml:space="preserve"> IF(Table1[[#This Row],[Area]]="El-Dekhila",Table1[[#This Row],[Income]],0)</f>
        <v>0</v>
      </c>
      <c r="BJ106" s="66"/>
      <c r="BK106" s="16"/>
      <c r="BL106" s="68">
        <f ca="1"/>
        <v>0</v>
      </c>
      <c r="BM106" s="65"/>
      <c r="BN106" s="65">
        <f ca="1"/>
        <v>0</v>
      </c>
      <c r="BO106" s="65"/>
      <c r="BP106" s="65">
        <f ca="1"/>
        <v>0</v>
      </c>
      <c r="BQ106" s="65"/>
      <c r="BR106" s="65">
        <f ca="1"/>
        <v>0</v>
      </c>
      <c r="BS106" s="65"/>
      <c r="BT106" s="65">
        <f ca="1"/>
        <v>6039</v>
      </c>
      <c r="BU106" s="24"/>
      <c r="BV106" s="65">
        <f ca="1"/>
        <v>0</v>
      </c>
      <c r="BW106" s="19"/>
      <c r="BX106" s="16"/>
      <c r="BY106" s="56">
        <f ca="1">IF(Table1[[#This Row],[Debt]]&gt;Table1[[#This Row],[Income]],1,0)</f>
        <v>1</v>
      </c>
      <c r="BZ106" s="19"/>
      <c r="CA106" s="24"/>
      <c r="CB106" s="76">
        <f t="shared" ca="1" si="51"/>
        <v>20</v>
      </c>
      <c r="CC106" s="24"/>
      <c r="CD106" s="19"/>
      <c r="CE106" s="16"/>
      <c r="CF106" s="16"/>
      <c r="CG106" s="16"/>
      <c r="CH106" s="16"/>
    </row>
    <row r="107" spans="1:86" x14ac:dyDescent="0.35">
      <c r="A107" s="1">
        <f t="shared" ca="1" si="27"/>
        <v>0</v>
      </c>
      <c r="B107" s="1" t="str">
        <f t="shared" ca="1" si="28"/>
        <v>Men</v>
      </c>
      <c r="C107" s="1">
        <f t="shared" ca="1" si="29"/>
        <v>28</v>
      </c>
      <c r="D107" s="1">
        <f t="shared" ca="1" si="30"/>
        <v>6</v>
      </c>
      <c r="E107" s="1" t="str">
        <f t="shared" ca="1" si="31"/>
        <v>agriculture</v>
      </c>
      <c r="F107" s="1">
        <f t="shared" ca="1" si="32"/>
        <v>3</v>
      </c>
      <c r="G107" s="1" t="str">
        <f t="shared" ca="1" si="33"/>
        <v>university</v>
      </c>
      <c r="H107" s="1">
        <f t="shared" ca="1" si="34"/>
        <v>0</v>
      </c>
      <c r="I107" s="1">
        <f t="shared" ca="1" si="26"/>
        <v>2</v>
      </c>
      <c r="J107" s="70">
        <f t="shared" ca="1" si="35"/>
        <v>5334</v>
      </c>
      <c r="K107" s="1">
        <f t="shared" ca="1" si="36"/>
        <v>3</v>
      </c>
      <c r="L107" s="1" t="str">
        <f t="shared" ca="1" si="37"/>
        <v>El-Hanovil</v>
      </c>
      <c r="M107" s="70">
        <f t="shared" ca="1" si="38"/>
        <v>32004</v>
      </c>
      <c r="N107" s="70">
        <f t="shared" ca="1" si="39"/>
        <v>31946.821909385828</v>
      </c>
      <c r="O107" s="70">
        <f t="shared" ca="1" si="40"/>
        <v>10481.40205514218</v>
      </c>
      <c r="P107" s="70">
        <f t="shared" ca="1" si="41"/>
        <v>2489</v>
      </c>
      <c r="Q107" s="70">
        <f t="shared" ca="1" si="42"/>
        <v>2971.1820383972417</v>
      </c>
      <c r="R107" s="70">
        <f t="shared" ca="1" si="43"/>
        <v>3948.9454260241055</v>
      </c>
      <c r="S107" s="70">
        <f t="shared" ca="1" si="44"/>
        <v>46434.347481166282</v>
      </c>
      <c r="T107" s="70">
        <f t="shared" ca="1" si="45"/>
        <v>37407.003947783072</v>
      </c>
      <c r="U107" s="70">
        <f t="shared" ca="1" si="46"/>
        <v>9027.3435333832094</v>
      </c>
      <c r="W107" s="7">
        <f t="shared" ca="1" si="47"/>
        <v>0</v>
      </c>
      <c r="X107" s="4">
        <f t="shared" ca="1" si="48"/>
        <v>1</v>
      </c>
      <c r="Y107" s="4"/>
      <c r="Z107" s="4"/>
      <c r="AA107" s="8"/>
      <c r="AC107" s="7">
        <f ca="1">IF(Table1[[#This Row],[field of work]] = "teaching",1,0)</f>
        <v>0</v>
      </c>
      <c r="AD107" s="4">
        <f ca="1">IF(Table1[[#This Row],[field of work]] = "health", 1,0)</f>
        <v>0</v>
      </c>
      <c r="AE107" s="4">
        <f ca="1">IF(Table1[[#This Row],[field of work]] = "construction", 1,0)</f>
        <v>0</v>
      </c>
      <c r="AF107" s="4">
        <f ca="1">IF(Table1[[#This Row],[field of work]] = "IT", 1,0)</f>
        <v>0</v>
      </c>
      <c r="AG107" s="4">
        <f ca="1">IF(Table1[[#This Row],[field of work]] = "general work", 1,0)</f>
        <v>0</v>
      </c>
      <c r="AH107" s="4">
        <f ca="1">IF(Table1[[#This Row],[field of work]] = "agriculture", 1,0)</f>
        <v>1</v>
      </c>
      <c r="AI107" s="4"/>
      <c r="AJ107" s="4"/>
      <c r="AK107" s="4"/>
      <c r="AL107" s="4"/>
      <c r="AM107" s="4"/>
      <c r="AN107" s="4"/>
      <c r="AO107" s="8"/>
      <c r="AP107" s="18">
        <f t="shared" ca="1" si="49"/>
        <v>5240.70102757109</v>
      </c>
      <c r="AQ107" s="19"/>
      <c r="AR107" s="23">
        <f ca="1">IF(Table1[[#This Row],[Debt]]&gt;$AS$2,1,0)</f>
        <v>1</v>
      </c>
      <c r="AS107" s="24"/>
      <c r="AT107" s="24"/>
      <c r="AU107" s="19"/>
      <c r="AV107" s="24"/>
      <c r="AW107" s="82">
        <f ca="1">Table1[[#This Row],[Mortage left]]/Table1[[#This Row],[Value of the house]]</f>
        <v>0.99821340799230807</v>
      </c>
      <c r="AX107" s="29">
        <f t="shared" ca="1" si="50"/>
        <v>0</v>
      </c>
      <c r="AY107" s="30"/>
      <c r="AZ107" s="19"/>
      <c r="BA107" s="68">
        <f ca="1" xml:space="preserve"> IF(Table1[[#This Row],[Area]]="Sedi Beshr",Table1[[#This Row],[Income]],0)</f>
        <v>0</v>
      </c>
      <c r="BB107" s="65"/>
      <c r="BC107" s="65">
        <f ca="1" xml:space="preserve"> IF(Table1[[#This Row],[Area]]="Miami",Table1[[#This Row],[Income]],0)</f>
        <v>0</v>
      </c>
      <c r="BD107" s="65"/>
      <c r="BE107" s="65">
        <f ca="1" xml:space="preserve"> IF(Table1[[#This Row],[Area]]="El-Shatbi",Table1[[#This Row],[Income]],0)</f>
        <v>0</v>
      </c>
      <c r="BF107" s="65"/>
      <c r="BG107" s="65">
        <f ca="1" xml:space="preserve"> IF(Table1[[#This Row],[Area]]="el-Hanovil",Table1[[#This Row],[Income]],0)</f>
        <v>5334</v>
      </c>
      <c r="BH107" s="65"/>
      <c r="BI107" s="65">
        <f ca="1" xml:space="preserve"> IF(Table1[[#This Row],[Area]]="El-Dekhila",Table1[[#This Row],[Income]],0)</f>
        <v>0</v>
      </c>
      <c r="BJ107" s="66"/>
      <c r="BK107" s="16"/>
      <c r="BL107" s="68">
        <f ca="1"/>
        <v>0</v>
      </c>
      <c r="BM107" s="65"/>
      <c r="BN107" s="65">
        <f ca="1"/>
        <v>0</v>
      </c>
      <c r="BO107" s="65"/>
      <c r="BP107" s="65">
        <f ca="1"/>
        <v>2045</v>
      </c>
      <c r="BQ107" s="65"/>
      <c r="BR107" s="65">
        <f ca="1"/>
        <v>0</v>
      </c>
      <c r="BS107" s="65"/>
      <c r="BT107" s="65">
        <f ca="1"/>
        <v>0</v>
      </c>
      <c r="BU107" s="24"/>
      <c r="BV107" s="65">
        <f ca="1"/>
        <v>0</v>
      </c>
      <c r="BW107" s="19"/>
      <c r="BX107" s="16"/>
      <c r="BY107" s="56">
        <f ca="1">IF(Table1[[#This Row],[Debt]]&gt;Table1[[#This Row],[Income]],1,0)</f>
        <v>0</v>
      </c>
      <c r="BZ107" s="19"/>
      <c r="CA107" s="24"/>
      <c r="CB107" s="76">
        <f t="shared" ca="1" si="51"/>
        <v>0</v>
      </c>
      <c r="CC107" s="24"/>
      <c r="CD107" s="19"/>
      <c r="CE107" s="16"/>
      <c r="CF107" s="16"/>
      <c r="CG107" s="16"/>
      <c r="CH107" s="16"/>
    </row>
    <row r="108" spans="1:86" x14ac:dyDescent="0.35">
      <c r="A108" s="1">
        <f t="shared" ca="1" si="27"/>
        <v>0</v>
      </c>
      <c r="B108" s="1" t="str">
        <f t="shared" ca="1" si="28"/>
        <v>Men</v>
      </c>
      <c r="C108" s="1">
        <f t="shared" ca="1" si="29"/>
        <v>32</v>
      </c>
      <c r="D108" s="1">
        <f t="shared" ca="1" si="30"/>
        <v>1</v>
      </c>
      <c r="E108" s="1" t="str">
        <f t="shared" ca="1" si="31"/>
        <v>health</v>
      </c>
      <c r="F108" s="1">
        <f t="shared" ca="1" si="32"/>
        <v>3</v>
      </c>
      <c r="G108" s="1" t="str">
        <f t="shared" ca="1" si="33"/>
        <v>university</v>
      </c>
      <c r="H108" s="1">
        <f t="shared" ca="1" si="34"/>
        <v>4</v>
      </c>
      <c r="I108" s="1">
        <f t="shared" ca="1" si="26"/>
        <v>2</v>
      </c>
      <c r="J108" s="70">
        <f t="shared" ca="1" si="35"/>
        <v>2797</v>
      </c>
      <c r="K108" s="1">
        <f t="shared" ca="1" si="36"/>
        <v>5</v>
      </c>
      <c r="L108" s="1" t="str">
        <f t="shared" ca="1" si="37"/>
        <v>Sedi Beshr</v>
      </c>
      <c r="M108" s="70">
        <f t="shared" ca="1" si="38"/>
        <v>13985</v>
      </c>
      <c r="N108" s="70">
        <f t="shared" ca="1" si="39"/>
        <v>10324.154478111788</v>
      </c>
      <c r="O108" s="70">
        <f t="shared" ca="1" si="40"/>
        <v>5364.3851625384723</v>
      </c>
      <c r="P108" s="70">
        <f t="shared" ca="1" si="41"/>
        <v>2841</v>
      </c>
      <c r="Q108" s="70">
        <f t="shared" ca="1" si="42"/>
        <v>4090.0882249656102</v>
      </c>
      <c r="R108" s="70">
        <f t="shared" ca="1" si="43"/>
        <v>2878.5192285472649</v>
      </c>
      <c r="S108" s="70">
        <f t="shared" ca="1" si="44"/>
        <v>22227.904391085736</v>
      </c>
      <c r="T108" s="70">
        <f t="shared" ca="1" si="45"/>
        <v>17255.242703077398</v>
      </c>
      <c r="U108" s="70">
        <f t="shared" ca="1" si="46"/>
        <v>4972.6616880083384</v>
      </c>
      <c r="W108" s="7">
        <f t="shared" ca="1" si="47"/>
        <v>0</v>
      </c>
      <c r="X108" s="4">
        <f t="shared" ca="1" si="48"/>
        <v>1</v>
      </c>
      <c r="Y108" s="4"/>
      <c r="Z108" s="4"/>
      <c r="AA108" s="8"/>
      <c r="AC108" s="7">
        <f ca="1">IF(Table1[[#This Row],[field of work]] = "teaching",1,0)</f>
        <v>0</v>
      </c>
      <c r="AD108" s="4">
        <f ca="1">IF(Table1[[#This Row],[field of work]] = "health", 1,0)</f>
        <v>1</v>
      </c>
      <c r="AE108" s="4">
        <f ca="1">IF(Table1[[#This Row],[field of work]] = "construction", 1,0)</f>
        <v>0</v>
      </c>
      <c r="AF108" s="4">
        <f ca="1">IF(Table1[[#This Row],[field of work]] = "IT", 1,0)</f>
        <v>0</v>
      </c>
      <c r="AG108" s="4">
        <f ca="1">IF(Table1[[#This Row],[field of work]] = "general work", 1,0)</f>
        <v>0</v>
      </c>
      <c r="AH108" s="4">
        <f ca="1">IF(Table1[[#This Row],[field of work]] = "agriculture", 1,0)</f>
        <v>0</v>
      </c>
      <c r="AI108" s="4"/>
      <c r="AJ108" s="4"/>
      <c r="AK108" s="4"/>
      <c r="AL108" s="4"/>
      <c r="AM108" s="4"/>
      <c r="AN108" s="4"/>
      <c r="AO108" s="8"/>
      <c r="AP108" s="18">
        <f t="shared" ca="1" si="49"/>
        <v>2682.1925812692361</v>
      </c>
      <c r="AQ108" s="19"/>
      <c r="AR108" s="23">
        <f ca="1">IF(Table1[[#This Row],[Debt]]&gt;$AS$2,1,0)</f>
        <v>1</v>
      </c>
      <c r="AS108" s="24"/>
      <c r="AT108" s="24"/>
      <c r="AU108" s="19"/>
      <c r="AV108" s="24"/>
      <c r="AW108" s="82">
        <f ca="1">Table1[[#This Row],[Mortage left]]/Table1[[#This Row],[Value of the house]]</f>
        <v>0.73823056690109323</v>
      </c>
      <c r="AX108" s="29">
        <f t="shared" ca="1" si="50"/>
        <v>0</v>
      </c>
      <c r="AY108" s="30"/>
      <c r="AZ108" s="19"/>
      <c r="BA108" s="68">
        <f ca="1" xml:space="preserve"> IF(Table1[[#This Row],[Area]]="Sedi Beshr",Table1[[#This Row],[Income]],0)</f>
        <v>2797</v>
      </c>
      <c r="BB108" s="65"/>
      <c r="BC108" s="65">
        <f ca="1" xml:space="preserve"> IF(Table1[[#This Row],[Area]]="Miami",Table1[[#This Row],[Income]],0)</f>
        <v>0</v>
      </c>
      <c r="BD108" s="65"/>
      <c r="BE108" s="65">
        <f ca="1" xml:space="preserve"> IF(Table1[[#This Row],[Area]]="El-Shatbi",Table1[[#This Row],[Income]],0)</f>
        <v>0</v>
      </c>
      <c r="BF108" s="65"/>
      <c r="BG108" s="65">
        <f ca="1" xml:space="preserve"> IF(Table1[[#This Row],[Area]]="el-Hanovil",Table1[[#This Row],[Income]],0)</f>
        <v>0</v>
      </c>
      <c r="BH108" s="65"/>
      <c r="BI108" s="65">
        <f ca="1" xml:space="preserve"> IF(Table1[[#This Row],[Area]]="El-Dekhila",Table1[[#This Row],[Income]],0)</f>
        <v>0</v>
      </c>
      <c r="BJ108" s="66"/>
      <c r="BK108" s="16"/>
      <c r="BL108" s="68">
        <f ca="1"/>
        <v>0</v>
      </c>
      <c r="BM108" s="65"/>
      <c r="BN108" s="65">
        <f ca="1"/>
        <v>0</v>
      </c>
      <c r="BO108" s="65"/>
      <c r="BP108" s="65">
        <f ca="1"/>
        <v>0</v>
      </c>
      <c r="BQ108" s="65"/>
      <c r="BR108" s="65">
        <f ca="1"/>
        <v>0</v>
      </c>
      <c r="BS108" s="65"/>
      <c r="BT108" s="65">
        <f ca="1"/>
        <v>0</v>
      </c>
      <c r="BU108" s="24"/>
      <c r="BV108" s="65">
        <f ca="1"/>
        <v>5334</v>
      </c>
      <c r="BW108" s="19"/>
      <c r="BX108" s="16"/>
      <c r="BY108" s="56">
        <f ca="1">IF(Table1[[#This Row],[Debt]]&gt;Table1[[#This Row],[Income]],1,0)</f>
        <v>1</v>
      </c>
      <c r="BZ108" s="19"/>
      <c r="CA108" s="24"/>
      <c r="CB108" s="76">
        <f t="shared" ca="1" si="51"/>
        <v>28</v>
      </c>
      <c r="CC108" s="24"/>
      <c r="CD108" s="19"/>
      <c r="CE108" s="16"/>
      <c r="CF108" s="16"/>
      <c r="CG108" s="16"/>
      <c r="CH108" s="16"/>
    </row>
    <row r="109" spans="1:86" x14ac:dyDescent="0.35">
      <c r="A109" s="1">
        <f t="shared" ca="1" si="27"/>
        <v>0</v>
      </c>
      <c r="B109" s="1" t="str">
        <f t="shared" ca="1" si="28"/>
        <v>Men</v>
      </c>
      <c r="C109" s="1">
        <f t="shared" ca="1" si="29"/>
        <v>38</v>
      </c>
      <c r="D109" s="1">
        <f t="shared" ca="1" si="30"/>
        <v>5</v>
      </c>
      <c r="E109" s="1" t="str">
        <f t="shared" ca="1" si="31"/>
        <v>general work</v>
      </c>
      <c r="F109" s="1">
        <f t="shared" ca="1" si="32"/>
        <v>4</v>
      </c>
      <c r="G109" s="1" t="str">
        <f t="shared" ca="1" si="33"/>
        <v>technical</v>
      </c>
      <c r="H109" s="1">
        <f t="shared" ca="1" si="34"/>
        <v>1</v>
      </c>
      <c r="I109" s="1">
        <f t="shared" ca="1" si="26"/>
        <v>3</v>
      </c>
      <c r="J109" s="70">
        <f t="shared" ca="1" si="35"/>
        <v>4667</v>
      </c>
      <c r="K109" s="1">
        <f t="shared" ca="1" si="36"/>
        <v>2</v>
      </c>
      <c r="L109" s="1" t="str">
        <f t="shared" ca="1" si="37"/>
        <v>Miami</v>
      </c>
      <c r="M109" s="70">
        <f t="shared" ca="1" si="38"/>
        <v>28002</v>
      </c>
      <c r="N109" s="70">
        <f t="shared" ca="1" si="39"/>
        <v>8834.34863795807</v>
      </c>
      <c r="O109" s="70">
        <f t="shared" ca="1" si="40"/>
        <v>4539.0888706482619</v>
      </c>
      <c r="P109" s="70">
        <f t="shared" ca="1" si="41"/>
        <v>1990</v>
      </c>
      <c r="Q109" s="70">
        <f t="shared" ca="1" si="42"/>
        <v>2661.8570225665362</v>
      </c>
      <c r="R109" s="70">
        <f t="shared" ca="1" si="43"/>
        <v>4185.414043873403</v>
      </c>
      <c r="S109" s="70">
        <f t="shared" ca="1" si="44"/>
        <v>36726.502914521669</v>
      </c>
      <c r="T109" s="70">
        <f t="shared" ca="1" si="45"/>
        <v>13486.205660524607</v>
      </c>
      <c r="U109" s="70">
        <f t="shared" ca="1" si="46"/>
        <v>23240.297253997061</v>
      </c>
      <c r="W109" s="7">
        <f t="shared" ca="1" si="47"/>
        <v>0</v>
      </c>
      <c r="X109" s="4">
        <f t="shared" ca="1" si="48"/>
        <v>1</v>
      </c>
      <c r="Y109" s="4"/>
      <c r="Z109" s="4"/>
      <c r="AA109" s="8"/>
      <c r="AC109" s="7">
        <f ca="1">IF(Table1[[#This Row],[field of work]] = "teaching",1,0)</f>
        <v>0</v>
      </c>
      <c r="AD109" s="4">
        <f ca="1">IF(Table1[[#This Row],[field of work]] = "health", 1,0)</f>
        <v>0</v>
      </c>
      <c r="AE109" s="4">
        <f ca="1">IF(Table1[[#This Row],[field of work]] = "construction", 1,0)</f>
        <v>0</v>
      </c>
      <c r="AF109" s="4">
        <f ca="1">IF(Table1[[#This Row],[field of work]] = "IT", 1,0)</f>
        <v>0</v>
      </c>
      <c r="AG109" s="4">
        <f ca="1">IF(Table1[[#This Row],[field of work]] = "general work", 1,0)</f>
        <v>1</v>
      </c>
      <c r="AH109" s="4">
        <f ca="1">IF(Table1[[#This Row],[field of work]] = "agriculture", 1,0)</f>
        <v>0</v>
      </c>
      <c r="AI109" s="4"/>
      <c r="AJ109" s="4"/>
      <c r="AK109" s="4"/>
      <c r="AL109" s="4"/>
      <c r="AM109" s="4"/>
      <c r="AN109" s="4"/>
      <c r="AO109" s="8"/>
      <c r="AP109" s="18">
        <f t="shared" ca="1" si="49"/>
        <v>1513.0296235494206</v>
      </c>
      <c r="AQ109" s="19"/>
      <c r="AR109" s="23">
        <f ca="1">IF(Table1[[#This Row],[Debt]]&gt;$AS$2,1,0)</f>
        <v>1</v>
      </c>
      <c r="AS109" s="24"/>
      <c r="AT109" s="24"/>
      <c r="AU109" s="19"/>
      <c r="AV109" s="24"/>
      <c r="AW109" s="82">
        <f ca="1">Table1[[#This Row],[Mortage left]]/Table1[[#This Row],[Value of the house]]</f>
        <v>0.31548991636161955</v>
      </c>
      <c r="AX109" s="29">
        <f t="shared" ca="1" si="50"/>
        <v>0</v>
      </c>
      <c r="AY109" s="30"/>
      <c r="AZ109" s="19"/>
      <c r="BA109" s="68">
        <f ca="1" xml:space="preserve"> IF(Table1[[#This Row],[Area]]="Sedi Beshr",Table1[[#This Row],[Income]],0)</f>
        <v>0</v>
      </c>
      <c r="BB109" s="65"/>
      <c r="BC109" s="65">
        <f ca="1" xml:space="preserve"> IF(Table1[[#This Row],[Area]]="Miami",Table1[[#This Row],[Income]],0)</f>
        <v>4667</v>
      </c>
      <c r="BD109" s="65"/>
      <c r="BE109" s="65">
        <f ca="1" xml:space="preserve"> IF(Table1[[#This Row],[Area]]="El-Shatbi",Table1[[#This Row],[Income]],0)</f>
        <v>0</v>
      </c>
      <c r="BF109" s="65"/>
      <c r="BG109" s="65">
        <f ca="1" xml:space="preserve"> IF(Table1[[#This Row],[Area]]="el-Hanovil",Table1[[#This Row],[Income]],0)</f>
        <v>0</v>
      </c>
      <c r="BH109" s="65"/>
      <c r="BI109" s="65">
        <f ca="1" xml:space="preserve"> IF(Table1[[#This Row],[Area]]="El-Dekhila",Table1[[#This Row],[Income]],0)</f>
        <v>0</v>
      </c>
      <c r="BJ109" s="66"/>
      <c r="BK109" s="16"/>
      <c r="BL109" s="68">
        <f ca="1"/>
        <v>2797</v>
      </c>
      <c r="BM109" s="65"/>
      <c r="BN109" s="65">
        <f ca="1"/>
        <v>0</v>
      </c>
      <c r="BO109" s="65"/>
      <c r="BP109" s="65">
        <f ca="1"/>
        <v>0</v>
      </c>
      <c r="BQ109" s="65"/>
      <c r="BR109" s="65">
        <f ca="1"/>
        <v>0</v>
      </c>
      <c r="BS109" s="65"/>
      <c r="BT109" s="65">
        <f ca="1"/>
        <v>0</v>
      </c>
      <c r="BU109" s="24"/>
      <c r="BV109" s="65">
        <f ca="1"/>
        <v>0</v>
      </c>
      <c r="BW109" s="19"/>
      <c r="BX109" s="16"/>
      <c r="BY109" s="56">
        <f ca="1">IF(Table1[[#This Row],[Debt]]&gt;Table1[[#This Row],[Income]],1,0)</f>
        <v>0</v>
      </c>
      <c r="BZ109" s="19"/>
      <c r="CA109" s="24"/>
      <c r="CB109" s="76">
        <f t="shared" ca="1" si="51"/>
        <v>32</v>
      </c>
      <c r="CC109" s="24"/>
      <c r="CD109" s="19"/>
      <c r="CE109" s="16"/>
      <c r="CF109" s="16"/>
      <c r="CG109" s="16"/>
      <c r="CH109" s="16"/>
    </row>
    <row r="110" spans="1:86" x14ac:dyDescent="0.35">
      <c r="A110" s="1">
        <f t="shared" ca="1" si="27"/>
        <v>0</v>
      </c>
      <c r="B110" s="1" t="str">
        <f t="shared" ca="1" si="28"/>
        <v>Men</v>
      </c>
      <c r="C110" s="1">
        <f t="shared" ca="1" si="29"/>
        <v>23</v>
      </c>
      <c r="D110" s="1">
        <f t="shared" ca="1" si="30"/>
        <v>4</v>
      </c>
      <c r="E110" s="1" t="str">
        <f t="shared" ca="1" si="31"/>
        <v>IT</v>
      </c>
      <c r="F110" s="1">
        <f t="shared" ca="1" si="32"/>
        <v>5</v>
      </c>
      <c r="G110" s="1" t="str">
        <f t="shared" ca="1" si="33"/>
        <v>other</v>
      </c>
      <c r="H110" s="1">
        <f t="shared" ca="1" si="34"/>
        <v>4</v>
      </c>
      <c r="I110" s="1">
        <f t="shared" ca="1" si="26"/>
        <v>3</v>
      </c>
      <c r="J110" s="70">
        <f t="shared" ca="1" si="35"/>
        <v>4059</v>
      </c>
      <c r="K110" s="1">
        <f t="shared" ca="1" si="36"/>
        <v>1</v>
      </c>
      <c r="L110" s="1" t="str">
        <f t="shared" ca="1" si="37"/>
        <v>El-Shatbi</v>
      </c>
      <c r="M110" s="70">
        <f t="shared" ca="1" si="38"/>
        <v>20295</v>
      </c>
      <c r="N110" s="70">
        <f t="shared" ca="1" si="39"/>
        <v>14936.696494629945</v>
      </c>
      <c r="O110" s="70">
        <f t="shared" ca="1" si="40"/>
        <v>10632.155620337218</v>
      </c>
      <c r="P110" s="70">
        <f t="shared" ca="1" si="41"/>
        <v>2214</v>
      </c>
      <c r="Q110" s="70">
        <f t="shared" ca="1" si="42"/>
        <v>4560.8588082228989</v>
      </c>
      <c r="R110" s="70">
        <f t="shared" ca="1" si="43"/>
        <v>5738.6277773235415</v>
      </c>
      <c r="S110" s="70">
        <f t="shared" ca="1" si="44"/>
        <v>36665.783397660758</v>
      </c>
      <c r="T110" s="70">
        <f t="shared" ca="1" si="45"/>
        <v>21711.555302852845</v>
      </c>
      <c r="U110" s="70">
        <f t="shared" ca="1" si="46"/>
        <v>14954.228094807913</v>
      </c>
      <c r="W110" s="7">
        <f t="shared" ca="1" si="47"/>
        <v>0</v>
      </c>
      <c r="X110" s="4">
        <f t="shared" ca="1" si="48"/>
        <v>1</v>
      </c>
      <c r="Y110" s="4"/>
      <c r="Z110" s="4"/>
      <c r="AA110" s="8"/>
      <c r="AC110" s="7">
        <f ca="1">IF(Table1[[#This Row],[field of work]] = "teaching",1,0)</f>
        <v>0</v>
      </c>
      <c r="AD110" s="4">
        <f ca="1">IF(Table1[[#This Row],[field of work]] = "health", 1,0)</f>
        <v>0</v>
      </c>
      <c r="AE110" s="4">
        <f ca="1">IF(Table1[[#This Row],[field of work]] = "construction", 1,0)</f>
        <v>0</v>
      </c>
      <c r="AF110" s="4">
        <f ca="1">IF(Table1[[#This Row],[field of work]] = "IT", 1,0)</f>
        <v>1</v>
      </c>
      <c r="AG110" s="4">
        <f ca="1">IF(Table1[[#This Row],[field of work]] = "general work", 1,0)</f>
        <v>0</v>
      </c>
      <c r="AH110" s="4">
        <f ca="1">IF(Table1[[#This Row],[field of work]] = "agriculture", 1,0)</f>
        <v>0</v>
      </c>
      <c r="AI110" s="4"/>
      <c r="AJ110" s="4"/>
      <c r="AK110" s="4"/>
      <c r="AL110" s="4"/>
      <c r="AM110" s="4"/>
      <c r="AN110" s="4"/>
      <c r="AO110" s="8"/>
      <c r="AP110" s="18">
        <f t="shared" ca="1" si="49"/>
        <v>3544.0518734457396</v>
      </c>
      <c r="AQ110" s="19"/>
      <c r="AR110" s="23">
        <f ca="1">IF(Table1[[#This Row],[Debt]]&gt;$AS$2,1,0)</f>
        <v>1</v>
      </c>
      <c r="AS110" s="24"/>
      <c r="AT110" s="24"/>
      <c r="AU110" s="19"/>
      <c r="AV110" s="24"/>
      <c r="AW110" s="82">
        <f ca="1">Table1[[#This Row],[Mortage left]]/Table1[[#This Row],[Value of the house]]</f>
        <v>0.73597913252672797</v>
      </c>
      <c r="AX110" s="29">
        <f t="shared" ca="1" si="50"/>
        <v>0</v>
      </c>
      <c r="AY110" s="30"/>
      <c r="AZ110" s="19"/>
      <c r="BA110" s="68">
        <f ca="1" xml:space="preserve"> IF(Table1[[#This Row],[Area]]="Sedi Beshr",Table1[[#This Row],[Income]],0)</f>
        <v>0</v>
      </c>
      <c r="BB110" s="65"/>
      <c r="BC110" s="65">
        <f ca="1" xml:space="preserve"> IF(Table1[[#This Row],[Area]]="Miami",Table1[[#This Row],[Income]],0)</f>
        <v>0</v>
      </c>
      <c r="BD110" s="65"/>
      <c r="BE110" s="65">
        <f ca="1" xml:space="preserve"> IF(Table1[[#This Row],[Area]]="El-Shatbi",Table1[[#This Row],[Income]],0)</f>
        <v>4059</v>
      </c>
      <c r="BF110" s="65"/>
      <c r="BG110" s="65">
        <f ca="1" xml:space="preserve"> IF(Table1[[#This Row],[Area]]="el-Hanovil",Table1[[#This Row],[Income]],0)</f>
        <v>0</v>
      </c>
      <c r="BH110" s="65"/>
      <c r="BI110" s="65">
        <f ca="1" xml:space="preserve"> IF(Table1[[#This Row],[Area]]="El-Dekhila",Table1[[#This Row],[Income]],0)</f>
        <v>0</v>
      </c>
      <c r="BJ110" s="66"/>
      <c r="BK110" s="16"/>
      <c r="BL110" s="68">
        <f ca="1"/>
        <v>0</v>
      </c>
      <c r="BM110" s="65"/>
      <c r="BN110" s="65">
        <f ca="1"/>
        <v>0</v>
      </c>
      <c r="BO110" s="65"/>
      <c r="BP110" s="65">
        <f ca="1"/>
        <v>0</v>
      </c>
      <c r="BQ110" s="65"/>
      <c r="BR110" s="65">
        <f ca="1"/>
        <v>0</v>
      </c>
      <c r="BS110" s="65"/>
      <c r="BT110" s="65">
        <f ca="1"/>
        <v>4667</v>
      </c>
      <c r="BU110" s="24"/>
      <c r="BV110" s="65">
        <f ca="1"/>
        <v>0</v>
      </c>
      <c r="BW110" s="19"/>
      <c r="BX110" s="16"/>
      <c r="BY110" s="56">
        <f ca="1">IF(Table1[[#This Row],[Debt]]&gt;Table1[[#This Row],[Income]],1,0)</f>
        <v>1</v>
      </c>
      <c r="BZ110" s="19"/>
      <c r="CA110" s="24"/>
      <c r="CB110" s="76">
        <f t="shared" ca="1" si="51"/>
        <v>38</v>
      </c>
      <c r="CC110" s="24"/>
      <c r="CD110" s="19"/>
      <c r="CE110" s="16"/>
      <c r="CF110" s="16"/>
      <c r="CG110" s="16"/>
      <c r="CH110" s="16"/>
    </row>
    <row r="111" spans="1:86" x14ac:dyDescent="0.35">
      <c r="A111" s="1">
        <f t="shared" ca="1" si="27"/>
        <v>1</v>
      </c>
      <c r="B111" s="1" t="str">
        <f t="shared" ca="1" si="28"/>
        <v>Women</v>
      </c>
      <c r="C111" s="1">
        <f t="shared" ca="1" si="29"/>
        <v>40</v>
      </c>
      <c r="D111" s="1">
        <f t="shared" ca="1" si="30"/>
        <v>5</v>
      </c>
      <c r="E111" s="1" t="str">
        <f t="shared" ca="1" si="31"/>
        <v>general work</v>
      </c>
      <c r="F111" s="1">
        <f t="shared" ca="1" si="32"/>
        <v>2</v>
      </c>
      <c r="G111" s="1" t="str">
        <f t="shared" ca="1" si="33"/>
        <v>college</v>
      </c>
      <c r="H111" s="1">
        <f t="shared" ca="1" si="34"/>
        <v>1</v>
      </c>
      <c r="I111" s="1">
        <f t="shared" ca="1" si="26"/>
        <v>3</v>
      </c>
      <c r="J111" s="70">
        <f t="shared" ca="1" si="35"/>
        <v>2691</v>
      </c>
      <c r="K111" s="1">
        <f t="shared" ca="1" si="36"/>
        <v>1</v>
      </c>
      <c r="L111" s="1" t="str">
        <f t="shared" ca="1" si="37"/>
        <v>El-Shatbi</v>
      </c>
      <c r="M111" s="70">
        <f t="shared" ca="1" si="38"/>
        <v>16146</v>
      </c>
      <c r="N111" s="70">
        <f t="shared" ca="1" si="39"/>
        <v>15819.749405698891</v>
      </c>
      <c r="O111" s="70">
        <f t="shared" ca="1" si="40"/>
        <v>5924.7213962267169</v>
      </c>
      <c r="P111" s="70">
        <f t="shared" ca="1" si="41"/>
        <v>3203</v>
      </c>
      <c r="Q111" s="70">
        <f t="shared" ca="1" si="42"/>
        <v>3912.0701486962089</v>
      </c>
      <c r="R111" s="70">
        <f t="shared" ca="1" si="43"/>
        <v>2627.4612009370971</v>
      </c>
      <c r="S111" s="70">
        <f t="shared" ca="1" si="44"/>
        <v>24698.182597163814</v>
      </c>
      <c r="T111" s="70">
        <f t="shared" ca="1" si="45"/>
        <v>22934.819554395101</v>
      </c>
      <c r="U111" s="70">
        <f t="shared" ca="1" si="46"/>
        <v>1763.3630427687131</v>
      </c>
      <c r="W111" s="7">
        <f t="shared" ca="1" si="47"/>
        <v>1</v>
      </c>
      <c r="X111" s="4">
        <f t="shared" ca="1" si="48"/>
        <v>0</v>
      </c>
      <c r="Y111" s="4"/>
      <c r="Z111" s="4"/>
      <c r="AA111" s="8"/>
      <c r="AC111" s="7">
        <f ca="1">IF(Table1[[#This Row],[field of work]] = "teaching",1,0)</f>
        <v>0</v>
      </c>
      <c r="AD111" s="4">
        <f ca="1">IF(Table1[[#This Row],[field of work]] = "health", 1,0)</f>
        <v>0</v>
      </c>
      <c r="AE111" s="4">
        <f ca="1">IF(Table1[[#This Row],[field of work]] = "construction", 1,0)</f>
        <v>0</v>
      </c>
      <c r="AF111" s="4">
        <f ca="1">IF(Table1[[#This Row],[field of work]] = "IT", 1,0)</f>
        <v>0</v>
      </c>
      <c r="AG111" s="4">
        <f ca="1">IF(Table1[[#This Row],[field of work]] = "general work", 1,0)</f>
        <v>1</v>
      </c>
      <c r="AH111" s="4">
        <f ca="1">IF(Table1[[#This Row],[field of work]] = "agriculture", 1,0)</f>
        <v>0</v>
      </c>
      <c r="AI111" s="4"/>
      <c r="AJ111" s="4"/>
      <c r="AK111" s="4"/>
      <c r="AL111" s="4"/>
      <c r="AM111" s="4"/>
      <c r="AN111" s="4"/>
      <c r="AO111" s="8"/>
      <c r="AP111" s="18">
        <f t="shared" ca="1" si="49"/>
        <v>1974.9071320755722</v>
      </c>
      <c r="AQ111" s="19"/>
      <c r="AR111" s="23">
        <f ca="1">IF(Table1[[#This Row],[Debt]]&gt;$AS$2,1,0)</f>
        <v>1</v>
      </c>
      <c r="AS111" s="24"/>
      <c r="AT111" s="24"/>
      <c r="AU111" s="19"/>
      <c r="AV111" s="24"/>
      <c r="AW111" s="82">
        <f ca="1">Table1[[#This Row],[Mortage left]]/Table1[[#This Row],[Value of the house]]</f>
        <v>0.97979372015972321</v>
      </c>
      <c r="AX111" s="29">
        <f t="shared" ca="1" si="50"/>
        <v>0</v>
      </c>
      <c r="AY111" s="30"/>
      <c r="AZ111" s="19"/>
      <c r="BA111" s="68">
        <f ca="1" xml:space="preserve"> IF(Table1[[#This Row],[Area]]="Sedi Beshr",Table1[[#This Row],[Income]],0)</f>
        <v>0</v>
      </c>
      <c r="BB111" s="65"/>
      <c r="BC111" s="65">
        <f ca="1" xml:space="preserve"> IF(Table1[[#This Row],[Area]]="Miami",Table1[[#This Row],[Income]],0)</f>
        <v>0</v>
      </c>
      <c r="BD111" s="65"/>
      <c r="BE111" s="65">
        <f ca="1" xml:space="preserve"> IF(Table1[[#This Row],[Area]]="El-Shatbi",Table1[[#This Row],[Income]],0)</f>
        <v>2691</v>
      </c>
      <c r="BF111" s="65"/>
      <c r="BG111" s="65">
        <f ca="1" xml:space="preserve"> IF(Table1[[#This Row],[Area]]="el-Hanovil",Table1[[#This Row],[Income]],0)</f>
        <v>0</v>
      </c>
      <c r="BH111" s="65"/>
      <c r="BI111" s="65">
        <f ca="1" xml:space="preserve"> IF(Table1[[#This Row],[Area]]="El-Dekhila",Table1[[#This Row],[Income]],0)</f>
        <v>0</v>
      </c>
      <c r="BJ111" s="66"/>
      <c r="BK111" s="16"/>
      <c r="BL111" s="68">
        <f ca="1"/>
        <v>0</v>
      </c>
      <c r="BM111" s="65"/>
      <c r="BN111" s="65">
        <f ca="1"/>
        <v>0</v>
      </c>
      <c r="BO111" s="65"/>
      <c r="BP111" s="65">
        <f ca="1"/>
        <v>0</v>
      </c>
      <c r="BQ111" s="65"/>
      <c r="BR111" s="65">
        <f ca="1"/>
        <v>4059</v>
      </c>
      <c r="BS111" s="65"/>
      <c r="BT111" s="65">
        <f ca="1"/>
        <v>0</v>
      </c>
      <c r="BU111" s="24"/>
      <c r="BV111" s="65">
        <f ca="1"/>
        <v>0</v>
      </c>
      <c r="BW111" s="19"/>
      <c r="BX111" s="16"/>
      <c r="BY111" s="56">
        <f ca="1">IF(Table1[[#This Row],[Debt]]&gt;Table1[[#This Row],[Income]],1,0)</f>
        <v>1</v>
      </c>
      <c r="BZ111" s="19"/>
      <c r="CA111" s="24"/>
      <c r="CB111" s="76">
        <f t="shared" ca="1" si="51"/>
        <v>23</v>
      </c>
      <c r="CC111" s="24"/>
      <c r="CD111" s="19"/>
      <c r="CE111" s="16"/>
      <c r="CF111" s="16"/>
      <c r="CG111" s="16"/>
      <c r="CH111" s="16"/>
    </row>
    <row r="112" spans="1:86" x14ac:dyDescent="0.35">
      <c r="A112" s="1">
        <f t="shared" ca="1" si="27"/>
        <v>0</v>
      </c>
      <c r="B112" s="1" t="str">
        <f t="shared" ca="1" si="28"/>
        <v>Men</v>
      </c>
      <c r="C112" s="1">
        <f t="shared" ca="1" si="29"/>
        <v>25</v>
      </c>
      <c r="D112" s="1">
        <f t="shared" ca="1" si="30"/>
        <v>2</v>
      </c>
      <c r="E112" s="1" t="str">
        <f t="shared" ca="1" si="31"/>
        <v>construction</v>
      </c>
      <c r="F112" s="1">
        <f t="shared" ca="1" si="32"/>
        <v>5</v>
      </c>
      <c r="G112" s="1" t="str">
        <f t="shared" ca="1" si="33"/>
        <v>other</v>
      </c>
      <c r="H112" s="1">
        <f t="shared" ca="1" si="34"/>
        <v>3</v>
      </c>
      <c r="I112" s="1">
        <f t="shared" ca="1" si="26"/>
        <v>3</v>
      </c>
      <c r="J112" s="70">
        <f t="shared" ca="1" si="35"/>
        <v>4838</v>
      </c>
      <c r="K112" s="1">
        <f t="shared" ca="1" si="36"/>
        <v>3</v>
      </c>
      <c r="L112" s="1" t="str">
        <f t="shared" ca="1" si="37"/>
        <v>El-Hanovil</v>
      </c>
      <c r="M112" s="70">
        <f t="shared" ca="1" si="38"/>
        <v>19352</v>
      </c>
      <c r="N112" s="70">
        <f t="shared" ca="1" si="39"/>
        <v>2146.1923941983891</v>
      </c>
      <c r="O112" s="70">
        <f t="shared" ca="1" si="40"/>
        <v>7943.2565043005352</v>
      </c>
      <c r="P112" s="70">
        <f t="shared" ca="1" si="41"/>
        <v>2163</v>
      </c>
      <c r="Q112" s="70">
        <f t="shared" ca="1" si="42"/>
        <v>4315.6447066686778</v>
      </c>
      <c r="R112" s="70">
        <f t="shared" ca="1" si="43"/>
        <v>5141.1378881010569</v>
      </c>
      <c r="S112" s="70">
        <f t="shared" ca="1" si="44"/>
        <v>32436.394392401591</v>
      </c>
      <c r="T112" s="70">
        <f t="shared" ca="1" si="45"/>
        <v>8624.8371008670674</v>
      </c>
      <c r="U112" s="70">
        <f t="shared" ca="1" si="46"/>
        <v>23811.557291534526</v>
      </c>
      <c r="W112" s="7">
        <f t="shared" ca="1" si="47"/>
        <v>0</v>
      </c>
      <c r="X112" s="4">
        <f t="shared" ca="1" si="48"/>
        <v>1</v>
      </c>
      <c r="Y112" s="4"/>
      <c r="Z112" s="4"/>
      <c r="AA112" s="8"/>
      <c r="AC112" s="7">
        <f ca="1">IF(Table1[[#This Row],[field of work]] = "teaching",1,0)</f>
        <v>0</v>
      </c>
      <c r="AD112" s="4">
        <f ca="1">IF(Table1[[#This Row],[field of work]] = "health", 1,0)</f>
        <v>0</v>
      </c>
      <c r="AE112" s="4">
        <f ca="1">IF(Table1[[#This Row],[field of work]] = "construction", 1,0)</f>
        <v>1</v>
      </c>
      <c r="AF112" s="4">
        <f ca="1">IF(Table1[[#This Row],[field of work]] = "IT", 1,0)</f>
        <v>0</v>
      </c>
      <c r="AG112" s="4">
        <f ca="1">IF(Table1[[#This Row],[field of work]] = "general work", 1,0)</f>
        <v>0</v>
      </c>
      <c r="AH112" s="4">
        <f ca="1">IF(Table1[[#This Row],[field of work]] = "agriculture", 1,0)</f>
        <v>0</v>
      </c>
      <c r="AI112" s="4"/>
      <c r="AJ112" s="4"/>
      <c r="AK112" s="4"/>
      <c r="AL112" s="4"/>
      <c r="AM112" s="4"/>
      <c r="AN112" s="4"/>
      <c r="AO112" s="8"/>
      <c r="AP112" s="18">
        <f t="shared" ca="1" si="49"/>
        <v>2647.7521681001786</v>
      </c>
      <c r="AQ112" s="19"/>
      <c r="AR112" s="23">
        <f ca="1">IF(Table1[[#This Row],[Debt]]&gt;$AS$2,1,0)</f>
        <v>1</v>
      </c>
      <c r="AS112" s="24"/>
      <c r="AT112" s="24"/>
      <c r="AU112" s="19"/>
      <c r="AV112" s="24"/>
      <c r="AW112" s="82">
        <f ca="1">Table1[[#This Row],[Mortage left]]/Table1[[#This Row],[Value of the house]]</f>
        <v>0.11090287278825905</v>
      </c>
      <c r="AX112" s="29">
        <f t="shared" ca="1" si="50"/>
        <v>1</v>
      </c>
      <c r="AY112" s="30"/>
      <c r="AZ112" s="19"/>
      <c r="BA112" s="68">
        <f ca="1" xml:space="preserve"> IF(Table1[[#This Row],[Area]]="Sedi Beshr",Table1[[#This Row],[Income]],0)</f>
        <v>0</v>
      </c>
      <c r="BB112" s="65"/>
      <c r="BC112" s="65">
        <f ca="1" xml:space="preserve"> IF(Table1[[#This Row],[Area]]="Miami",Table1[[#This Row],[Income]],0)</f>
        <v>0</v>
      </c>
      <c r="BD112" s="65"/>
      <c r="BE112" s="65">
        <f ca="1" xml:space="preserve"> IF(Table1[[#This Row],[Area]]="El-Shatbi",Table1[[#This Row],[Income]],0)</f>
        <v>0</v>
      </c>
      <c r="BF112" s="65"/>
      <c r="BG112" s="65">
        <f ca="1" xml:space="preserve"> IF(Table1[[#This Row],[Area]]="el-Hanovil",Table1[[#This Row],[Income]],0)</f>
        <v>4838</v>
      </c>
      <c r="BH112" s="65"/>
      <c r="BI112" s="65">
        <f ca="1" xml:space="preserve"> IF(Table1[[#This Row],[Area]]="El-Dekhila",Table1[[#This Row],[Income]],0)</f>
        <v>0</v>
      </c>
      <c r="BJ112" s="66"/>
      <c r="BK112" s="16"/>
      <c r="BL112" s="68">
        <f ca="1"/>
        <v>0</v>
      </c>
      <c r="BM112" s="65"/>
      <c r="BN112" s="65">
        <f ca="1"/>
        <v>0</v>
      </c>
      <c r="BO112" s="65"/>
      <c r="BP112" s="65">
        <f ca="1"/>
        <v>0</v>
      </c>
      <c r="BQ112" s="65"/>
      <c r="BR112" s="65">
        <f ca="1"/>
        <v>0</v>
      </c>
      <c r="BS112" s="65"/>
      <c r="BT112" s="65">
        <f ca="1"/>
        <v>2691</v>
      </c>
      <c r="BU112" s="24"/>
      <c r="BV112" s="65">
        <f ca="1"/>
        <v>0</v>
      </c>
      <c r="BW112" s="19"/>
      <c r="BX112" s="16"/>
      <c r="BY112" s="56">
        <f ca="1">IF(Table1[[#This Row],[Debt]]&gt;Table1[[#This Row],[Income]],1,0)</f>
        <v>0</v>
      </c>
      <c r="BZ112" s="19"/>
      <c r="CA112" s="24"/>
      <c r="CB112" s="76">
        <f t="shared" ca="1" si="51"/>
        <v>40</v>
      </c>
      <c r="CC112" s="24"/>
      <c r="CD112" s="19"/>
      <c r="CE112" s="16"/>
      <c r="CF112" s="16"/>
      <c r="CG112" s="16"/>
      <c r="CH112" s="16"/>
    </row>
    <row r="113" spans="1:86" x14ac:dyDescent="0.35">
      <c r="A113" s="1">
        <f t="shared" ca="1" si="27"/>
        <v>0</v>
      </c>
      <c r="B113" s="1" t="str">
        <f t="shared" ca="1" si="28"/>
        <v>Men</v>
      </c>
      <c r="C113" s="1">
        <f t="shared" ca="1" si="29"/>
        <v>31</v>
      </c>
      <c r="D113" s="1">
        <f t="shared" ca="1" si="30"/>
        <v>3</v>
      </c>
      <c r="E113" s="1" t="str">
        <f t="shared" ca="1" si="31"/>
        <v>teaching</v>
      </c>
      <c r="F113" s="1">
        <f t="shared" ca="1" si="32"/>
        <v>1</v>
      </c>
      <c r="G113" s="1" t="str">
        <f t="shared" ca="1" si="33"/>
        <v>High school</v>
      </c>
      <c r="H113" s="1">
        <f t="shared" ca="1" si="34"/>
        <v>1</v>
      </c>
      <c r="I113" s="1">
        <f t="shared" ca="1" si="26"/>
        <v>1</v>
      </c>
      <c r="J113" s="70">
        <f t="shared" ca="1" si="35"/>
        <v>2400</v>
      </c>
      <c r="K113" s="1">
        <f t="shared" ca="1" si="36"/>
        <v>3</v>
      </c>
      <c r="L113" s="1" t="str">
        <f t="shared" ca="1" si="37"/>
        <v>El-Hanovil</v>
      </c>
      <c r="M113" s="70">
        <f t="shared" ca="1" si="38"/>
        <v>7200</v>
      </c>
      <c r="N113" s="70">
        <f t="shared" ca="1" si="39"/>
        <v>581.42521866322886</v>
      </c>
      <c r="O113" s="70">
        <f t="shared" ca="1" si="40"/>
        <v>321.18406885572722</v>
      </c>
      <c r="P113" s="70">
        <f t="shared" ca="1" si="41"/>
        <v>46</v>
      </c>
      <c r="Q113" s="70">
        <f t="shared" ca="1" si="42"/>
        <v>1063.2757790649687</v>
      </c>
      <c r="R113" s="70">
        <f t="shared" ca="1" si="43"/>
        <v>2791.5273455246415</v>
      </c>
      <c r="S113" s="70">
        <f t="shared" ca="1" si="44"/>
        <v>10312.71141438037</v>
      </c>
      <c r="T113" s="70">
        <f t="shared" ca="1" si="45"/>
        <v>1690.7009977281975</v>
      </c>
      <c r="U113" s="70">
        <f t="shared" ca="1" si="46"/>
        <v>8622.0104166521724</v>
      </c>
      <c r="W113" s="7">
        <f t="shared" ca="1" si="47"/>
        <v>0</v>
      </c>
      <c r="X113" s="4">
        <f t="shared" ca="1" si="48"/>
        <v>1</v>
      </c>
      <c r="Y113" s="4"/>
      <c r="Z113" s="4"/>
      <c r="AA113" s="8"/>
      <c r="AC113" s="7">
        <f ca="1">IF(Table1[[#This Row],[field of work]] = "teaching",1,0)</f>
        <v>1</v>
      </c>
      <c r="AD113" s="4">
        <f ca="1">IF(Table1[[#This Row],[field of work]] = "health", 1,0)</f>
        <v>0</v>
      </c>
      <c r="AE113" s="4">
        <f ca="1">IF(Table1[[#This Row],[field of work]] = "construction", 1,0)</f>
        <v>0</v>
      </c>
      <c r="AF113" s="4">
        <f ca="1">IF(Table1[[#This Row],[field of work]] = "IT", 1,0)</f>
        <v>0</v>
      </c>
      <c r="AG113" s="4">
        <f ca="1">IF(Table1[[#This Row],[field of work]] = "general work", 1,0)</f>
        <v>0</v>
      </c>
      <c r="AH113" s="4">
        <f ca="1">IF(Table1[[#This Row],[field of work]] = "agriculture", 1,0)</f>
        <v>0</v>
      </c>
      <c r="AI113" s="4"/>
      <c r="AJ113" s="4"/>
      <c r="AK113" s="4"/>
      <c r="AL113" s="4"/>
      <c r="AM113" s="4"/>
      <c r="AN113" s="4"/>
      <c r="AO113" s="8"/>
      <c r="AP113" s="18">
        <f t="shared" ca="1" si="49"/>
        <v>321.18406885572722</v>
      </c>
      <c r="AQ113" s="19"/>
      <c r="AR113" s="23">
        <f ca="1">IF(Table1[[#This Row],[Debt]]&gt;$AS$2,1,0)</f>
        <v>1</v>
      </c>
      <c r="AS113" s="24"/>
      <c r="AT113" s="24"/>
      <c r="AU113" s="19"/>
      <c r="AV113" s="24"/>
      <c r="AW113" s="82">
        <f ca="1">Table1[[#This Row],[Mortage left]]/Table1[[#This Row],[Value of the house]]</f>
        <v>8.0753502592115126E-2</v>
      </c>
      <c r="AX113" s="29">
        <f t="shared" ca="1" si="50"/>
        <v>1</v>
      </c>
      <c r="AY113" s="30"/>
      <c r="AZ113" s="19"/>
      <c r="BA113" s="68">
        <f ca="1" xml:space="preserve"> IF(Table1[[#This Row],[Area]]="Sedi Beshr",Table1[[#This Row],[Income]],0)</f>
        <v>0</v>
      </c>
      <c r="BB113" s="65"/>
      <c r="BC113" s="65">
        <f ca="1" xml:space="preserve"> IF(Table1[[#This Row],[Area]]="Miami",Table1[[#This Row],[Income]],0)</f>
        <v>0</v>
      </c>
      <c r="BD113" s="65"/>
      <c r="BE113" s="65">
        <f ca="1" xml:space="preserve"> IF(Table1[[#This Row],[Area]]="El-Shatbi",Table1[[#This Row],[Income]],0)</f>
        <v>0</v>
      </c>
      <c r="BF113" s="65"/>
      <c r="BG113" s="65">
        <f ca="1" xml:space="preserve"> IF(Table1[[#This Row],[Area]]="el-Hanovil",Table1[[#This Row],[Income]],0)</f>
        <v>2400</v>
      </c>
      <c r="BH113" s="65"/>
      <c r="BI113" s="65">
        <f ca="1" xml:space="preserve"> IF(Table1[[#This Row],[Area]]="El-Dekhila",Table1[[#This Row],[Income]],0)</f>
        <v>0</v>
      </c>
      <c r="BJ113" s="66"/>
      <c r="BK113" s="16"/>
      <c r="BL113" s="68">
        <f ca="1"/>
        <v>0</v>
      </c>
      <c r="BM113" s="65"/>
      <c r="BN113" s="65">
        <f ca="1"/>
        <v>4838</v>
      </c>
      <c r="BO113" s="65"/>
      <c r="BP113" s="65">
        <f ca="1"/>
        <v>0</v>
      </c>
      <c r="BQ113" s="65"/>
      <c r="BR113" s="65">
        <f ca="1"/>
        <v>0</v>
      </c>
      <c r="BS113" s="65"/>
      <c r="BT113" s="65">
        <f ca="1"/>
        <v>0</v>
      </c>
      <c r="BU113" s="24"/>
      <c r="BV113" s="65">
        <f ca="1"/>
        <v>0</v>
      </c>
      <c r="BW113" s="19"/>
      <c r="BX113" s="16"/>
      <c r="BY113" s="56">
        <f ca="1">IF(Table1[[#This Row],[Debt]]&gt;Table1[[#This Row],[Income]],1,0)</f>
        <v>0</v>
      </c>
      <c r="BZ113" s="19"/>
      <c r="CA113" s="24"/>
      <c r="CB113" s="76">
        <f t="shared" ca="1" si="51"/>
        <v>25</v>
      </c>
      <c r="CC113" s="24"/>
      <c r="CD113" s="19"/>
      <c r="CE113" s="16"/>
      <c r="CF113" s="16"/>
      <c r="CG113" s="16"/>
      <c r="CH113" s="16"/>
    </row>
    <row r="114" spans="1:86" x14ac:dyDescent="0.35">
      <c r="A114" s="1">
        <f t="shared" ca="1" si="27"/>
        <v>1</v>
      </c>
      <c r="B114" s="1" t="str">
        <f t="shared" ca="1" si="28"/>
        <v>Women</v>
      </c>
      <c r="C114" s="1">
        <f t="shared" ca="1" si="29"/>
        <v>38</v>
      </c>
      <c r="D114" s="1">
        <f t="shared" ca="1" si="30"/>
        <v>6</v>
      </c>
      <c r="E114" s="1" t="str">
        <f t="shared" ca="1" si="31"/>
        <v>agriculture</v>
      </c>
      <c r="F114" s="1">
        <f t="shared" ca="1" si="32"/>
        <v>1</v>
      </c>
      <c r="G114" s="1" t="str">
        <f t="shared" ca="1" si="33"/>
        <v>High school</v>
      </c>
      <c r="H114" s="1">
        <f t="shared" ca="1" si="34"/>
        <v>1</v>
      </c>
      <c r="I114" s="1">
        <f t="shared" ca="1" si="26"/>
        <v>3</v>
      </c>
      <c r="J114" s="70">
        <f t="shared" ca="1" si="35"/>
        <v>1727</v>
      </c>
      <c r="K114" s="1">
        <f t="shared" ca="1" si="36"/>
        <v>3</v>
      </c>
      <c r="L114" s="1" t="str">
        <f t="shared" ca="1" si="37"/>
        <v>El-Hanovil</v>
      </c>
      <c r="M114" s="70">
        <f t="shared" ca="1" si="38"/>
        <v>10362</v>
      </c>
      <c r="N114" s="70">
        <f t="shared" ca="1" si="39"/>
        <v>4386.015014719098</v>
      </c>
      <c r="O114" s="70">
        <f t="shared" ca="1" si="40"/>
        <v>2028.3761028877266</v>
      </c>
      <c r="P114" s="70">
        <f t="shared" ca="1" si="41"/>
        <v>1586</v>
      </c>
      <c r="Q114" s="70">
        <f t="shared" ca="1" si="42"/>
        <v>469.36974508949248</v>
      </c>
      <c r="R114" s="70">
        <f t="shared" ca="1" si="43"/>
        <v>566.23938031351145</v>
      </c>
      <c r="S114" s="70">
        <f t="shared" ca="1" si="44"/>
        <v>12956.615483201238</v>
      </c>
      <c r="T114" s="70">
        <f t="shared" ca="1" si="45"/>
        <v>6441.3847598085904</v>
      </c>
      <c r="U114" s="70">
        <f t="shared" ca="1" si="46"/>
        <v>6515.2307233926476</v>
      </c>
      <c r="W114" s="7">
        <f t="shared" ca="1" si="47"/>
        <v>1</v>
      </c>
      <c r="X114" s="4">
        <f t="shared" ca="1" si="48"/>
        <v>0</v>
      </c>
      <c r="Y114" s="4"/>
      <c r="Z114" s="4"/>
      <c r="AA114" s="8"/>
      <c r="AC114" s="7">
        <f ca="1">IF(Table1[[#This Row],[field of work]] = "teaching",1,0)</f>
        <v>0</v>
      </c>
      <c r="AD114" s="4">
        <f ca="1">IF(Table1[[#This Row],[field of work]] = "health", 1,0)</f>
        <v>0</v>
      </c>
      <c r="AE114" s="4">
        <f ca="1">IF(Table1[[#This Row],[field of work]] = "construction", 1,0)</f>
        <v>0</v>
      </c>
      <c r="AF114" s="4">
        <f ca="1">IF(Table1[[#This Row],[field of work]] = "IT", 1,0)</f>
        <v>0</v>
      </c>
      <c r="AG114" s="4">
        <f ca="1">IF(Table1[[#This Row],[field of work]] = "general work", 1,0)</f>
        <v>0</v>
      </c>
      <c r="AH114" s="4">
        <f ca="1">IF(Table1[[#This Row],[field of work]] = "agriculture", 1,0)</f>
        <v>1</v>
      </c>
      <c r="AI114" s="4"/>
      <c r="AJ114" s="4"/>
      <c r="AK114" s="4"/>
      <c r="AL114" s="4"/>
      <c r="AM114" s="4"/>
      <c r="AN114" s="4"/>
      <c r="AO114" s="8"/>
      <c r="AP114" s="18">
        <f t="shared" ca="1" si="49"/>
        <v>676.12536762924219</v>
      </c>
      <c r="AQ114" s="19"/>
      <c r="AR114" s="23">
        <f ca="1">IF(Table1[[#This Row],[Debt]]&gt;$AS$2,1,0)</f>
        <v>0</v>
      </c>
      <c r="AS114" s="24"/>
      <c r="AT114" s="24"/>
      <c r="AU114" s="19"/>
      <c r="AV114" s="24"/>
      <c r="AW114" s="82">
        <f ca="1">Table1[[#This Row],[Mortage left]]/Table1[[#This Row],[Value of the house]]</f>
        <v>0.42327880860056921</v>
      </c>
      <c r="AX114" s="29">
        <f t="shared" ca="1" si="50"/>
        <v>0</v>
      </c>
      <c r="AY114" s="30"/>
      <c r="AZ114" s="19"/>
      <c r="BA114" s="68">
        <f ca="1" xml:space="preserve"> IF(Table1[[#This Row],[Area]]="Sedi Beshr",Table1[[#This Row],[Income]],0)</f>
        <v>0</v>
      </c>
      <c r="BB114" s="65"/>
      <c r="BC114" s="65">
        <f ca="1" xml:space="preserve"> IF(Table1[[#This Row],[Area]]="Miami",Table1[[#This Row],[Income]],0)</f>
        <v>0</v>
      </c>
      <c r="BD114" s="65"/>
      <c r="BE114" s="65">
        <f ca="1" xml:space="preserve"> IF(Table1[[#This Row],[Area]]="El-Shatbi",Table1[[#This Row],[Income]],0)</f>
        <v>0</v>
      </c>
      <c r="BF114" s="65"/>
      <c r="BG114" s="65">
        <f ca="1" xml:space="preserve"> IF(Table1[[#This Row],[Area]]="el-Hanovil",Table1[[#This Row],[Income]],0)</f>
        <v>1727</v>
      </c>
      <c r="BH114" s="65"/>
      <c r="BI114" s="65">
        <f ca="1" xml:space="preserve"> IF(Table1[[#This Row],[Area]]="El-Dekhila",Table1[[#This Row],[Income]],0)</f>
        <v>0</v>
      </c>
      <c r="BJ114" s="66"/>
      <c r="BK114" s="16"/>
      <c r="BL114" s="68">
        <f ca="1"/>
        <v>0</v>
      </c>
      <c r="BM114" s="65"/>
      <c r="BN114" s="65">
        <f ca="1"/>
        <v>0</v>
      </c>
      <c r="BO114" s="65"/>
      <c r="BP114" s="65">
        <f ca="1"/>
        <v>2400</v>
      </c>
      <c r="BQ114" s="65"/>
      <c r="BR114" s="65">
        <f ca="1"/>
        <v>0</v>
      </c>
      <c r="BS114" s="65"/>
      <c r="BT114" s="65">
        <f ca="1"/>
        <v>0</v>
      </c>
      <c r="BU114" s="24"/>
      <c r="BV114" s="65">
        <f ca="1"/>
        <v>0</v>
      </c>
      <c r="BW114" s="19"/>
      <c r="BX114" s="16"/>
      <c r="BY114" s="56">
        <f ca="1">IF(Table1[[#This Row],[Debt]]&gt;Table1[[#This Row],[Income]],1,0)</f>
        <v>0</v>
      </c>
      <c r="BZ114" s="19"/>
      <c r="CA114" s="24"/>
      <c r="CB114" s="76">
        <f t="shared" ca="1" si="51"/>
        <v>31</v>
      </c>
      <c r="CC114" s="24"/>
      <c r="CD114" s="19"/>
      <c r="CE114" s="16"/>
      <c r="CF114" s="16"/>
      <c r="CG114" s="16"/>
      <c r="CH114" s="16"/>
    </row>
    <row r="115" spans="1:86" x14ac:dyDescent="0.35">
      <c r="A115" s="1">
        <f t="shared" ca="1" si="27"/>
        <v>0</v>
      </c>
      <c r="B115" s="1" t="str">
        <f t="shared" ca="1" si="28"/>
        <v>Men</v>
      </c>
      <c r="C115" s="1">
        <f t="shared" ca="1" si="29"/>
        <v>25</v>
      </c>
      <c r="D115" s="1">
        <f t="shared" ca="1" si="30"/>
        <v>3</v>
      </c>
      <c r="E115" s="1" t="str">
        <f t="shared" ca="1" si="31"/>
        <v>teaching</v>
      </c>
      <c r="F115" s="1">
        <f t="shared" ca="1" si="32"/>
        <v>3</v>
      </c>
      <c r="G115" s="1" t="str">
        <f t="shared" ca="1" si="33"/>
        <v>university</v>
      </c>
      <c r="H115" s="1">
        <f t="shared" ca="1" si="34"/>
        <v>0</v>
      </c>
      <c r="I115" s="1">
        <f t="shared" ca="1" si="26"/>
        <v>3</v>
      </c>
      <c r="J115" s="70">
        <f t="shared" ca="1" si="35"/>
        <v>1740</v>
      </c>
      <c r="K115" s="1">
        <f t="shared" ca="1" si="36"/>
        <v>4</v>
      </c>
      <c r="L115" s="1" t="str">
        <f t="shared" ca="1" si="37"/>
        <v>El-Dekhila</v>
      </c>
      <c r="M115" s="70">
        <f t="shared" ca="1" si="38"/>
        <v>6960</v>
      </c>
      <c r="N115" s="70">
        <f t="shared" ca="1" si="39"/>
        <v>216.35784560488429</v>
      </c>
      <c r="O115" s="70">
        <f t="shared" ca="1" si="40"/>
        <v>774.33451807271388</v>
      </c>
      <c r="P115" s="70">
        <f t="shared" ca="1" si="41"/>
        <v>144</v>
      </c>
      <c r="Q115" s="70">
        <f t="shared" ca="1" si="42"/>
        <v>2031.4712915519883</v>
      </c>
      <c r="R115" s="70">
        <f t="shared" ca="1" si="43"/>
        <v>23.972260382565707</v>
      </c>
      <c r="S115" s="70">
        <f t="shared" ca="1" si="44"/>
        <v>7758.3067784552795</v>
      </c>
      <c r="T115" s="70">
        <f t="shared" ca="1" si="45"/>
        <v>2391.8291371568725</v>
      </c>
      <c r="U115" s="70">
        <f t="shared" ca="1" si="46"/>
        <v>5366.4776412984065</v>
      </c>
      <c r="W115" s="7">
        <f t="shared" ca="1" si="47"/>
        <v>0</v>
      </c>
      <c r="X115" s="4">
        <f t="shared" ca="1" si="48"/>
        <v>1</v>
      </c>
      <c r="Y115" s="4"/>
      <c r="Z115" s="4"/>
      <c r="AA115" s="8"/>
      <c r="AC115" s="7">
        <f ca="1">IF(Table1[[#This Row],[field of work]] = "teaching",1,0)</f>
        <v>1</v>
      </c>
      <c r="AD115" s="4">
        <f ca="1">IF(Table1[[#This Row],[field of work]] = "health", 1,0)</f>
        <v>0</v>
      </c>
      <c r="AE115" s="4">
        <f ca="1">IF(Table1[[#This Row],[field of work]] = "construction", 1,0)</f>
        <v>0</v>
      </c>
      <c r="AF115" s="4">
        <f ca="1">IF(Table1[[#This Row],[field of work]] = "IT", 1,0)</f>
        <v>0</v>
      </c>
      <c r="AG115" s="4">
        <f ca="1">IF(Table1[[#This Row],[field of work]] = "general work", 1,0)</f>
        <v>0</v>
      </c>
      <c r="AH115" s="4">
        <f ca="1">IF(Table1[[#This Row],[field of work]] = "agriculture", 1,0)</f>
        <v>0</v>
      </c>
      <c r="AI115" s="4"/>
      <c r="AJ115" s="4"/>
      <c r="AK115" s="4"/>
      <c r="AL115" s="4"/>
      <c r="AM115" s="4"/>
      <c r="AN115" s="4"/>
      <c r="AO115" s="8"/>
      <c r="AP115" s="18">
        <f t="shared" ca="1" si="49"/>
        <v>258.11150602423794</v>
      </c>
      <c r="AQ115" s="19"/>
      <c r="AR115" s="23">
        <f ca="1">IF(Table1[[#This Row],[Debt]]&gt;$AS$2,1,0)</f>
        <v>1</v>
      </c>
      <c r="AS115" s="24"/>
      <c r="AT115" s="24"/>
      <c r="AU115" s="19"/>
      <c r="AV115" s="24"/>
      <c r="AW115" s="82">
        <f ca="1">Table1[[#This Row],[Mortage left]]/Table1[[#This Row],[Value of the house]]</f>
        <v>3.1085897357023606E-2</v>
      </c>
      <c r="AX115" s="29">
        <f t="shared" ca="1" si="50"/>
        <v>1</v>
      </c>
      <c r="AY115" s="30"/>
      <c r="AZ115" s="19"/>
      <c r="BA115" s="68">
        <f ca="1" xml:space="preserve"> IF(Table1[[#This Row],[Area]]="Sedi Beshr",Table1[[#This Row],[Income]],0)</f>
        <v>0</v>
      </c>
      <c r="BB115" s="65"/>
      <c r="BC115" s="65">
        <f ca="1" xml:space="preserve"> IF(Table1[[#This Row],[Area]]="Miami",Table1[[#This Row],[Income]],0)</f>
        <v>0</v>
      </c>
      <c r="BD115" s="65"/>
      <c r="BE115" s="65">
        <f ca="1" xml:space="preserve"> IF(Table1[[#This Row],[Area]]="El-Shatbi",Table1[[#This Row],[Income]],0)</f>
        <v>0</v>
      </c>
      <c r="BF115" s="65"/>
      <c r="BG115" s="65">
        <f ca="1" xml:space="preserve"> IF(Table1[[#This Row],[Area]]="el-Hanovil",Table1[[#This Row],[Income]],0)</f>
        <v>0</v>
      </c>
      <c r="BH115" s="65"/>
      <c r="BI115" s="65">
        <f ca="1" xml:space="preserve"> IF(Table1[[#This Row],[Area]]="El-Dekhila",Table1[[#This Row],[Income]],0)</f>
        <v>1740</v>
      </c>
      <c r="BJ115" s="66"/>
      <c r="BK115" s="16"/>
      <c r="BL115" s="68">
        <f ca="1"/>
        <v>0</v>
      </c>
      <c r="BM115" s="65"/>
      <c r="BN115" s="65">
        <f ca="1"/>
        <v>0</v>
      </c>
      <c r="BO115" s="65"/>
      <c r="BP115" s="65">
        <f ca="1"/>
        <v>0</v>
      </c>
      <c r="BQ115" s="65"/>
      <c r="BR115" s="65">
        <f ca="1"/>
        <v>0</v>
      </c>
      <c r="BS115" s="65"/>
      <c r="BT115" s="65">
        <f ca="1"/>
        <v>0</v>
      </c>
      <c r="BU115" s="24"/>
      <c r="BV115" s="65">
        <f ca="1"/>
        <v>1727</v>
      </c>
      <c r="BW115" s="19"/>
      <c r="BX115" s="16"/>
      <c r="BY115" s="56">
        <f ca="1">IF(Table1[[#This Row],[Debt]]&gt;Table1[[#This Row],[Income]],1,0)</f>
        <v>1</v>
      </c>
      <c r="BZ115" s="19"/>
      <c r="CA115" s="24"/>
      <c r="CB115" s="76">
        <f t="shared" ca="1" si="51"/>
        <v>38</v>
      </c>
      <c r="CC115" s="24"/>
      <c r="CD115" s="19"/>
      <c r="CE115" s="16"/>
      <c r="CF115" s="16"/>
      <c r="CG115" s="16"/>
      <c r="CH115" s="16"/>
    </row>
    <row r="116" spans="1:86" x14ac:dyDescent="0.35">
      <c r="A116" s="1">
        <f t="shared" ca="1" si="27"/>
        <v>1</v>
      </c>
      <c r="B116" s="1" t="str">
        <f t="shared" ca="1" si="28"/>
        <v>Women</v>
      </c>
      <c r="C116" s="1">
        <f t="shared" ca="1" si="29"/>
        <v>32</v>
      </c>
      <c r="D116" s="1">
        <f t="shared" ca="1" si="30"/>
        <v>2</v>
      </c>
      <c r="E116" s="1" t="str">
        <f t="shared" ca="1" si="31"/>
        <v>construction</v>
      </c>
      <c r="F116" s="1">
        <f t="shared" ca="1" si="32"/>
        <v>3</v>
      </c>
      <c r="G116" s="1" t="str">
        <f t="shared" ca="1" si="33"/>
        <v>university</v>
      </c>
      <c r="H116" s="1">
        <f t="shared" ca="1" si="34"/>
        <v>2</v>
      </c>
      <c r="I116" s="1">
        <f t="shared" ca="1" si="26"/>
        <v>1</v>
      </c>
      <c r="J116" s="70">
        <f t="shared" ca="1" si="35"/>
        <v>4982</v>
      </c>
      <c r="K116" s="1">
        <f t="shared" ca="1" si="36"/>
        <v>2</v>
      </c>
      <c r="L116" s="1" t="str">
        <f t="shared" ca="1" si="37"/>
        <v>Miami</v>
      </c>
      <c r="M116" s="70">
        <f t="shared" ca="1" si="38"/>
        <v>29892</v>
      </c>
      <c r="N116" s="70">
        <f t="shared" ca="1" si="39"/>
        <v>8663.1261591084476</v>
      </c>
      <c r="O116" s="70">
        <f t="shared" ca="1" si="40"/>
        <v>1832.2687187161096</v>
      </c>
      <c r="P116" s="70">
        <f t="shared" ca="1" si="41"/>
        <v>290</v>
      </c>
      <c r="Q116" s="70">
        <f t="shared" ca="1" si="42"/>
        <v>4470.2407350054009</v>
      </c>
      <c r="R116" s="70">
        <f t="shared" ca="1" si="43"/>
        <v>1318.2679513045093</v>
      </c>
      <c r="S116" s="70">
        <f t="shared" ca="1" si="44"/>
        <v>33042.536670020621</v>
      </c>
      <c r="T116" s="70">
        <f t="shared" ca="1" si="45"/>
        <v>13423.366894113849</v>
      </c>
      <c r="U116" s="70">
        <f t="shared" ca="1" si="46"/>
        <v>19619.169775906772</v>
      </c>
      <c r="W116" s="7">
        <f t="shared" ca="1" si="47"/>
        <v>1</v>
      </c>
      <c r="X116" s="4">
        <f t="shared" ca="1" si="48"/>
        <v>0</v>
      </c>
      <c r="Y116" s="4"/>
      <c r="Z116" s="4"/>
      <c r="AA116" s="8"/>
      <c r="AC116" s="7">
        <f ca="1">IF(Table1[[#This Row],[field of work]] = "teaching",1,0)</f>
        <v>0</v>
      </c>
      <c r="AD116" s="4">
        <f ca="1">IF(Table1[[#This Row],[field of work]] = "health", 1,0)</f>
        <v>0</v>
      </c>
      <c r="AE116" s="4">
        <f ca="1">IF(Table1[[#This Row],[field of work]] = "construction", 1,0)</f>
        <v>1</v>
      </c>
      <c r="AF116" s="4">
        <f ca="1">IF(Table1[[#This Row],[field of work]] = "IT", 1,0)</f>
        <v>0</v>
      </c>
      <c r="AG116" s="4">
        <f ca="1">IF(Table1[[#This Row],[field of work]] = "general work", 1,0)</f>
        <v>0</v>
      </c>
      <c r="AH116" s="4">
        <f ca="1">IF(Table1[[#This Row],[field of work]] = "agriculture", 1,0)</f>
        <v>0</v>
      </c>
      <c r="AI116" s="4"/>
      <c r="AJ116" s="4"/>
      <c r="AK116" s="4"/>
      <c r="AL116" s="4"/>
      <c r="AM116" s="4"/>
      <c r="AN116" s="4"/>
      <c r="AO116" s="8"/>
      <c r="AP116" s="18">
        <f t="shared" ca="1" si="49"/>
        <v>1832.2687187161096</v>
      </c>
      <c r="AQ116" s="19"/>
      <c r="AR116" s="23">
        <f ca="1">IF(Table1[[#This Row],[Debt]]&gt;$AS$2,1,0)</f>
        <v>1</v>
      </c>
      <c r="AS116" s="24"/>
      <c r="AT116" s="24"/>
      <c r="AU116" s="19"/>
      <c r="AV116" s="24"/>
      <c r="AW116" s="82">
        <f ca="1">Table1[[#This Row],[Mortage left]]/Table1[[#This Row],[Value of the house]]</f>
        <v>0.28981420310144679</v>
      </c>
      <c r="AX116" s="29">
        <f t="shared" ca="1" si="50"/>
        <v>1</v>
      </c>
      <c r="AY116" s="30"/>
      <c r="AZ116" s="19"/>
      <c r="BA116" s="68">
        <f ca="1" xml:space="preserve"> IF(Table1[[#This Row],[Area]]="Sedi Beshr",Table1[[#This Row],[Income]],0)</f>
        <v>0</v>
      </c>
      <c r="BB116" s="65"/>
      <c r="BC116" s="65">
        <f ca="1" xml:space="preserve"> IF(Table1[[#This Row],[Area]]="Miami",Table1[[#This Row],[Income]],0)</f>
        <v>4982</v>
      </c>
      <c r="BD116" s="65"/>
      <c r="BE116" s="65">
        <f ca="1" xml:space="preserve"> IF(Table1[[#This Row],[Area]]="El-Shatbi",Table1[[#This Row],[Income]],0)</f>
        <v>0</v>
      </c>
      <c r="BF116" s="65"/>
      <c r="BG116" s="65">
        <f ca="1" xml:space="preserve"> IF(Table1[[#This Row],[Area]]="el-Hanovil",Table1[[#This Row],[Income]],0)</f>
        <v>0</v>
      </c>
      <c r="BH116" s="65"/>
      <c r="BI116" s="65">
        <f ca="1" xml:space="preserve"> IF(Table1[[#This Row],[Area]]="El-Dekhila",Table1[[#This Row],[Income]],0)</f>
        <v>0</v>
      </c>
      <c r="BJ116" s="66"/>
      <c r="BK116" s="16"/>
      <c r="BL116" s="68">
        <f ca="1"/>
        <v>0</v>
      </c>
      <c r="BM116" s="65"/>
      <c r="BN116" s="65">
        <f ca="1"/>
        <v>0</v>
      </c>
      <c r="BO116" s="65"/>
      <c r="BP116" s="65">
        <f ca="1"/>
        <v>1740</v>
      </c>
      <c r="BQ116" s="65"/>
      <c r="BR116" s="65">
        <f ca="1"/>
        <v>0</v>
      </c>
      <c r="BS116" s="65"/>
      <c r="BT116" s="65">
        <f ca="1"/>
        <v>0</v>
      </c>
      <c r="BU116" s="24"/>
      <c r="BV116" s="65">
        <f ca="1"/>
        <v>0</v>
      </c>
      <c r="BW116" s="19"/>
      <c r="BX116" s="16"/>
      <c r="BY116" s="56">
        <f ca="1">IF(Table1[[#This Row],[Debt]]&gt;Table1[[#This Row],[Income]],1,0)</f>
        <v>0</v>
      </c>
      <c r="BZ116" s="19"/>
      <c r="CA116" s="24"/>
      <c r="CB116" s="76">
        <f t="shared" ca="1" si="51"/>
        <v>25</v>
      </c>
      <c r="CC116" s="24"/>
      <c r="CD116" s="19"/>
      <c r="CE116" s="16"/>
      <c r="CF116" s="16"/>
      <c r="CG116" s="16"/>
      <c r="CH116" s="16"/>
    </row>
    <row r="117" spans="1:86" x14ac:dyDescent="0.35">
      <c r="A117" s="1">
        <f t="shared" ca="1" si="27"/>
        <v>0</v>
      </c>
      <c r="B117" s="1" t="str">
        <f t="shared" ca="1" si="28"/>
        <v>Men</v>
      </c>
      <c r="C117" s="1">
        <f t="shared" ca="1" si="29"/>
        <v>37</v>
      </c>
      <c r="D117" s="1">
        <f t="shared" ca="1" si="30"/>
        <v>5</v>
      </c>
      <c r="E117" s="1" t="str">
        <f t="shared" ca="1" si="31"/>
        <v>general work</v>
      </c>
      <c r="F117" s="1">
        <f t="shared" ca="1" si="32"/>
        <v>4</v>
      </c>
      <c r="G117" s="1" t="str">
        <f t="shared" ca="1" si="33"/>
        <v>technical</v>
      </c>
      <c r="H117" s="1">
        <f t="shared" ca="1" si="34"/>
        <v>1</v>
      </c>
      <c r="I117" s="1">
        <f t="shared" ca="1" si="26"/>
        <v>3</v>
      </c>
      <c r="J117" s="70">
        <f t="shared" ca="1" si="35"/>
        <v>6508</v>
      </c>
      <c r="K117" s="1">
        <f t="shared" ca="1" si="36"/>
        <v>1</v>
      </c>
      <c r="L117" s="1" t="str">
        <f t="shared" ca="1" si="37"/>
        <v>El-Shatbi</v>
      </c>
      <c r="M117" s="70">
        <f t="shared" ca="1" si="38"/>
        <v>26032</v>
      </c>
      <c r="N117" s="70">
        <f t="shared" ca="1" si="39"/>
        <v>13528.523840484635</v>
      </c>
      <c r="O117" s="70">
        <f t="shared" ca="1" si="40"/>
        <v>15540.200610166756</v>
      </c>
      <c r="P117" s="70">
        <f t="shared" ca="1" si="41"/>
        <v>10556</v>
      </c>
      <c r="Q117" s="70">
        <f t="shared" ca="1" si="42"/>
        <v>8757.227158538959</v>
      </c>
      <c r="R117" s="70">
        <f t="shared" ca="1" si="43"/>
        <v>9203.3930998428077</v>
      </c>
      <c r="S117" s="70">
        <f t="shared" ca="1" si="44"/>
        <v>50775.593710009562</v>
      </c>
      <c r="T117" s="70">
        <f t="shared" ca="1" si="45"/>
        <v>32841.750999023592</v>
      </c>
      <c r="U117" s="70">
        <f t="shared" ca="1" si="46"/>
        <v>17933.842710985969</v>
      </c>
      <c r="W117" s="7">
        <f t="shared" ca="1" si="47"/>
        <v>0</v>
      </c>
      <c r="X117" s="4">
        <f t="shared" ca="1" si="48"/>
        <v>1</v>
      </c>
      <c r="Y117" s="4"/>
      <c r="Z117" s="4"/>
      <c r="AA117" s="8"/>
      <c r="AC117" s="7">
        <f ca="1">IF(Table1[[#This Row],[field of work]] = "teaching",1,0)</f>
        <v>0</v>
      </c>
      <c r="AD117" s="4">
        <f ca="1">IF(Table1[[#This Row],[field of work]] = "health", 1,0)</f>
        <v>0</v>
      </c>
      <c r="AE117" s="4">
        <f ca="1">IF(Table1[[#This Row],[field of work]] = "construction", 1,0)</f>
        <v>0</v>
      </c>
      <c r="AF117" s="4">
        <f ca="1">IF(Table1[[#This Row],[field of work]] = "IT", 1,0)</f>
        <v>0</v>
      </c>
      <c r="AG117" s="4">
        <f ca="1">IF(Table1[[#This Row],[field of work]] = "general work", 1,0)</f>
        <v>1</v>
      </c>
      <c r="AH117" s="4">
        <f ca="1">IF(Table1[[#This Row],[field of work]] = "agriculture", 1,0)</f>
        <v>0</v>
      </c>
      <c r="AI117" s="4"/>
      <c r="AJ117" s="4"/>
      <c r="AK117" s="4"/>
      <c r="AL117" s="4"/>
      <c r="AM117" s="4"/>
      <c r="AN117" s="4"/>
      <c r="AO117" s="8"/>
      <c r="AP117" s="18">
        <f t="shared" ca="1" si="49"/>
        <v>5180.0668700555852</v>
      </c>
      <c r="AQ117" s="19"/>
      <c r="AR117" s="23">
        <f ca="1">IF(Table1[[#This Row],[Debt]]&gt;$AS$2,1,0)</f>
        <v>1</v>
      </c>
      <c r="AS117" s="24"/>
      <c r="AT117" s="24"/>
      <c r="AU117" s="19"/>
      <c r="AV117" s="24"/>
      <c r="AW117" s="82">
        <f ca="1">Table1[[#This Row],[Mortage left]]/Table1[[#This Row],[Value of the house]]</f>
        <v>0.51968822374326351</v>
      </c>
      <c r="AX117" s="29">
        <f t="shared" ca="1" si="50"/>
        <v>0</v>
      </c>
      <c r="AY117" s="30"/>
      <c r="AZ117" s="19"/>
      <c r="BA117" s="68">
        <f ca="1" xml:space="preserve"> IF(Table1[[#This Row],[Area]]="Sedi Beshr",Table1[[#This Row],[Income]],0)</f>
        <v>0</v>
      </c>
      <c r="BB117" s="65"/>
      <c r="BC117" s="65">
        <f ca="1" xml:space="preserve"> IF(Table1[[#This Row],[Area]]="Miami",Table1[[#This Row],[Income]],0)</f>
        <v>0</v>
      </c>
      <c r="BD117" s="65"/>
      <c r="BE117" s="65">
        <f ca="1" xml:space="preserve"> IF(Table1[[#This Row],[Area]]="El-Shatbi",Table1[[#This Row],[Income]],0)</f>
        <v>6508</v>
      </c>
      <c r="BF117" s="65"/>
      <c r="BG117" s="65">
        <f ca="1" xml:space="preserve"> IF(Table1[[#This Row],[Area]]="el-Hanovil",Table1[[#This Row],[Income]],0)</f>
        <v>0</v>
      </c>
      <c r="BH117" s="65"/>
      <c r="BI117" s="65">
        <f ca="1" xml:space="preserve"> IF(Table1[[#This Row],[Area]]="El-Dekhila",Table1[[#This Row],[Income]],0)</f>
        <v>0</v>
      </c>
      <c r="BJ117" s="66"/>
      <c r="BK117" s="16"/>
      <c r="BL117" s="68">
        <f ca="1"/>
        <v>0</v>
      </c>
      <c r="BM117" s="65"/>
      <c r="BN117" s="65">
        <f ca="1"/>
        <v>4982</v>
      </c>
      <c r="BO117" s="65"/>
      <c r="BP117" s="65">
        <f ca="1"/>
        <v>0</v>
      </c>
      <c r="BQ117" s="65"/>
      <c r="BR117" s="65">
        <f ca="1"/>
        <v>0</v>
      </c>
      <c r="BS117" s="65"/>
      <c r="BT117" s="65">
        <f ca="1"/>
        <v>0</v>
      </c>
      <c r="BU117" s="24"/>
      <c r="BV117" s="65">
        <f ca="1"/>
        <v>0</v>
      </c>
      <c r="BW117" s="19"/>
      <c r="BX117" s="16"/>
      <c r="BY117" s="56">
        <f ca="1">IF(Table1[[#This Row],[Debt]]&gt;Table1[[#This Row],[Income]],1,0)</f>
        <v>1</v>
      </c>
      <c r="BZ117" s="19"/>
      <c r="CA117" s="24"/>
      <c r="CB117" s="76">
        <f t="shared" ca="1" si="51"/>
        <v>32</v>
      </c>
      <c r="CC117" s="24"/>
      <c r="CD117" s="19"/>
      <c r="CE117" s="16"/>
      <c r="CF117" s="16"/>
      <c r="CG117" s="16"/>
      <c r="CH117" s="16"/>
    </row>
    <row r="118" spans="1:86" x14ac:dyDescent="0.35">
      <c r="A118" s="1">
        <f t="shared" ca="1" si="27"/>
        <v>0</v>
      </c>
      <c r="B118" s="1" t="str">
        <f t="shared" ca="1" si="28"/>
        <v>Men</v>
      </c>
      <c r="C118" s="1">
        <f t="shared" ca="1" si="29"/>
        <v>40</v>
      </c>
      <c r="D118" s="1">
        <f t="shared" ca="1" si="30"/>
        <v>1</v>
      </c>
      <c r="E118" s="1" t="str">
        <f t="shared" ca="1" si="31"/>
        <v>health</v>
      </c>
      <c r="F118" s="1">
        <f t="shared" ca="1" si="32"/>
        <v>2</v>
      </c>
      <c r="G118" s="1" t="str">
        <f t="shared" ca="1" si="33"/>
        <v>college</v>
      </c>
      <c r="H118" s="1">
        <f t="shared" ca="1" si="34"/>
        <v>3</v>
      </c>
      <c r="I118" s="1">
        <f t="shared" ca="1" si="26"/>
        <v>1</v>
      </c>
      <c r="J118" s="70">
        <f t="shared" ca="1" si="35"/>
        <v>5959</v>
      </c>
      <c r="K118" s="1">
        <f t="shared" ca="1" si="36"/>
        <v>3</v>
      </c>
      <c r="L118" s="1" t="str">
        <f t="shared" ca="1" si="37"/>
        <v>El-Hanovil</v>
      </c>
      <c r="M118" s="70">
        <f t="shared" ca="1" si="38"/>
        <v>29795</v>
      </c>
      <c r="N118" s="70">
        <f t="shared" ca="1" si="39"/>
        <v>28761.149495150345</v>
      </c>
      <c r="O118" s="70">
        <f t="shared" ca="1" si="40"/>
        <v>1986.7442594050394</v>
      </c>
      <c r="P118" s="70">
        <f t="shared" ca="1" si="41"/>
        <v>1167</v>
      </c>
      <c r="Q118" s="70">
        <f t="shared" ca="1" si="42"/>
        <v>10166.662276947351</v>
      </c>
      <c r="R118" s="70">
        <f t="shared" ca="1" si="43"/>
        <v>3196.6479457309069</v>
      </c>
      <c r="S118" s="70">
        <f t="shared" ca="1" si="44"/>
        <v>34978.392205135948</v>
      </c>
      <c r="T118" s="70">
        <f t="shared" ca="1" si="45"/>
        <v>40094.811772097695</v>
      </c>
      <c r="U118" s="70">
        <f t="shared" ca="1" si="46"/>
        <v>-5116.4195669617475</v>
      </c>
      <c r="W118" s="7">
        <f t="shared" ca="1" si="47"/>
        <v>0</v>
      </c>
      <c r="X118" s="4">
        <f t="shared" ca="1" si="48"/>
        <v>1</v>
      </c>
      <c r="Y118" s="4"/>
      <c r="Z118" s="4"/>
      <c r="AA118" s="8"/>
      <c r="AC118" s="7">
        <f ca="1">IF(Table1[[#This Row],[field of work]] = "teaching",1,0)</f>
        <v>0</v>
      </c>
      <c r="AD118" s="4">
        <f ca="1">IF(Table1[[#This Row],[field of work]] = "health", 1,0)</f>
        <v>1</v>
      </c>
      <c r="AE118" s="4">
        <f ca="1">IF(Table1[[#This Row],[field of work]] = "construction", 1,0)</f>
        <v>0</v>
      </c>
      <c r="AF118" s="4">
        <f ca="1">IF(Table1[[#This Row],[field of work]] = "IT", 1,0)</f>
        <v>0</v>
      </c>
      <c r="AG118" s="4">
        <f ca="1">IF(Table1[[#This Row],[field of work]] = "general work", 1,0)</f>
        <v>0</v>
      </c>
      <c r="AH118" s="4">
        <f ca="1">IF(Table1[[#This Row],[field of work]] = "agriculture", 1,0)</f>
        <v>0</v>
      </c>
      <c r="AI118" s="4"/>
      <c r="AJ118" s="4"/>
      <c r="AK118" s="4"/>
      <c r="AL118" s="4"/>
      <c r="AM118" s="4"/>
      <c r="AN118" s="4"/>
      <c r="AO118" s="8"/>
      <c r="AP118" s="18">
        <f t="shared" ca="1" si="49"/>
        <v>1986.7442594050394</v>
      </c>
      <c r="AQ118" s="19"/>
      <c r="AR118" s="23">
        <f ca="1">IF(Table1[[#This Row],[Debt]]&gt;$AS$2,1,0)</f>
        <v>1</v>
      </c>
      <c r="AS118" s="24"/>
      <c r="AT118" s="24"/>
      <c r="AU118" s="19"/>
      <c r="AV118" s="24"/>
      <c r="AW118" s="82">
        <f ca="1">Table1[[#This Row],[Mortage left]]/Table1[[#This Row],[Value of the house]]</f>
        <v>0.96530120809365139</v>
      </c>
      <c r="AX118" s="29">
        <f t="shared" ca="1" si="50"/>
        <v>0</v>
      </c>
      <c r="AY118" s="30"/>
      <c r="AZ118" s="19"/>
      <c r="BA118" s="68">
        <f ca="1" xml:space="preserve"> IF(Table1[[#This Row],[Area]]="Sedi Beshr",Table1[[#This Row],[Income]],0)</f>
        <v>0</v>
      </c>
      <c r="BB118" s="65"/>
      <c r="BC118" s="65">
        <f ca="1" xml:space="preserve"> IF(Table1[[#This Row],[Area]]="Miami",Table1[[#This Row],[Income]],0)</f>
        <v>0</v>
      </c>
      <c r="BD118" s="65"/>
      <c r="BE118" s="65">
        <f ca="1" xml:space="preserve"> IF(Table1[[#This Row],[Area]]="El-Shatbi",Table1[[#This Row],[Income]],0)</f>
        <v>0</v>
      </c>
      <c r="BF118" s="65"/>
      <c r="BG118" s="65">
        <f ca="1" xml:space="preserve"> IF(Table1[[#This Row],[Area]]="el-Hanovil",Table1[[#This Row],[Income]],0)</f>
        <v>5959</v>
      </c>
      <c r="BH118" s="65"/>
      <c r="BI118" s="65">
        <f ca="1" xml:space="preserve"> IF(Table1[[#This Row],[Area]]="El-Dekhila",Table1[[#This Row],[Income]],0)</f>
        <v>0</v>
      </c>
      <c r="BJ118" s="66"/>
      <c r="BK118" s="16"/>
      <c r="BL118" s="68">
        <f ca="1"/>
        <v>0</v>
      </c>
      <c r="BM118" s="65"/>
      <c r="BN118" s="65">
        <f ca="1"/>
        <v>0</v>
      </c>
      <c r="BO118" s="65"/>
      <c r="BP118" s="65">
        <f ca="1"/>
        <v>0</v>
      </c>
      <c r="BQ118" s="65"/>
      <c r="BR118" s="65">
        <f ca="1"/>
        <v>0</v>
      </c>
      <c r="BS118" s="65"/>
      <c r="BT118" s="65">
        <f ca="1"/>
        <v>6508</v>
      </c>
      <c r="BU118" s="24"/>
      <c r="BV118" s="65">
        <f ca="1"/>
        <v>0</v>
      </c>
      <c r="BW118" s="19"/>
      <c r="BX118" s="16"/>
      <c r="BY118" s="56">
        <f ca="1">IF(Table1[[#This Row],[Debt]]&gt;Table1[[#This Row],[Income]],1,0)</f>
        <v>1</v>
      </c>
      <c r="BZ118" s="19"/>
      <c r="CA118" s="24"/>
      <c r="CB118" s="76">
        <f t="shared" ca="1" si="51"/>
        <v>37</v>
      </c>
      <c r="CC118" s="24"/>
      <c r="CD118" s="19"/>
      <c r="CE118" s="16"/>
      <c r="CF118" s="16"/>
      <c r="CG118" s="16"/>
      <c r="CH118" s="16"/>
    </row>
    <row r="119" spans="1:86" x14ac:dyDescent="0.35">
      <c r="A119" s="1">
        <f t="shared" ca="1" si="27"/>
        <v>1</v>
      </c>
      <c r="B119" s="1" t="str">
        <f t="shared" ca="1" si="28"/>
        <v>Women</v>
      </c>
      <c r="C119" s="1">
        <f t="shared" ca="1" si="29"/>
        <v>35</v>
      </c>
      <c r="D119" s="1">
        <f t="shared" ca="1" si="30"/>
        <v>4</v>
      </c>
      <c r="E119" s="1" t="str">
        <f t="shared" ca="1" si="31"/>
        <v>IT</v>
      </c>
      <c r="F119" s="1">
        <f t="shared" ca="1" si="32"/>
        <v>1</v>
      </c>
      <c r="G119" s="1" t="str">
        <f t="shared" ca="1" si="33"/>
        <v>High school</v>
      </c>
      <c r="H119" s="1">
        <f t="shared" ca="1" si="34"/>
        <v>1</v>
      </c>
      <c r="I119" s="1">
        <f t="shared" ca="1" si="26"/>
        <v>3</v>
      </c>
      <c r="J119" s="70">
        <f t="shared" ca="1" si="35"/>
        <v>3671</v>
      </c>
      <c r="K119" s="1">
        <f t="shared" ca="1" si="36"/>
        <v>2</v>
      </c>
      <c r="L119" s="1" t="str">
        <f t="shared" ca="1" si="37"/>
        <v>Miami</v>
      </c>
      <c r="M119" s="70">
        <f t="shared" ca="1" si="38"/>
        <v>18355</v>
      </c>
      <c r="N119" s="70">
        <f t="shared" ca="1" si="39"/>
        <v>11028.727649512266</v>
      </c>
      <c r="O119" s="70">
        <f t="shared" ca="1" si="40"/>
        <v>3016.5468145091045</v>
      </c>
      <c r="P119" s="70">
        <f t="shared" ca="1" si="41"/>
        <v>915</v>
      </c>
      <c r="Q119" s="70">
        <f t="shared" ca="1" si="42"/>
        <v>4649.4796577489878</v>
      </c>
      <c r="R119" s="70">
        <f t="shared" ca="1" si="43"/>
        <v>625.23887974420984</v>
      </c>
      <c r="S119" s="70">
        <f t="shared" ca="1" si="44"/>
        <v>21996.785694253314</v>
      </c>
      <c r="T119" s="70">
        <f t="shared" ca="1" si="45"/>
        <v>16593.207307261255</v>
      </c>
      <c r="U119" s="70">
        <f t="shared" ca="1" si="46"/>
        <v>5403.5783869920597</v>
      </c>
      <c r="W119" s="7">
        <f t="shared" ca="1" si="47"/>
        <v>1</v>
      </c>
      <c r="X119" s="4">
        <f t="shared" ca="1" si="48"/>
        <v>0</v>
      </c>
      <c r="Y119" s="4"/>
      <c r="Z119" s="4"/>
      <c r="AA119" s="8"/>
      <c r="AC119" s="7">
        <f ca="1">IF(Table1[[#This Row],[field of work]] = "teaching",1,0)</f>
        <v>0</v>
      </c>
      <c r="AD119" s="4">
        <f ca="1">IF(Table1[[#This Row],[field of work]] = "health", 1,0)</f>
        <v>0</v>
      </c>
      <c r="AE119" s="4">
        <f ca="1">IF(Table1[[#This Row],[field of work]] = "construction", 1,0)</f>
        <v>0</v>
      </c>
      <c r="AF119" s="4">
        <f ca="1">IF(Table1[[#This Row],[field of work]] = "IT", 1,0)</f>
        <v>1</v>
      </c>
      <c r="AG119" s="4">
        <f ca="1">IF(Table1[[#This Row],[field of work]] = "general work", 1,0)</f>
        <v>0</v>
      </c>
      <c r="AH119" s="4">
        <f ca="1">IF(Table1[[#This Row],[field of work]] = "agriculture", 1,0)</f>
        <v>0</v>
      </c>
      <c r="AI119" s="4"/>
      <c r="AJ119" s="4"/>
      <c r="AK119" s="4"/>
      <c r="AL119" s="4"/>
      <c r="AM119" s="4"/>
      <c r="AN119" s="4"/>
      <c r="AO119" s="8"/>
      <c r="AP119" s="18">
        <f t="shared" ca="1" si="49"/>
        <v>1005.5156048363682</v>
      </c>
      <c r="AQ119" s="19"/>
      <c r="AR119" s="23">
        <f ca="1">IF(Table1[[#This Row],[Debt]]&gt;$AS$2,1,0)</f>
        <v>1</v>
      </c>
      <c r="AS119" s="24"/>
      <c r="AT119" s="24"/>
      <c r="AU119" s="19"/>
      <c r="AV119" s="24"/>
      <c r="AW119" s="82">
        <f ca="1">Table1[[#This Row],[Mortage left]]/Table1[[#This Row],[Value of the house]]</f>
        <v>0.60085685913986742</v>
      </c>
      <c r="AX119" s="29">
        <f t="shared" ca="1" si="50"/>
        <v>0</v>
      </c>
      <c r="AY119" s="30"/>
      <c r="AZ119" s="19"/>
      <c r="BA119" s="68">
        <f ca="1" xml:space="preserve"> IF(Table1[[#This Row],[Area]]="Sedi Beshr",Table1[[#This Row],[Income]],0)</f>
        <v>0</v>
      </c>
      <c r="BB119" s="65"/>
      <c r="BC119" s="65">
        <f ca="1" xml:space="preserve"> IF(Table1[[#This Row],[Area]]="Miami",Table1[[#This Row],[Income]],0)</f>
        <v>3671</v>
      </c>
      <c r="BD119" s="65"/>
      <c r="BE119" s="65">
        <f ca="1" xml:space="preserve"> IF(Table1[[#This Row],[Area]]="El-Shatbi",Table1[[#This Row],[Income]],0)</f>
        <v>0</v>
      </c>
      <c r="BF119" s="65"/>
      <c r="BG119" s="65">
        <f ca="1" xml:space="preserve"> IF(Table1[[#This Row],[Area]]="el-Hanovil",Table1[[#This Row],[Income]],0)</f>
        <v>0</v>
      </c>
      <c r="BH119" s="65"/>
      <c r="BI119" s="65">
        <f ca="1" xml:space="preserve"> IF(Table1[[#This Row],[Area]]="El-Dekhila",Table1[[#This Row],[Income]],0)</f>
        <v>0</v>
      </c>
      <c r="BJ119" s="66"/>
      <c r="BK119" s="16"/>
      <c r="BL119" s="68">
        <f ca="1"/>
        <v>5959</v>
      </c>
      <c r="BM119" s="65"/>
      <c r="BN119" s="65">
        <f ca="1"/>
        <v>0</v>
      </c>
      <c r="BO119" s="65"/>
      <c r="BP119" s="65">
        <f ca="1"/>
        <v>0</v>
      </c>
      <c r="BQ119" s="65"/>
      <c r="BR119" s="65">
        <f ca="1"/>
        <v>0</v>
      </c>
      <c r="BS119" s="65"/>
      <c r="BT119" s="65">
        <f ca="1"/>
        <v>0</v>
      </c>
      <c r="BU119" s="24"/>
      <c r="BV119" s="65">
        <f ca="1"/>
        <v>0</v>
      </c>
      <c r="BW119" s="19"/>
      <c r="BX119" s="16"/>
      <c r="BY119" s="56">
        <f ca="1">IF(Table1[[#This Row],[Debt]]&gt;Table1[[#This Row],[Income]],1,0)</f>
        <v>1</v>
      </c>
      <c r="BZ119" s="19"/>
      <c r="CA119" s="24"/>
      <c r="CB119" s="76">
        <f t="shared" ca="1" si="51"/>
        <v>0</v>
      </c>
      <c r="CC119" s="24"/>
      <c r="CD119" s="19"/>
      <c r="CE119" s="16"/>
      <c r="CF119" s="16"/>
      <c r="CG119" s="16"/>
      <c r="CH119" s="16"/>
    </row>
    <row r="120" spans="1:86" x14ac:dyDescent="0.35">
      <c r="A120" s="1">
        <f t="shared" ca="1" si="27"/>
        <v>0</v>
      </c>
      <c r="B120" s="1" t="str">
        <f t="shared" ca="1" si="28"/>
        <v>Men</v>
      </c>
      <c r="C120" s="1">
        <f t="shared" ca="1" si="29"/>
        <v>30</v>
      </c>
      <c r="D120" s="1">
        <f t="shared" ca="1" si="30"/>
        <v>6</v>
      </c>
      <c r="E120" s="1" t="str">
        <f t="shared" ca="1" si="31"/>
        <v>agriculture</v>
      </c>
      <c r="F120" s="1">
        <f t="shared" ca="1" si="32"/>
        <v>5</v>
      </c>
      <c r="G120" s="1" t="str">
        <f t="shared" ca="1" si="33"/>
        <v>other</v>
      </c>
      <c r="H120" s="1">
        <f t="shared" ca="1" si="34"/>
        <v>0</v>
      </c>
      <c r="I120" s="1">
        <f t="shared" ca="1" si="26"/>
        <v>3</v>
      </c>
      <c r="J120" s="70">
        <f t="shared" ca="1" si="35"/>
        <v>2815</v>
      </c>
      <c r="K120" s="1">
        <f t="shared" ca="1" si="36"/>
        <v>3</v>
      </c>
      <c r="L120" s="1" t="str">
        <f t="shared" ca="1" si="37"/>
        <v>El-Hanovil</v>
      </c>
      <c r="M120" s="70">
        <f t="shared" ca="1" si="38"/>
        <v>8445</v>
      </c>
      <c r="N120" s="70">
        <f t="shared" ca="1" si="39"/>
        <v>6386.1628576858911</v>
      </c>
      <c r="O120" s="70">
        <f t="shared" ca="1" si="40"/>
        <v>6028.8592718013306</v>
      </c>
      <c r="P120" s="70">
        <f t="shared" ca="1" si="41"/>
        <v>2108</v>
      </c>
      <c r="Q120" s="70">
        <f t="shared" ca="1" si="42"/>
        <v>4864.7014000750833</v>
      </c>
      <c r="R120" s="70">
        <f t="shared" ca="1" si="43"/>
        <v>860.94840173983869</v>
      </c>
      <c r="S120" s="70">
        <f t="shared" ca="1" si="44"/>
        <v>15334.807673541171</v>
      </c>
      <c r="T120" s="70">
        <f t="shared" ca="1" si="45"/>
        <v>13358.864257760975</v>
      </c>
      <c r="U120" s="70">
        <f t="shared" ca="1" si="46"/>
        <v>1975.9434157801952</v>
      </c>
      <c r="W120" s="7">
        <f t="shared" ca="1" si="47"/>
        <v>0</v>
      </c>
      <c r="X120" s="4">
        <f t="shared" ca="1" si="48"/>
        <v>1</v>
      </c>
      <c r="Y120" s="4"/>
      <c r="Z120" s="4"/>
      <c r="AA120" s="8"/>
      <c r="AC120" s="7">
        <f ca="1">IF(Table1[[#This Row],[field of work]] = "teaching",1,0)</f>
        <v>0</v>
      </c>
      <c r="AD120" s="4">
        <f ca="1">IF(Table1[[#This Row],[field of work]] = "health", 1,0)</f>
        <v>0</v>
      </c>
      <c r="AE120" s="4">
        <f ca="1">IF(Table1[[#This Row],[field of work]] = "construction", 1,0)</f>
        <v>0</v>
      </c>
      <c r="AF120" s="4">
        <f ca="1">IF(Table1[[#This Row],[field of work]] = "IT", 1,0)</f>
        <v>0</v>
      </c>
      <c r="AG120" s="4">
        <f ca="1">IF(Table1[[#This Row],[field of work]] = "general work", 1,0)</f>
        <v>0</v>
      </c>
      <c r="AH120" s="4">
        <f ca="1">IF(Table1[[#This Row],[field of work]] = "agriculture", 1,0)</f>
        <v>1</v>
      </c>
      <c r="AI120" s="4"/>
      <c r="AJ120" s="4"/>
      <c r="AK120" s="4"/>
      <c r="AL120" s="4"/>
      <c r="AM120" s="4"/>
      <c r="AN120" s="4"/>
      <c r="AO120" s="8"/>
      <c r="AP120" s="18">
        <f t="shared" ca="1" si="49"/>
        <v>2009.6197572671101</v>
      </c>
      <c r="AQ120" s="19"/>
      <c r="AR120" s="23">
        <f ca="1">IF(Table1[[#This Row],[Debt]]&gt;$AS$2,1,0)</f>
        <v>1</v>
      </c>
      <c r="AS120" s="24"/>
      <c r="AT120" s="24"/>
      <c r="AU120" s="19"/>
      <c r="AV120" s="24"/>
      <c r="AW120" s="82">
        <f ca="1">Table1[[#This Row],[Mortage left]]/Table1[[#This Row],[Value of the house]]</f>
        <v>0.75620637746428554</v>
      </c>
      <c r="AX120" s="29">
        <f t="shared" ca="1" si="50"/>
        <v>0</v>
      </c>
      <c r="AY120" s="30"/>
      <c r="AZ120" s="19"/>
      <c r="BA120" s="68">
        <f ca="1" xml:space="preserve"> IF(Table1[[#This Row],[Area]]="Sedi Beshr",Table1[[#This Row],[Income]],0)</f>
        <v>0</v>
      </c>
      <c r="BB120" s="65"/>
      <c r="BC120" s="65">
        <f ca="1" xml:space="preserve"> IF(Table1[[#This Row],[Area]]="Miami",Table1[[#This Row],[Income]],0)</f>
        <v>0</v>
      </c>
      <c r="BD120" s="65"/>
      <c r="BE120" s="65">
        <f ca="1" xml:space="preserve"> IF(Table1[[#This Row],[Area]]="El-Shatbi",Table1[[#This Row],[Income]],0)</f>
        <v>0</v>
      </c>
      <c r="BF120" s="65"/>
      <c r="BG120" s="65">
        <f ca="1" xml:space="preserve"> IF(Table1[[#This Row],[Area]]="el-Hanovil",Table1[[#This Row],[Income]],0)</f>
        <v>2815</v>
      </c>
      <c r="BH120" s="65"/>
      <c r="BI120" s="65">
        <f ca="1" xml:space="preserve"> IF(Table1[[#This Row],[Area]]="El-Dekhila",Table1[[#This Row],[Income]],0)</f>
        <v>0</v>
      </c>
      <c r="BJ120" s="66"/>
      <c r="BK120" s="16"/>
      <c r="BL120" s="68">
        <f ca="1"/>
        <v>0</v>
      </c>
      <c r="BM120" s="65"/>
      <c r="BN120" s="65">
        <f ca="1"/>
        <v>0</v>
      </c>
      <c r="BO120" s="65"/>
      <c r="BP120" s="65">
        <f ca="1"/>
        <v>0</v>
      </c>
      <c r="BQ120" s="65"/>
      <c r="BR120" s="65">
        <f ca="1"/>
        <v>3671</v>
      </c>
      <c r="BS120" s="65"/>
      <c r="BT120" s="65">
        <f ca="1"/>
        <v>0</v>
      </c>
      <c r="BU120" s="24"/>
      <c r="BV120" s="65">
        <f ca="1"/>
        <v>0</v>
      </c>
      <c r="BW120" s="19"/>
      <c r="BX120" s="16"/>
      <c r="BY120" s="56">
        <f ca="1">IF(Table1[[#This Row],[Debt]]&gt;Table1[[#This Row],[Income]],1,0)</f>
        <v>1</v>
      </c>
      <c r="BZ120" s="19"/>
      <c r="CA120" s="24"/>
      <c r="CB120" s="76">
        <f t="shared" ca="1" si="51"/>
        <v>35</v>
      </c>
      <c r="CC120" s="24"/>
      <c r="CD120" s="19"/>
      <c r="CE120" s="16"/>
      <c r="CF120" s="16"/>
      <c r="CG120" s="16"/>
      <c r="CH120" s="16"/>
    </row>
    <row r="121" spans="1:86" x14ac:dyDescent="0.35">
      <c r="A121" s="1">
        <f t="shared" ca="1" si="27"/>
        <v>0</v>
      </c>
      <c r="B121" s="1" t="str">
        <f t="shared" ca="1" si="28"/>
        <v>Men</v>
      </c>
      <c r="C121" s="1">
        <f t="shared" ca="1" si="29"/>
        <v>20</v>
      </c>
      <c r="D121" s="1">
        <f t="shared" ca="1" si="30"/>
        <v>4</v>
      </c>
      <c r="E121" s="1" t="str">
        <f t="shared" ca="1" si="31"/>
        <v>IT</v>
      </c>
      <c r="F121" s="1">
        <f t="shared" ca="1" si="32"/>
        <v>3</v>
      </c>
      <c r="G121" s="1" t="str">
        <f t="shared" ca="1" si="33"/>
        <v>university</v>
      </c>
      <c r="H121" s="1">
        <f t="shared" ca="1" si="34"/>
        <v>1</v>
      </c>
      <c r="I121" s="1">
        <f t="shared" ca="1" si="26"/>
        <v>1</v>
      </c>
      <c r="J121" s="70">
        <f t="shared" ca="1" si="35"/>
        <v>5124</v>
      </c>
      <c r="K121" s="1">
        <f t="shared" ca="1" si="36"/>
        <v>4</v>
      </c>
      <c r="L121" s="1" t="str">
        <f t="shared" ca="1" si="37"/>
        <v>El-Dekhila</v>
      </c>
      <c r="M121" s="70">
        <f t="shared" ca="1" si="38"/>
        <v>20496</v>
      </c>
      <c r="N121" s="70">
        <f t="shared" ca="1" si="39"/>
        <v>4622.4455735091306</v>
      </c>
      <c r="O121" s="70">
        <f t="shared" ca="1" si="40"/>
        <v>2565.9719744241747</v>
      </c>
      <c r="P121" s="70">
        <f t="shared" ca="1" si="41"/>
        <v>393</v>
      </c>
      <c r="Q121" s="70">
        <f t="shared" ca="1" si="42"/>
        <v>1868.2702933629339</v>
      </c>
      <c r="R121" s="70">
        <f t="shared" ca="1" si="43"/>
        <v>3079.2482684522729</v>
      </c>
      <c r="S121" s="70">
        <f t="shared" ca="1" si="44"/>
        <v>26141.220242876447</v>
      </c>
      <c r="T121" s="70">
        <f t="shared" ca="1" si="45"/>
        <v>6883.715866872064</v>
      </c>
      <c r="U121" s="70">
        <f t="shared" ca="1" si="46"/>
        <v>19257.504376004385</v>
      </c>
      <c r="W121" s="7">
        <f t="shared" ca="1" si="47"/>
        <v>0</v>
      </c>
      <c r="X121" s="4">
        <f t="shared" ca="1" si="48"/>
        <v>1</v>
      </c>
      <c r="Y121" s="4"/>
      <c r="Z121" s="4"/>
      <c r="AA121" s="8"/>
      <c r="AC121" s="7">
        <f ca="1">IF(Table1[[#This Row],[field of work]] = "teaching",1,0)</f>
        <v>0</v>
      </c>
      <c r="AD121" s="4">
        <f ca="1">IF(Table1[[#This Row],[field of work]] = "health", 1,0)</f>
        <v>0</v>
      </c>
      <c r="AE121" s="4">
        <f ca="1">IF(Table1[[#This Row],[field of work]] = "construction", 1,0)</f>
        <v>0</v>
      </c>
      <c r="AF121" s="4">
        <f ca="1">IF(Table1[[#This Row],[field of work]] = "IT", 1,0)</f>
        <v>1</v>
      </c>
      <c r="AG121" s="4">
        <f ca="1">IF(Table1[[#This Row],[field of work]] = "general work", 1,0)</f>
        <v>0</v>
      </c>
      <c r="AH121" s="4">
        <f ca="1">IF(Table1[[#This Row],[field of work]] = "agriculture", 1,0)</f>
        <v>0</v>
      </c>
      <c r="AI121" s="4"/>
      <c r="AJ121" s="4"/>
      <c r="AK121" s="4"/>
      <c r="AL121" s="4"/>
      <c r="AM121" s="4"/>
      <c r="AN121" s="4"/>
      <c r="AO121" s="8"/>
      <c r="AP121" s="18">
        <f t="shared" ca="1" si="49"/>
        <v>2565.9719744241747</v>
      </c>
      <c r="AQ121" s="19"/>
      <c r="AR121" s="23">
        <f ca="1">IF(Table1[[#This Row],[Debt]]&gt;$AS$2,1,0)</f>
        <v>1</v>
      </c>
      <c r="AS121" s="24"/>
      <c r="AT121" s="24"/>
      <c r="AU121" s="19"/>
      <c r="AV121" s="24"/>
      <c r="AW121" s="82">
        <f ca="1">Table1[[#This Row],[Mortage left]]/Table1[[#This Row],[Value of the house]]</f>
        <v>0.22552915561617537</v>
      </c>
      <c r="AX121" s="29">
        <f t="shared" ca="1" si="50"/>
        <v>1</v>
      </c>
      <c r="AY121" s="30"/>
      <c r="AZ121" s="19"/>
      <c r="BA121" s="68">
        <f ca="1" xml:space="preserve"> IF(Table1[[#This Row],[Area]]="Sedi Beshr",Table1[[#This Row],[Income]],0)</f>
        <v>0</v>
      </c>
      <c r="BB121" s="65"/>
      <c r="BC121" s="65">
        <f ca="1" xml:space="preserve"> IF(Table1[[#This Row],[Area]]="Miami",Table1[[#This Row],[Income]],0)</f>
        <v>0</v>
      </c>
      <c r="BD121" s="65"/>
      <c r="BE121" s="65">
        <f ca="1" xml:space="preserve"> IF(Table1[[#This Row],[Area]]="El-Shatbi",Table1[[#This Row],[Income]],0)</f>
        <v>0</v>
      </c>
      <c r="BF121" s="65"/>
      <c r="BG121" s="65">
        <f ca="1" xml:space="preserve"> IF(Table1[[#This Row],[Area]]="el-Hanovil",Table1[[#This Row],[Income]],0)</f>
        <v>0</v>
      </c>
      <c r="BH121" s="65"/>
      <c r="BI121" s="65">
        <f ca="1" xml:space="preserve"> IF(Table1[[#This Row],[Area]]="El-Dekhila",Table1[[#This Row],[Income]],0)</f>
        <v>5124</v>
      </c>
      <c r="BJ121" s="66"/>
      <c r="BK121" s="16"/>
      <c r="BL121" s="68">
        <f ca="1"/>
        <v>0</v>
      </c>
      <c r="BM121" s="65"/>
      <c r="BN121" s="65">
        <f ca="1"/>
        <v>0</v>
      </c>
      <c r="BO121" s="65"/>
      <c r="BP121" s="65">
        <f ca="1"/>
        <v>0</v>
      </c>
      <c r="BQ121" s="65"/>
      <c r="BR121" s="65">
        <f ca="1"/>
        <v>0</v>
      </c>
      <c r="BS121" s="65"/>
      <c r="BT121" s="65">
        <f ca="1"/>
        <v>0</v>
      </c>
      <c r="BU121" s="24"/>
      <c r="BV121" s="65">
        <f ca="1"/>
        <v>2815</v>
      </c>
      <c r="BW121" s="19"/>
      <c r="BX121" s="16"/>
      <c r="BY121" s="56">
        <f ca="1">IF(Table1[[#This Row],[Debt]]&gt;Table1[[#This Row],[Income]],1,0)</f>
        <v>0</v>
      </c>
      <c r="BZ121" s="19"/>
      <c r="CA121" s="24"/>
      <c r="CB121" s="76">
        <f t="shared" ca="1" si="51"/>
        <v>30</v>
      </c>
      <c r="CC121" s="24"/>
      <c r="CD121" s="19"/>
      <c r="CE121" s="16"/>
      <c r="CF121" s="16"/>
      <c r="CG121" s="16"/>
      <c r="CH121" s="16"/>
    </row>
    <row r="122" spans="1:86" x14ac:dyDescent="0.35">
      <c r="A122" s="1">
        <f t="shared" ca="1" si="27"/>
        <v>0</v>
      </c>
      <c r="B122" s="1" t="str">
        <f t="shared" ca="1" si="28"/>
        <v>Men</v>
      </c>
      <c r="C122" s="1">
        <f t="shared" ca="1" si="29"/>
        <v>34</v>
      </c>
      <c r="D122" s="1">
        <f t="shared" ca="1" si="30"/>
        <v>1</v>
      </c>
      <c r="E122" s="1" t="str">
        <f t="shared" ca="1" si="31"/>
        <v>health</v>
      </c>
      <c r="F122" s="1">
        <f t="shared" ca="1" si="32"/>
        <v>2</v>
      </c>
      <c r="G122" s="1" t="str">
        <f t="shared" ca="1" si="33"/>
        <v>college</v>
      </c>
      <c r="H122" s="1">
        <f t="shared" ca="1" si="34"/>
        <v>3</v>
      </c>
      <c r="I122" s="1">
        <f t="shared" ca="1" si="26"/>
        <v>2</v>
      </c>
      <c r="J122" s="70">
        <f t="shared" ca="1" si="35"/>
        <v>4671</v>
      </c>
      <c r="K122" s="1">
        <f t="shared" ca="1" si="36"/>
        <v>2</v>
      </c>
      <c r="L122" s="1" t="str">
        <f t="shared" ca="1" si="37"/>
        <v>Miami</v>
      </c>
      <c r="M122" s="70">
        <f t="shared" ca="1" si="38"/>
        <v>18684</v>
      </c>
      <c r="N122" s="70">
        <f t="shared" ca="1" si="39"/>
        <v>4780.3639915461827</v>
      </c>
      <c r="O122" s="70">
        <f t="shared" ca="1" si="40"/>
        <v>4312.4159214639403</v>
      </c>
      <c r="P122" s="70">
        <f t="shared" ca="1" si="41"/>
        <v>1011</v>
      </c>
      <c r="Q122" s="70">
        <f t="shared" ca="1" si="42"/>
        <v>9340.733506222954</v>
      </c>
      <c r="R122" s="70">
        <f t="shared" ca="1" si="43"/>
        <v>3747.7886898149263</v>
      </c>
      <c r="S122" s="70">
        <f t="shared" ca="1" si="44"/>
        <v>26744.204611278867</v>
      </c>
      <c r="T122" s="70">
        <f t="shared" ca="1" si="45"/>
        <v>15132.097497769137</v>
      </c>
      <c r="U122" s="70">
        <f t="shared" ca="1" si="46"/>
        <v>11612.10711350973</v>
      </c>
      <c r="W122" s="7">
        <f t="shared" ca="1" si="47"/>
        <v>0</v>
      </c>
      <c r="X122" s="4">
        <f t="shared" ca="1" si="48"/>
        <v>1</v>
      </c>
      <c r="Y122" s="4"/>
      <c r="Z122" s="4"/>
      <c r="AA122" s="8"/>
      <c r="AC122" s="7">
        <f ca="1">IF(Table1[[#This Row],[field of work]] = "teaching",1,0)</f>
        <v>0</v>
      </c>
      <c r="AD122" s="4">
        <f ca="1">IF(Table1[[#This Row],[field of work]] = "health", 1,0)</f>
        <v>1</v>
      </c>
      <c r="AE122" s="4">
        <f ca="1">IF(Table1[[#This Row],[field of work]] = "construction", 1,0)</f>
        <v>0</v>
      </c>
      <c r="AF122" s="4">
        <f ca="1">IF(Table1[[#This Row],[field of work]] = "IT", 1,0)</f>
        <v>0</v>
      </c>
      <c r="AG122" s="4">
        <f ca="1">IF(Table1[[#This Row],[field of work]] = "general work", 1,0)</f>
        <v>0</v>
      </c>
      <c r="AH122" s="4">
        <f ca="1">IF(Table1[[#This Row],[field of work]] = "agriculture", 1,0)</f>
        <v>0</v>
      </c>
      <c r="AI122" s="4"/>
      <c r="AJ122" s="4"/>
      <c r="AK122" s="4"/>
      <c r="AL122" s="4"/>
      <c r="AM122" s="4"/>
      <c r="AN122" s="4"/>
      <c r="AO122" s="8"/>
      <c r="AP122" s="18">
        <f t="shared" ca="1" si="49"/>
        <v>2156.2079607319702</v>
      </c>
      <c r="AQ122" s="19"/>
      <c r="AR122" s="23">
        <f ca="1">IF(Table1[[#This Row],[Debt]]&gt;$AS$2,1,0)</f>
        <v>1</v>
      </c>
      <c r="AS122" s="24"/>
      <c r="AT122" s="24"/>
      <c r="AU122" s="19"/>
      <c r="AV122" s="24"/>
      <c r="AW122" s="82">
        <f ca="1">Table1[[#This Row],[Mortage left]]/Table1[[#This Row],[Value of the house]]</f>
        <v>0.25585335000782394</v>
      </c>
      <c r="AX122" s="29">
        <f t="shared" ca="1" si="50"/>
        <v>1</v>
      </c>
      <c r="AY122" s="30"/>
      <c r="AZ122" s="19"/>
      <c r="BA122" s="68">
        <f ca="1" xml:space="preserve"> IF(Table1[[#This Row],[Area]]="Sedi Beshr",Table1[[#This Row],[Income]],0)</f>
        <v>0</v>
      </c>
      <c r="BB122" s="65"/>
      <c r="BC122" s="65">
        <f ca="1" xml:space="preserve"> IF(Table1[[#This Row],[Area]]="Miami",Table1[[#This Row],[Income]],0)</f>
        <v>4671</v>
      </c>
      <c r="BD122" s="65"/>
      <c r="BE122" s="65">
        <f ca="1" xml:space="preserve"> IF(Table1[[#This Row],[Area]]="El-Shatbi",Table1[[#This Row],[Income]],0)</f>
        <v>0</v>
      </c>
      <c r="BF122" s="65"/>
      <c r="BG122" s="65">
        <f ca="1" xml:space="preserve"> IF(Table1[[#This Row],[Area]]="el-Hanovil",Table1[[#This Row],[Income]],0)</f>
        <v>0</v>
      </c>
      <c r="BH122" s="65"/>
      <c r="BI122" s="65">
        <f ca="1" xml:space="preserve"> IF(Table1[[#This Row],[Area]]="El-Dekhila",Table1[[#This Row],[Income]],0)</f>
        <v>0</v>
      </c>
      <c r="BJ122" s="66"/>
      <c r="BK122" s="16"/>
      <c r="BL122" s="68">
        <f ca="1"/>
        <v>0</v>
      </c>
      <c r="BM122" s="65"/>
      <c r="BN122" s="65">
        <f ca="1"/>
        <v>0</v>
      </c>
      <c r="BO122" s="65"/>
      <c r="BP122" s="65">
        <f ca="1"/>
        <v>0</v>
      </c>
      <c r="BQ122" s="65"/>
      <c r="BR122" s="65">
        <f ca="1"/>
        <v>5124</v>
      </c>
      <c r="BS122" s="65"/>
      <c r="BT122" s="65">
        <f ca="1"/>
        <v>0</v>
      </c>
      <c r="BU122" s="24"/>
      <c r="BV122" s="65">
        <f ca="1"/>
        <v>0</v>
      </c>
      <c r="BW122" s="19"/>
      <c r="BX122" s="16"/>
      <c r="BY122" s="56">
        <f ca="1">IF(Table1[[#This Row],[Debt]]&gt;Table1[[#This Row],[Income]],1,0)</f>
        <v>1</v>
      </c>
      <c r="BZ122" s="19"/>
      <c r="CA122" s="24"/>
      <c r="CB122" s="76">
        <f t="shared" ca="1" si="51"/>
        <v>20</v>
      </c>
      <c r="CC122" s="24"/>
      <c r="CD122" s="19"/>
      <c r="CE122" s="16"/>
      <c r="CF122" s="16"/>
      <c r="CG122" s="16"/>
      <c r="CH122" s="16"/>
    </row>
    <row r="123" spans="1:86" x14ac:dyDescent="0.35">
      <c r="A123" s="1">
        <f t="shared" ca="1" si="27"/>
        <v>0</v>
      </c>
      <c r="B123" s="1" t="str">
        <f t="shared" ca="1" si="28"/>
        <v>Men</v>
      </c>
      <c r="C123" s="1">
        <f t="shared" ca="1" si="29"/>
        <v>26</v>
      </c>
      <c r="D123" s="1">
        <f t="shared" ca="1" si="30"/>
        <v>1</v>
      </c>
      <c r="E123" s="1" t="str">
        <f t="shared" ca="1" si="31"/>
        <v>health</v>
      </c>
      <c r="F123" s="1">
        <f t="shared" ca="1" si="32"/>
        <v>1</v>
      </c>
      <c r="G123" s="1" t="str">
        <f t="shared" ca="1" si="33"/>
        <v>High school</v>
      </c>
      <c r="H123" s="1">
        <f t="shared" ca="1" si="34"/>
        <v>4</v>
      </c>
      <c r="I123" s="1">
        <f t="shared" ca="1" si="26"/>
        <v>2</v>
      </c>
      <c r="J123" s="70">
        <f t="shared" ca="1" si="35"/>
        <v>4400</v>
      </c>
      <c r="K123" s="1">
        <f t="shared" ca="1" si="36"/>
        <v>2</v>
      </c>
      <c r="L123" s="1" t="str">
        <f t="shared" ca="1" si="37"/>
        <v>Miami</v>
      </c>
      <c r="M123" s="70">
        <f t="shared" ca="1" si="38"/>
        <v>22000</v>
      </c>
      <c r="N123" s="70">
        <f t="shared" ca="1" si="39"/>
        <v>8535.5292933935216</v>
      </c>
      <c r="O123" s="70">
        <f t="shared" ca="1" si="40"/>
        <v>7614.9782812478434</v>
      </c>
      <c r="P123" s="70">
        <f t="shared" ca="1" si="41"/>
        <v>196</v>
      </c>
      <c r="Q123" s="70">
        <f t="shared" ca="1" si="42"/>
        <v>451.1365388224097</v>
      </c>
      <c r="R123" s="70">
        <f t="shared" ca="1" si="43"/>
        <v>4292.0159588238284</v>
      </c>
      <c r="S123" s="70">
        <f t="shared" ca="1" si="44"/>
        <v>33906.994240071675</v>
      </c>
      <c r="T123" s="70">
        <f t="shared" ca="1" si="45"/>
        <v>9182.665832215931</v>
      </c>
      <c r="U123" s="70">
        <f t="shared" ca="1" si="46"/>
        <v>24724.328407855744</v>
      </c>
      <c r="W123" s="7">
        <f t="shared" ca="1" si="47"/>
        <v>0</v>
      </c>
      <c r="X123" s="4">
        <f t="shared" ca="1" si="48"/>
        <v>1</v>
      </c>
      <c r="Y123" s="4"/>
      <c r="Z123" s="4"/>
      <c r="AA123" s="8"/>
      <c r="AC123" s="7">
        <f ca="1">IF(Table1[[#This Row],[field of work]] = "teaching",1,0)</f>
        <v>0</v>
      </c>
      <c r="AD123" s="4">
        <f ca="1">IF(Table1[[#This Row],[field of work]] = "health", 1,0)</f>
        <v>1</v>
      </c>
      <c r="AE123" s="4">
        <f ca="1">IF(Table1[[#This Row],[field of work]] = "construction", 1,0)</f>
        <v>0</v>
      </c>
      <c r="AF123" s="4">
        <f ca="1">IF(Table1[[#This Row],[field of work]] = "IT", 1,0)</f>
        <v>0</v>
      </c>
      <c r="AG123" s="4">
        <f ca="1">IF(Table1[[#This Row],[field of work]] = "general work", 1,0)</f>
        <v>0</v>
      </c>
      <c r="AH123" s="4">
        <f ca="1">IF(Table1[[#This Row],[field of work]] = "agriculture", 1,0)</f>
        <v>0</v>
      </c>
      <c r="AI123" s="4"/>
      <c r="AJ123" s="4"/>
      <c r="AK123" s="4"/>
      <c r="AL123" s="4"/>
      <c r="AM123" s="4"/>
      <c r="AN123" s="4"/>
      <c r="AO123" s="8"/>
      <c r="AP123" s="18">
        <f t="shared" ca="1" si="49"/>
        <v>3807.4891406239217</v>
      </c>
      <c r="AQ123" s="19"/>
      <c r="AR123" s="23">
        <f ca="1">IF(Table1[[#This Row],[Debt]]&gt;$AS$2,1,0)</f>
        <v>0</v>
      </c>
      <c r="AS123" s="24"/>
      <c r="AT123" s="24"/>
      <c r="AU123" s="19"/>
      <c r="AV123" s="24"/>
      <c r="AW123" s="82">
        <f ca="1">Table1[[#This Row],[Mortage left]]/Table1[[#This Row],[Value of the house]]</f>
        <v>0.38797860424516006</v>
      </c>
      <c r="AX123" s="29">
        <f t="shared" ca="1" si="50"/>
        <v>0</v>
      </c>
      <c r="AY123" s="30"/>
      <c r="AZ123" s="19"/>
      <c r="BA123" s="68">
        <f ca="1" xml:space="preserve"> IF(Table1[[#This Row],[Area]]="Sedi Beshr",Table1[[#This Row],[Income]],0)</f>
        <v>0</v>
      </c>
      <c r="BB123" s="65"/>
      <c r="BC123" s="65">
        <f ca="1" xml:space="preserve"> IF(Table1[[#This Row],[Area]]="Miami",Table1[[#This Row],[Income]],0)</f>
        <v>4400</v>
      </c>
      <c r="BD123" s="65"/>
      <c r="BE123" s="65">
        <f ca="1" xml:space="preserve"> IF(Table1[[#This Row],[Area]]="El-Shatbi",Table1[[#This Row],[Income]],0)</f>
        <v>0</v>
      </c>
      <c r="BF123" s="65"/>
      <c r="BG123" s="65">
        <f ca="1" xml:space="preserve"> IF(Table1[[#This Row],[Area]]="el-Hanovil",Table1[[#This Row],[Income]],0)</f>
        <v>0</v>
      </c>
      <c r="BH123" s="65"/>
      <c r="BI123" s="65">
        <f ca="1" xml:space="preserve"> IF(Table1[[#This Row],[Area]]="El-Dekhila",Table1[[#This Row],[Income]],0)</f>
        <v>0</v>
      </c>
      <c r="BJ123" s="66"/>
      <c r="BK123" s="16"/>
      <c r="BL123" s="68">
        <f ca="1"/>
        <v>4671</v>
      </c>
      <c r="BM123" s="65"/>
      <c r="BN123" s="65">
        <f ca="1"/>
        <v>0</v>
      </c>
      <c r="BO123" s="65"/>
      <c r="BP123" s="65">
        <f ca="1"/>
        <v>0</v>
      </c>
      <c r="BQ123" s="65"/>
      <c r="BR123" s="65">
        <f ca="1"/>
        <v>0</v>
      </c>
      <c r="BS123" s="65"/>
      <c r="BT123" s="65">
        <f ca="1"/>
        <v>0</v>
      </c>
      <c r="BU123" s="24"/>
      <c r="BV123" s="65">
        <f ca="1"/>
        <v>0</v>
      </c>
      <c r="BW123" s="19"/>
      <c r="BX123" s="16"/>
      <c r="BY123" s="56">
        <f ca="1">IF(Table1[[#This Row],[Debt]]&gt;Table1[[#This Row],[Income]],1,0)</f>
        <v>0</v>
      </c>
      <c r="BZ123" s="19"/>
      <c r="CA123" s="24"/>
      <c r="CB123" s="76">
        <f t="shared" ca="1" si="51"/>
        <v>34</v>
      </c>
      <c r="CC123" s="24"/>
      <c r="CD123" s="19"/>
      <c r="CE123" s="16"/>
      <c r="CF123" s="16"/>
      <c r="CG123" s="16"/>
      <c r="CH123" s="16"/>
    </row>
    <row r="124" spans="1:86" x14ac:dyDescent="0.35">
      <c r="A124" s="1">
        <f t="shared" ca="1" si="27"/>
        <v>1</v>
      </c>
      <c r="B124" s="1" t="str">
        <f t="shared" ca="1" si="28"/>
        <v>Women</v>
      </c>
      <c r="C124" s="1">
        <f t="shared" ca="1" si="29"/>
        <v>23</v>
      </c>
      <c r="D124" s="1">
        <f t="shared" ca="1" si="30"/>
        <v>3</v>
      </c>
      <c r="E124" s="1" t="str">
        <f t="shared" ca="1" si="31"/>
        <v>teaching</v>
      </c>
      <c r="F124" s="1">
        <f t="shared" ca="1" si="32"/>
        <v>3</v>
      </c>
      <c r="G124" s="1" t="str">
        <f t="shared" ca="1" si="33"/>
        <v>university</v>
      </c>
      <c r="H124" s="1">
        <f t="shared" ca="1" si="34"/>
        <v>2</v>
      </c>
      <c r="I124" s="1">
        <f t="shared" ca="1" si="26"/>
        <v>2</v>
      </c>
      <c r="J124" s="70">
        <f t="shared" ca="1" si="35"/>
        <v>5318</v>
      </c>
      <c r="K124" s="1">
        <f t="shared" ca="1" si="36"/>
        <v>4</v>
      </c>
      <c r="L124" s="1" t="str">
        <f t="shared" ca="1" si="37"/>
        <v>El-Dekhila</v>
      </c>
      <c r="M124" s="70">
        <f t="shared" ca="1" si="38"/>
        <v>21272</v>
      </c>
      <c r="N124" s="70">
        <f t="shared" ca="1" si="39"/>
        <v>10231.989563448915</v>
      </c>
      <c r="O124" s="70">
        <f t="shared" ca="1" si="40"/>
        <v>8521.3611106315275</v>
      </c>
      <c r="P124" s="70">
        <f t="shared" ca="1" si="41"/>
        <v>2941</v>
      </c>
      <c r="Q124" s="70">
        <f t="shared" ca="1" si="42"/>
        <v>4364.0782190328046</v>
      </c>
      <c r="R124" s="70">
        <f t="shared" ca="1" si="43"/>
        <v>1562.2983075389709</v>
      </c>
      <c r="S124" s="70">
        <f t="shared" ca="1" si="44"/>
        <v>31355.6594181705</v>
      </c>
      <c r="T124" s="70">
        <f t="shared" ca="1" si="45"/>
        <v>17537.067782481718</v>
      </c>
      <c r="U124" s="70">
        <f t="shared" ca="1" si="46"/>
        <v>13818.591635688783</v>
      </c>
      <c r="W124" s="7">
        <f t="shared" ca="1" si="47"/>
        <v>1</v>
      </c>
      <c r="X124" s="4">
        <f t="shared" ca="1" si="48"/>
        <v>0</v>
      </c>
      <c r="Y124" s="4"/>
      <c r="Z124" s="4"/>
      <c r="AA124" s="8"/>
      <c r="AC124" s="7">
        <f ca="1">IF(Table1[[#This Row],[field of work]] = "teaching",1,0)</f>
        <v>1</v>
      </c>
      <c r="AD124" s="4">
        <f ca="1">IF(Table1[[#This Row],[field of work]] = "health", 1,0)</f>
        <v>0</v>
      </c>
      <c r="AE124" s="4">
        <f ca="1">IF(Table1[[#This Row],[field of work]] = "construction", 1,0)</f>
        <v>0</v>
      </c>
      <c r="AF124" s="4">
        <f ca="1">IF(Table1[[#This Row],[field of work]] = "IT", 1,0)</f>
        <v>0</v>
      </c>
      <c r="AG124" s="4">
        <f ca="1">IF(Table1[[#This Row],[field of work]] = "general work", 1,0)</f>
        <v>0</v>
      </c>
      <c r="AH124" s="4">
        <f ca="1">IF(Table1[[#This Row],[field of work]] = "agriculture", 1,0)</f>
        <v>0</v>
      </c>
      <c r="AI124" s="4"/>
      <c r="AJ124" s="4"/>
      <c r="AK124" s="4"/>
      <c r="AL124" s="4"/>
      <c r="AM124" s="4"/>
      <c r="AN124" s="4"/>
      <c r="AO124" s="8"/>
      <c r="AP124" s="18">
        <f t="shared" ca="1" si="49"/>
        <v>4260.6805553157637</v>
      </c>
      <c r="AQ124" s="19"/>
      <c r="AR124" s="23">
        <f ca="1">IF(Table1[[#This Row],[Debt]]&gt;$AS$2,1,0)</f>
        <v>1</v>
      </c>
      <c r="AS124" s="24"/>
      <c r="AT124" s="24"/>
      <c r="AU124" s="19"/>
      <c r="AV124" s="24"/>
      <c r="AW124" s="82">
        <f ca="1">Table1[[#This Row],[Mortage left]]/Table1[[#This Row],[Value of the house]]</f>
        <v>0.48100740708202872</v>
      </c>
      <c r="AX124" s="29">
        <f t="shared" ca="1" si="50"/>
        <v>0</v>
      </c>
      <c r="AY124" s="30"/>
      <c r="AZ124" s="19"/>
      <c r="BA124" s="68">
        <f ca="1" xml:space="preserve"> IF(Table1[[#This Row],[Area]]="Sedi Beshr",Table1[[#This Row],[Income]],0)</f>
        <v>0</v>
      </c>
      <c r="BB124" s="65"/>
      <c r="BC124" s="65">
        <f ca="1" xml:space="preserve"> IF(Table1[[#This Row],[Area]]="Miami",Table1[[#This Row],[Income]],0)</f>
        <v>0</v>
      </c>
      <c r="BD124" s="65"/>
      <c r="BE124" s="65">
        <f ca="1" xml:space="preserve"> IF(Table1[[#This Row],[Area]]="El-Shatbi",Table1[[#This Row],[Income]],0)</f>
        <v>0</v>
      </c>
      <c r="BF124" s="65"/>
      <c r="BG124" s="65">
        <f ca="1" xml:space="preserve"> IF(Table1[[#This Row],[Area]]="el-Hanovil",Table1[[#This Row],[Income]],0)</f>
        <v>0</v>
      </c>
      <c r="BH124" s="65"/>
      <c r="BI124" s="65">
        <f ca="1" xml:space="preserve"> IF(Table1[[#This Row],[Area]]="El-Dekhila",Table1[[#This Row],[Income]],0)</f>
        <v>5318</v>
      </c>
      <c r="BJ124" s="66"/>
      <c r="BK124" s="16"/>
      <c r="BL124" s="68">
        <f ca="1"/>
        <v>4400</v>
      </c>
      <c r="BM124" s="65"/>
      <c r="BN124" s="65">
        <f ca="1"/>
        <v>0</v>
      </c>
      <c r="BO124" s="65"/>
      <c r="BP124" s="65">
        <f ca="1"/>
        <v>0</v>
      </c>
      <c r="BQ124" s="65"/>
      <c r="BR124" s="65">
        <f ca="1"/>
        <v>0</v>
      </c>
      <c r="BS124" s="65"/>
      <c r="BT124" s="65">
        <f ca="1"/>
        <v>0</v>
      </c>
      <c r="BU124" s="24"/>
      <c r="BV124" s="65">
        <f ca="1"/>
        <v>0</v>
      </c>
      <c r="BW124" s="19"/>
      <c r="BX124" s="16"/>
      <c r="BY124" s="56">
        <f ca="1">IF(Table1[[#This Row],[Debt]]&gt;Table1[[#This Row],[Income]],1,0)</f>
        <v>0</v>
      </c>
      <c r="BZ124" s="19"/>
      <c r="CA124" s="24"/>
      <c r="CB124" s="76">
        <f t="shared" ca="1" si="51"/>
        <v>26</v>
      </c>
      <c r="CC124" s="24"/>
      <c r="CD124" s="19"/>
      <c r="CE124" s="16"/>
      <c r="CF124" s="16"/>
      <c r="CG124" s="16"/>
      <c r="CH124" s="16"/>
    </row>
    <row r="125" spans="1:86" x14ac:dyDescent="0.35">
      <c r="A125" s="1">
        <f t="shared" ca="1" si="27"/>
        <v>1</v>
      </c>
      <c r="B125" s="1" t="str">
        <f t="shared" ca="1" si="28"/>
        <v>Women</v>
      </c>
      <c r="C125" s="1">
        <f t="shared" ca="1" si="29"/>
        <v>34</v>
      </c>
      <c r="D125" s="1">
        <f t="shared" ca="1" si="30"/>
        <v>2</v>
      </c>
      <c r="E125" s="1" t="str">
        <f t="shared" ca="1" si="31"/>
        <v>construction</v>
      </c>
      <c r="F125" s="1">
        <f t="shared" ca="1" si="32"/>
        <v>1</v>
      </c>
      <c r="G125" s="1" t="str">
        <f t="shared" ca="1" si="33"/>
        <v>High school</v>
      </c>
      <c r="H125" s="1">
        <f t="shared" ca="1" si="34"/>
        <v>0</v>
      </c>
      <c r="I125" s="1">
        <f t="shared" ca="1" si="26"/>
        <v>1</v>
      </c>
      <c r="J125" s="70">
        <f t="shared" ca="1" si="35"/>
        <v>1195</v>
      </c>
      <c r="K125" s="1">
        <f t="shared" ca="1" si="36"/>
        <v>3</v>
      </c>
      <c r="L125" s="1" t="str">
        <f t="shared" ca="1" si="37"/>
        <v>El-Hanovil</v>
      </c>
      <c r="M125" s="70">
        <f t="shared" ca="1" si="38"/>
        <v>7170</v>
      </c>
      <c r="N125" s="70">
        <f t="shared" ca="1" si="39"/>
        <v>5212.1260056225374</v>
      </c>
      <c r="O125" s="70">
        <f t="shared" ca="1" si="40"/>
        <v>43.456993212360395</v>
      </c>
      <c r="P125" s="70">
        <f t="shared" ca="1" si="41"/>
        <v>25</v>
      </c>
      <c r="Q125" s="70">
        <f t="shared" ca="1" si="42"/>
        <v>1367.8888541181698</v>
      </c>
      <c r="R125" s="70">
        <f t="shared" ca="1" si="43"/>
        <v>1363.2586867854193</v>
      </c>
      <c r="S125" s="70">
        <f t="shared" ca="1" si="44"/>
        <v>8576.7156799977802</v>
      </c>
      <c r="T125" s="70">
        <f t="shared" ca="1" si="45"/>
        <v>6605.0148597407069</v>
      </c>
      <c r="U125" s="70">
        <f t="shared" ca="1" si="46"/>
        <v>1971.7008202570732</v>
      </c>
      <c r="W125" s="7">
        <f t="shared" ca="1" si="47"/>
        <v>1</v>
      </c>
      <c r="X125" s="4">
        <f t="shared" ca="1" si="48"/>
        <v>0</v>
      </c>
      <c r="Y125" s="4"/>
      <c r="Z125" s="4"/>
      <c r="AA125" s="8"/>
      <c r="AC125" s="7">
        <f ca="1">IF(Table1[[#This Row],[field of work]] = "teaching",1,0)</f>
        <v>0</v>
      </c>
      <c r="AD125" s="4">
        <f ca="1">IF(Table1[[#This Row],[field of work]] = "health", 1,0)</f>
        <v>0</v>
      </c>
      <c r="AE125" s="4">
        <f ca="1">IF(Table1[[#This Row],[field of work]] = "construction", 1,0)</f>
        <v>1</v>
      </c>
      <c r="AF125" s="4">
        <f ca="1">IF(Table1[[#This Row],[field of work]] = "IT", 1,0)</f>
        <v>0</v>
      </c>
      <c r="AG125" s="4">
        <f ca="1">IF(Table1[[#This Row],[field of work]] = "general work", 1,0)</f>
        <v>0</v>
      </c>
      <c r="AH125" s="4">
        <f ca="1">IF(Table1[[#This Row],[field of work]] = "agriculture", 1,0)</f>
        <v>0</v>
      </c>
      <c r="AI125" s="4"/>
      <c r="AJ125" s="4"/>
      <c r="AK125" s="4"/>
      <c r="AL125" s="4"/>
      <c r="AM125" s="4"/>
      <c r="AN125" s="4"/>
      <c r="AO125" s="8"/>
      <c r="AP125" s="18">
        <f t="shared" ca="1" si="49"/>
        <v>43.456993212360395</v>
      </c>
      <c r="AQ125" s="19"/>
      <c r="AR125" s="23">
        <f ca="1">IF(Table1[[#This Row],[Debt]]&gt;$AS$2,1,0)</f>
        <v>1</v>
      </c>
      <c r="AS125" s="24"/>
      <c r="AT125" s="24"/>
      <c r="AU125" s="19"/>
      <c r="AV125" s="24"/>
      <c r="AW125" s="82">
        <f ca="1">Table1[[#This Row],[Mortage left]]/Table1[[#This Row],[Value of the house]]</f>
        <v>0.72693528669770391</v>
      </c>
      <c r="AX125" s="29">
        <f t="shared" ca="1" si="50"/>
        <v>0</v>
      </c>
      <c r="AY125" s="30"/>
      <c r="AZ125" s="19"/>
      <c r="BA125" s="68">
        <f ca="1" xml:space="preserve"> IF(Table1[[#This Row],[Area]]="Sedi Beshr",Table1[[#This Row],[Income]],0)</f>
        <v>0</v>
      </c>
      <c r="BB125" s="65"/>
      <c r="BC125" s="65">
        <f ca="1" xml:space="preserve"> IF(Table1[[#This Row],[Area]]="Miami",Table1[[#This Row],[Income]],0)</f>
        <v>0</v>
      </c>
      <c r="BD125" s="65"/>
      <c r="BE125" s="65">
        <f ca="1" xml:space="preserve"> IF(Table1[[#This Row],[Area]]="El-Shatbi",Table1[[#This Row],[Income]],0)</f>
        <v>0</v>
      </c>
      <c r="BF125" s="65"/>
      <c r="BG125" s="65">
        <f ca="1" xml:space="preserve"> IF(Table1[[#This Row],[Area]]="el-Hanovil",Table1[[#This Row],[Income]],0)</f>
        <v>1195</v>
      </c>
      <c r="BH125" s="65"/>
      <c r="BI125" s="65">
        <f ca="1" xml:space="preserve"> IF(Table1[[#This Row],[Area]]="El-Dekhila",Table1[[#This Row],[Income]],0)</f>
        <v>0</v>
      </c>
      <c r="BJ125" s="66"/>
      <c r="BK125" s="16"/>
      <c r="BL125" s="68">
        <f ca="1"/>
        <v>0</v>
      </c>
      <c r="BM125" s="65"/>
      <c r="BN125" s="65">
        <f ca="1"/>
        <v>0</v>
      </c>
      <c r="BO125" s="65"/>
      <c r="BP125" s="65">
        <f ca="1"/>
        <v>5318</v>
      </c>
      <c r="BQ125" s="65"/>
      <c r="BR125" s="65">
        <f ca="1"/>
        <v>0</v>
      </c>
      <c r="BS125" s="65"/>
      <c r="BT125" s="65">
        <f ca="1"/>
        <v>0</v>
      </c>
      <c r="BU125" s="24"/>
      <c r="BV125" s="65">
        <f ca="1"/>
        <v>0</v>
      </c>
      <c r="BW125" s="19"/>
      <c r="BX125" s="16"/>
      <c r="BY125" s="56">
        <f ca="1">IF(Table1[[#This Row],[Debt]]&gt;Table1[[#This Row],[Income]],1,0)</f>
        <v>1</v>
      </c>
      <c r="BZ125" s="19"/>
      <c r="CA125" s="24"/>
      <c r="CB125" s="76">
        <f t="shared" ca="1" si="51"/>
        <v>23</v>
      </c>
      <c r="CC125" s="24"/>
      <c r="CD125" s="19"/>
      <c r="CE125" s="16"/>
      <c r="CF125" s="16"/>
      <c r="CG125" s="16"/>
      <c r="CH125" s="16"/>
    </row>
    <row r="126" spans="1:86" x14ac:dyDescent="0.35">
      <c r="A126" s="1">
        <f t="shared" ca="1" si="27"/>
        <v>0</v>
      </c>
      <c r="B126" s="1" t="str">
        <f t="shared" ca="1" si="28"/>
        <v>Men</v>
      </c>
      <c r="C126" s="1">
        <f t="shared" ca="1" si="29"/>
        <v>24</v>
      </c>
      <c r="D126" s="1">
        <f t="shared" ca="1" si="30"/>
        <v>6</v>
      </c>
      <c r="E126" s="1" t="str">
        <f t="shared" ca="1" si="31"/>
        <v>agriculture</v>
      </c>
      <c r="F126" s="1">
        <f t="shared" ca="1" si="32"/>
        <v>1</v>
      </c>
      <c r="G126" s="1" t="str">
        <f t="shared" ca="1" si="33"/>
        <v>High school</v>
      </c>
      <c r="H126" s="1">
        <f t="shared" ca="1" si="34"/>
        <v>3</v>
      </c>
      <c r="I126" s="1">
        <f t="shared" ca="1" si="26"/>
        <v>1</v>
      </c>
      <c r="J126" s="70">
        <f t="shared" ca="1" si="35"/>
        <v>3390</v>
      </c>
      <c r="K126" s="1">
        <f t="shared" ca="1" si="36"/>
        <v>5</v>
      </c>
      <c r="L126" s="1" t="str">
        <f t="shared" ca="1" si="37"/>
        <v>Sedi Beshr</v>
      </c>
      <c r="M126" s="70">
        <f t="shared" ca="1" si="38"/>
        <v>13560</v>
      </c>
      <c r="N126" s="70">
        <f t="shared" ca="1" si="39"/>
        <v>8606.327390101329</v>
      </c>
      <c r="O126" s="70">
        <f t="shared" ca="1" si="40"/>
        <v>31.257984117889606</v>
      </c>
      <c r="P126" s="70">
        <f t="shared" ca="1" si="41"/>
        <v>12</v>
      </c>
      <c r="Q126" s="70">
        <f t="shared" ca="1" si="42"/>
        <v>5379.9134890734413</v>
      </c>
      <c r="R126" s="70">
        <f t="shared" ca="1" si="43"/>
        <v>4513.6416194002422</v>
      </c>
      <c r="S126" s="70">
        <f t="shared" ca="1" si="44"/>
        <v>18104.899603518134</v>
      </c>
      <c r="T126" s="70">
        <f t="shared" ca="1" si="45"/>
        <v>13998.240879174769</v>
      </c>
      <c r="U126" s="70">
        <f t="shared" ca="1" si="46"/>
        <v>4106.6587243433642</v>
      </c>
      <c r="W126" s="7">
        <f t="shared" ca="1" si="47"/>
        <v>0</v>
      </c>
      <c r="X126" s="4">
        <f t="shared" ca="1" si="48"/>
        <v>1</v>
      </c>
      <c r="Y126" s="4"/>
      <c r="Z126" s="4"/>
      <c r="AA126" s="8"/>
      <c r="AC126" s="7">
        <f ca="1">IF(Table1[[#This Row],[field of work]] = "teaching",1,0)</f>
        <v>0</v>
      </c>
      <c r="AD126" s="4">
        <f ca="1">IF(Table1[[#This Row],[field of work]] = "health", 1,0)</f>
        <v>0</v>
      </c>
      <c r="AE126" s="4">
        <f ca="1">IF(Table1[[#This Row],[field of work]] = "construction", 1,0)</f>
        <v>0</v>
      </c>
      <c r="AF126" s="4">
        <f ca="1">IF(Table1[[#This Row],[field of work]] = "IT", 1,0)</f>
        <v>0</v>
      </c>
      <c r="AG126" s="4">
        <f ca="1">IF(Table1[[#This Row],[field of work]] = "general work", 1,0)</f>
        <v>0</v>
      </c>
      <c r="AH126" s="4">
        <f ca="1">IF(Table1[[#This Row],[field of work]] = "agriculture", 1,0)</f>
        <v>1</v>
      </c>
      <c r="AI126" s="4"/>
      <c r="AJ126" s="4"/>
      <c r="AK126" s="4"/>
      <c r="AL126" s="4"/>
      <c r="AM126" s="4"/>
      <c r="AN126" s="4"/>
      <c r="AO126" s="8"/>
      <c r="AP126" s="18">
        <f t="shared" ca="1" si="49"/>
        <v>31.257984117889606</v>
      </c>
      <c r="AQ126" s="19"/>
      <c r="AR126" s="23">
        <f ca="1">IF(Table1[[#This Row],[Debt]]&gt;$AS$2,1,0)</f>
        <v>1</v>
      </c>
      <c r="AS126" s="24"/>
      <c r="AT126" s="24"/>
      <c r="AU126" s="19"/>
      <c r="AV126" s="24"/>
      <c r="AW126" s="82">
        <f ca="1">Table1[[#This Row],[Mortage left]]/Table1[[#This Row],[Value of the house]]</f>
        <v>0.63468491077443434</v>
      </c>
      <c r="AX126" s="29">
        <f t="shared" ca="1" si="50"/>
        <v>0</v>
      </c>
      <c r="AY126" s="30"/>
      <c r="AZ126" s="19"/>
      <c r="BA126" s="68">
        <f ca="1" xml:space="preserve"> IF(Table1[[#This Row],[Area]]="Sedi Beshr",Table1[[#This Row],[Income]],0)</f>
        <v>3390</v>
      </c>
      <c r="BB126" s="65"/>
      <c r="BC126" s="65">
        <f ca="1" xml:space="preserve"> IF(Table1[[#This Row],[Area]]="Miami",Table1[[#This Row],[Income]],0)</f>
        <v>0</v>
      </c>
      <c r="BD126" s="65"/>
      <c r="BE126" s="65">
        <f ca="1" xml:space="preserve"> IF(Table1[[#This Row],[Area]]="El-Shatbi",Table1[[#This Row],[Income]],0)</f>
        <v>0</v>
      </c>
      <c r="BF126" s="65"/>
      <c r="BG126" s="65">
        <f ca="1" xml:space="preserve"> IF(Table1[[#This Row],[Area]]="el-Hanovil",Table1[[#This Row],[Income]],0)</f>
        <v>0</v>
      </c>
      <c r="BH126" s="65"/>
      <c r="BI126" s="65">
        <f ca="1" xml:space="preserve"> IF(Table1[[#This Row],[Area]]="El-Dekhila",Table1[[#This Row],[Income]],0)</f>
        <v>0</v>
      </c>
      <c r="BJ126" s="66"/>
      <c r="BK126" s="16"/>
      <c r="BL126" s="68">
        <f ca="1"/>
        <v>0</v>
      </c>
      <c r="BM126" s="65"/>
      <c r="BN126" s="65">
        <f ca="1"/>
        <v>1195</v>
      </c>
      <c r="BO126" s="65"/>
      <c r="BP126" s="65">
        <f ca="1"/>
        <v>0</v>
      </c>
      <c r="BQ126" s="65"/>
      <c r="BR126" s="65">
        <f ca="1"/>
        <v>0</v>
      </c>
      <c r="BS126" s="65"/>
      <c r="BT126" s="65">
        <f ca="1"/>
        <v>0</v>
      </c>
      <c r="BU126" s="24"/>
      <c r="BV126" s="65">
        <f ca="1"/>
        <v>0</v>
      </c>
      <c r="BW126" s="19"/>
      <c r="BX126" s="16"/>
      <c r="BY126" s="56">
        <f ca="1">IF(Table1[[#This Row],[Debt]]&gt;Table1[[#This Row],[Income]],1,0)</f>
        <v>1</v>
      </c>
      <c r="BZ126" s="19"/>
      <c r="CA126" s="24"/>
      <c r="CB126" s="76">
        <f t="shared" ca="1" si="51"/>
        <v>34</v>
      </c>
      <c r="CC126" s="24"/>
      <c r="CD126" s="19"/>
      <c r="CE126" s="16"/>
      <c r="CF126" s="16"/>
      <c r="CG126" s="16"/>
      <c r="CH126" s="16"/>
    </row>
    <row r="127" spans="1:86" x14ac:dyDescent="0.35">
      <c r="A127" s="1">
        <f t="shared" ca="1" si="27"/>
        <v>0</v>
      </c>
      <c r="B127" s="1" t="str">
        <f t="shared" ca="1" si="28"/>
        <v>Men</v>
      </c>
      <c r="C127" s="1">
        <f t="shared" ca="1" si="29"/>
        <v>23</v>
      </c>
      <c r="D127" s="1">
        <f t="shared" ca="1" si="30"/>
        <v>5</v>
      </c>
      <c r="E127" s="1" t="str">
        <f t="shared" ca="1" si="31"/>
        <v>general work</v>
      </c>
      <c r="F127" s="1">
        <f t="shared" ca="1" si="32"/>
        <v>4</v>
      </c>
      <c r="G127" s="1" t="str">
        <f t="shared" ca="1" si="33"/>
        <v>technical</v>
      </c>
      <c r="H127" s="1">
        <f t="shared" ca="1" si="34"/>
        <v>3</v>
      </c>
      <c r="I127" s="1">
        <f t="shared" ca="1" si="26"/>
        <v>3</v>
      </c>
      <c r="J127" s="70">
        <f t="shared" ca="1" si="35"/>
        <v>6374</v>
      </c>
      <c r="K127" s="1">
        <f t="shared" ca="1" si="36"/>
        <v>3</v>
      </c>
      <c r="L127" s="1" t="str">
        <f t="shared" ca="1" si="37"/>
        <v>El-Hanovil</v>
      </c>
      <c r="M127" s="70">
        <f t="shared" ca="1" si="38"/>
        <v>19122</v>
      </c>
      <c r="N127" s="70">
        <f t="shared" ca="1" si="39"/>
        <v>5507.8560705633536</v>
      </c>
      <c r="O127" s="70">
        <f t="shared" ca="1" si="40"/>
        <v>18265.179848115316</v>
      </c>
      <c r="P127" s="70">
        <f t="shared" ca="1" si="41"/>
        <v>2171</v>
      </c>
      <c r="Q127" s="70">
        <f t="shared" ca="1" si="42"/>
        <v>4844.7653525066635</v>
      </c>
      <c r="R127" s="70">
        <f t="shared" ca="1" si="43"/>
        <v>8492.9404234978047</v>
      </c>
      <c r="S127" s="70">
        <f t="shared" ca="1" si="44"/>
        <v>45880.120271613123</v>
      </c>
      <c r="T127" s="70">
        <f t="shared" ca="1" si="45"/>
        <v>12523.621423070017</v>
      </c>
      <c r="U127" s="70">
        <f t="shared" ca="1" si="46"/>
        <v>33356.498848543109</v>
      </c>
      <c r="W127" s="7">
        <f t="shared" ca="1" si="47"/>
        <v>0</v>
      </c>
      <c r="X127" s="4">
        <f t="shared" ca="1" si="48"/>
        <v>1</v>
      </c>
      <c r="Y127" s="4"/>
      <c r="Z127" s="4"/>
      <c r="AA127" s="8"/>
      <c r="AC127" s="7">
        <f ca="1">IF(Table1[[#This Row],[field of work]] = "teaching",1,0)</f>
        <v>0</v>
      </c>
      <c r="AD127" s="4">
        <f ca="1">IF(Table1[[#This Row],[field of work]] = "health", 1,0)</f>
        <v>0</v>
      </c>
      <c r="AE127" s="4">
        <f ca="1">IF(Table1[[#This Row],[field of work]] = "construction", 1,0)</f>
        <v>0</v>
      </c>
      <c r="AF127" s="4">
        <f ca="1">IF(Table1[[#This Row],[field of work]] = "IT", 1,0)</f>
        <v>0</v>
      </c>
      <c r="AG127" s="4">
        <f ca="1">IF(Table1[[#This Row],[field of work]] = "general work", 1,0)</f>
        <v>1</v>
      </c>
      <c r="AH127" s="4">
        <f ca="1">IF(Table1[[#This Row],[field of work]] = "agriculture", 1,0)</f>
        <v>0</v>
      </c>
      <c r="AI127" s="4"/>
      <c r="AJ127" s="4"/>
      <c r="AK127" s="4"/>
      <c r="AL127" s="4"/>
      <c r="AM127" s="4"/>
      <c r="AN127" s="4"/>
      <c r="AO127" s="8"/>
      <c r="AP127" s="18">
        <f t="shared" ca="1" si="49"/>
        <v>6088.3932827051058</v>
      </c>
      <c r="AQ127" s="19"/>
      <c r="AR127" s="23">
        <f ca="1">IF(Table1[[#This Row],[Debt]]&gt;$AS$2,1,0)</f>
        <v>1</v>
      </c>
      <c r="AS127" s="24"/>
      <c r="AT127" s="24"/>
      <c r="AU127" s="19"/>
      <c r="AV127" s="24"/>
      <c r="AW127" s="82">
        <f ca="1">Table1[[#This Row],[Mortage left]]/Table1[[#This Row],[Value of the house]]</f>
        <v>0.28803765665533698</v>
      </c>
      <c r="AX127" s="29">
        <f t="shared" ca="1" si="50"/>
        <v>1</v>
      </c>
      <c r="AY127" s="30"/>
      <c r="AZ127" s="19"/>
      <c r="BA127" s="68">
        <f ca="1" xml:space="preserve"> IF(Table1[[#This Row],[Area]]="Sedi Beshr",Table1[[#This Row],[Income]],0)</f>
        <v>0</v>
      </c>
      <c r="BB127" s="65"/>
      <c r="BC127" s="65">
        <f ca="1" xml:space="preserve"> IF(Table1[[#This Row],[Area]]="Miami",Table1[[#This Row],[Income]],0)</f>
        <v>0</v>
      </c>
      <c r="BD127" s="65"/>
      <c r="BE127" s="65">
        <f ca="1" xml:space="preserve"> IF(Table1[[#This Row],[Area]]="El-Shatbi",Table1[[#This Row],[Income]],0)</f>
        <v>0</v>
      </c>
      <c r="BF127" s="65"/>
      <c r="BG127" s="65">
        <f ca="1" xml:space="preserve"> IF(Table1[[#This Row],[Area]]="el-Hanovil",Table1[[#This Row],[Income]],0)</f>
        <v>6374</v>
      </c>
      <c r="BH127" s="65"/>
      <c r="BI127" s="65">
        <f ca="1" xml:space="preserve"> IF(Table1[[#This Row],[Area]]="El-Dekhila",Table1[[#This Row],[Income]],0)</f>
        <v>0</v>
      </c>
      <c r="BJ127" s="66"/>
      <c r="BK127" s="16"/>
      <c r="BL127" s="68">
        <f ca="1"/>
        <v>0</v>
      </c>
      <c r="BM127" s="65"/>
      <c r="BN127" s="65">
        <f ca="1"/>
        <v>0</v>
      </c>
      <c r="BO127" s="65"/>
      <c r="BP127" s="65">
        <f ca="1"/>
        <v>0</v>
      </c>
      <c r="BQ127" s="65"/>
      <c r="BR127" s="65">
        <f ca="1"/>
        <v>0</v>
      </c>
      <c r="BS127" s="65"/>
      <c r="BT127" s="65">
        <f ca="1"/>
        <v>0</v>
      </c>
      <c r="BU127" s="24"/>
      <c r="BV127" s="65">
        <f ca="1"/>
        <v>3390</v>
      </c>
      <c r="BW127" s="19"/>
      <c r="BX127" s="16"/>
      <c r="BY127" s="56">
        <f ca="1">IF(Table1[[#This Row],[Debt]]&gt;Table1[[#This Row],[Income]],1,0)</f>
        <v>0</v>
      </c>
      <c r="BZ127" s="19"/>
      <c r="CA127" s="24"/>
      <c r="CB127" s="76">
        <f t="shared" ca="1" si="51"/>
        <v>24</v>
      </c>
      <c r="CC127" s="24"/>
      <c r="CD127" s="19"/>
      <c r="CE127" s="16"/>
      <c r="CF127" s="16"/>
      <c r="CG127" s="16"/>
      <c r="CH127" s="16"/>
    </row>
    <row r="128" spans="1:86" x14ac:dyDescent="0.35">
      <c r="A128" s="1">
        <f t="shared" ca="1" si="27"/>
        <v>1</v>
      </c>
      <c r="B128" s="1" t="str">
        <f t="shared" ca="1" si="28"/>
        <v>Women</v>
      </c>
      <c r="C128" s="1">
        <f t="shared" ca="1" si="29"/>
        <v>30</v>
      </c>
      <c r="D128" s="1">
        <f t="shared" ca="1" si="30"/>
        <v>2</v>
      </c>
      <c r="E128" s="1" t="str">
        <f t="shared" ca="1" si="31"/>
        <v>construction</v>
      </c>
      <c r="F128" s="1">
        <f t="shared" ca="1" si="32"/>
        <v>1</v>
      </c>
      <c r="G128" s="1" t="str">
        <f t="shared" ca="1" si="33"/>
        <v>High school</v>
      </c>
      <c r="H128" s="1">
        <f t="shared" ca="1" si="34"/>
        <v>4</v>
      </c>
      <c r="I128" s="1">
        <f t="shared" ca="1" si="26"/>
        <v>2</v>
      </c>
      <c r="J128" s="70">
        <f t="shared" ca="1" si="35"/>
        <v>3939</v>
      </c>
      <c r="K128" s="1">
        <f t="shared" ca="1" si="36"/>
        <v>2</v>
      </c>
      <c r="L128" s="1" t="str">
        <f t="shared" ca="1" si="37"/>
        <v>Miami</v>
      </c>
      <c r="M128" s="70">
        <f t="shared" ca="1" si="38"/>
        <v>11817</v>
      </c>
      <c r="N128" s="70">
        <f t="shared" ca="1" si="39"/>
        <v>8828.6454740617319</v>
      </c>
      <c r="O128" s="70">
        <f t="shared" ca="1" si="40"/>
        <v>6984.6324853337383</v>
      </c>
      <c r="P128" s="70">
        <f t="shared" ca="1" si="41"/>
        <v>655</v>
      </c>
      <c r="Q128" s="70">
        <f t="shared" ca="1" si="42"/>
        <v>7309.1382586404188</v>
      </c>
      <c r="R128" s="70">
        <f t="shared" ca="1" si="43"/>
        <v>2218.6045271928083</v>
      </c>
      <c r="S128" s="70">
        <f t="shared" ca="1" si="44"/>
        <v>21020.237012526548</v>
      </c>
      <c r="T128" s="70">
        <f t="shared" ca="1" si="45"/>
        <v>16792.783732702152</v>
      </c>
      <c r="U128" s="70">
        <f t="shared" ca="1" si="46"/>
        <v>4227.4532798243963</v>
      </c>
      <c r="W128" s="7">
        <f t="shared" ca="1" si="47"/>
        <v>1</v>
      </c>
      <c r="X128" s="4">
        <f t="shared" ca="1" si="48"/>
        <v>0</v>
      </c>
      <c r="Y128" s="4"/>
      <c r="Z128" s="4"/>
      <c r="AA128" s="8"/>
      <c r="AC128" s="7">
        <f ca="1">IF(Table1[[#This Row],[field of work]] = "teaching",1,0)</f>
        <v>0</v>
      </c>
      <c r="AD128" s="4">
        <f ca="1">IF(Table1[[#This Row],[field of work]] = "health", 1,0)</f>
        <v>0</v>
      </c>
      <c r="AE128" s="4">
        <f ca="1">IF(Table1[[#This Row],[field of work]] = "construction", 1,0)</f>
        <v>1</v>
      </c>
      <c r="AF128" s="4">
        <f ca="1">IF(Table1[[#This Row],[field of work]] = "IT", 1,0)</f>
        <v>0</v>
      </c>
      <c r="AG128" s="4">
        <f ca="1">IF(Table1[[#This Row],[field of work]] = "general work", 1,0)</f>
        <v>0</v>
      </c>
      <c r="AH128" s="4">
        <f ca="1">IF(Table1[[#This Row],[field of work]] = "agriculture", 1,0)</f>
        <v>0</v>
      </c>
      <c r="AI128" s="4"/>
      <c r="AJ128" s="4"/>
      <c r="AK128" s="4"/>
      <c r="AL128" s="4"/>
      <c r="AM128" s="4"/>
      <c r="AN128" s="4"/>
      <c r="AO128" s="8"/>
      <c r="AP128" s="18">
        <f t="shared" ca="1" si="49"/>
        <v>3492.3162426668691</v>
      </c>
      <c r="AQ128" s="19"/>
      <c r="AR128" s="23">
        <f ca="1">IF(Table1[[#This Row],[Debt]]&gt;$AS$2,1,0)</f>
        <v>1</v>
      </c>
      <c r="AS128" s="24"/>
      <c r="AT128" s="24"/>
      <c r="AU128" s="19"/>
      <c r="AV128" s="24"/>
      <c r="AW128" s="82">
        <f ca="1">Table1[[#This Row],[Mortage left]]/Table1[[#This Row],[Value of the house]]</f>
        <v>0.74711394381498963</v>
      </c>
      <c r="AX128" s="29">
        <f t="shared" ca="1" si="50"/>
        <v>0</v>
      </c>
      <c r="AY128" s="30"/>
      <c r="AZ128" s="19"/>
      <c r="BA128" s="68">
        <f ca="1" xml:space="preserve"> IF(Table1[[#This Row],[Area]]="Sedi Beshr",Table1[[#This Row],[Income]],0)</f>
        <v>0</v>
      </c>
      <c r="BB128" s="65"/>
      <c r="BC128" s="65">
        <f ca="1" xml:space="preserve"> IF(Table1[[#This Row],[Area]]="Miami",Table1[[#This Row],[Income]],0)</f>
        <v>3939</v>
      </c>
      <c r="BD128" s="65"/>
      <c r="BE128" s="65">
        <f ca="1" xml:space="preserve"> IF(Table1[[#This Row],[Area]]="El-Shatbi",Table1[[#This Row],[Income]],0)</f>
        <v>0</v>
      </c>
      <c r="BF128" s="65"/>
      <c r="BG128" s="65">
        <f ca="1" xml:space="preserve"> IF(Table1[[#This Row],[Area]]="el-Hanovil",Table1[[#This Row],[Income]],0)</f>
        <v>0</v>
      </c>
      <c r="BH128" s="65"/>
      <c r="BI128" s="65">
        <f ca="1" xml:space="preserve"> IF(Table1[[#This Row],[Area]]="El-Dekhila",Table1[[#This Row],[Income]],0)</f>
        <v>0</v>
      </c>
      <c r="BJ128" s="66"/>
      <c r="BK128" s="16"/>
      <c r="BL128" s="68">
        <f ca="1"/>
        <v>0</v>
      </c>
      <c r="BM128" s="65"/>
      <c r="BN128" s="65">
        <f ca="1"/>
        <v>0</v>
      </c>
      <c r="BO128" s="65"/>
      <c r="BP128" s="65">
        <f ca="1"/>
        <v>0</v>
      </c>
      <c r="BQ128" s="65"/>
      <c r="BR128" s="65">
        <f ca="1"/>
        <v>0</v>
      </c>
      <c r="BS128" s="65"/>
      <c r="BT128" s="65">
        <f ca="1"/>
        <v>6374</v>
      </c>
      <c r="BU128" s="24"/>
      <c r="BV128" s="65">
        <f ca="1"/>
        <v>0</v>
      </c>
      <c r="BW128" s="19"/>
      <c r="BX128" s="16"/>
      <c r="BY128" s="56">
        <f ca="1">IF(Table1[[#This Row],[Debt]]&gt;Table1[[#This Row],[Income]],1,0)</f>
        <v>1</v>
      </c>
      <c r="BZ128" s="19"/>
      <c r="CA128" s="24"/>
      <c r="CB128" s="76">
        <f t="shared" ca="1" si="51"/>
        <v>23</v>
      </c>
      <c r="CC128" s="24"/>
      <c r="CD128" s="19"/>
      <c r="CE128" s="16"/>
      <c r="CF128" s="16"/>
      <c r="CG128" s="16"/>
      <c r="CH128" s="16"/>
    </row>
    <row r="129" spans="1:86" x14ac:dyDescent="0.35">
      <c r="A129" s="1">
        <f t="shared" ca="1" si="27"/>
        <v>0</v>
      </c>
      <c r="B129" s="1" t="str">
        <f t="shared" ca="1" si="28"/>
        <v>Men</v>
      </c>
      <c r="C129" s="1">
        <f t="shared" ca="1" si="29"/>
        <v>39</v>
      </c>
      <c r="D129" s="1">
        <f t="shared" ca="1" si="30"/>
        <v>5</v>
      </c>
      <c r="E129" s="1" t="str">
        <f t="shared" ca="1" si="31"/>
        <v>general work</v>
      </c>
      <c r="F129" s="1">
        <f t="shared" ca="1" si="32"/>
        <v>5</v>
      </c>
      <c r="G129" s="1" t="str">
        <f t="shared" ca="1" si="33"/>
        <v>other</v>
      </c>
      <c r="H129" s="1">
        <f t="shared" ca="1" si="34"/>
        <v>1</v>
      </c>
      <c r="I129" s="1">
        <f t="shared" ca="1" si="26"/>
        <v>2</v>
      </c>
      <c r="J129" s="70">
        <f t="shared" ca="1" si="35"/>
        <v>3499</v>
      </c>
      <c r="K129" s="1">
        <f t="shared" ca="1" si="36"/>
        <v>1</v>
      </c>
      <c r="L129" s="1" t="str">
        <f t="shared" ca="1" si="37"/>
        <v>El-Shatbi</v>
      </c>
      <c r="M129" s="70">
        <f t="shared" ca="1" si="38"/>
        <v>20994</v>
      </c>
      <c r="N129" s="70">
        <f t="shared" ca="1" si="39"/>
        <v>7859.9703505672524</v>
      </c>
      <c r="O129" s="70">
        <f t="shared" ca="1" si="40"/>
        <v>693.69477014829852</v>
      </c>
      <c r="P129" s="70">
        <f t="shared" ca="1" si="41"/>
        <v>111</v>
      </c>
      <c r="Q129" s="70">
        <f t="shared" ca="1" si="42"/>
        <v>1997.7495170696864</v>
      </c>
      <c r="R129" s="70">
        <f t="shared" ca="1" si="43"/>
        <v>4532.5512658920779</v>
      </c>
      <c r="S129" s="70">
        <f t="shared" ca="1" si="44"/>
        <v>26220.246036040375</v>
      </c>
      <c r="T129" s="70">
        <f t="shared" ca="1" si="45"/>
        <v>9968.7198676369389</v>
      </c>
      <c r="U129" s="70">
        <f t="shared" ca="1" si="46"/>
        <v>16251.526168403436</v>
      </c>
      <c r="W129" s="7">
        <f t="shared" ca="1" si="47"/>
        <v>0</v>
      </c>
      <c r="X129" s="4">
        <f t="shared" ca="1" si="48"/>
        <v>1</v>
      </c>
      <c r="Y129" s="4"/>
      <c r="Z129" s="4"/>
      <c r="AA129" s="8"/>
      <c r="AC129" s="7">
        <f ca="1">IF(Table1[[#This Row],[field of work]] = "teaching",1,0)</f>
        <v>0</v>
      </c>
      <c r="AD129" s="4">
        <f ca="1">IF(Table1[[#This Row],[field of work]] = "health", 1,0)</f>
        <v>0</v>
      </c>
      <c r="AE129" s="4">
        <f ca="1">IF(Table1[[#This Row],[field of work]] = "construction", 1,0)</f>
        <v>0</v>
      </c>
      <c r="AF129" s="4">
        <f ca="1">IF(Table1[[#This Row],[field of work]] = "IT", 1,0)</f>
        <v>0</v>
      </c>
      <c r="AG129" s="4">
        <f ca="1">IF(Table1[[#This Row],[field of work]] = "general work", 1,0)</f>
        <v>1</v>
      </c>
      <c r="AH129" s="4">
        <f ca="1">IF(Table1[[#This Row],[field of work]] = "agriculture", 1,0)</f>
        <v>0</v>
      </c>
      <c r="AI129" s="4"/>
      <c r="AJ129" s="4"/>
      <c r="AK129" s="4"/>
      <c r="AL129" s="4"/>
      <c r="AM129" s="4"/>
      <c r="AN129" s="4"/>
      <c r="AO129" s="8"/>
      <c r="AP129" s="18">
        <f t="shared" ca="1" si="49"/>
        <v>346.84738507414926</v>
      </c>
      <c r="AQ129" s="19"/>
      <c r="AR129" s="23">
        <f ca="1">IF(Table1[[#This Row],[Debt]]&gt;$AS$2,1,0)</f>
        <v>1</v>
      </c>
      <c r="AS129" s="24"/>
      <c r="AT129" s="24"/>
      <c r="AU129" s="19"/>
      <c r="AV129" s="24"/>
      <c r="AW129" s="82">
        <f ca="1">Table1[[#This Row],[Mortage left]]/Table1[[#This Row],[Value of the house]]</f>
        <v>0.37439127134263372</v>
      </c>
      <c r="AX129" s="29">
        <f t="shared" ca="1" si="50"/>
        <v>0</v>
      </c>
      <c r="AY129" s="30"/>
      <c r="AZ129" s="19"/>
      <c r="BA129" s="68">
        <f ca="1" xml:space="preserve"> IF(Table1[[#This Row],[Area]]="Sedi Beshr",Table1[[#This Row],[Income]],0)</f>
        <v>0</v>
      </c>
      <c r="BB129" s="65"/>
      <c r="BC129" s="65">
        <f ca="1" xml:space="preserve"> IF(Table1[[#This Row],[Area]]="Miami",Table1[[#This Row],[Income]],0)</f>
        <v>0</v>
      </c>
      <c r="BD129" s="65"/>
      <c r="BE129" s="65">
        <f ca="1" xml:space="preserve"> IF(Table1[[#This Row],[Area]]="El-Shatbi",Table1[[#This Row],[Income]],0)</f>
        <v>3499</v>
      </c>
      <c r="BF129" s="65"/>
      <c r="BG129" s="65">
        <f ca="1" xml:space="preserve"> IF(Table1[[#This Row],[Area]]="el-Hanovil",Table1[[#This Row],[Income]],0)</f>
        <v>0</v>
      </c>
      <c r="BH129" s="65"/>
      <c r="BI129" s="65">
        <f ca="1" xml:space="preserve"> IF(Table1[[#This Row],[Area]]="El-Dekhila",Table1[[#This Row],[Income]],0)</f>
        <v>0</v>
      </c>
      <c r="BJ129" s="66"/>
      <c r="BK129" s="16"/>
      <c r="BL129" s="68">
        <f ca="1"/>
        <v>0</v>
      </c>
      <c r="BM129" s="65"/>
      <c r="BN129" s="65">
        <f ca="1"/>
        <v>3939</v>
      </c>
      <c r="BO129" s="65"/>
      <c r="BP129" s="65">
        <f ca="1"/>
        <v>0</v>
      </c>
      <c r="BQ129" s="65"/>
      <c r="BR129" s="65">
        <f ca="1"/>
        <v>0</v>
      </c>
      <c r="BS129" s="65"/>
      <c r="BT129" s="65">
        <f ca="1"/>
        <v>0</v>
      </c>
      <c r="BU129" s="24"/>
      <c r="BV129" s="65">
        <f ca="1"/>
        <v>0</v>
      </c>
      <c r="BW129" s="19"/>
      <c r="BX129" s="16"/>
      <c r="BY129" s="56">
        <f ca="1">IF(Table1[[#This Row],[Debt]]&gt;Table1[[#This Row],[Income]],1,0)</f>
        <v>0</v>
      </c>
      <c r="BZ129" s="19"/>
      <c r="CA129" s="24"/>
      <c r="CB129" s="76">
        <f t="shared" ca="1" si="51"/>
        <v>30</v>
      </c>
      <c r="CC129" s="24"/>
      <c r="CD129" s="19"/>
      <c r="CE129" s="16"/>
      <c r="CF129" s="16"/>
      <c r="CG129" s="16"/>
      <c r="CH129" s="16"/>
    </row>
    <row r="130" spans="1:86" x14ac:dyDescent="0.35">
      <c r="A130" s="1">
        <f t="shared" ca="1" si="27"/>
        <v>1</v>
      </c>
      <c r="B130" s="1" t="str">
        <f t="shared" ca="1" si="28"/>
        <v>Women</v>
      </c>
      <c r="C130" s="1">
        <f t="shared" ca="1" si="29"/>
        <v>28</v>
      </c>
      <c r="D130" s="1">
        <f t="shared" ca="1" si="30"/>
        <v>5</v>
      </c>
      <c r="E130" s="1" t="str">
        <f t="shared" ca="1" si="31"/>
        <v>general work</v>
      </c>
      <c r="F130" s="1">
        <f t="shared" ca="1" si="32"/>
        <v>4</v>
      </c>
      <c r="G130" s="1" t="str">
        <f t="shared" ca="1" si="33"/>
        <v>technical</v>
      </c>
      <c r="H130" s="1">
        <f t="shared" ca="1" si="34"/>
        <v>1</v>
      </c>
      <c r="I130" s="1">
        <f t="shared" ca="1" si="26"/>
        <v>2</v>
      </c>
      <c r="J130" s="70">
        <f t="shared" ca="1" si="35"/>
        <v>2852</v>
      </c>
      <c r="K130" s="1">
        <f t="shared" ca="1" si="36"/>
        <v>4</v>
      </c>
      <c r="L130" s="1" t="str">
        <f t="shared" ca="1" si="37"/>
        <v>El-Dekhila</v>
      </c>
      <c r="M130" s="70">
        <f t="shared" ca="1" si="38"/>
        <v>14260</v>
      </c>
      <c r="N130" s="70">
        <f t="shared" ca="1" si="39"/>
        <v>12199.131213074317</v>
      </c>
      <c r="O130" s="70">
        <f t="shared" ca="1" si="40"/>
        <v>399.75269876445094</v>
      </c>
      <c r="P130" s="70">
        <f t="shared" ca="1" si="41"/>
        <v>183</v>
      </c>
      <c r="Q130" s="70">
        <f t="shared" ca="1" si="42"/>
        <v>5230.5568314790398</v>
      </c>
      <c r="R130" s="70">
        <f t="shared" ca="1" si="43"/>
        <v>2946.0517908269148</v>
      </c>
      <c r="S130" s="70">
        <f t="shared" ca="1" si="44"/>
        <v>17605.804489591366</v>
      </c>
      <c r="T130" s="70">
        <f t="shared" ca="1" si="45"/>
        <v>17612.688044553357</v>
      </c>
      <c r="U130" s="70">
        <f t="shared" ca="1" si="46"/>
        <v>-6.8835549619907397</v>
      </c>
      <c r="W130" s="7">
        <f t="shared" ca="1" si="47"/>
        <v>1</v>
      </c>
      <c r="X130" s="4">
        <f t="shared" ca="1" si="48"/>
        <v>0</v>
      </c>
      <c r="Y130" s="4"/>
      <c r="Z130" s="4"/>
      <c r="AA130" s="8"/>
      <c r="AC130" s="7">
        <f ca="1">IF(Table1[[#This Row],[field of work]] = "teaching",1,0)</f>
        <v>0</v>
      </c>
      <c r="AD130" s="4">
        <f ca="1">IF(Table1[[#This Row],[field of work]] = "health", 1,0)</f>
        <v>0</v>
      </c>
      <c r="AE130" s="4">
        <f ca="1">IF(Table1[[#This Row],[field of work]] = "construction", 1,0)</f>
        <v>0</v>
      </c>
      <c r="AF130" s="4">
        <f ca="1">IF(Table1[[#This Row],[field of work]] = "IT", 1,0)</f>
        <v>0</v>
      </c>
      <c r="AG130" s="4">
        <f ca="1">IF(Table1[[#This Row],[field of work]] = "general work", 1,0)</f>
        <v>1</v>
      </c>
      <c r="AH130" s="4">
        <f ca="1">IF(Table1[[#This Row],[field of work]] = "agriculture", 1,0)</f>
        <v>0</v>
      </c>
      <c r="AI130" s="4"/>
      <c r="AJ130" s="4"/>
      <c r="AK130" s="4"/>
      <c r="AL130" s="4"/>
      <c r="AM130" s="4"/>
      <c r="AN130" s="4"/>
      <c r="AO130" s="8"/>
      <c r="AP130" s="18">
        <f t="shared" ca="1" si="49"/>
        <v>199.87634938222547</v>
      </c>
      <c r="AQ130" s="19"/>
      <c r="AR130" s="23">
        <f ca="1">IF(Table1[[#This Row],[Debt]]&gt;$AS$2,1,0)</f>
        <v>1</v>
      </c>
      <c r="AS130" s="24"/>
      <c r="AT130" s="24"/>
      <c r="AU130" s="19"/>
      <c r="AV130" s="24"/>
      <c r="AW130" s="82">
        <f ca="1">Table1[[#This Row],[Mortage left]]/Table1[[#This Row],[Value of the house]]</f>
        <v>0.85547904720016255</v>
      </c>
      <c r="AX130" s="29">
        <f t="shared" ca="1" si="50"/>
        <v>0</v>
      </c>
      <c r="AY130" s="30"/>
      <c r="AZ130" s="19"/>
      <c r="BA130" s="68">
        <f ca="1" xml:space="preserve"> IF(Table1[[#This Row],[Area]]="Sedi Beshr",Table1[[#This Row],[Income]],0)</f>
        <v>0</v>
      </c>
      <c r="BB130" s="65"/>
      <c r="BC130" s="65">
        <f ca="1" xml:space="preserve"> IF(Table1[[#This Row],[Area]]="Miami",Table1[[#This Row],[Income]],0)</f>
        <v>0</v>
      </c>
      <c r="BD130" s="65"/>
      <c r="BE130" s="65">
        <f ca="1" xml:space="preserve"> IF(Table1[[#This Row],[Area]]="El-Shatbi",Table1[[#This Row],[Income]],0)</f>
        <v>0</v>
      </c>
      <c r="BF130" s="65"/>
      <c r="BG130" s="65">
        <f ca="1" xml:space="preserve"> IF(Table1[[#This Row],[Area]]="el-Hanovil",Table1[[#This Row],[Income]],0)</f>
        <v>0</v>
      </c>
      <c r="BH130" s="65"/>
      <c r="BI130" s="65">
        <f ca="1" xml:space="preserve"> IF(Table1[[#This Row],[Area]]="El-Dekhila",Table1[[#This Row],[Income]],0)</f>
        <v>2852</v>
      </c>
      <c r="BJ130" s="66"/>
      <c r="BK130" s="16"/>
      <c r="BL130" s="68">
        <f ca="1"/>
        <v>0</v>
      </c>
      <c r="BM130" s="65"/>
      <c r="BN130" s="65">
        <f ca="1"/>
        <v>0</v>
      </c>
      <c r="BO130" s="65"/>
      <c r="BP130" s="65">
        <f ca="1"/>
        <v>0</v>
      </c>
      <c r="BQ130" s="65"/>
      <c r="BR130" s="65">
        <f ca="1"/>
        <v>0</v>
      </c>
      <c r="BS130" s="65"/>
      <c r="BT130" s="65">
        <f ca="1"/>
        <v>3499</v>
      </c>
      <c r="BU130" s="24"/>
      <c r="BV130" s="65">
        <f ca="1"/>
        <v>0</v>
      </c>
      <c r="BW130" s="19"/>
      <c r="BX130" s="16"/>
      <c r="BY130" s="56">
        <f ca="1">IF(Table1[[#This Row],[Debt]]&gt;Table1[[#This Row],[Income]],1,0)</f>
        <v>1</v>
      </c>
      <c r="BZ130" s="19"/>
      <c r="CA130" s="24"/>
      <c r="CB130" s="76">
        <f t="shared" ca="1" si="51"/>
        <v>39</v>
      </c>
      <c r="CC130" s="24"/>
      <c r="CD130" s="19"/>
      <c r="CE130" s="16"/>
      <c r="CF130" s="16"/>
      <c r="CG130" s="16"/>
      <c r="CH130" s="16"/>
    </row>
    <row r="131" spans="1:86" x14ac:dyDescent="0.35">
      <c r="A131" s="1">
        <f t="shared" ca="1" si="27"/>
        <v>1</v>
      </c>
      <c r="B131" s="1" t="str">
        <f t="shared" ca="1" si="28"/>
        <v>Women</v>
      </c>
      <c r="C131" s="1">
        <f t="shared" ca="1" si="29"/>
        <v>27</v>
      </c>
      <c r="D131" s="1">
        <f t="shared" ca="1" si="30"/>
        <v>5</v>
      </c>
      <c r="E131" s="1" t="str">
        <f t="shared" ca="1" si="31"/>
        <v>general work</v>
      </c>
      <c r="F131" s="1">
        <f t="shared" ca="1" si="32"/>
        <v>2</v>
      </c>
      <c r="G131" s="1" t="str">
        <f t="shared" ca="1" si="33"/>
        <v>college</v>
      </c>
      <c r="H131" s="1">
        <f t="shared" ca="1" si="34"/>
        <v>1</v>
      </c>
      <c r="I131" s="1">
        <f t="shared" ref="I131:I194" ca="1" si="52">RANDBETWEEN(1,3)</f>
        <v>1</v>
      </c>
      <c r="J131" s="70">
        <f t="shared" ca="1" si="35"/>
        <v>4961</v>
      </c>
      <c r="K131" s="1">
        <f t="shared" ca="1" si="36"/>
        <v>2</v>
      </c>
      <c r="L131" s="1" t="str">
        <f t="shared" ca="1" si="37"/>
        <v>Miami</v>
      </c>
      <c r="M131" s="70">
        <f t="shared" ca="1" si="38"/>
        <v>19844</v>
      </c>
      <c r="N131" s="70">
        <f t="shared" ca="1" si="39"/>
        <v>7518.3653148453614</v>
      </c>
      <c r="O131" s="70">
        <f t="shared" ca="1" si="40"/>
        <v>1373.0399568028649</v>
      </c>
      <c r="P131" s="70">
        <f t="shared" ca="1" si="41"/>
        <v>933</v>
      </c>
      <c r="Q131" s="70">
        <f t="shared" ca="1" si="42"/>
        <v>5285.2633613878606</v>
      </c>
      <c r="R131" s="70">
        <f t="shared" ca="1" si="43"/>
        <v>7045.741009524776</v>
      </c>
      <c r="S131" s="70">
        <f t="shared" ca="1" si="44"/>
        <v>28262.780966327642</v>
      </c>
      <c r="T131" s="70">
        <f t="shared" ca="1" si="45"/>
        <v>13736.628676233222</v>
      </c>
      <c r="U131" s="70">
        <f t="shared" ca="1" si="46"/>
        <v>14526.15229009442</v>
      </c>
      <c r="W131" s="7">
        <f t="shared" ca="1" si="47"/>
        <v>1</v>
      </c>
      <c r="X131" s="4">
        <f t="shared" ca="1" si="48"/>
        <v>0</v>
      </c>
      <c r="Y131" s="4"/>
      <c r="Z131" s="4"/>
      <c r="AA131" s="8"/>
      <c r="AC131" s="7">
        <f ca="1">IF(Table1[[#This Row],[field of work]] = "teaching",1,0)</f>
        <v>0</v>
      </c>
      <c r="AD131" s="4">
        <f ca="1">IF(Table1[[#This Row],[field of work]] = "health", 1,0)</f>
        <v>0</v>
      </c>
      <c r="AE131" s="4">
        <f ca="1">IF(Table1[[#This Row],[field of work]] = "construction", 1,0)</f>
        <v>0</v>
      </c>
      <c r="AF131" s="4">
        <f ca="1">IF(Table1[[#This Row],[field of work]] = "IT", 1,0)</f>
        <v>0</v>
      </c>
      <c r="AG131" s="4">
        <f ca="1">IF(Table1[[#This Row],[field of work]] = "general work", 1,0)</f>
        <v>1</v>
      </c>
      <c r="AH131" s="4">
        <f ca="1">IF(Table1[[#This Row],[field of work]] = "agriculture", 1,0)</f>
        <v>0</v>
      </c>
      <c r="AI131" s="4"/>
      <c r="AJ131" s="4"/>
      <c r="AK131" s="4"/>
      <c r="AL131" s="4"/>
      <c r="AM131" s="4"/>
      <c r="AN131" s="4"/>
      <c r="AO131" s="8"/>
      <c r="AP131" s="18">
        <f t="shared" ca="1" si="49"/>
        <v>1373.0399568028649</v>
      </c>
      <c r="AQ131" s="19"/>
      <c r="AR131" s="23">
        <f ca="1">IF(Table1[[#This Row],[Debt]]&gt;$AS$2,1,0)</f>
        <v>1</v>
      </c>
      <c r="AS131" s="24"/>
      <c r="AT131" s="24"/>
      <c r="AU131" s="19"/>
      <c r="AV131" s="24"/>
      <c r="AW131" s="82">
        <f ca="1">Table1[[#This Row],[Mortage left]]/Table1[[#This Row],[Value of the house]]</f>
        <v>0.37887347887751266</v>
      </c>
      <c r="AX131" s="29">
        <f t="shared" ca="1" si="50"/>
        <v>0</v>
      </c>
      <c r="AY131" s="30"/>
      <c r="AZ131" s="19"/>
      <c r="BA131" s="68">
        <f ca="1" xml:space="preserve"> IF(Table1[[#This Row],[Area]]="Sedi Beshr",Table1[[#This Row],[Income]],0)</f>
        <v>0</v>
      </c>
      <c r="BB131" s="65"/>
      <c r="BC131" s="65">
        <f ca="1" xml:space="preserve"> IF(Table1[[#This Row],[Area]]="Miami",Table1[[#This Row],[Income]],0)</f>
        <v>4961</v>
      </c>
      <c r="BD131" s="65"/>
      <c r="BE131" s="65">
        <f ca="1" xml:space="preserve"> IF(Table1[[#This Row],[Area]]="El-Shatbi",Table1[[#This Row],[Income]],0)</f>
        <v>0</v>
      </c>
      <c r="BF131" s="65"/>
      <c r="BG131" s="65">
        <f ca="1" xml:space="preserve"> IF(Table1[[#This Row],[Area]]="el-Hanovil",Table1[[#This Row],[Income]],0)</f>
        <v>0</v>
      </c>
      <c r="BH131" s="65"/>
      <c r="BI131" s="65">
        <f ca="1" xml:space="preserve"> IF(Table1[[#This Row],[Area]]="El-Dekhila",Table1[[#This Row],[Income]],0)</f>
        <v>0</v>
      </c>
      <c r="BJ131" s="66"/>
      <c r="BK131" s="16"/>
      <c r="BL131" s="68">
        <f ca="1"/>
        <v>0</v>
      </c>
      <c r="BM131" s="65"/>
      <c r="BN131" s="65">
        <f ca="1"/>
        <v>0</v>
      </c>
      <c r="BO131" s="65"/>
      <c r="BP131" s="65">
        <f ca="1"/>
        <v>0</v>
      </c>
      <c r="BQ131" s="65"/>
      <c r="BR131" s="65">
        <f ca="1"/>
        <v>0</v>
      </c>
      <c r="BS131" s="65"/>
      <c r="BT131" s="65">
        <f ca="1"/>
        <v>2852</v>
      </c>
      <c r="BU131" s="24"/>
      <c r="BV131" s="65">
        <f ca="1"/>
        <v>0</v>
      </c>
      <c r="BW131" s="19"/>
      <c r="BX131" s="16"/>
      <c r="BY131" s="56">
        <f ca="1">IF(Table1[[#This Row],[Debt]]&gt;Table1[[#This Row],[Income]],1,0)</f>
        <v>1</v>
      </c>
      <c r="BZ131" s="19"/>
      <c r="CA131" s="24"/>
      <c r="CB131" s="76">
        <f t="shared" ca="1" si="51"/>
        <v>0</v>
      </c>
      <c r="CC131" s="24"/>
      <c r="CD131" s="19"/>
      <c r="CE131" s="16"/>
      <c r="CF131" s="16"/>
      <c r="CG131" s="16"/>
      <c r="CH131" s="16"/>
    </row>
    <row r="132" spans="1:86" x14ac:dyDescent="0.35">
      <c r="A132" s="1">
        <f t="shared" ref="A132:A195" ca="1" si="53">RANDBETWEEN(0,1)</f>
        <v>1</v>
      </c>
      <c r="B132" s="1" t="str">
        <f t="shared" ref="B132:B195" ca="1" si="54">IF(A132 = 1, "Women","Men")</f>
        <v>Women</v>
      </c>
      <c r="C132" s="1">
        <f t="shared" ref="C132:C195" ca="1" si="55">RANDBETWEEN(20,40)</f>
        <v>33</v>
      </c>
      <c r="D132" s="1">
        <f t="shared" ref="D132:D195" ca="1" si="56">RANDBETWEEN(1,6)</f>
        <v>5</v>
      </c>
      <c r="E132" s="1" t="str">
        <f t="shared" ref="E132:E195" ca="1" si="57">VLOOKUP(D132,$CJ$3:$CK$8,2)</f>
        <v>general work</v>
      </c>
      <c r="F132" s="1">
        <f t="shared" ref="F132:F195" ca="1" si="58">RANDBETWEEN(1,5)</f>
        <v>2</v>
      </c>
      <c r="G132" s="1" t="str">
        <f t="shared" ref="G132:G195" ca="1" si="59">VLOOKUP(F132,$CL$3:$CM$7,2)</f>
        <v>college</v>
      </c>
      <c r="H132" s="1">
        <f t="shared" ref="H132:H195" ca="1" si="60">RANDBETWEEN(0,4)</f>
        <v>2</v>
      </c>
      <c r="I132" s="1">
        <f t="shared" ca="1" si="52"/>
        <v>3</v>
      </c>
      <c r="J132" s="70">
        <f t="shared" ref="J132:J195" ca="1" si="61">RANDBETWEEN(1000,7000)</f>
        <v>6447</v>
      </c>
      <c r="K132" s="1">
        <f t="shared" ref="K132:K195" ca="1" si="62">RANDBETWEEN(1,5)</f>
        <v>1</v>
      </c>
      <c r="L132" s="1" t="str">
        <f t="shared" ref="L132:L195" ca="1" si="63">VLOOKUP(K132,$CN$3:$CO$7,2)</f>
        <v>El-Shatbi</v>
      </c>
      <c r="M132" s="70">
        <f t="shared" ref="M132:M195" ca="1" si="64">J132*RANDBETWEEN(3,6)</f>
        <v>19341</v>
      </c>
      <c r="N132" s="70">
        <f t="shared" ref="N132:N195" ca="1" si="65">RAND()*M132</f>
        <v>347.97524182824429</v>
      </c>
      <c r="O132" s="70">
        <f t="shared" ref="O132:O195" ca="1" si="66">I132*RAND()*J132</f>
        <v>16748.831891692844</v>
      </c>
      <c r="P132" s="70">
        <f t="shared" ref="P132:P195" ca="1" si="67">RANDBETWEEN(0,O132)</f>
        <v>1621</v>
      </c>
      <c r="Q132" s="70">
        <f t="shared" ref="Q132:Q195" ca="1" si="68">RAND()*J132*2</f>
        <v>867.69383634185124</v>
      </c>
      <c r="R132" s="70">
        <f t="shared" ref="R132:R195" ca="1" si="69">RAND()*J132*1.5</f>
        <v>2958.8277118212131</v>
      </c>
      <c r="S132" s="70">
        <f t="shared" ref="S132:S195" ca="1" si="70">O132+M132+R132</f>
        <v>39048.659603514054</v>
      </c>
      <c r="T132" s="70">
        <f t="shared" ref="T132:T195" ca="1" si="71">N132+P132+Q132</f>
        <v>2836.6690781700954</v>
      </c>
      <c r="U132" s="70">
        <f t="shared" ref="U132:U195" ca="1" si="72">S132-T132</f>
        <v>36211.990525343957</v>
      </c>
      <c r="W132" s="7">
        <f t="shared" ref="W132:W195" ca="1" si="73">IF(B132="Women",1,0)</f>
        <v>1</v>
      </c>
      <c r="X132" s="4">
        <f t="shared" ref="X132:X195" ca="1" si="74">IF(B132 = "Men",1,0)</f>
        <v>0</v>
      </c>
      <c r="Y132" s="4"/>
      <c r="Z132" s="4"/>
      <c r="AA132" s="8"/>
      <c r="AC132" s="7">
        <f ca="1">IF(Table1[[#This Row],[field of work]] = "teaching",1,0)</f>
        <v>0</v>
      </c>
      <c r="AD132" s="4">
        <f ca="1">IF(Table1[[#This Row],[field of work]] = "health", 1,0)</f>
        <v>0</v>
      </c>
      <c r="AE132" s="4">
        <f ca="1">IF(Table1[[#This Row],[field of work]] = "construction", 1,0)</f>
        <v>0</v>
      </c>
      <c r="AF132" s="4">
        <f ca="1">IF(Table1[[#This Row],[field of work]] = "IT", 1,0)</f>
        <v>0</v>
      </c>
      <c r="AG132" s="4">
        <f ca="1">IF(Table1[[#This Row],[field of work]] = "general work", 1,0)</f>
        <v>1</v>
      </c>
      <c r="AH132" s="4">
        <f ca="1">IF(Table1[[#This Row],[field of work]] = "agriculture", 1,0)</f>
        <v>0</v>
      </c>
      <c r="AI132" s="4"/>
      <c r="AJ132" s="4"/>
      <c r="AK132" s="4"/>
      <c r="AL132" s="4"/>
      <c r="AM132" s="4"/>
      <c r="AN132" s="4"/>
      <c r="AO132" s="8"/>
      <c r="AP132" s="18">
        <f t="shared" ref="AP132:AP195" ca="1" si="75" xml:space="preserve"> O132/I132</f>
        <v>5582.9439638976146</v>
      </c>
      <c r="AQ132" s="19"/>
      <c r="AR132" s="23">
        <f ca="1">IF(Table1[[#This Row],[Debt]]&gt;$AS$2,1,0)</f>
        <v>0</v>
      </c>
      <c r="AS132" s="24"/>
      <c r="AT132" s="24"/>
      <c r="AU132" s="19"/>
      <c r="AV132" s="24"/>
      <c r="AW132" s="82">
        <f ca="1">Table1[[#This Row],[Mortage left]]/Table1[[#This Row],[Value of the house]]</f>
        <v>1.7991584810932437E-2</v>
      </c>
      <c r="AX132" s="29">
        <f t="shared" ref="AX132:AX195" ca="1" si="76">IF(AW132&lt;$AY$2,1,0)</f>
        <v>1</v>
      </c>
      <c r="AY132" s="30"/>
      <c r="AZ132" s="19"/>
      <c r="BA132" s="68">
        <f ca="1" xml:space="preserve"> IF(Table1[[#This Row],[Area]]="Sedi Beshr",Table1[[#This Row],[Income]],0)</f>
        <v>0</v>
      </c>
      <c r="BB132" s="65"/>
      <c r="BC132" s="65">
        <f ca="1" xml:space="preserve"> IF(Table1[[#This Row],[Area]]="Miami",Table1[[#This Row],[Income]],0)</f>
        <v>0</v>
      </c>
      <c r="BD132" s="65"/>
      <c r="BE132" s="65">
        <f ca="1" xml:space="preserve"> IF(Table1[[#This Row],[Area]]="El-Shatbi",Table1[[#This Row],[Income]],0)</f>
        <v>6447</v>
      </c>
      <c r="BF132" s="65"/>
      <c r="BG132" s="65">
        <f ca="1" xml:space="preserve"> IF(Table1[[#This Row],[Area]]="el-Hanovil",Table1[[#This Row],[Income]],0)</f>
        <v>0</v>
      </c>
      <c r="BH132" s="65"/>
      <c r="BI132" s="65">
        <f ca="1" xml:space="preserve"> IF(Table1[[#This Row],[Area]]="El-Dekhila",Table1[[#This Row],[Income]],0)</f>
        <v>0</v>
      </c>
      <c r="BJ132" s="66"/>
      <c r="BK132" s="16"/>
      <c r="BL132" s="68">
        <f ca="1"/>
        <v>0</v>
      </c>
      <c r="BM132" s="65"/>
      <c r="BN132" s="65">
        <f ca="1"/>
        <v>0</v>
      </c>
      <c r="BO132" s="65"/>
      <c r="BP132" s="65">
        <f ca="1"/>
        <v>0</v>
      </c>
      <c r="BQ132" s="65"/>
      <c r="BR132" s="65">
        <f ca="1"/>
        <v>0</v>
      </c>
      <c r="BS132" s="65"/>
      <c r="BT132" s="65">
        <f ca="1"/>
        <v>4961</v>
      </c>
      <c r="BU132" s="24"/>
      <c r="BV132" s="65">
        <f ca="1"/>
        <v>0</v>
      </c>
      <c r="BW132" s="19"/>
      <c r="BX132" s="16"/>
      <c r="BY132" s="56">
        <f ca="1">IF(Table1[[#This Row],[Debt]]&gt;Table1[[#This Row],[Income]],1,0)</f>
        <v>0</v>
      </c>
      <c r="BZ132" s="19"/>
      <c r="CA132" s="24"/>
      <c r="CB132" s="76">
        <f t="shared" ca="1" si="51"/>
        <v>27</v>
      </c>
      <c r="CC132" s="24"/>
      <c r="CD132" s="19"/>
      <c r="CE132" s="16"/>
      <c r="CF132" s="16"/>
      <c r="CG132" s="16"/>
      <c r="CH132" s="16"/>
    </row>
    <row r="133" spans="1:86" x14ac:dyDescent="0.35">
      <c r="A133" s="1">
        <f t="shared" ca="1" si="53"/>
        <v>0</v>
      </c>
      <c r="B133" s="1" t="str">
        <f t="shared" ca="1" si="54"/>
        <v>Men</v>
      </c>
      <c r="C133" s="1">
        <f t="shared" ca="1" si="55"/>
        <v>30</v>
      </c>
      <c r="D133" s="1">
        <f t="shared" ca="1" si="56"/>
        <v>6</v>
      </c>
      <c r="E133" s="1" t="str">
        <f t="shared" ca="1" si="57"/>
        <v>agriculture</v>
      </c>
      <c r="F133" s="1">
        <f t="shared" ca="1" si="58"/>
        <v>2</v>
      </c>
      <c r="G133" s="1" t="str">
        <f t="shared" ca="1" si="59"/>
        <v>college</v>
      </c>
      <c r="H133" s="1">
        <f t="shared" ca="1" si="60"/>
        <v>2</v>
      </c>
      <c r="I133" s="1">
        <f t="shared" ca="1" si="52"/>
        <v>2</v>
      </c>
      <c r="J133" s="70">
        <f t="shared" ca="1" si="61"/>
        <v>1555</v>
      </c>
      <c r="K133" s="1">
        <f t="shared" ca="1" si="62"/>
        <v>3</v>
      </c>
      <c r="L133" s="1" t="str">
        <f t="shared" ca="1" si="63"/>
        <v>El-Hanovil</v>
      </c>
      <c r="M133" s="70">
        <f t="shared" ca="1" si="64"/>
        <v>6220</v>
      </c>
      <c r="N133" s="70">
        <f t="shared" ca="1" si="65"/>
        <v>1292.8742033739895</v>
      </c>
      <c r="O133" s="70">
        <f t="shared" ca="1" si="66"/>
        <v>1103.6645429988293</v>
      </c>
      <c r="P133" s="70">
        <f t="shared" ca="1" si="67"/>
        <v>827</v>
      </c>
      <c r="Q133" s="70">
        <f t="shared" ca="1" si="68"/>
        <v>120.4721706411549</v>
      </c>
      <c r="R133" s="70">
        <f t="shared" ca="1" si="69"/>
        <v>1186.8840662523548</v>
      </c>
      <c r="S133" s="70">
        <f t="shared" ca="1" si="70"/>
        <v>8510.5486092511837</v>
      </c>
      <c r="T133" s="70">
        <f t="shared" ca="1" si="71"/>
        <v>2240.3463740151446</v>
      </c>
      <c r="U133" s="70">
        <f t="shared" ca="1" si="72"/>
        <v>6270.2022352360391</v>
      </c>
      <c r="W133" s="7">
        <f t="shared" ca="1" si="73"/>
        <v>0</v>
      </c>
      <c r="X133" s="4">
        <f t="shared" ca="1" si="74"/>
        <v>1</v>
      </c>
      <c r="Y133" s="4"/>
      <c r="Z133" s="4"/>
      <c r="AA133" s="8"/>
      <c r="AC133" s="7">
        <f ca="1">IF(Table1[[#This Row],[field of work]] = "teaching",1,0)</f>
        <v>0</v>
      </c>
      <c r="AD133" s="4">
        <f ca="1">IF(Table1[[#This Row],[field of work]] = "health", 1,0)</f>
        <v>0</v>
      </c>
      <c r="AE133" s="4">
        <f ca="1">IF(Table1[[#This Row],[field of work]] = "construction", 1,0)</f>
        <v>0</v>
      </c>
      <c r="AF133" s="4">
        <f ca="1">IF(Table1[[#This Row],[field of work]] = "IT", 1,0)</f>
        <v>0</v>
      </c>
      <c r="AG133" s="4">
        <f ca="1">IF(Table1[[#This Row],[field of work]] = "general work", 1,0)</f>
        <v>0</v>
      </c>
      <c r="AH133" s="4">
        <f ca="1">IF(Table1[[#This Row],[field of work]] = "agriculture", 1,0)</f>
        <v>1</v>
      </c>
      <c r="AI133" s="4"/>
      <c r="AJ133" s="4"/>
      <c r="AK133" s="4"/>
      <c r="AL133" s="4"/>
      <c r="AM133" s="4"/>
      <c r="AN133" s="4"/>
      <c r="AO133" s="8"/>
      <c r="AP133" s="18">
        <f t="shared" ca="1" si="75"/>
        <v>551.83227149941467</v>
      </c>
      <c r="AQ133" s="19"/>
      <c r="AR133" s="23">
        <f ca="1">IF(Table1[[#This Row],[Debt]]&gt;$AS$2,1,0)</f>
        <v>0</v>
      </c>
      <c r="AS133" s="24"/>
      <c r="AT133" s="24"/>
      <c r="AU133" s="19"/>
      <c r="AV133" s="24"/>
      <c r="AW133" s="82">
        <f ca="1">Table1[[#This Row],[Mortage left]]/Table1[[#This Row],[Value of the house]]</f>
        <v>0.20785758896687934</v>
      </c>
      <c r="AX133" s="29">
        <f t="shared" ca="1" si="76"/>
        <v>1</v>
      </c>
      <c r="AY133" s="30"/>
      <c r="AZ133" s="19"/>
      <c r="BA133" s="68">
        <f ca="1" xml:space="preserve"> IF(Table1[[#This Row],[Area]]="Sedi Beshr",Table1[[#This Row],[Income]],0)</f>
        <v>0</v>
      </c>
      <c r="BB133" s="65"/>
      <c r="BC133" s="65">
        <f ca="1" xml:space="preserve"> IF(Table1[[#This Row],[Area]]="Miami",Table1[[#This Row],[Income]],0)</f>
        <v>0</v>
      </c>
      <c r="BD133" s="65"/>
      <c r="BE133" s="65">
        <f ca="1" xml:space="preserve"> IF(Table1[[#This Row],[Area]]="El-Shatbi",Table1[[#This Row],[Income]],0)</f>
        <v>0</v>
      </c>
      <c r="BF133" s="65"/>
      <c r="BG133" s="65">
        <f ca="1" xml:space="preserve"> IF(Table1[[#This Row],[Area]]="el-Hanovil",Table1[[#This Row],[Income]],0)</f>
        <v>1555</v>
      </c>
      <c r="BH133" s="65"/>
      <c r="BI133" s="65">
        <f ca="1" xml:space="preserve"> IF(Table1[[#This Row],[Area]]="El-Dekhila",Table1[[#This Row],[Income]],0)</f>
        <v>0</v>
      </c>
      <c r="BJ133" s="66"/>
      <c r="BK133" s="16"/>
      <c r="BL133" s="68">
        <f ca="1"/>
        <v>0</v>
      </c>
      <c r="BM133" s="65"/>
      <c r="BN133" s="65">
        <f ca="1"/>
        <v>0</v>
      </c>
      <c r="BO133" s="65"/>
      <c r="BP133" s="65">
        <f ca="1"/>
        <v>0</v>
      </c>
      <c r="BQ133" s="65"/>
      <c r="BR133" s="65">
        <f ca="1"/>
        <v>0</v>
      </c>
      <c r="BS133" s="65"/>
      <c r="BT133" s="65">
        <f ca="1"/>
        <v>6447</v>
      </c>
      <c r="BU133" s="24"/>
      <c r="BV133" s="65">
        <f ca="1"/>
        <v>0</v>
      </c>
      <c r="BW133" s="19"/>
      <c r="BX133" s="16"/>
      <c r="BY133" s="56">
        <f ca="1">IF(Table1[[#This Row],[Debt]]&gt;Table1[[#This Row],[Income]],1,0)</f>
        <v>0</v>
      </c>
      <c r="BZ133" s="19"/>
      <c r="CA133" s="24"/>
      <c r="CB133" s="76">
        <f t="shared" ref="CB133:CB196" ca="1" si="77">IF(U132&gt;CC132, C132,0)</f>
        <v>33</v>
      </c>
      <c r="CC133" s="24"/>
      <c r="CD133" s="19"/>
      <c r="CE133" s="16"/>
      <c r="CF133" s="16"/>
      <c r="CG133" s="16"/>
      <c r="CH133" s="16"/>
    </row>
    <row r="134" spans="1:86" x14ac:dyDescent="0.35">
      <c r="A134" s="1">
        <f t="shared" ca="1" si="53"/>
        <v>1</v>
      </c>
      <c r="B134" s="1" t="str">
        <f t="shared" ca="1" si="54"/>
        <v>Women</v>
      </c>
      <c r="C134" s="1">
        <f t="shared" ca="1" si="55"/>
        <v>21</v>
      </c>
      <c r="D134" s="1">
        <f t="shared" ca="1" si="56"/>
        <v>1</v>
      </c>
      <c r="E134" s="1" t="str">
        <f t="shared" ca="1" si="57"/>
        <v>health</v>
      </c>
      <c r="F134" s="1">
        <f t="shared" ca="1" si="58"/>
        <v>1</v>
      </c>
      <c r="G134" s="1" t="str">
        <f t="shared" ca="1" si="59"/>
        <v>High school</v>
      </c>
      <c r="H134" s="1">
        <f t="shared" ca="1" si="60"/>
        <v>3</v>
      </c>
      <c r="I134" s="1">
        <f t="shared" ca="1" si="52"/>
        <v>3</v>
      </c>
      <c r="J134" s="70">
        <f t="shared" ca="1" si="61"/>
        <v>3755</v>
      </c>
      <c r="K134" s="1">
        <f t="shared" ca="1" si="62"/>
        <v>2</v>
      </c>
      <c r="L134" s="1" t="str">
        <f t="shared" ca="1" si="63"/>
        <v>Miami</v>
      </c>
      <c r="M134" s="70">
        <f t="shared" ca="1" si="64"/>
        <v>11265</v>
      </c>
      <c r="N134" s="70">
        <f t="shared" ca="1" si="65"/>
        <v>690.46250930479471</v>
      </c>
      <c r="O134" s="70">
        <f t="shared" ca="1" si="66"/>
        <v>8598.7306261121739</v>
      </c>
      <c r="P134" s="70">
        <f t="shared" ca="1" si="67"/>
        <v>1404</v>
      </c>
      <c r="Q134" s="70">
        <f t="shared" ca="1" si="68"/>
        <v>6568.6235030520575</v>
      </c>
      <c r="R134" s="70">
        <f t="shared" ca="1" si="69"/>
        <v>2127.5624665865025</v>
      </c>
      <c r="S134" s="70">
        <f t="shared" ca="1" si="70"/>
        <v>21991.293092698677</v>
      </c>
      <c r="T134" s="70">
        <f t="shared" ca="1" si="71"/>
        <v>8663.0860123568527</v>
      </c>
      <c r="U134" s="70">
        <f t="shared" ca="1" si="72"/>
        <v>13328.207080341825</v>
      </c>
      <c r="W134" s="7">
        <f t="shared" ca="1" si="73"/>
        <v>1</v>
      </c>
      <c r="X134" s="4">
        <f t="shared" ca="1" si="74"/>
        <v>0</v>
      </c>
      <c r="Y134" s="4"/>
      <c r="Z134" s="4"/>
      <c r="AA134" s="8"/>
      <c r="AC134" s="7">
        <f ca="1">IF(Table1[[#This Row],[field of work]] = "teaching",1,0)</f>
        <v>0</v>
      </c>
      <c r="AD134" s="4">
        <f ca="1">IF(Table1[[#This Row],[field of work]] = "health", 1,0)</f>
        <v>1</v>
      </c>
      <c r="AE134" s="4">
        <f ca="1">IF(Table1[[#This Row],[field of work]] = "construction", 1,0)</f>
        <v>0</v>
      </c>
      <c r="AF134" s="4">
        <f ca="1">IF(Table1[[#This Row],[field of work]] = "IT", 1,0)</f>
        <v>0</v>
      </c>
      <c r="AG134" s="4">
        <f ca="1">IF(Table1[[#This Row],[field of work]] = "general work", 1,0)</f>
        <v>0</v>
      </c>
      <c r="AH134" s="4">
        <f ca="1">IF(Table1[[#This Row],[field of work]] = "agriculture", 1,0)</f>
        <v>0</v>
      </c>
      <c r="AI134" s="4"/>
      <c r="AJ134" s="4"/>
      <c r="AK134" s="4"/>
      <c r="AL134" s="4"/>
      <c r="AM134" s="4"/>
      <c r="AN134" s="4"/>
      <c r="AO134" s="8"/>
      <c r="AP134" s="18">
        <f t="shared" ca="1" si="75"/>
        <v>2866.2435420373913</v>
      </c>
      <c r="AQ134" s="19"/>
      <c r="AR134" s="23">
        <f ca="1">IF(Table1[[#This Row],[Debt]]&gt;$AS$2,1,0)</f>
        <v>1</v>
      </c>
      <c r="AS134" s="24"/>
      <c r="AT134" s="24"/>
      <c r="AU134" s="19"/>
      <c r="AV134" s="24"/>
      <c r="AW134" s="82">
        <f ca="1">Table1[[#This Row],[Mortage left]]/Table1[[#This Row],[Value of the house]]</f>
        <v>6.1292721642680403E-2</v>
      </c>
      <c r="AX134" s="29">
        <f t="shared" ca="1" si="76"/>
        <v>1</v>
      </c>
      <c r="AY134" s="30"/>
      <c r="AZ134" s="19"/>
      <c r="BA134" s="68">
        <f ca="1" xml:space="preserve"> IF(Table1[[#This Row],[Area]]="Sedi Beshr",Table1[[#This Row],[Income]],0)</f>
        <v>0</v>
      </c>
      <c r="BB134" s="65"/>
      <c r="BC134" s="65">
        <f ca="1" xml:space="preserve"> IF(Table1[[#This Row],[Area]]="Miami",Table1[[#This Row],[Income]],0)</f>
        <v>3755</v>
      </c>
      <c r="BD134" s="65"/>
      <c r="BE134" s="65">
        <f ca="1" xml:space="preserve"> IF(Table1[[#This Row],[Area]]="El-Shatbi",Table1[[#This Row],[Income]],0)</f>
        <v>0</v>
      </c>
      <c r="BF134" s="65"/>
      <c r="BG134" s="65">
        <f ca="1" xml:space="preserve"> IF(Table1[[#This Row],[Area]]="el-Hanovil",Table1[[#This Row],[Income]],0)</f>
        <v>0</v>
      </c>
      <c r="BH134" s="65"/>
      <c r="BI134" s="65">
        <f ca="1" xml:space="preserve"> IF(Table1[[#This Row],[Area]]="El-Dekhila",Table1[[#This Row],[Income]],0)</f>
        <v>0</v>
      </c>
      <c r="BJ134" s="66"/>
      <c r="BK134" s="16"/>
      <c r="BL134" s="68">
        <f ca="1"/>
        <v>0</v>
      </c>
      <c r="BM134" s="65"/>
      <c r="BN134" s="65">
        <f ca="1"/>
        <v>0</v>
      </c>
      <c r="BO134" s="65"/>
      <c r="BP134" s="65">
        <f ca="1"/>
        <v>0</v>
      </c>
      <c r="BQ134" s="65"/>
      <c r="BR134" s="65">
        <f ca="1"/>
        <v>0</v>
      </c>
      <c r="BS134" s="65"/>
      <c r="BT134" s="65">
        <f ca="1"/>
        <v>0</v>
      </c>
      <c r="BU134" s="24"/>
      <c r="BV134" s="65">
        <f ca="1"/>
        <v>1555</v>
      </c>
      <c r="BW134" s="19"/>
      <c r="BX134" s="16"/>
      <c r="BY134" s="56">
        <f ca="1">IF(Table1[[#This Row],[Debt]]&gt;Table1[[#This Row],[Income]],1,0)</f>
        <v>1</v>
      </c>
      <c r="BZ134" s="19"/>
      <c r="CA134" s="24"/>
      <c r="CB134" s="76">
        <f t="shared" ca="1" si="77"/>
        <v>30</v>
      </c>
      <c r="CC134" s="24"/>
      <c r="CD134" s="19"/>
      <c r="CE134" s="16"/>
      <c r="CF134" s="16"/>
      <c r="CG134" s="16"/>
      <c r="CH134" s="16"/>
    </row>
    <row r="135" spans="1:86" x14ac:dyDescent="0.35">
      <c r="A135" s="1">
        <f t="shared" ca="1" si="53"/>
        <v>1</v>
      </c>
      <c r="B135" s="1" t="str">
        <f t="shared" ca="1" si="54"/>
        <v>Women</v>
      </c>
      <c r="C135" s="1">
        <f t="shared" ca="1" si="55"/>
        <v>32</v>
      </c>
      <c r="D135" s="1">
        <f t="shared" ca="1" si="56"/>
        <v>6</v>
      </c>
      <c r="E135" s="1" t="str">
        <f t="shared" ca="1" si="57"/>
        <v>agriculture</v>
      </c>
      <c r="F135" s="1">
        <f t="shared" ca="1" si="58"/>
        <v>1</v>
      </c>
      <c r="G135" s="1" t="str">
        <f t="shared" ca="1" si="59"/>
        <v>High school</v>
      </c>
      <c r="H135" s="1">
        <f t="shared" ca="1" si="60"/>
        <v>2</v>
      </c>
      <c r="I135" s="1">
        <f t="shared" ca="1" si="52"/>
        <v>2</v>
      </c>
      <c r="J135" s="70">
        <f t="shared" ca="1" si="61"/>
        <v>5958</v>
      </c>
      <c r="K135" s="1">
        <f t="shared" ca="1" si="62"/>
        <v>4</v>
      </c>
      <c r="L135" s="1" t="str">
        <f t="shared" ca="1" si="63"/>
        <v>El-Dekhila</v>
      </c>
      <c r="M135" s="70">
        <f t="shared" ca="1" si="64"/>
        <v>23832</v>
      </c>
      <c r="N135" s="70">
        <f t="shared" ca="1" si="65"/>
        <v>15684.773821491841</v>
      </c>
      <c r="O135" s="70">
        <f t="shared" ca="1" si="66"/>
        <v>8172.3908409576561</v>
      </c>
      <c r="P135" s="70">
        <f t="shared" ca="1" si="67"/>
        <v>990</v>
      </c>
      <c r="Q135" s="70">
        <f t="shared" ca="1" si="68"/>
        <v>9283.4177987938965</v>
      </c>
      <c r="R135" s="70">
        <f t="shared" ca="1" si="69"/>
        <v>2910.8347486254293</v>
      </c>
      <c r="S135" s="70">
        <f t="shared" ca="1" si="70"/>
        <v>34915.225589583082</v>
      </c>
      <c r="T135" s="70">
        <f t="shared" ca="1" si="71"/>
        <v>25958.191620285739</v>
      </c>
      <c r="U135" s="70">
        <f t="shared" ca="1" si="72"/>
        <v>8957.033969297343</v>
      </c>
      <c r="W135" s="7">
        <f t="shared" ca="1" si="73"/>
        <v>1</v>
      </c>
      <c r="X135" s="4">
        <f t="shared" ca="1" si="74"/>
        <v>0</v>
      </c>
      <c r="Y135" s="4"/>
      <c r="Z135" s="4"/>
      <c r="AA135" s="8"/>
      <c r="AC135" s="7">
        <f ca="1">IF(Table1[[#This Row],[field of work]] = "teaching",1,0)</f>
        <v>0</v>
      </c>
      <c r="AD135" s="4">
        <f ca="1">IF(Table1[[#This Row],[field of work]] = "health", 1,0)</f>
        <v>0</v>
      </c>
      <c r="AE135" s="4">
        <f ca="1">IF(Table1[[#This Row],[field of work]] = "construction", 1,0)</f>
        <v>0</v>
      </c>
      <c r="AF135" s="4">
        <f ca="1">IF(Table1[[#This Row],[field of work]] = "IT", 1,0)</f>
        <v>0</v>
      </c>
      <c r="AG135" s="4">
        <f ca="1">IF(Table1[[#This Row],[field of work]] = "general work", 1,0)</f>
        <v>0</v>
      </c>
      <c r="AH135" s="4">
        <f ca="1">IF(Table1[[#This Row],[field of work]] = "agriculture", 1,0)</f>
        <v>1</v>
      </c>
      <c r="AI135" s="4"/>
      <c r="AJ135" s="4"/>
      <c r="AK135" s="4"/>
      <c r="AL135" s="4"/>
      <c r="AM135" s="4"/>
      <c r="AN135" s="4"/>
      <c r="AO135" s="8"/>
      <c r="AP135" s="18">
        <f t="shared" ca="1" si="75"/>
        <v>4086.1954204788281</v>
      </c>
      <c r="AQ135" s="19"/>
      <c r="AR135" s="23">
        <f ca="1">IF(Table1[[#This Row],[Debt]]&gt;$AS$2,1,0)</f>
        <v>1</v>
      </c>
      <c r="AS135" s="24"/>
      <c r="AT135" s="24"/>
      <c r="AU135" s="19"/>
      <c r="AV135" s="24"/>
      <c r="AW135" s="82">
        <f ca="1">Table1[[#This Row],[Mortage left]]/Table1[[#This Row],[Value of the house]]</f>
        <v>0.65813921708173218</v>
      </c>
      <c r="AX135" s="29">
        <f t="shared" ca="1" si="76"/>
        <v>0</v>
      </c>
      <c r="AY135" s="30"/>
      <c r="AZ135" s="19"/>
      <c r="BA135" s="68">
        <f ca="1" xml:space="preserve"> IF(Table1[[#This Row],[Area]]="Sedi Beshr",Table1[[#This Row],[Income]],0)</f>
        <v>0</v>
      </c>
      <c r="BB135" s="65"/>
      <c r="BC135" s="65">
        <f ca="1" xml:space="preserve"> IF(Table1[[#This Row],[Area]]="Miami",Table1[[#This Row],[Income]],0)</f>
        <v>0</v>
      </c>
      <c r="BD135" s="65"/>
      <c r="BE135" s="65">
        <f ca="1" xml:space="preserve"> IF(Table1[[#This Row],[Area]]="El-Shatbi",Table1[[#This Row],[Income]],0)</f>
        <v>0</v>
      </c>
      <c r="BF135" s="65"/>
      <c r="BG135" s="65">
        <f ca="1" xml:space="preserve"> IF(Table1[[#This Row],[Area]]="el-Hanovil",Table1[[#This Row],[Income]],0)</f>
        <v>0</v>
      </c>
      <c r="BH135" s="65"/>
      <c r="BI135" s="65">
        <f ca="1" xml:space="preserve"> IF(Table1[[#This Row],[Area]]="El-Dekhila",Table1[[#This Row],[Income]],0)</f>
        <v>5958</v>
      </c>
      <c r="BJ135" s="66"/>
      <c r="BK135" s="16"/>
      <c r="BL135" s="68">
        <f ca="1"/>
        <v>3755</v>
      </c>
      <c r="BM135" s="65"/>
      <c r="BN135" s="65">
        <f ca="1"/>
        <v>0</v>
      </c>
      <c r="BO135" s="65"/>
      <c r="BP135" s="65">
        <f ca="1"/>
        <v>0</v>
      </c>
      <c r="BQ135" s="65"/>
      <c r="BR135" s="65">
        <f ca="1"/>
        <v>0</v>
      </c>
      <c r="BS135" s="65"/>
      <c r="BT135" s="65">
        <f ca="1"/>
        <v>0</v>
      </c>
      <c r="BU135" s="24"/>
      <c r="BV135" s="65">
        <f ca="1"/>
        <v>0</v>
      </c>
      <c r="BW135" s="19"/>
      <c r="BX135" s="16"/>
      <c r="BY135" s="56">
        <f ca="1">IF(Table1[[#This Row],[Debt]]&gt;Table1[[#This Row],[Income]],1,0)</f>
        <v>1</v>
      </c>
      <c r="BZ135" s="19"/>
      <c r="CA135" s="24"/>
      <c r="CB135" s="76">
        <f t="shared" ca="1" si="77"/>
        <v>21</v>
      </c>
      <c r="CC135" s="24"/>
      <c r="CD135" s="19"/>
      <c r="CE135" s="16"/>
      <c r="CF135" s="16"/>
      <c r="CG135" s="16"/>
      <c r="CH135" s="16"/>
    </row>
    <row r="136" spans="1:86" x14ac:dyDescent="0.35">
      <c r="A136" s="1">
        <f t="shared" ca="1" si="53"/>
        <v>0</v>
      </c>
      <c r="B136" s="1" t="str">
        <f t="shared" ca="1" si="54"/>
        <v>Men</v>
      </c>
      <c r="C136" s="1">
        <f t="shared" ca="1" si="55"/>
        <v>23</v>
      </c>
      <c r="D136" s="1">
        <f t="shared" ca="1" si="56"/>
        <v>6</v>
      </c>
      <c r="E136" s="1" t="str">
        <f t="shared" ca="1" si="57"/>
        <v>agriculture</v>
      </c>
      <c r="F136" s="1">
        <f t="shared" ca="1" si="58"/>
        <v>1</v>
      </c>
      <c r="G136" s="1" t="str">
        <f t="shared" ca="1" si="59"/>
        <v>High school</v>
      </c>
      <c r="H136" s="1">
        <f t="shared" ca="1" si="60"/>
        <v>4</v>
      </c>
      <c r="I136" s="1">
        <f t="shared" ca="1" si="52"/>
        <v>1</v>
      </c>
      <c r="J136" s="70">
        <f t="shared" ca="1" si="61"/>
        <v>6071</v>
      </c>
      <c r="K136" s="1">
        <f t="shared" ca="1" si="62"/>
        <v>5</v>
      </c>
      <c r="L136" s="1" t="str">
        <f t="shared" ca="1" si="63"/>
        <v>Sedi Beshr</v>
      </c>
      <c r="M136" s="70">
        <f t="shared" ca="1" si="64"/>
        <v>18213</v>
      </c>
      <c r="N136" s="70">
        <f t="shared" ca="1" si="65"/>
        <v>3048.0364983929953</v>
      </c>
      <c r="O136" s="70">
        <f t="shared" ca="1" si="66"/>
        <v>4599.770019354678</v>
      </c>
      <c r="P136" s="70">
        <f t="shared" ca="1" si="67"/>
        <v>1554</v>
      </c>
      <c r="Q136" s="70">
        <f t="shared" ca="1" si="68"/>
        <v>8512.8358158912397</v>
      </c>
      <c r="R136" s="70">
        <f t="shared" ca="1" si="69"/>
        <v>429.57709621640544</v>
      </c>
      <c r="S136" s="70">
        <f t="shared" ca="1" si="70"/>
        <v>23242.347115571083</v>
      </c>
      <c r="T136" s="70">
        <f t="shared" ca="1" si="71"/>
        <v>13114.872314284235</v>
      </c>
      <c r="U136" s="70">
        <f t="shared" ca="1" si="72"/>
        <v>10127.474801286848</v>
      </c>
      <c r="W136" s="7">
        <f t="shared" ca="1" si="73"/>
        <v>0</v>
      </c>
      <c r="X136" s="4">
        <f t="shared" ca="1" si="74"/>
        <v>1</v>
      </c>
      <c r="Y136" s="4"/>
      <c r="Z136" s="4"/>
      <c r="AA136" s="8"/>
      <c r="AC136" s="7">
        <f ca="1">IF(Table1[[#This Row],[field of work]] = "teaching",1,0)</f>
        <v>0</v>
      </c>
      <c r="AD136" s="4">
        <f ca="1">IF(Table1[[#This Row],[field of work]] = "health", 1,0)</f>
        <v>0</v>
      </c>
      <c r="AE136" s="4">
        <f ca="1">IF(Table1[[#This Row],[field of work]] = "construction", 1,0)</f>
        <v>0</v>
      </c>
      <c r="AF136" s="4">
        <f ca="1">IF(Table1[[#This Row],[field of work]] = "IT", 1,0)</f>
        <v>0</v>
      </c>
      <c r="AG136" s="4">
        <f ca="1">IF(Table1[[#This Row],[field of work]] = "general work", 1,0)</f>
        <v>0</v>
      </c>
      <c r="AH136" s="4">
        <f ca="1">IF(Table1[[#This Row],[field of work]] = "agriculture", 1,0)</f>
        <v>1</v>
      </c>
      <c r="AI136" s="4"/>
      <c r="AJ136" s="4"/>
      <c r="AK136" s="4"/>
      <c r="AL136" s="4"/>
      <c r="AM136" s="4"/>
      <c r="AN136" s="4"/>
      <c r="AO136" s="8"/>
      <c r="AP136" s="18">
        <f t="shared" ca="1" si="75"/>
        <v>4599.770019354678</v>
      </c>
      <c r="AQ136" s="19"/>
      <c r="AR136" s="23">
        <f ca="1">IF(Table1[[#This Row],[Debt]]&gt;$AS$2,1,0)</f>
        <v>1</v>
      </c>
      <c r="AS136" s="24"/>
      <c r="AT136" s="24"/>
      <c r="AU136" s="19"/>
      <c r="AV136" s="24"/>
      <c r="AW136" s="82">
        <f ca="1">Table1[[#This Row],[Mortage left]]/Table1[[#This Row],[Value of the house]]</f>
        <v>0.16735499359759487</v>
      </c>
      <c r="AX136" s="29">
        <f t="shared" ca="1" si="76"/>
        <v>1</v>
      </c>
      <c r="AY136" s="30"/>
      <c r="AZ136" s="19"/>
      <c r="BA136" s="68">
        <f ca="1" xml:space="preserve"> IF(Table1[[#This Row],[Area]]="Sedi Beshr",Table1[[#This Row],[Income]],0)</f>
        <v>6071</v>
      </c>
      <c r="BB136" s="65"/>
      <c r="BC136" s="65">
        <f ca="1" xml:space="preserve"> IF(Table1[[#This Row],[Area]]="Miami",Table1[[#This Row],[Income]],0)</f>
        <v>0</v>
      </c>
      <c r="BD136" s="65"/>
      <c r="BE136" s="65">
        <f ca="1" xml:space="preserve"> IF(Table1[[#This Row],[Area]]="El-Shatbi",Table1[[#This Row],[Income]],0)</f>
        <v>0</v>
      </c>
      <c r="BF136" s="65"/>
      <c r="BG136" s="65">
        <f ca="1" xml:space="preserve"> IF(Table1[[#This Row],[Area]]="el-Hanovil",Table1[[#This Row],[Income]],0)</f>
        <v>0</v>
      </c>
      <c r="BH136" s="65"/>
      <c r="BI136" s="65">
        <f ca="1" xml:space="preserve"> IF(Table1[[#This Row],[Area]]="El-Dekhila",Table1[[#This Row],[Income]],0)</f>
        <v>0</v>
      </c>
      <c r="BJ136" s="66"/>
      <c r="BK136" s="16"/>
      <c r="BL136" s="68">
        <f ca="1"/>
        <v>0</v>
      </c>
      <c r="BM136" s="65"/>
      <c r="BN136" s="65">
        <f ca="1"/>
        <v>0</v>
      </c>
      <c r="BO136" s="65"/>
      <c r="BP136" s="65">
        <f ca="1"/>
        <v>0</v>
      </c>
      <c r="BQ136" s="65"/>
      <c r="BR136" s="65">
        <f ca="1"/>
        <v>0</v>
      </c>
      <c r="BS136" s="65"/>
      <c r="BT136" s="65">
        <f ca="1"/>
        <v>0</v>
      </c>
      <c r="BU136" s="24"/>
      <c r="BV136" s="65">
        <f ca="1"/>
        <v>5958</v>
      </c>
      <c r="BW136" s="19"/>
      <c r="BX136" s="16"/>
      <c r="BY136" s="56">
        <f ca="1">IF(Table1[[#This Row],[Debt]]&gt;Table1[[#This Row],[Income]],1,0)</f>
        <v>1</v>
      </c>
      <c r="BZ136" s="19"/>
      <c r="CA136" s="24"/>
      <c r="CB136" s="76">
        <f t="shared" ca="1" si="77"/>
        <v>32</v>
      </c>
      <c r="CC136" s="24"/>
      <c r="CD136" s="19"/>
      <c r="CE136" s="16"/>
      <c r="CF136" s="16"/>
      <c r="CG136" s="16"/>
      <c r="CH136" s="16"/>
    </row>
    <row r="137" spans="1:86" x14ac:dyDescent="0.35">
      <c r="A137" s="1">
        <f t="shared" ca="1" si="53"/>
        <v>0</v>
      </c>
      <c r="B137" s="1" t="str">
        <f t="shared" ca="1" si="54"/>
        <v>Men</v>
      </c>
      <c r="C137" s="1">
        <f t="shared" ca="1" si="55"/>
        <v>20</v>
      </c>
      <c r="D137" s="1">
        <f t="shared" ca="1" si="56"/>
        <v>4</v>
      </c>
      <c r="E137" s="1" t="str">
        <f t="shared" ca="1" si="57"/>
        <v>IT</v>
      </c>
      <c r="F137" s="1">
        <f t="shared" ca="1" si="58"/>
        <v>5</v>
      </c>
      <c r="G137" s="1" t="str">
        <f t="shared" ca="1" si="59"/>
        <v>other</v>
      </c>
      <c r="H137" s="1">
        <f t="shared" ca="1" si="60"/>
        <v>0</v>
      </c>
      <c r="I137" s="1">
        <f t="shared" ca="1" si="52"/>
        <v>3</v>
      </c>
      <c r="J137" s="70">
        <f t="shared" ca="1" si="61"/>
        <v>1953</v>
      </c>
      <c r="K137" s="1">
        <f t="shared" ca="1" si="62"/>
        <v>5</v>
      </c>
      <c r="L137" s="1" t="str">
        <f t="shared" ca="1" si="63"/>
        <v>Sedi Beshr</v>
      </c>
      <c r="M137" s="70">
        <f t="shared" ca="1" si="64"/>
        <v>11718</v>
      </c>
      <c r="N137" s="70">
        <f t="shared" ca="1" si="65"/>
        <v>1041.8176080136282</v>
      </c>
      <c r="O137" s="70">
        <f t="shared" ca="1" si="66"/>
        <v>1859.39161578887</v>
      </c>
      <c r="P137" s="70">
        <f t="shared" ca="1" si="67"/>
        <v>1727</v>
      </c>
      <c r="Q137" s="70">
        <f t="shared" ca="1" si="68"/>
        <v>808.26240322874639</v>
      </c>
      <c r="R137" s="70">
        <f t="shared" ca="1" si="69"/>
        <v>2440.4100092458666</v>
      </c>
      <c r="S137" s="70">
        <f t="shared" ca="1" si="70"/>
        <v>16017.801625034737</v>
      </c>
      <c r="T137" s="70">
        <f t="shared" ca="1" si="71"/>
        <v>3577.0800112423744</v>
      </c>
      <c r="U137" s="70">
        <f t="shared" ca="1" si="72"/>
        <v>12440.721613792362</v>
      </c>
      <c r="W137" s="7">
        <f t="shared" ca="1" si="73"/>
        <v>0</v>
      </c>
      <c r="X137" s="4">
        <f t="shared" ca="1" si="74"/>
        <v>1</v>
      </c>
      <c r="Y137" s="4"/>
      <c r="Z137" s="4"/>
      <c r="AA137" s="8"/>
      <c r="AC137" s="7">
        <f ca="1">IF(Table1[[#This Row],[field of work]] = "teaching",1,0)</f>
        <v>0</v>
      </c>
      <c r="AD137" s="4">
        <f ca="1">IF(Table1[[#This Row],[field of work]] = "health", 1,0)</f>
        <v>0</v>
      </c>
      <c r="AE137" s="4">
        <f ca="1">IF(Table1[[#This Row],[field of work]] = "construction", 1,0)</f>
        <v>0</v>
      </c>
      <c r="AF137" s="4">
        <f ca="1">IF(Table1[[#This Row],[field of work]] = "IT", 1,0)</f>
        <v>1</v>
      </c>
      <c r="AG137" s="4">
        <f ca="1">IF(Table1[[#This Row],[field of work]] = "general work", 1,0)</f>
        <v>0</v>
      </c>
      <c r="AH137" s="4">
        <f ca="1">IF(Table1[[#This Row],[field of work]] = "agriculture", 1,0)</f>
        <v>0</v>
      </c>
      <c r="AI137" s="4"/>
      <c r="AJ137" s="4"/>
      <c r="AK137" s="4"/>
      <c r="AL137" s="4"/>
      <c r="AM137" s="4"/>
      <c r="AN137" s="4"/>
      <c r="AO137" s="8"/>
      <c r="AP137" s="18">
        <f t="shared" ca="1" si="75"/>
        <v>619.79720526295671</v>
      </c>
      <c r="AQ137" s="19"/>
      <c r="AR137" s="23">
        <f ca="1">IF(Table1[[#This Row],[Debt]]&gt;$AS$2,1,0)</f>
        <v>0</v>
      </c>
      <c r="AS137" s="24"/>
      <c r="AT137" s="24"/>
      <c r="AU137" s="19"/>
      <c r="AV137" s="24"/>
      <c r="AW137" s="82">
        <f ca="1">Table1[[#This Row],[Mortage left]]/Table1[[#This Row],[Value of the house]]</f>
        <v>8.8907459294557789E-2</v>
      </c>
      <c r="AX137" s="29">
        <f t="shared" ca="1" si="76"/>
        <v>1</v>
      </c>
      <c r="AY137" s="30"/>
      <c r="AZ137" s="19"/>
      <c r="BA137" s="68">
        <f ca="1" xml:space="preserve"> IF(Table1[[#This Row],[Area]]="Sedi Beshr",Table1[[#This Row],[Income]],0)</f>
        <v>1953</v>
      </c>
      <c r="BB137" s="65"/>
      <c r="BC137" s="65">
        <f ca="1" xml:space="preserve"> IF(Table1[[#This Row],[Area]]="Miami",Table1[[#This Row],[Income]],0)</f>
        <v>0</v>
      </c>
      <c r="BD137" s="65"/>
      <c r="BE137" s="65">
        <f ca="1" xml:space="preserve"> IF(Table1[[#This Row],[Area]]="El-Shatbi",Table1[[#This Row],[Income]],0)</f>
        <v>0</v>
      </c>
      <c r="BF137" s="65"/>
      <c r="BG137" s="65">
        <f ca="1" xml:space="preserve"> IF(Table1[[#This Row],[Area]]="el-Hanovil",Table1[[#This Row],[Income]],0)</f>
        <v>0</v>
      </c>
      <c r="BH137" s="65"/>
      <c r="BI137" s="65">
        <f ca="1" xml:space="preserve"> IF(Table1[[#This Row],[Area]]="El-Dekhila",Table1[[#This Row],[Income]],0)</f>
        <v>0</v>
      </c>
      <c r="BJ137" s="66"/>
      <c r="BK137" s="16"/>
      <c r="BL137" s="68">
        <f ca="1"/>
        <v>0</v>
      </c>
      <c r="BM137" s="65"/>
      <c r="BN137" s="65">
        <f ca="1"/>
        <v>0</v>
      </c>
      <c r="BO137" s="65"/>
      <c r="BP137" s="65">
        <f ca="1"/>
        <v>0</v>
      </c>
      <c r="BQ137" s="65"/>
      <c r="BR137" s="65">
        <f ca="1"/>
        <v>0</v>
      </c>
      <c r="BS137" s="65"/>
      <c r="BT137" s="65">
        <f ca="1"/>
        <v>0</v>
      </c>
      <c r="BU137" s="24"/>
      <c r="BV137" s="65">
        <f ca="1"/>
        <v>6071</v>
      </c>
      <c r="BW137" s="19"/>
      <c r="BX137" s="16"/>
      <c r="BY137" s="56">
        <f ca="1">IF(Table1[[#This Row],[Debt]]&gt;Table1[[#This Row],[Income]],1,0)</f>
        <v>0</v>
      </c>
      <c r="BZ137" s="19"/>
      <c r="CA137" s="24"/>
      <c r="CB137" s="76">
        <f t="shared" ca="1" si="77"/>
        <v>23</v>
      </c>
      <c r="CC137" s="24"/>
      <c r="CD137" s="19"/>
      <c r="CE137" s="16"/>
      <c r="CF137" s="16"/>
      <c r="CG137" s="16"/>
      <c r="CH137" s="16"/>
    </row>
    <row r="138" spans="1:86" x14ac:dyDescent="0.35">
      <c r="A138" s="1">
        <f t="shared" ca="1" si="53"/>
        <v>1</v>
      </c>
      <c r="B138" s="1" t="str">
        <f t="shared" ca="1" si="54"/>
        <v>Women</v>
      </c>
      <c r="C138" s="1">
        <f t="shared" ca="1" si="55"/>
        <v>26</v>
      </c>
      <c r="D138" s="1">
        <f t="shared" ca="1" si="56"/>
        <v>2</v>
      </c>
      <c r="E138" s="1" t="str">
        <f t="shared" ca="1" si="57"/>
        <v>construction</v>
      </c>
      <c r="F138" s="1">
        <f t="shared" ca="1" si="58"/>
        <v>1</v>
      </c>
      <c r="G138" s="1" t="str">
        <f t="shared" ca="1" si="59"/>
        <v>High school</v>
      </c>
      <c r="H138" s="1">
        <f t="shared" ca="1" si="60"/>
        <v>3</v>
      </c>
      <c r="I138" s="1">
        <f t="shared" ca="1" si="52"/>
        <v>2</v>
      </c>
      <c r="J138" s="70">
        <f t="shared" ca="1" si="61"/>
        <v>2287</v>
      </c>
      <c r="K138" s="1">
        <f t="shared" ca="1" si="62"/>
        <v>2</v>
      </c>
      <c r="L138" s="1" t="str">
        <f t="shared" ca="1" si="63"/>
        <v>Miami</v>
      </c>
      <c r="M138" s="70">
        <f t="shared" ca="1" si="64"/>
        <v>9148</v>
      </c>
      <c r="N138" s="70">
        <f t="shared" ca="1" si="65"/>
        <v>294.88092042049732</v>
      </c>
      <c r="O138" s="70">
        <f t="shared" ca="1" si="66"/>
        <v>3506.5538377497614</v>
      </c>
      <c r="P138" s="70">
        <f t="shared" ca="1" si="67"/>
        <v>2994</v>
      </c>
      <c r="Q138" s="70">
        <f t="shared" ca="1" si="68"/>
        <v>1552.7149113622334</v>
      </c>
      <c r="R138" s="70">
        <f t="shared" ca="1" si="69"/>
        <v>2559.0154654705989</v>
      </c>
      <c r="S138" s="70">
        <f t="shared" ca="1" si="70"/>
        <v>15213.56930322036</v>
      </c>
      <c r="T138" s="70">
        <f t="shared" ca="1" si="71"/>
        <v>4841.5958317827308</v>
      </c>
      <c r="U138" s="70">
        <f t="shared" ca="1" si="72"/>
        <v>10371.973471437628</v>
      </c>
      <c r="W138" s="7">
        <f t="shared" ca="1" si="73"/>
        <v>1</v>
      </c>
      <c r="X138" s="4">
        <f t="shared" ca="1" si="74"/>
        <v>0</v>
      </c>
      <c r="Y138" s="4"/>
      <c r="Z138" s="4"/>
      <c r="AA138" s="8"/>
      <c r="AC138" s="7">
        <f ca="1">IF(Table1[[#This Row],[field of work]] = "teaching",1,0)</f>
        <v>0</v>
      </c>
      <c r="AD138" s="4">
        <f ca="1">IF(Table1[[#This Row],[field of work]] = "health", 1,0)</f>
        <v>0</v>
      </c>
      <c r="AE138" s="4">
        <f ca="1">IF(Table1[[#This Row],[field of work]] = "construction", 1,0)</f>
        <v>1</v>
      </c>
      <c r="AF138" s="4">
        <f ca="1">IF(Table1[[#This Row],[field of work]] = "IT", 1,0)</f>
        <v>0</v>
      </c>
      <c r="AG138" s="4">
        <f ca="1">IF(Table1[[#This Row],[field of work]] = "general work", 1,0)</f>
        <v>0</v>
      </c>
      <c r="AH138" s="4">
        <f ca="1">IF(Table1[[#This Row],[field of work]] = "agriculture", 1,0)</f>
        <v>0</v>
      </c>
      <c r="AI138" s="4"/>
      <c r="AJ138" s="4"/>
      <c r="AK138" s="4"/>
      <c r="AL138" s="4"/>
      <c r="AM138" s="4"/>
      <c r="AN138" s="4"/>
      <c r="AO138" s="8"/>
      <c r="AP138" s="18">
        <f t="shared" ca="1" si="75"/>
        <v>1753.2769188748807</v>
      </c>
      <c r="AQ138" s="19"/>
      <c r="AR138" s="23">
        <f ca="1">IF(Table1[[#This Row],[Debt]]&gt;$AS$2,1,0)</f>
        <v>1</v>
      </c>
      <c r="AS138" s="24"/>
      <c r="AT138" s="24"/>
      <c r="AU138" s="19"/>
      <c r="AV138" s="24"/>
      <c r="AW138" s="82">
        <f ca="1">Table1[[#This Row],[Mortage left]]/Table1[[#This Row],[Value of the house]]</f>
        <v>3.2234468782301851E-2</v>
      </c>
      <c r="AX138" s="29">
        <f t="shared" ca="1" si="76"/>
        <v>1</v>
      </c>
      <c r="AY138" s="30"/>
      <c r="AZ138" s="19"/>
      <c r="BA138" s="68">
        <f ca="1" xml:space="preserve"> IF(Table1[[#This Row],[Area]]="Sedi Beshr",Table1[[#This Row],[Income]],0)</f>
        <v>0</v>
      </c>
      <c r="BB138" s="65"/>
      <c r="BC138" s="65">
        <f ca="1" xml:space="preserve"> IF(Table1[[#This Row],[Area]]="Miami",Table1[[#This Row],[Income]],0)</f>
        <v>2287</v>
      </c>
      <c r="BD138" s="65"/>
      <c r="BE138" s="65">
        <f ca="1" xml:space="preserve"> IF(Table1[[#This Row],[Area]]="El-Shatbi",Table1[[#This Row],[Income]],0)</f>
        <v>0</v>
      </c>
      <c r="BF138" s="65"/>
      <c r="BG138" s="65">
        <f ca="1" xml:space="preserve"> IF(Table1[[#This Row],[Area]]="el-Hanovil",Table1[[#This Row],[Income]],0)</f>
        <v>0</v>
      </c>
      <c r="BH138" s="65"/>
      <c r="BI138" s="65">
        <f ca="1" xml:space="preserve"> IF(Table1[[#This Row],[Area]]="El-Dekhila",Table1[[#This Row],[Income]],0)</f>
        <v>0</v>
      </c>
      <c r="BJ138" s="66"/>
      <c r="BK138" s="16"/>
      <c r="BL138" s="68">
        <f ca="1"/>
        <v>0</v>
      </c>
      <c r="BM138" s="65"/>
      <c r="BN138" s="65">
        <f ca="1"/>
        <v>0</v>
      </c>
      <c r="BO138" s="65"/>
      <c r="BP138" s="65">
        <f ca="1"/>
        <v>0</v>
      </c>
      <c r="BQ138" s="65"/>
      <c r="BR138" s="65">
        <f ca="1"/>
        <v>1953</v>
      </c>
      <c r="BS138" s="65"/>
      <c r="BT138" s="65">
        <f ca="1"/>
        <v>0</v>
      </c>
      <c r="BU138" s="24"/>
      <c r="BV138" s="65">
        <f ca="1"/>
        <v>0</v>
      </c>
      <c r="BW138" s="19"/>
      <c r="BX138" s="16"/>
      <c r="BY138" s="56">
        <f ca="1">IF(Table1[[#This Row],[Debt]]&gt;Table1[[#This Row],[Income]],1,0)</f>
        <v>0</v>
      </c>
      <c r="BZ138" s="19"/>
      <c r="CA138" s="24"/>
      <c r="CB138" s="76">
        <f t="shared" ca="1" si="77"/>
        <v>20</v>
      </c>
      <c r="CC138" s="24"/>
      <c r="CD138" s="19"/>
      <c r="CE138" s="16"/>
      <c r="CF138" s="16"/>
      <c r="CG138" s="16"/>
      <c r="CH138" s="16"/>
    </row>
    <row r="139" spans="1:86" x14ac:dyDescent="0.35">
      <c r="A139" s="1">
        <f t="shared" ca="1" si="53"/>
        <v>1</v>
      </c>
      <c r="B139" s="1" t="str">
        <f t="shared" ca="1" si="54"/>
        <v>Women</v>
      </c>
      <c r="C139" s="1">
        <f t="shared" ca="1" si="55"/>
        <v>25</v>
      </c>
      <c r="D139" s="1">
        <f t="shared" ca="1" si="56"/>
        <v>3</v>
      </c>
      <c r="E139" s="1" t="str">
        <f t="shared" ca="1" si="57"/>
        <v>teaching</v>
      </c>
      <c r="F139" s="1">
        <f t="shared" ca="1" si="58"/>
        <v>4</v>
      </c>
      <c r="G139" s="1" t="str">
        <f t="shared" ca="1" si="59"/>
        <v>technical</v>
      </c>
      <c r="H139" s="1">
        <f t="shared" ca="1" si="60"/>
        <v>2</v>
      </c>
      <c r="I139" s="1">
        <f t="shared" ca="1" si="52"/>
        <v>1</v>
      </c>
      <c r="J139" s="70">
        <f t="shared" ca="1" si="61"/>
        <v>1362</v>
      </c>
      <c r="K139" s="1">
        <f t="shared" ca="1" si="62"/>
        <v>5</v>
      </c>
      <c r="L139" s="1" t="str">
        <f t="shared" ca="1" si="63"/>
        <v>Sedi Beshr</v>
      </c>
      <c r="M139" s="70">
        <f t="shared" ca="1" si="64"/>
        <v>4086</v>
      </c>
      <c r="N139" s="70">
        <f t="shared" ca="1" si="65"/>
        <v>1998.7722193286188</v>
      </c>
      <c r="O139" s="70">
        <f t="shared" ca="1" si="66"/>
        <v>1247.835648693517</v>
      </c>
      <c r="P139" s="70">
        <f t="shared" ca="1" si="67"/>
        <v>336</v>
      </c>
      <c r="Q139" s="70">
        <f t="shared" ca="1" si="68"/>
        <v>803.8223694775902</v>
      </c>
      <c r="R139" s="70">
        <f t="shared" ca="1" si="69"/>
        <v>463.16956553114636</v>
      </c>
      <c r="S139" s="70">
        <f t="shared" ca="1" si="70"/>
        <v>5797.0052142246632</v>
      </c>
      <c r="T139" s="70">
        <f t="shared" ca="1" si="71"/>
        <v>3138.5945888062092</v>
      </c>
      <c r="U139" s="70">
        <f t="shared" ca="1" si="72"/>
        <v>2658.4106254184539</v>
      </c>
      <c r="W139" s="7">
        <f t="shared" ca="1" si="73"/>
        <v>1</v>
      </c>
      <c r="X139" s="4">
        <f t="shared" ca="1" si="74"/>
        <v>0</v>
      </c>
      <c r="Y139" s="4"/>
      <c r="Z139" s="4"/>
      <c r="AA139" s="8"/>
      <c r="AC139" s="7">
        <f ca="1">IF(Table1[[#This Row],[field of work]] = "teaching",1,0)</f>
        <v>1</v>
      </c>
      <c r="AD139" s="4">
        <f ca="1">IF(Table1[[#This Row],[field of work]] = "health", 1,0)</f>
        <v>0</v>
      </c>
      <c r="AE139" s="4">
        <f ca="1">IF(Table1[[#This Row],[field of work]] = "construction", 1,0)</f>
        <v>0</v>
      </c>
      <c r="AF139" s="4">
        <f ca="1">IF(Table1[[#This Row],[field of work]] = "IT", 1,0)</f>
        <v>0</v>
      </c>
      <c r="AG139" s="4">
        <f ca="1">IF(Table1[[#This Row],[field of work]] = "general work", 1,0)</f>
        <v>0</v>
      </c>
      <c r="AH139" s="4">
        <f ca="1">IF(Table1[[#This Row],[field of work]] = "agriculture", 1,0)</f>
        <v>0</v>
      </c>
      <c r="AI139" s="4"/>
      <c r="AJ139" s="4"/>
      <c r="AK139" s="4"/>
      <c r="AL139" s="4"/>
      <c r="AM139" s="4"/>
      <c r="AN139" s="4"/>
      <c r="AO139" s="8"/>
      <c r="AP139" s="18">
        <f t="shared" ca="1" si="75"/>
        <v>1247.835648693517</v>
      </c>
      <c r="AQ139" s="19"/>
      <c r="AR139" s="23">
        <f ca="1">IF(Table1[[#This Row],[Debt]]&gt;$AS$2,1,0)</f>
        <v>0</v>
      </c>
      <c r="AS139" s="24"/>
      <c r="AT139" s="24"/>
      <c r="AU139" s="19"/>
      <c r="AV139" s="24"/>
      <c r="AW139" s="82">
        <f ca="1">Table1[[#This Row],[Mortage left]]/Table1[[#This Row],[Value of the house]]</f>
        <v>0.48917577565556014</v>
      </c>
      <c r="AX139" s="29">
        <f t="shared" ca="1" si="76"/>
        <v>0</v>
      </c>
      <c r="AY139" s="30"/>
      <c r="AZ139" s="19"/>
      <c r="BA139" s="68">
        <f ca="1" xml:space="preserve"> IF(Table1[[#This Row],[Area]]="Sedi Beshr",Table1[[#This Row],[Income]],0)</f>
        <v>1362</v>
      </c>
      <c r="BB139" s="65"/>
      <c r="BC139" s="65">
        <f ca="1" xml:space="preserve"> IF(Table1[[#This Row],[Area]]="Miami",Table1[[#This Row],[Income]],0)</f>
        <v>0</v>
      </c>
      <c r="BD139" s="65"/>
      <c r="BE139" s="65">
        <f ca="1" xml:space="preserve"> IF(Table1[[#This Row],[Area]]="El-Shatbi",Table1[[#This Row],[Income]],0)</f>
        <v>0</v>
      </c>
      <c r="BF139" s="65"/>
      <c r="BG139" s="65">
        <f ca="1" xml:space="preserve"> IF(Table1[[#This Row],[Area]]="el-Hanovil",Table1[[#This Row],[Income]],0)</f>
        <v>0</v>
      </c>
      <c r="BH139" s="65"/>
      <c r="BI139" s="65">
        <f ca="1" xml:space="preserve"> IF(Table1[[#This Row],[Area]]="El-Dekhila",Table1[[#This Row],[Income]],0)</f>
        <v>0</v>
      </c>
      <c r="BJ139" s="66"/>
      <c r="BK139" s="16"/>
      <c r="BL139" s="68">
        <f ca="1"/>
        <v>0</v>
      </c>
      <c r="BM139" s="65"/>
      <c r="BN139" s="65">
        <f ca="1"/>
        <v>2287</v>
      </c>
      <c r="BO139" s="65"/>
      <c r="BP139" s="65">
        <f ca="1"/>
        <v>0</v>
      </c>
      <c r="BQ139" s="65"/>
      <c r="BR139" s="65">
        <f ca="1"/>
        <v>0</v>
      </c>
      <c r="BS139" s="65"/>
      <c r="BT139" s="65">
        <f ca="1"/>
        <v>0</v>
      </c>
      <c r="BU139" s="24"/>
      <c r="BV139" s="65">
        <f ca="1"/>
        <v>0</v>
      </c>
      <c r="BW139" s="19"/>
      <c r="BX139" s="16"/>
      <c r="BY139" s="56">
        <f ca="1">IF(Table1[[#This Row],[Debt]]&gt;Table1[[#This Row],[Income]],1,0)</f>
        <v>0</v>
      </c>
      <c r="BZ139" s="19"/>
      <c r="CA139" s="24"/>
      <c r="CB139" s="76">
        <f t="shared" ca="1" si="77"/>
        <v>26</v>
      </c>
      <c r="CC139" s="24"/>
      <c r="CD139" s="19"/>
      <c r="CE139" s="16"/>
      <c r="CF139" s="16"/>
      <c r="CG139" s="16"/>
      <c r="CH139" s="16"/>
    </row>
    <row r="140" spans="1:86" x14ac:dyDescent="0.35">
      <c r="A140" s="1">
        <f t="shared" ca="1" si="53"/>
        <v>1</v>
      </c>
      <c r="B140" s="1" t="str">
        <f t="shared" ca="1" si="54"/>
        <v>Women</v>
      </c>
      <c r="C140" s="1">
        <f t="shared" ca="1" si="55"/>
        <v>30</v>
      </c>
      <c r="D140" s="1">
        <f t="shared" ca="1" si="56"/>
        <v>2</v>
      </c>
      <c r="E140" s="1" t="str">
        <f t="shared" ca="1" si="57"/>
        <v>construction</v>
      </c>
      <c r="F140" s="1">
        <f t="shared" ca="1" si="58"/>
        <v>1</v>
      </c>
      <c r="G140" s="1" t="str">
        <f t="shared" ca="1" si="59"/>
        <v>High school</v>
      </c>
      <c r="H140" s="1">
        <f t="shared" ca="1" si="60"/>
        <v>2</v>
      </c>
      <c r="I140" s="1">
        <f t="shared" ca="1" si="52"/>
        <v>3</v>
      </c>
      <c r="J140" s="70">
        <f t="shared" ca="1" si="61"/>
        <v>1348</v>
      </c>
      <c r="K140" s="1">
        <f t="shared" ca="1" si="62"/>
        <v>5</v>
      </c>
      <c r="L140" s="1" t="str">
        <f t="shared" ca="1" si="63"/>
        <v>Sedi Beshr</v>
      </c>
      <c r="M140" s="70">
        <f t="shared" ca="1" si="64"/>
        <v>8088</v>
      </c>
      <c r="N140" s="70">
        <f t="shared" ca="1" si="65"/>
        <v>4579.4223249313663</v>
      </c>
      <c r="O140" s="70">
        <f t="shared" ca="1" si="66"/>
        <v>1132.7796799164528</v>
      </c>
      <c r="P140" s="70">
        <f t="shared" ca="1" si="67"/>
        <v>228</v>
      </c>
      <c r="Q140" s="70">
        <f t="shared" ca="1" si="68"/>
        <v>1574.8688652432827</v>
      </c>
      <c r="R140" s="70">
        <f t="shared" ca="1" si="69"/>
        <v>1211.8967447543214</v>
      </c>
      <c r="S140" s="70">
        <f t="shared" ca="1" si="70"/>
        <v>10432.676424670775</v>
      </c>
      <c r="T140" s="70">
        <f t="shared" ca="1" si="71"/>
        <v>6382.2911901746493</v>
      </c>
      <c r="U140" s="70">
        <f t="shared" ca="1" si="72"/>
        <v>4050.385234496126</v>
      </c>
      <c r="W140" s="7">
        <f t="shared" ca="1" si="73"/>
        <v>1</v>
      </c>
      <c r="X140" s="4">
        <f t="shared" ca="1" si="74"/>
        <v>0</v>
      </c>
      <c r="Y140" s="4"/>
      <c r="Z140" s="4"/>
      <c r="AA140" s="8"/>
      <c r="AC140" s="7">
        <f ca="1">IF(Table1[[#This Row],[field of work]] = "teaching",1,0)</f>
        <v>0</v>
      </c>
      <c r="AD140" s="4">
        <f ca="1">IF(Table1[[#This Row],[field of work]] = "health", 1,0)</f>
        <v>0</v>
      </c>
      <c r="AE140" s="4">
        <f ca="1">IF(Table1[[#This Row],[field of work]] = "construction", 1,0)</f>
        <v>1</v>
      </c>
      <c r="AF140" s="4">
        <f ca="1">IF(Table1[[#This Row],[field of work]] = "IT", 1,0)</f>
        <v>0</v>
      </c>
      <c r="AG140" s="4">
        <f ca="1">IF(Table1[[#This Row],[field of work]] = "general work", 1,0)</f>
        <v>0</v>
      </c>
      <c r="AH140" s="4">
        <f ca="1">IF(Table1[[#This Row],[field of work]] = "agriculture", 1,0)</f>
        <v>0</v>
      </c>
      <c r="AI140" s="4"/>
      <c r="AJ140" s="4"/>
      <c r="AK140" s="4"/>
      <c r="AL140" s="4"/>
      <c r="AM140" s="4"/>
      <c r="AN140" s="4"/>
      <c r="AO140" s="8"/>
      <c r="AP140" s="18">
        <f t="shared" ca="1" si="75"/>
        <v>377.59322663881761</v>
      </c>
      <c r="AQ140" s="19"/>
      <c r="AR140" s="23">
        <f ca="1">IF(Table1[[#This Row],[Debt]]&gt;$AS$2,1,0)</f>
        <v>1</v>
      </c>
      <c r="AS140" s="24"/>
      <c r="AT140" s="24"/>
      <c r="AU140" s="19"/>
      <c r="AV140" s="24"/>
      <c r="AW140" s="82">
        <f ca="1">Table1[[#This Row],[Mortage left]]/Table1[[#This Row],[Value of the house]]</f>
        <v>0.56619959507064366</v>
      </c>
      <c r="AX140" s="29">
        <f t="shared" ca="1" si="76"/>
        <v>0</v>
      </c>
      <c r="AY140" s="30"/>
      <c r="AZ140" s="19"/>
      <c r="BA140" s="68">
        <f ca="1" xml:space="preserve"> IF(Table1[[#This Row],[Area]]="Sedi Beshr",Table1[[#This Row],[Income]],0)</f>
        <v>1348</v>
      </c>
      <c r="BB140" s="65"/>
      <c r="BC140" s="65">
        <f ca="1" xml:space="preserve"> IF(Table1[[#This Row],[Area]]="Miami",Table1[[#This Row],[Income]],0)</f>
        <v>0</v>
      </c>
      <c r="BD140" s="65"/>
      <c r="BE140" s="65">
        <f ca="1" xml:space="preserve"> IF(Table1[[#This Row],[Area]]="El-Shatbi",Table1[[#This Row],[Income]],0)</f>
        <v>0</v>
      </c>
      <c r="BF140" s="65"/>
      <c r="BG140" s="65">
        <f ca="1" xml:space="preserve"> IF(Table1[[#This Row],[Area]]="el-Hanovil",Table1[[#This Row],[Income]],0)</f>
        <v>0</v>
      </c>
      <c r="BH140" s="65"/>
      <c r="BI140" s="65">
        <f ca="1" xml:space="preserve"> IF(Table1[[#This Row],[Area]]="El-Dekhila",Table1[[#This Row],[Income]],0)</f>
        <v>0</v>
      </c>
      <c r="BJ140" s="66"/>
      <c r="BK140" s="16"/>
      <c r="BL140" s="68">
        <f ca="1"/>
        <v>0</v>
      </c>
      <c r="BM140" s="65"/>
      <c r="BN140" s="65">
        <f ca="1"/>
        <v>0</v>
      </c>
      <c r="BO140" s="65"/>
      <c r="BP140" s="65">
        <f ca="1"/>
        <v>1362</v>
      </c>
      <c r="BQ140" s="65"/>
      <c r="BR140" s="65">
        <f ca="1"/>
        <v>0</v>
      </c>
      <c r="BS140" s="65"/>
      <c r="BT140" s="65">
        <f ca="1"/>
        <v>0</v>
      </c>
      <c r="BU140" s="24"/>
      <c r="BV140" s="65">
        <f ca="1"/>
        <v>0</v>
      </c>
      <c r="BW140" s="19"/>
      <c r="BX140" s="16"/>
      <c r="BY140" s="56">
        <f ca="1">IF(Table1[[#This Row],[Debt]]&gt;Table1[[#This Row],[Income]],1,0)</f>
        <v>1</v>
      </c>
      <c r="BZ140" s="19"/>
      <c r="CA140" s="24"/>
      <c r="CB140" s="76">
        <f t="shared" ca="1" si="77"/>
        <v>25</v>
      </c>
      <c r="CC140" s="24"/>
      <c r="CD140" s="19"/>
      <c r="CE140" s="16"/>
      <c r="CF140" s="16"/>
      <c r="CG140" s="16"/>
      <c r="CH140" s="16"/>
    </row>
    <row r="141" spans="1:86" x14ac:dyDescent="0.35">
      <c r="A141" s="1">
        <f t="shared" ca="1" si="53"/>
        <v>0</v>
      </c>
      <c r="B141" s="1" t="str">
        <f t="shared" ca="1" si="54"/>
        <v>Men</v>
      </c>
      <c r="C141" s="1">
        <f t="shared" ca="1" si="55"/>
        <v>33</v>
      </c>
      <c r="D141" s="1">
        <f t="shared" ca="1" si="56"/>
        <v>6</v>
      </c>
      <c r="E141" s="1" t="str">
        <f t="shared" ca="1" si="57"/>
        <v>agriculture</v>
      </c>
      <c r="F141" s="1">
        <f t="shared" ca="1" si="58"/>
        <v>3</v>
      </c>
      <c r="G141" s="1" t="str">
        <f t="shared" ca="1" si="59"/>
        <v>university</v>
      </c>
      <c r="H141" s="1">
        <f t="shared" ca="1" si="60"/>
        <v>4</v>
      </c>
      <c r="I141" s="1">
        <f t="shared" ca="1" si="52"/>
        <v>2</v>
      </c>
      <c r="J141" s="70">
        <f t="shared" ca="1" si="61"/>
        <v>5208</v>
      </c>
      <c r="K141" s="1">
        <f t="shared" ca="1" si="62"/>
        <v>1</v>
      </c>
      <c r="L141" s="1" t="str">
        <f t="shared" ca="1" si="63"/>
        <v>El-Shatbi</v>
      </c>
      <c r="M141" s="70">
        <f t="shared" ca="1" si="64"/>
        <v>31248</v>
      </c>
      <c r="N141" s="70">
        <f t="shared" ca="1" si="65"/>
        <v>1423.2742005729012</v>
      </c>
      <c r="O141" s="70">
        <f t="shared" ca="1" si="66"/>
        <v>4428.3377497626134</v>
      </c>
      <c r="P141" s="70">
        <f t="shared" ca="1" si="67"/>
        <v>3046</v>
      </c>
      <c r="Q141" s="70">
        <f t="shared" ca="1" si="68"/>
        <v>7832.8085347629767</v>
      </c>
      <c r="R141" s="70">
        <f t="shared" ca="1" si="69"/>
        <v>7138.3474443523028</v>
      </c>
      <c r="S141" s="70">
        <f t="shared" ca="1" si="70"/>
        <v>42814.685194114914</v>
      </c>
      <c r="T141" s="70">
        <f t="shared" ca="1" si="71"/>
        <v>12302.082735335878</v>
      </c>
      <c r="U141" s="70">
        <f t="shared" ca="1" si="72"/>
        <v>30512.602458779038</v>
      </c>
      <c r="W141" s="7">
        <f t="shared" ca="1" si="73"/>
        <v>0</v>
      </c>
      <c r="X141" s="4">
        <f t="shared" ca="1" si="74"/>
        <v>1</v>
      </c>
      <c r="Y141" s="4"/>
      <c r="Z141" s="4"/>
      <c r="AA141" s="8"/>
      <c r="AC141" s="7">
        <f ca="1">IF(Table1[[#This Row],[field of work]] = "teaching",1,0)</f>
        <v>0</v>
      </c>
      <c r="AD141" s="4">
        <f ca="1">IF(Table1[[#This Row],[field of work]] = "health", 1,0)</f>
        <v>0</v>
      </c>
      <c r="AE141" s="4">
        <f ca="1">IF(Table1[[#This Row],[field of work]] = "construction", 1,0)</f>
        <v>0</v>
      </c>
      <c r="AF141" s="4">
        <f ca="1">IF(Table1[[#This Row],[field of work]] = "IT", 1,0)</f>
        <v>0</v>
      </c>
      <c r="AG141" s="4">
        <f ca="1">IF(Table1[[#This Row],[field of work]] = "general work", 1,0)</f>
        <v>0</v>
      </c>
      <c r="AH141" s="4">
        <f ca="1">IF(Table1[[#This Row],[field of work]] = "agriculture", 1,0)</f>
        <v>1</v>
      </c>
      <c r="AI141" s="4"/>
      <c r="AJ141" s="4"/>
      <c r="AK141" s="4"/>
      <c r="AL141" s="4"/>
      <c r="AM141" s="4"/>
      <c r="AN141" s="4"/>
      <c r="AO141" s="8"/>
      <c r="AP141" s="18">
        <f t="shared" ca="1" si="75"/>
        <v>2214.1688748813067</v>
      </c>
      <c r="AQ141" s="19"/>
      <c r="AR141" s="23">
        <f ca="1">IF(Table1[[#This Row],[Debt]]&gt;$AS$2,1,0)</f>
        <v>1</v>
      </c>
      <c r="AS141" s="24"/>
      <c r="AT141" s="24"/>
      <c r="AU141" s="19"/>
      <c r="AV141" s="24"/>
      <c r="AW141" s="82">
        <f ca="1">Table1[[#This Row],[Mortage left]]/Table1[[#This Row],[Value of the house]]</f>
        <v>4.5547689470458952E-2</v>
      </c>
      <c r="AX141" s="29">
        <f t="shared" ca="1" si="76"/>
        <v>1</v>
      </c>
      <c r="AY141" s="30"/>
      <c r="AZ141" s="19"/>
      <c r="BA141" s="68">
        <f ca="1" xml:space="preserve"> IF(Table1[[#This Row],[Area]]="Sedi Beshr",Table1[[#This Row],[Income]],0)</f>
        <v>0</v>
      </c>
      <c r="BB141" s="65"/>
      <c r="BC141" s="65">
        <f ca="1" xml:space="preserve"> IF(Table1[[#This Row],[Area]]="Miami",Table1[[#This Row],[Income]],0)</f>
        <v>0</v>
      </c>
      <c r="BD141" s="65"/>
      <c r="BE141" s="65">
        <f ca="1" xml:space="preserve"> IF(Table1[[#This Row],[Area]]="El-Shatbi",Table1[[#This Row],[Income]],0)</f>
        <v>5208</v>
      </c>
      <c r="BF141" s="65"/>
      <c r="BG141" s="65">
        <f ca="1" xml:space="preserve"> IF(Table1[[#This Row],[Area]]="el-Hanovil",Table1[[#This Row],[Income]],0)</f>
        <v>0</v>
      </c>
      <c r="BH141" s="65"/>
      <c r="BI141" s="65">
        <f ca="1" xml:space="preserve"> IF(Table1[[#This Row],[Area]]="El-Dekhila",Table1[[#This Row],[Income]],0)</f>
        <v>0</v>
      </c>
      <c r="BJ141" s="66"/>
      <c r="BK141" s="16"/>
      <c r="BL141" s="68">
        <f ca="1"/>
        <v>0</v>
      </c>
      <c r="BM141" s="65"/>
      <c r="BN141" s="65">
        <f ca="1"/>
        <v>1348</v>
      </c>
      <c r="BO141" s="65"/>
      <c r="BP141" s="65">
        <f ca="1"/>
        <v>0</v>
      </c>
      <c r="BQ141" s="65"/>
      <c r="BR141" s="65">
        <f ca="1"/>
        <v>0</v>
      </c>
      <c r="BS141" s="65"/>
      <c r="BT141" s="65">
        <f ca="1"/>
        <v>0</v>
      </c>
      <c r="BU141" s="24"/>
      <c r="BV141" s="65">
        <f ca="1"/>
        <v>0</v>
      </c>
      <c r="BW141" s="19"/>
      <c r="BX141" s="16"/>
      <c r="BY141" s="56">
        <f ca="1">IF(Table1[[#This Row],[Debt]]&gt;Table1[[#This Row],[Income]],1,0)</f>
        <v>1</v>
      </c>
      <c r="BZ141" s="19"/>
      <c r="CA141" s="24"/>
      <c r="CB141" s="76">
        <f t="shared" ca="1" si="77"/>
        <v>30</v>
      </c>
      <c r="CC141" s="24"/>
      <c r="CD141" s="19"/>
      <c r="CE141" s="16"/>
      <c r="CF141" s="16"/>
      <c r="CG141" s="16"/>
      <c r="CH141" s="16"/>
    </row>
    <row r="142" spans="1:86" x14ac:dyDescent="0.35">
      <c r="A142" s="1">
        <f t="shared" ca="1" si="53"/>
        <v>0</v>
      </c>
      <c r="B142" s="1" t="str">
        <f t="shared" ca="1" si="54"/>
        <v>Men</v>
      </c>
      <c r="C142" s="1">
        <f t="shared" ca="1" si="55"/>
        <v>28</v>
      </c>
      <c r="D142" s="1">
        <f t="shared" ca="1" si="56"/>
        <v>3</v>
      </c>
      <c r="E142" s="1" t="str">
        <f t="shared" ca="1" si="57"/>
        <v>teaching</v>
      </c>
      <c r="F142" s="1">
        <f t="shared" ca="1" si="58"/>
        <v>5</v>
      </c>
      <c r="G142" s="1" t="str">
        <f t="shared" ca="1" si="59"/>
        <v>other</v>
      </c>
      <c r="H142" s="1">
        <f t="shared" ca="1" si="60"/>
        <v>1</v>
      </c>
      <c r="I142" s="1">
        <f t="shared" ca="1" si="52"/>
        <v>2</v>
      </c>
      <c r="J142" s="70">
        <f t="shared" ca="1" si="61"/>
        <v>2266</v>
      </c>
      <c r="K142" s="1">
        <f t="shared" ca="1" si="62"/>
        <v>1</v>
      </c>
      <c r="L142" s="1" t="str">
        <f t="shared" ca="1" si="63"/>
        <v>El-Shatbi</v>
      </c>
      <c r="M142" s="70">
        <f t="shared" ca="1" si="64"/>
        <v>9064</v>
      </c>
      <c r="N142" s="70">
        <f t="shared" ca="1" si="65"/>
        <v>1010.1451726783614</v>
      </c>
      <c r="O142" s="70">
        <f t="shared" ca="1" si="66"/>
        <v>815.33883363988616</v>
      </c>
      <c r="P142" s="70">
        <f t="shared" ca="1" si="67"/>
        <v>77</v>
      </c>
      <c r="Q142" s="70">
        <f t="shared" ca="1" si="68"/>
        <v>4196.4877571663537</v>
      </c>
      <c r="R142" s="70">
        <f t="shared" ca="1" si="69"/>
        <v>2170.2653273992614</v>
      </c>
      <c r="S142" s="70">
        <f t="shared" ca="1" si="70"/>
        <v>12049.604161039148</v>
      </c>
      <c r="T142" s="70">
        <f t="shared" ca="1" si="71"/>
        <v>5283.6329298447154</v>
      </c>
      <c r="U142" s="70">
        <f t="shared" ca="1" si="72"/>
        <v>6765.9712311944322</v>
      </c>
      <c r="W142" s="7">
        <f t="shared" ca="1" si="73"/>
        <v>0</v>
      </c>
      <c r="X142" s="4">
        <f t="shared" ca="1" si="74"/>
        <v>1</v>
      </c>
      <c r="Y142" s="4"/>
      <c r="Z142" s="4"/>
      <c r="AA142" s="8"/>
      <c r="AC142" s="7">
        <f ca="1">IF(Table1[[#This Row],[field of work]] = "teaching",1,0)</f>
        <v>1</v>
      </c>
      <c r="AD142" s="4">
        <f ca="1">IF(Table1[[#This Row],[field of work]] = "health", 1,0)</f>
        <v>0</v>
      </c>
      <c r="AE142" s="4">
        <f ca="1">IF(Table1[[#This Row],[field of work]] = "construction", 1,0)</f>
        <v>0</v>
      </c>
      <c r="AF142" s="4">
        <f ca="1">IF(Table1[[#This Row],[field of work]] = "IT", 1,0)</f>
        <v>0</v>
      </c>
      <c r="AG142" s="4">
        <f ca="1">IF(Table1[[#This Row],[field of work]] = "general work", 1,0)</f>
        <v>0</v>
      </c>
      <c r="AH142" s="4">
        <f ca="1">IF(Table1[[#This Row],[field of work]] = "agriculture", 1,0)</f>
        <v>0</v>
      </c>
      <c r="AI142" s="4"/>
      <c r="AJ142" s="4"/>
      <c r="AK142" s="4"/>
      <c r="AL142" s="4"/>
      <c r="AM142" s="4"/>
      <c r="AN142" s="4"/>
      <c r="AO142" s="8"/>
      <c r="AP142" s="18">
        <f t="shared" ca="1" si="75"/>
        <v>407.66941681994308</v>
      </c>
      <c r="AQ142" s="19"/>
      <c r="AR142" s="23">
        <f ca="1">IF(Table1[[#This Row],[Debt]]&gt;$AS$2,1,0)</f>
        <v>1</v>
      </c>
      <c r="AS142" s="24"/>
      <c r="AT142" s="24"/>
      <c r="AU142" s="19"/>
      <c r="AV142" s="24"/>
      <c r="AW142" s="82">
        <f ca="1">Table1[[#This Row],[Mortage left]]/Table1[[#This Row],[Value of the house]]</f>
        <v>0.11144584870679186</v>
      </c>
      <c r="AX142" s="29">
        <f t="shared" ca="1" si="76"/>
        <v>1</v>
      </c>
      <c r="AY142" s="30"/>
      <c r="AZ142" s="19"/>
      <c r="BA142" s="68">
        <f ca="1" xml:space="preserve"> IF(Table1[[#This Row],[Area]]="Sedi Beshr",Table1[[#This Row],[Income]],0)</f>
        <v>0</v>
      </c>
      <c r="BB142" s="65"/>
      <c r="BC142" s="65">
        <f ca="1" xml:space="preserve"> IF(Table1[[#This Row],[Area]]="Miami",Table1[[#This Row],[Income]],0)</f>
        <v>0</v>
      </c>
      <c r="BD142" s="65"/>
      <c r="BE142" s="65">
        <f ca="1" xml:space="preserve"> IF(Table1[[#This Row],[Area]]="El-Shatbi",Table1[[#This Row],[Income]],0)</f>
        <v>2266</v>
      </c>
      <c r="BF142" s="65"/>
      <c r="BG142" s="65">
        <f ca="1" xml:space="preserve"> IF(Table1[[#This Row],[Area]]="el-Hanovil",Table1[[#This Row],[Income]],0)</f>
        <v>0</v>
      </c>
      <c r="BH142" s="65"/>
      <c r="BI142" s="65">
        <f ca="1" xml:space="preserve"> IF(Table1[[#This Row],[Area]]="El-Dekhila",Table1[[#This Row],[Income]],0)</f>
        <v>0</v>
      </c>
      <c r="BJ142" s="66"/>
      <c r="BK142" s="16"/>
      <c r="BL142" s="68">
        <f ca="1"/>
        <v>0</v>
      </c>
      <c r="BM142" s="65"/>
      <c r="BN142" s="65">
        <f ca="1"/>
        <v>0</v>
      </c>
      <c r="BO142" s="65"/>
      <c r="BP142" s="65">
        <f ca="1"/>
        <v>0</v>
      </c>
      <c r="BQ142" s="65"/>
      <c r="BR142" s="65">
        <f ca="1"/>
        <v>0</v>
      </c>
      <c r="BS142" s="65"/>
      <c r="BT142" s="65">
        <f ca="1"/>
        <v>0</v>
      </c>
      <c r="BU142" s="24"/>
      <c r="BV142" s="65">
        <f ca="1"/>
        <v>5208</v>
      </c>
      <c r="BW142" s="19"/>
      <c r="BX142" s="16"/>
      <c r="BY142" s="56">
        <f ca="1">IF(Table1[[#This Row],[Debt]]&gt;Table1[[#This Row],[Income]],1,0)</f>
        <v>1</v>
      </c>
      <c r="BZ142" s="19"/>
      <c r="CA142" s="24"/>
      <c r="CB142" s="76">
        <f t="shared" ca="1" si="77"/>
        <v>33</v>
      </c>
      <c r="CC142" s="24"/>
      <c r="CD142" s="19"/>
      <c r="CE142" s="16"/>
      <c r="CF142" s="16"/>
      <c r="CG142" s="16"/>
      <c r="CH142" s="16"/>
    </row>
    <row r="143" spans="1:86" x14ac:dyDescent="0.35">
      <c r="A143" s="1">
        <f t="shared" ca="1" si="53"/>
        <v>1</v>
      </c>
      <c r="B143" s="1" t="str">
        <f t="shared" ca="1" si="54"/>
        <v>Women</v>
      </c>
      <c r="C143" s="1">
        <f t="shared" ca="1" si="55"/>
        <v>35</v>
      </c>
      <c r="D143" s="1">
        <f t="shared" ca="1" si="56"/>
        <v>5</v>
      </c>
      <c r="E143" s="1" t="str">
        <f t="shared" ca="1" si="57"/>
        <v>general work</v>
      </c>
      <c r="F143" s="1">
        <f t="shared" ca="1" si="58"/>
        <v>1</v>
      </c>
      <c r="G143" s="1" t="str">
        <f t="shared" ca="1" si="59"/>
        <v>High school</v>
      </c>
      <c r="H143" s="1">
        <f t="shared" ca="1" si="60"/>
        <v>3</v>
      </c>
      <c r="I143" s="1">
        <f t="shared" ca="1" si="52"/>
        <v>1</v>
      </c>
      <c r="J143" s="70">
        <f t="shared" ca="1" si="61"/>
        <v>3025</v>
      </c>
      <c r="K143" s="1">
        <f t="shared" ca="1" si="62"/>
        <v>3</v>
      </c>
      <c r="L143" s="1" t="str">
        <f t="shared" ca="1" si="63"/>
        <v>El-Hanovil</v>
      </c>
      <c r="M143" s="70">
        <f t="shared" ca="1" si="64"/>
        <v>15125</v>
      </c>
      <c r="N143" s="70">
        <f t="shared" ca="1" si="65"/>
        <v>12913.757242049878</v>
      </c>
      <c r="O143" s="70">
        <f t="shared" ca="1" si="66"/>
        <v>449.5257470723933</v>
      </c>
      <c r="P143" s="70">
        <f t="shared" ca="1" si="67"/>
        <v>36</v>
      </c>
      <c r="Q143" s="70">
        <f t="shared" ca="1" si="68"/>
        <v>2073.8259098305298</v>
      </c>
      <c r="R143" s="70">
        <f t="shared" ca="1" si="69"/>
        <v>102.19848492817046</v>
      </c>
      <c r="S143" s="70">
        <f t="shared" ca="1" si="70"/>
        <v>15676.724232000564</v>
      </c>
      <c r="T143" s="70">
        <f t="shared" ca="1" si="71"/>
        <v>15023.583151880408</v>
      </c>
      <c r="U143" s="70">
        <f t="shared" ca="1" si="72"/>
        <v>653.1410801201564</v>
      </c>
      <c r="W143" s="7">
        <f t="shared" ca="1" si="73"/>
        <v>1</v>
      </c>
      <c r="X143" s="4">
        <f t="shared" ca="1" si="74"/>
        <v>0</v>
      </c>
      <c r="Y143" s="4"/>
      <c r="Z143" s="4"/>
      <c r="AA143" s="8"/>
      <c r="AC143" s="7">
        <f ca="1">IF(Table1[[#This Row],[field of work]] = "teaching",1,0)</f>
        <v>0</v>
      </c>
      <c r="AD143" s="4">
        <f ca="1">IF(Table1[[#This Row],[field of work]] = "health", 1,0)</f>
        <v>0</v>
      </c>
      <c r="AE143" s="4">
        <f ca="1">IF(Table1[[#This Row],[field of work]] = "construction", 1,0)</f>
        <v>0</v>
      </c>
      <c r="AF143" s="4">
        <f ca="1">IF(Table1[[#This Row],[field of work]] = "IT", 1,0)</f>
        <v>0</v>
      </c>
      <c r="AG143" s="4">
        <f ca="1">IF(Table1[[#This Row],[field of work]] = "general work", 1,0)</f>
        <v>1</v>
      </c>
      <c r="AH143" s="4">
        <f ca="1">IF(Table1[[#This Row],[field of work]] = "agriculture", 1,0)</f>
        <v>0</v>
      </c>
      <c r="AI143" s="4"/>
      <c r="AJ143" s="4"/>
      <c r="AK143" s="4"/>
      <c r="AL143" s="4"/>
      <c r="AM143" s="4"/>
      <c r="AN143" s="4"/>
      <c r="AO143" s="8"/>
      <c r="AP143" s="18">
        <f t="shared" ca="1" si="75"/>
        <v>449.5257470723933</v>
      </c>
      <c r="AQ143" s="19"/>
      <c r="AR143" s="23">
        <f ca="1">IF(Table1[[#This Row],[Debt]]&gt;$AS$2,1,0)</f>
        <v>1</v>
      </c>
      <c r="AS143" s="24"/>
      <c r="AT143" s="24"/>
      <c r="AU143" s="19"/>
      <c r="AV143" s="24"/>
      <c r="AW143" s="82">
        <f ca="1">Table1[[#This Row],[Mortage left]]/Table1[[#This Row],[Value of the house]]</f>
        <v>0.85380213170577712</v>
      </c>
      <c r="AX143" s="29">
        <f t="shared" ca="1" si="76"/>
        <v>0</v>
      </c>
      <c r="AY143" s="30"/>
      <c r="AZ143" s="19"/>
      <c r="BA143" s="68">
        <f ca="1" xml:space="preserve"> IF(Table1[[#This Row],[Area]]="Sedi Beshr",Table1[[#This Row],[Income]],0)</f>
        <v>0</v>
      </c>
      <c r="BB143" s="65"/>
      <c r="BC143" s="65">
        <f ca="1" xml:space="preserve"> IF(Table1[[#This Row],[Area]]="Miami",Table1[[#This Row],[Income]],0)</f>
        <v>0</v>
      </c>
      <c r="BD143" s="65"/>
      <c r="BE143" s="65">
        <f ca="1" xml:space="preserve"> IF(Table1[[#This Row],[Area]]="El-Shatbi",Table1[[#This Row],[Income]],0)</f>
        <v>0</v>
      </c>
      <c r="BF143" s="65"/>
      <c r="BG143" s="65">
        <f ca="1" xml:space="preserve"> IF(Table1[[#This Row],[Area]]="el-Hanovil",Table1[[#This Row],[Income]],0)</f>
        <v>3025</v>
      </c>
      <c r="BH143" s="65"/>
      <c r="BI143" s="65">
        <f ca="1" xml:space="preserve"> IF(Table1[[#This Row],[Area]]="El-Dekhila",Table1[[#This Row],[Income]],0)</f>
        <v>0</v>
      </c>
      <c r="BJ143" s="66"/>
      <c r="BK143" s="16"/>
      <c r="BL143" s="68">
        <f ca="1"/>
        <v>0</v>
      </c>
      <c r="BM143" s="65"/>
      <c r="BN143" s="65">
        <f ca="1"/>
        <v>0</v>
      </c>
      <c r="BO143" s="65"/>
      <c r="BP143" s="65">
        <f ca="1"/>
        <v>2266</v>
      </c>
      <c r="BQ143" s="65"/>
      <c r="BR143" s="65">
        <f ca="1"/>
        <v>0</v>
      </c>
      <c r="BS143" s="65"/>
      <c r="BT143" s="65">
        <f ca="1"/>
        <v>0</v>
      </c>
      <c r="BU143" s="24"/>
      <c r="BV143" s="65">
        <f ca="1"/>
        <v>0</v>
      </c>
      <c r="BW143" s="19"/>
      <c r="BX143" s="16"/>
      <c r="BY143" s="56">
        <f ca="1">IF(Table1[[#This Row],[Debt]]&gt;Table1[[#This Row],[Income]],1,0)</f>
        <v>0</v>
      </c>
      <c r="BZ143" s="19"/>
      <c r="CA143" s="24"/>
      <c r="CB143" s="76">
        <f t="shared" ca="1" si="77"/>
        <v>28</v>
      </c>
      <c r="CC143" s="24"/>
      <c r="CD143" s="19"/>
      <c r="CE143" s="16"/>
      <c r="CF143" s="16"/>
      <c r="CG143" s="16"/>
      <c r="CH143" s="16"/>
    </row>
    <row r="144" spans="1:86" x14ac:dyDescent="0.35">
      <c r="A144" s="1">
        <f t="shared" ca="1" si="53"/>
        <v>1</v>
      </c>
      <c r="B144" s="1" t="str">
        <f t="shared" ca="1" si="54"/>
        <v>Women</v>
      </c>
      <c r="C144" s="1">
        <f t="shared" ca="1" si="55"/>
        <v>24</v>
      </c>
      <c r="D144" s="1">
        <f t="shared" ca="1" si="56"/>
        <v>4</v>
      </c>
      <c r="E144" s="1" t="str">
        <f t="shared" ca="1" si="57"/>
        <v>IT</v>
      </c>
      <c r="F144" s="1">
        <f t="shared" ca="1" si="58"/>
        <v>3</v>
      </c>
      <c r="G144" s="1" t="str">
        <f t="shared" ca="1" si="59"/>
        <v>university</v>
      </c>
      <c r="H144" s="1">
        <f t="shared" ca="1" si="60"/>
        <v>3</v>
      </c>
      <c r="I144" s="1">
        <f t="shared" ca="1" si="52"/>
        <v>1</v>
      </c>
      <c r="J144" s="70">
        <f t="shared" ca="1" si="61"/>
        <v>4814</v>
      </c>
      <c r="K144" s="1">
        <f t="shared" ca="1" si="62"/>
        <v>4</v>
      </c>
      <c r="L144" s="1" t="str">
        <f t="shared" ca="1" si="63"/>
        <v>El-Dekhila</v>
      </c>
      <c r="M144" s="70">
        <f t="shared" ca="1" si="64"/>
        <v>24070</v>
      </c>
      <c r="N144" s="70">
        <f t="shared" ca="1" si="65"/>
        <v>2359.3100414954188</v>
      </c>
      <c r="O144" s="70">
        <f t="shared" ca="1" si="66"/>
        <v>1516.4142232954364</v>
      </c>
      <c r="P144" s="70">
        <f t="shared" ca="1" si="67"/>
        <v>306</v>
      </c>
      <c r="Q144" s="70">
        <f t="shared" ca="1" si="68"/>
        <v>1958.8938203688381</v>
      </c>
      <c r="R144" s="70">
        <f t="shared" ca="1" si="69"/>
        <v>6264.7477455170138</v>
      </c>
      <c r="S144" s="70">
        <f t="shared" ca="1" si="70"/>
        <v>31851.161968812448</v>
      </c>
      <c r="T144" s="70">
        <f t="shared" ca="1" si="71"/>
        <v>4624.2038618642564</v>
      </c>
      <c r="U144" s="70">
        <f t="shared" ca="1" si="72"/>
        <v>27226.958106948194</v>
      </c>
      <c r="W144" s="7">
        <f t="shared" ca="1" si="73"/>
        <v>1</v>
      </c>
      <c r="X144" s="4">
        <f t="shared" ca="1" si="74"/>
        <v>0</v>
      </c>
      <c r="Y144" s="4"/>
      <c r="Z144" s="4"/>
      <c r="AA144" s="8"/>
      <c r="AC144" s="7">
        <f ca="1">IF(Table1[[#This Row],[field of work]] = "teaching",1,0)</f>
        <v>0</v>
      </c>
      <c r="AD144" s="4">
        <f ca="1">IF(Table1[[#This Row],[field of work]] = "health", 1,0)</f>
        <v>0</v>
      </c>
      <c r="AE144" s="4">
        <f ca="1">IF(Table1[[#This Row],[field of work]] = "construction", 1,0)</f>
        <v>0</v>
      </c>
      <c r="AF144" s="4">
        <f ca="1">IF(Table1[[#This Row],[field of work]] = "IT", 1,0)</f>
        <v>1</v>
      </c>
      <c r="AG144" s="4">
        <f ca="1">IF(Table1[[#This Row],[field of work]] = "general work", 1,0)</f>
        <v>0</v>
      </c>
      <c r="AH144" s="4">
        <f ca="1">IF(Table1[[#This Row],[field of work]] = "agriculture", 1,0)</f>
        <v>0</v>
      </c>
      <c r="AI144" s="4"/>
      <c r="AJ144" s="4"/>
      <c r="AK144" s="4"/>
      <c r="AL144" s="4"/>
      <c r="AM144" s="4"/>
      <c r="AN144" s="4"/>
      <c r="AO144" s="8"/>
      <c r="AP144" s="18">
        <f t="shared" ca="1" si="75"/>
        <v>1516.4142232954364</v>
      </c>
      <c r="AQ144" s="19"/>
      <c r="AR144" s="23">
        <f ca="1">IF(Table1[[#This Row],[Debt]]&gt;$AS$2,1,0)</f>
        <v>1</v>
      </c>
      <c r="AS144" s="24"/>
      <c r="AT144" s="24"/>
      <c r="AU144" s="19"/>
      <c r="AV144" s="24"/>
      <c r="AW144" s="82">
        <f ca="1">Table1[[#This Row],[Mortage left]]/Table1[[#This Row],[Value of the house]]</f>
        <v>9.8018697195488946E-2</v>
      </c>
      <c r="AX144" s="29">
        <f t="shared" ca="1" si="76"/>
        <v>1</v>
      </c>
      <c r="AY144" s="30"/>
      <c r="AZ144" s="19"/>
      <c r="BA144" s="68">
        <f ca="1" xml:space="preserve"> IF(Table1[[#This Row],[Area]]="Sedi Beshr",Table1[[#This Row],[Income]],0)</f>
        <v>0</v>
      </c>
      <c r="BB144" s="65"/>
      <c r="BC144" s="65">
        <f ca="1" xml:space="preserve"> IF(Table1[[#This Row],[Area]]="Miami",Table1[[#This Row],[Income]],0)</f>
        <v>0</v>
      </c>
      <c r="BD144" s="65"/>
      <c r="BE144" s="65">
        <f ca="1" xml:space="preserve"> IF(Table1[[#This Row],[Area]]="El-Shatbi",Table1[[#This Row],[Income]],0)</f>
        <v>0</v>
      </c>
      <c r="BF144" s="65"/>
      <c r="BG144" s="65">
        <f ca="1" xml:space="preserve"> IF(Table1[[#This Row],[Area]]="el-Hanovil",Table1[[#This Row],[Income]],0)</f>
        <v>0</v>
      </c>
      <c r="BH144" s="65"/>
      <c r="BI144" s="65">
        <f ca="1" xml:space="preserve"> IF(Table1[[#This Row],[Area]]="El-Dekhila",Table1[[#This Row],[Income]],0)</f>
        <v>4814</v>
      </c>
      <c r="BJ144" s="66"/>
      <c r="BK144" s="16"/>
      <c r="BL144" s="68">
        <f ca="1"/>
        <v>0</v>
      </c>
      <c r="BM144" s="65"/>
      <c r="BN144" s="65">
        <f ca="1"/>
        <v>0</v>
      </c>
      <c r="BO144" s="65"/>
      <c r="BP144" s="65">
        <f ca="1"/>
        <v>0</v>
      </c>
      <c r="BQ144" s="65"/>
      <c r="BR144" s="65">
        <f ca="1"/>
        <v>0</v>
      </c>
      <c r="BS144" s="65"/>
      <c r="BT144" s="65">
        <f ca="1"/>
        <v>3025</v>
      </c>
      <c r="BU144" s="24"/>
      <c r="BV144" s="65">
        <f ca="1"/>
        <v>0</v>
      </c>
      <c r="BW144" s="19"/>
      <c r="BX144" s="16"/>
      <c r="BY144" s="56">
        <f ca="1">IF(Table1[[#This Row],[Debt]]&gt;Table1[[#This Row],[Income]],1,0)</f>
        <v>0</v>
      </c>
      <c r="BZ144" s="19"/>
      <c r="CA144" s="24"/>
      <c r="CB144" s="76">
        <f t="shared" ca="1" si="77"/>
        <v>35</v>
      </c>
      <c r="CC144" s="24"/>
      <c r="CD144" s="19"/>
      <c r="CE144" s="16"/>
      <c r="CF144" s="16"/>
      <c r="CG144" s="16"/>
      <c r="CH144" s="16"/>
    </row>
    <row r="145" spans="1:86" x14ac:dyDescent="0.35">
      <c r="A145" s="1">
        <f t="shared" ca="1" si="53"/>
        <v>1</v>
      </c>
      <c r="B145" s="1" t="str">
        <f t="shared" ca="1" si="54"/>
        <v>Women</v>
      </c>
      <c r="C145" s="1">
        <f t="shared" ca="1" si="55"/>
        <v>22</v>
      </c>
      <c r="D145" s="1">
        <f t="shared" ca="1" si="56"/>
        <v>1</v>
      </c>
      <c r="E145" s="1" t="str">
        <f t="shared" ca="1" si="57"/>
        <v>health</v>
      </c>
      <c r="F145" s="1">
        <f t="shared" ca="1" si="58"/>
        <v>5</v>
      </c>
      <c r="G145" s="1" t="str">
        <f t="shared" ca="1" si="59"/>
        <v>other</v>
      </c>
      <c r="H145" s="1">
        <f t="shared" ca="1" si="60"/>
        <v>4</v>
      </c>
      <c r="I145" s="1">
        <f t="shared" ca="1" si="52"/>
        <v>3</v>
      </c>
      <c r="J145" s="70">
        <f t="shared" ca="1" si="61"/>
        <v>1708</v>
      </c>
      <c r="K145" s="1">
        <f t="shared" ca="1" si="62"/>
        <v>4</v>
      </c>
      <c r="L145" s="1" t="str">
        <f t="shared" ca="1" si="63"/>
        <v>El-Dekhila</v>
      </c>
      <c r="M145" s="70">
        <f t="shared" ca="1" si="64"/>
        <v>5124</v>
      </c>
      <c r="N145" s="70">
        <f t="shared" ca="1" si="65"/>
        <v>3891.7173900882549</v>
      </c>
      <c r="O145" s="70">
        <f t="shared" ca="1" si="66"/>
        <v>4786.1771392871196</v>
      </c>
      <c r="P145" s="70">
        <f t="shared" ca="1" si="67"/>
        <v>839</v>
      </c>
      <c r="Q145" s="70">
        <f t="shared" ca="1" si="68"/>
        <v>849.20222931815954</v>
      </c>
      <c r="R145" s="70">
        <f t="shared" ca="1" si="69"/>
        <v>1414.2832420568575</v>
      </c>
      <c r="S145" s="70">
        <f t="shared" ca="1" si="70"/>
        <v>11324.460381343977</v>
      </c>
      <c r="T145" s="70">
        <f t="shared" ca="1" si="71"/>
        <v>5579.9196194064152</v>
      </c>
      <c r="U145" s="70">
        <f t="shared" ca="1" si="72"/>
        <v>5744.5407619375619</v>
      </c>
      <c r="W145" s="7">
        <f t="shared" ca="1" si="73"/>
        <v>1</v>
      </c>
      <c r="X145" s="4">
        <f t="shared" ca="1" si="74"/>
        <v>0</v>
      </c>
      <c r="Y145" s="4"/>
      <c r="Z145" s="4"/>
      <c r="AA145" s="8"/>
      <c r="AC145" s="7">
        <f ca="1">IF(Table1[[#This Row],[field of work]] = "teaching",1,0)</f>
        <v>0</v>
      </c>
      <c r="AD145" s="4">
        <f ca="1">IF(Table1[[#This Row],[field of work]] = "health", 1,0)</f>
        <v>1</v>
      </c>
      <c r="AE145" s="4">
        <f ca="1">IF(Table1[[#This Row],[field of work]] = "construction", 1,0)</f>
        <v>0</v>
      </c>
      <c r="AF145" s="4">
        <f ca="1">IF(Table1[[#This Row],[field of work]] = "IT", 1,0)</f>
        <v>0</v>
      </c>
      <c r="AG145" s="4">
        <f ca="1">IF(Table1[[#This Row],[field of work]] = "general work", 1,0)</f>
        <v>0</v>
      </c>
      <c r="AH145" s="4">
        <f ca="1">IF(Table1[[#This Row],[field of work]] = "agriculture", 1,0)</f>
        <v>0</v>
      </c>
      <c r="AI145" s="4"/>
      <c r="AJ145" s="4"/>
      <c r="AK145" s="4"/>
      <c r="AL145" s="4"/>
      <c r="AM145" s="4"/>
      <c r="AN145" s="4"/>
      <c r="AO145" s="8"/>
      <c r="AP145" s="18">
        <f t="shared" ca="1" si="75"/>
        <v>1595.3923797623731</v>
      </c>
      <c r="AQ145" s="19"/>
      <c r="AR145" s="23">
        <f ca="1">IF(Table1[[#This Row],[Debt]]&gt;$AS$2,1,0)</f>
        <v>0</v>
      </c>
      <c r="AS145" s="24"/>
      <c r="AT145" s="24"/>
      <c r="AU145" s="19"/>
      <c r="AV145" s="24"/>
      <c r="AW145" s="82">
        <f ca="1">Table1[[#This Row],[Mortage left]]/Table1[[#This Row],[Value of the house]]</f>
        <v>0.75950768737085383</v>
      </c>
      <c r="AX145" s="29">
        <f t="shared" ca="1" si="76"/>
        <v>0</v>
      </c>
      <c r="AY145" s="30"/>
      <c r="AZ145" s="19"/>
      <c r="BA145" s="68">
        <f ca="1" xml:space="preserve"> IF(Table1[[#This Row],[Area]]="Sedi Beshr",Table1[[#This Row],[Income]],0)</f>
        <v>0</v>
      </c>
      <c r="BB145" s="65"/>
      <c r="BC145" s="65">
        <f ca="1" xml:space="preserve"> IF(Table1[[#This Row],[Area]]="Miami",Table1[[#This Row],[Income]],0)</f>
        <v>0</v>
      </c>
      <c r="BD145" s="65"/>
      <c r="BE145" s="65">
        <f ca="1" xml:space="preserve"> IF(Table1[[#This Row],[Area]]="El-Shatbi",Table1[[#This Row],[Income]],0)</f>
        <v>0</v>
      </c>
      <c r="BF145" s="65"/>
      <c r="BG145" s="65">
        <f ca="1" xml:space="preserve"> IF(Table1[[#This Row],[Area]]="el-Hanovil",Table1[[#This Row],[Income]],0)</f>
        <v>0</v>
      </c>
      <c r="BH145" s="65"/>
      <c r="BI145" s="65">
        <f ca="1" xml:space="preserve"> IF(Table1[[#This Row],[Area]]="El-Dekhila",Table1[[#This Row],[Income]],0)</f>
        <v>1708</v>
      </c>
      <c r="BJ145" s="66"/>
      <c r="BK145" s="16"/>
      <c r="BL145" s="68">
        <f ca="1"/>
        <v>0</v>
      </c>
      <c r="BM145" s="65"/>
      <c r="BN145" s="65">
        <f ca="1"/>
        <v>0</v>
      </c>
      <c r="BO145" s="65"/>
      <c r="BP145" s="65">
        <f ca="1"/>
        <v>0</v>
      </c>
      <c r="BQ145" s="65"/>
      <c r="BR145" s="65">
        <f ca="1"/>
        <v>4814</v>
      </c>
      <c r="BS145" s="65"/>
      <c r="BT145" s="65">
        <f ca="1"/>
        <v>0</v>
      </c>
      <c r="BU145" s="24"/>
      <c r="BV145" s="65">
        <f ca="1"/>
        <v>0</v>
      </c>
      <c r="BW145" s="19"/>
      <c r="BX145" s="16"/>
      <c r="BY145" s="56">
        <f ca="1">IF(Table1[[#This Row],[Debt]]&gt;Table1[[#This Row],[Income]],1,0)</f>
        <v>0</v>
      </c>
      <c r="BZ145" s="19"/>
      <c r="CA145" s="24"/>
      <c r="CB145" s="76">
        <f t="shared" ca="1" si="77"/>
        <v>24</v>
      </c>
      <c r="CC145" s="24"/>
      <c r="CD145" s="19"/>
      <c r="CE145" s="16"/>
      <c r="CF145" s="16"/>
      <c r="CG145" s="16"/>
      <c r="CH145" s="16"/>
    </row>
    <row r="146" spans="1:86" x14ac:dyDescent="0.35">
      <c r="A146" s="1">
        <f t="shared" ca="1" si="53"/>
        <v>1</v>
      </c>
      <c r="B146" s="1" t="str">
        <f t="shared" ca="1" si="54"/>
        <v>Women</v>
      </c>
      <c r="C146" s="1">
        <f t="shared" ca="1" si="55"/>
        <v>24</v>
      </c>
      <c r="D146" s="1">
        <f t="shared" ca="1" si="56"/>
        <v>5</v>
      </c>
      <c r="E146" s="1" t="str">
        <f t="shared" ca="1" si="57"/>
        <v>general work</v>
      </c>
      <c r="F146" s="1">
        <f t="shared" ca="1" si="58"/>
        <v>2</v>
      </c>
      <c r="G146" s="1" t="str">
        <f t="shared" ca="1" si="59"/>
        <v>college</v>
      </c>
      <c r="H146" s="1">
        <f t="shared" ca="1" si="60"/>
        <v>3</v>
      </c>
      <c r="I146" s="1">
        <f t="shared" ca="1" si="52"/>
        <v>1</v>
      </c>
      <c r="J146" s="70">
        <f t="shared" ca="1" si="61"/>
        <v>4805</v>
      </c>
      <c r="K146" s="1">
        <f t="shared" ca="1" si="62"/>
        <v>2</v>
      </c>
      <c r="L146" s="1" t="str">
        <f t="shared" ca="1" si="63"/>
        <v>Miami</v>
      </c>
      <c r="M146" s="70">
        <f t="shared" ca="1" si="64"/>
        <v>19220</v>
      </c>
      <c r="N146" s="70">
        <f t="shared" ca="1" si="65"/>
        <v>9599.4659397929154</v>
      </c>
      <c r="O146" s="70">
        <f t="shared" ca="1" si="66"/>
        <v>1480.0113938391364</v>
      </c>
      <c r="P146" s="70">
        <f t="shared" ca="1" si="67"/>
        <v>796</v>
      </c>
      <c r="Q146" s="70">
        <f t="shared" ca="1" si="68"/>
        <v>3925.7556822367792</v>
      </c>
      <c r="R146" s="70">
        <f t="shared" ca="1" si="69"/>
        <v>3956.3976146168602</v>
      </c>
      <c r="S146" s="70">
        <f t="shared" ca="1" si="70"/>
        <v>24656.409008455998</v>
      </c>
      <c r="T146" s="70">
        <f t="shared" ca="1" si="71"/>
        <v>14321.221622029694</v>
      </c>
      <c r="U146" s="70">
        <f t="shared" ca="1" si="72"/>
        <v>10335.187386426303</v>
      </c>
      <c r="W146" s="7">
        <f t="shared" ca="1" si="73"/>
        <v>1</v>
      </c>
      <c r="X146" s="4">
        <f t="shared" ca="1" si="74"/>
        <v>0</v>
      </c>
      <c r="Y146" s="4"/>
      <c r="Z146" s="4"/>
      <c r="AA146" s="8"/>
      <c r="AC146" s="7">
        <f ca="1">IF(Table1[[#This Row],[field of work]] = "teaching",1,0)</f>
        <v>0</v>
      </c>
      <c r="AD146" s="4">
        <f ca="1">IF(Table1[[#This Row],[field of work]] = "health", 1,0)</f>
        <v>0</v>
      </c>
      <c r="AE146" s="4">
        <f ca="1">IF(Table1[[#This Row],[field of work]] = "construction", 1,0)</f>
        <v>0</v>
      </c>
      <c r="AF146" s="4">
        <f ca="1">IF(Table1[[#This Row],[field of work]] = "IT", 1,0)</f>
        <v>0</v>
      </c>
      <c r="AG146" s="4">
        <f ca="1">IF(Table1[[#This Row],[field of work]] = "general work", 1,0)</f>
        <v>1</v>
      </c>
      <c r="AH146" s="4">
        <f ca="1">IF(Table1[[#This Row],[field of work]] = "agriculture", 1,0)</f>
        <v>0</v>
      </c>
      <c r="AI146" s="4"/>
      <c r="AJ146" s="4"/>
      <c r="AK146" s="4"/>
      <c r="AL146" s="4"/>
      <c r="AM146" s="4"/>
      <c r="AN146" s="4"/>
      <c r="AO146" s="8"/>
      <c r="AP146" s="18">
        <f t="shared" ca="1" si="75"/>
        <v>1480.0113938391364</v>
      </c>
      <c r="AQ146" s="19"/>
      <c r="AR146" s="23">
        <f ca="1">IF(Table1[[#This Row],[Debt]]&gt;$AS$2,1,0)</f>
        <v>1</v>
      </c>
      <c r="AS146" s="24"/>
      <c r="AT146" s="24"/>
      <c r="AU146" s="19"/>
      <c r="AV146" s="24"/>
      <c r="AW146" s="82">
        <f ca="1">Table1[[#This Row],[Mortage left]]/Table1[[#This Row],[Value of the house]]</f>
        <v>0.49945192194552107</v>
      </c>
      <c r="AX146" s="29">
        <f t="shared" ca="1" si="76"/>
        <v>0</v>
      </c>
      <c r="AY146" s="30"/>
      <c r="AZ146" s="19"/>
      <c r="BA146" s="68">
        <f ca="1" xml:space="preserve"> IF(Table1[[#This Row],[Area]]="Sedi Beshr",Table1[[#This Row],[Income]],0)</f>
        <v>0</v>
      </c>
      <c r="BB146" s="65"/>
      <c r="BC146" s="65">
        <f ca="1" xml:space="preserve"> IF(Table1[[#This Row],[Area]]="Miami",Table1[[#This Row],[Income]],0)</f>
        <v>4805</v>
      </c>
      <c r="BD146" s="65"/>
      <c r="BE146" s="65">
        <f ca="1" xml:space="preserve"> IF(Table1[[#This Row],[Area]]="El-Shatbi",Table1[[#This Row],[Income]],0)</f>
        <v>0</v>
      </c>
      <c r="BF146" s="65"/>
      <c r="BG146" s="65">
        <f ca="1" xml:space="preserve"> IF(Table1[[#This Row],[Area]]="el-Hanovil",Table1[[#This Row],[Income]],0)</f>
        <v>0</v>
      </c>
      <c r="BH146" s="65"/>
      <c r="BI146" s="65">
        <f ca="1" xml:space="preserve"> IF(Table1[[#This Row],[Area]]="El-Dekhila",Table1[[#This Row],[Income]],0)</f>
        <v>0</v>
      </c>
      <c r="BJ146" s="66"/>
      <c r="BK146" s="16"/>
      <c r="BL146" s="68">
        <f ca="1"/>
        <v>1708</v>
      </c>
      <c r="BM146" s="65"/>
      <c r="BN146" s="65">
        <f ca="1"/>
        <v>0</v>
      </c>
      <c r="BO146" s="65"/>
      <c r="BP146" s="65">
        <f ca="1"/>
        <v>0</v>
      </c>
      <c r="BQ146" s="65"/>
      <c r="BR146" s="65">
        <f ca="1"/>
        <v>0</v>
      </c>
      <c r="BS146" s="65"/>
      <c r="BT146" s="65">
        <f ca="1"/>
        <v>0</v>
      </c>
      <c r="BU146" s="24"/>
      <c r="BV146" s="65">
        <f ca="1"/>
        <v>0</v>
      </c>
      <c r="BW146" s="19"/>
      <c r="BX146" s="16"/>
      <c r="BY146" s="56">
        <f ca="1">IF(Table1[[#This Row],[Debt]]&gt;Table1[[#This Row],[Income]],1,0)</f>
        <v>0</v>
      </c>
      <c r="BZ146" s="19"/>
      <c r="CA146" s="24"/>
      <c r="CB146" s="76">
        <f t="shared" ca="1" si="77"/>
        <v>22</v>
      </c>
      <c r="CC146" s="24"/>
      <c r="CD146" s="19"/>
      <c r="CE146" s="16"/>
      <c r="CF146" s="16"/>
      <c r="CG146" s="16"/>
      <c r="CH146" s="16"/>
    </row>
    <row r="147" spans="1:86" x14ac:dyDescent="0.35">
      <c r="A147" s="1">
        <f t="shared" ca="1" si="53"/>
        <v>0</v>
      </c>
      <c r="B147" s="1" t="str">
        <f t="shared" ca="1" si="54"/>
        <v>Men</v>
      </c>
      <c r="C147" s="1">
        <f t="shared" ca="1" si="55"/>
        <v>39</v>
      </c>
      <c r="D147" s="1">
        <f t="shared" ca="1" si="56"/>
        <v>3</v>
      </c>
      <c r="E147" s="1" t="str">
        <f t="shared" ca="1" si="57"/>
        <v>teaching</v>
      </c>
      <c r="F147" s="1">
        <f t="shared" ca="1" si="58"/>
        <v>3</v>
      </c>
      <c r="G147" s="1" t="str">
        <f t="shared" ca="1" si="59"/>
        <v>university</v>
      </c>
      <c r="H147" s="1">
        <f t="shared" ca="1" si="60"/>
        <v>4</v>
      </c>
      <c r="I147" s="1">
        <f t="shared" ca="1" si="52"/>
        <v>1</v>
      </c>
      <c r="J147" s="70">
        <f t="shared" ca="1" si="61"/>
        <v>2173</v>
      </c>
      <c r="K147" s="1">
        <f t="shared" ca="1" si="62"/>
        <v>5</v>
      </c>
      <c r="L147" s="1" t="str">
        <f t="shared" ca="1" si="63"/>
        <v>Sedi Beshr</v>
      </c>
      <c r="M147" s="70">
        <f t="shared" ca="1" si="64"/>
        <v>6519</v>
      </c>
      <c r="N147" s="70">
        <f t="shared" ca="1" si="65"/>
        <v>3452.9923956380799</v>
      </c>
      <c r="O147" s="70">
        <f t="shared" ca="1" si="66"/>
        <v>514.94569645065883</v>
      </c>
      <c r="P147" s="70">
        <f t="shared" ca="1" si="67"/>
        <v>327</v>
      </c>
      <c r="Q147" s="70">
        <f t="shared" ca="1" si="68"/>
        <v>3005.9256547762425</v>
      </c>
      <c r="R147" s="70">
        <f t="shared" ca="1" si="69"/>
        <v>915.49739857423026</v>
      </c>
      <c r="S147" s="70">
        <f t="shared" ca="1" si="70"/>
        <v>7949.4430950248889</v>
      </c>
      <c r="T147" s="70">
        <f t="shared" ca="1" si="71"/>
        <v>6785.9180504143224</v>
      </c>
      <c r="U147" s="70">
        <f t="shared" ca="1" si="72"/>
        <v>1163.5250446105665</v>
      </c>
      <c r="W147" s="7">
        <f t="shared" ca="1" si="73"/>
        <v>0</v>
      </c>
      <c r="X147" s="4">
        <f t="shared" ca="1" si="74"/>
        <v>1</v>
      </c>
      <c r="Y147" s="4"/>
      <c r="Z147" s="4"/>
      <c r="AA147" s="8"/>
      <c r="AC147" s="7">
        <f ca="1">IF(Table1[[#This Row],[field of work]] = "teaching",1,0)</f>
        <v>1</v>
      </c>
      <c r="AD147" s="4">
        <f ca="1">IF(Table1[[#This Row],[field of work]] = "health", 1,0)</f>
        <v>0</v>
      </c>
      <c r="AE147" s="4">
        <f ca="1">IF(Table1[[#This Row],[field of work]] = "construction", 1,0)</f>
        <v>0</v>
      </c>
      <c r="AF147" s="4">
        <f ca="1">IF(Table1[[#This Row],[field of work]] = "IT", 1,0)</f>
        <v>0</v>
      </c>
      <c r="AG147" s="4">
        <f ca="1">IF(Table1[[#This Row],[field of work]] = "general work", 1,0)</f>
        <v>0</v>
      </c>
      <c r="AH147" s="4">
        <f ca="1">IF(Table1[[#This Row],[field of work]] = "agriculture", 1,0)</f>
        <v>0</v>
      </c>
      <c r="AI147" s="4"/>
      <c r="AJ147" s="4"/>
      <c r="AK147" s="4"/>
      <c r="AL147" s="4"/>
      <c r="AM147" s="4"/>
      <c r="AN147" s="4"/>
      <c r="AO147" s="8"/>
      <c r="AP147" s="18">
        <f t="shared" ca="1" si="75"/>
        <v>514.94569645065883</v>
      </c>
      <c r="AQ147" s="19"/>
      <c r="AR147" s="23">
        <f ca="1">IF(Table1[[#This Row],[Debt]]&gt;$AS$2,1,0)</f>
        <v>1</v>
      </c>
      <c r="AS147" s="24"/>
      <c r="AT147" s="24"/>
      <c r="AU147" s="19"/>
      <c r="AV147" s="24"/>
      <c r="AW147" s="82">
        <f ca="1">Table1[[#This Row],[Mortage left]]/Table1[[#This Row],[Value of the house]]</f>
        <v>0.52968130014389936</v>
      </c>
      <c r="AX147" s="29">
        <f t="shared" ca="1" si="76"/>
        <v>0</v>
      </c>
      <c r="AY147" s="30"/>
      <c r="AZ147" s="19"/>
      <c r="BA147" s="68">
        <f ca="1" xml:space="preserve"> IF(Table1[[#This Row],[Area]]="Sedi Beshr",Table1[[#This Row],[Income]],0)</f>
        <v>2173</v>
      </c>
      <c r="BB147" s="65"/>
      <c r="BC147" s="65">
        <f ca="1" xml:space="preserve"> IF(Table1[[#This Row],[Area]]="Miami",Table1[[#This Row],[Income]],0)</f>
        <v>0</v>
      </c>
      <c r="BD147" s="65"/>
      <c r="BE147" s="65">
        <f ca="1" xml:space="preserve"> IF(Table1[[#This Row],[Area]]="El-Shatbi",Table1[[#This Row],[Income]],0)</f>
        <v>0</v>
      </c>
      <c r="BF147" s="65"/>
      <c r="BG147" s="65">
        <f ca="1" xml:space="preserve"> IF(Table1[[#This Row],[Area]]="el-Hanovil",Table1[[#This Row],[Income]],0)</f>
        <v>0</v>
      </c>
      <c r="BH147" s="65"/>
      <c r="BI147" s="65">
        <f ca="1" xml:space="preserve"> IF(Table1[[#This Row],[Area]]="El-Dekhila",Table1[[#This Row],[Income]],0)</f>
        <v>0</v>
      </c>
      <c r="BJ147" s="66"/>
      <c r="BK147" s="16"/>
      <c r="BL147" s="68">
        <f ca="1"/>
        <v>0</v>
      </c>
      <c r="BM147" s="65"/>
      <c r="BN147" s="65">
        <f ca="1"/>
        <v>0</v>
      </c>
      <c r="BO147" s="65"/>
      <c r="BP147" s="65">
        <f ca="1"/>
        <v>0</v>
      </c>
      <c r="BQ147" s="65"/>
      <c r="BR147" s="65">
        <f ca="1"/>
        <v>0</v>
      </c>
      <c r="BS147" s="65"/>
      <c r="BT147" s="65">
        <f ca="1"/>
        <v>4805</v>
      </c>
      <c r="BU147" s="24"/>
      <c r="BV147" s="65">
        <f ca="1"/>
        <v>0</v>
      </c>
      <c r="BW147" s="19"/>
      <c r="BX147" s="16"/>
      <c r="BY147" s="56">
        <f ca="1">IF(Table1[[#This Row],[Debt]]&gt;Table1[[#This Row],[Income]],1,0)</f>
        <v>1</v>
      </c>
      <c r="BZ147" s="19"/>
      <c r="CA147" s="24"/>
      <c r="CB147" s="76">
        <f t="shared" ca="1" si="77"/>
        <v>24</v>
      </c>
      <c r="CC147" s="24"/>
      <c r="CD147" s="19"/>
      <c r="CE147" s="16"/>
      <c r="CF147" s="16"/>
      <c r="CG147" s="16"/>
      <c r="CH147" s="16"/>
    </row>
    <row r="148" spans="1:86" x14ac:dyDescent="0.35">
      <c r="A148" s="1">
        <f t="shared" ca="1" si="53"/>
        <v>1</v>
      </c>
      <c r="B148" s="1" t="str">
        <f t="shared" ca="1" si="54"/>
        <v>Women</v>
      </c>
      <c r="C148" s="1">
        <f t="shared" ca="1" si="55"/>
        <v>21</v>
      </c>
      <c r="D148" s="1">
        <f t="shared" ca="1" si="56"/>
        <v>4</v>
      </c>
      <c r="E148" s="1" t="str">
        <f t="shared" ca="1" si="57"/>
        <v>IT</v>
      </c>
      <c r="F148" s="1">
        <f t="shared" ca="1" si="58"/>
        <v>2</v>
      </c>
      <c r="G148" s="1" t="str">
        <f t="shared" ca="1" si="59"/>
        <v>college</v>
      </c>
      <c r="H148" s="1">
        <f t="shared" ca="1" si="60"/>
        <v>1</v>
      </c>
      <c r="I148" s="1">
        <f t="shared" ca="1" si="52"/>
        <v>3</v>
      </c>
      <c r="J148" s="70">
        <f t="shared" ca="1" si="61"/>
        <v>2146</v>
      </c>
      <c r="K148" s="1">
        <f t="shared" ca="1" si="62"/>
        <v>5</v>
      </c>
      <c r="L148" s="1" t="str">
        <f t="shared" ca="1" si="63"/>
        <v>Sedi Beshr</v>
      </c>
      <c r="M148" s="70">
        <f t="shared" ca="1" si="64"/>
        <v>8584</v>
      </c>
      <c r="N148" s="70">
        <f t="shared" ca="1" si="65"/>
        <v>506.69054693454956</v>
      </c>
      <c r="O148" s="70">
        <f t="shared" ca="1" si="66"/>
        <v>2224.6316380425346</v>
      </c>
      <c r="P148" s="70">
        <f t="shared" ca="1" si="67"/>
        <v>1065</v>
      </c>
      <c r="Q148" s="70">
        <f t="shared" ca="1" si="68"/>
        <v>2434.9631679853806</v>
      </c>
      <c r="R148" s="70">
        <f t="shared" ca="1" si="69"/>
        <v>399.57923855548506</v>
      </c>
      <c r="S148" s="70">
        <f t="shared" ca="1" si="70"/>
        <v>11208.210876598019</v>
      </c>
      <c r="T148" s="70">
        <f t="shared" ca="1" si="71"/>
        <v>4006.6537149199303</v>
      </c>
      <c r="U148" s="70">
        <f t="shared" ca="1" si="72"/>
        <v>7201.557161678089</v>
      </c>
      <c r="W148" s="7">
        <f t="shared" ca="1" si="73"/>
        <v>1</v>
      </c>
      <c r="X148" s="4">
        <f t="shared" ca="1" si="74"/>
        <v>0</v>
      </c>
      <c r="Y148" s="4"/>
      <c r="Z148" s="4"/>
      <c r="AA148" s="8"/>
      <c r="AC148" s="7">
        <f ca="1">IF(Table1[[#This Row],[field of work]] = "teaching",1,0)</f>
        <v>0</v>
      </c>
      <c r="AD148" s="4">
        <f ca="1">IF(Table1[[#This Row],[field of work]] = "health", 1,0)</f>
        <v>0</v>
      </c>
      <c r="AE148" s="4">
        <f ca="1">IF(Table1[[#This Row],[field of work]] = "construction", 1,0)</f>
        <v>0</v>
      </c>
      <c r="AF148" s="4">
        <f ca="1">IF(Table1[[#This Row],[field of work]] = "IT", 1,0)</f>
        <v>1</v>
      </c>
      <c r="AG148" s="4">
        <f ca="1">IF(Table1[[#This Row],[field of work]] = "general work", 1,0)</f>
        <v>0</v>
      </c>
      <c r="AH148" s="4">
        <f ca="1">IF(Table1[[#This Row],[field of work]] = "agriculture", 1,0)</f>
        <v>0</v>
      </c>
      <c r="AI148" s="4"/>
      <c r="AJ148" s="4"/>
      <c r="AK148" s="4"/>
      <c r="AL148" s="4"/>
      <c r="AM148" s="4"/>
      <c r="AN148" s="4"/>
      <c r="AO148" s="8"/>
      <c r="AP148" s="18">
        <f t="shared" ca="1" si="75"/>
        <v>741.54387934751151</v>
      </c>
      <c r="AQ148" s="19"/>
      <c r="AR148" s="23">
        <f ca="1">IF(Table1[[#This Row],[Debt]]&gt;$AS$2,1,0)</f>
        <v>1</v>
      </c>
      <c r="AS148" s="24"/>
      <c r="AT148" s="24"/>
      <c r="AU148" s="19"/>
      <c r="AV148" s="24"/>
      <c r="AW148" s="82">
        <f ca="1">Table1[[#This Row],[Mortage left]]/Table1[[#This Row],[Value of the house]]</f>
        <v>5.9027323734220594E-2</v>
      </c>
      <c r="AX148" s="29">
        <f t="shared" ca="1" si="76"/>
        <v>1</v>
      </c>
      <c r="AY148" s="30"/>
      <c r="AZ148" s="19"/>
      <c r="BA148" s="68">
        <f ca="1" xml:space="preserve"> IF(Table1[[#This Row],[Area]]="Sedi Beshr",Table1[[#This Row],[Income]],0)</f>
        <v>2146</v>
      </c>
      <c r="BB148" s="65"/>
      <c r="BC148" s="65">
        <f ca="1" xml:space="preserve"> IF(Table1[[#This Row],[Area]]="Miami",Table1[[#This Row],[Income]],0)</f>
        <v>0</v>
      </c>
      <c r="BD148" s="65"/>
      <c r="BE148" s="65">
        <f ca="1" xml:space="preserve"> IF(Table1[[#This Row],[Area]]="El-Shatbi",Table1[[#This Row],[Income]],0)</f>
        <v>0</v>
      </c>
      <c r="BF148" s="65"/>
      <c r="BG148" s="65">
        <f ca="1" xml:space="preserve"> IF(Table1[[#This Row],[Area]]="el-Hanovil",Table1[[#This Row],[Income]],0)</f>
        <v>0</v>
      </c>
      <c r="BH148" s="65"/>
      <c r="BI148" s="65">
        <f ca="1" xml:space="preserve"> IF(Table1[[#This Row],[Area]]="El-Dekhila",Table1[[#This Row],[Income]],0)</f>
        <v>0</v>
      </c>
      <c r="BJ148" s="66"/>
      <c r="BK148" s="16"/>
      <c r="BL148" s="68">
        <f ca="1"/>
        <v>0</v>
      </c>
      <c r="BM148" s="65"/>
      <c r="BN148" s="65">
        <f ca="1"/>
        <v>0</v>
      </c>
      <c r="BO148" s="65"/>
      <c r="BP148" s="65">
        <f ca="1"/>
        <v>2173</v>
      </c>
      <c r="BQ148" s="65"/>
      <c r="BR148" s="65">
        <f ca="1"/>
        <v>0</v>
      </c>
      <c r="BS148" s="65"/>
      <c r="BT148" s="65">
        <f ca="1"/>
        <v>0</v>
      </c>
      <c r="BU148" s="24"/>
      <c r="BV148" s="65">
        <f ca="1"/>
        <v>0</v>
      </c>
      <c r="BW148" s="19"/>
      <c r="BX148" s="16"/>
      <c r="BY148" s="56">
        <f ca="1">IF(Table1[[#This Row],[Debt]]&gt;Table1[[#This Row],[Income]],1,0)</f>
        <v>1</v>
      </c>
      <c r="BZ148" s="19"/>
      <c r="CA148" s="24"/>
      <c r="CB148" s="76">
        <f t="shared" ca="1" si="77"/>
        <v>39</v>
      </c>
      <c r="CC148" s="24"/>
      <c r="CD148" s="19"/>
      <c r="CE148" s="16"/>
      <c r="CF148" s="16"/>
      <c r="CG148" s="16"/>
      <c r="CH148" s="16"/>
    </row>
    <row r="149" spans="1:86" x14ac:dyDescent="0.35">
      <c r="A149" s="1">
        <f t="shared" ca="1" si="53"/>
        <v>1</v>
      </c>
      <c r="B149" s="1" t="str">
        <f t="shared" ca="1" si="54"/>
        <v>Women</v>
      </c>
      <c r="C149" s="1">
        <f t="shared" ca="1" si="55"/>
        <v>28</v>
      </c>
      <c r="D149" s="1">
        <f t="shared" ca="1" si="56"/>
        <v>3</v>
      </c>
      <c r="E149" s="1" t="str">
        <f t="shared" ca="1" si="57"/>
        <v>teaching</v>
      </c>
      <c r="F149" s="1">
        <f t="shared" ca="1" si="58"/>
        <v>5</v>
      </c>
      <c r="G149" s="1" t="str">
        <f t="shared" ca="1" si="59"/>
        <v>other</v>
      </c>
      <c r="H149" s="1">
        <f t="shared" ca="1" si="60"/>
        <v>3</v>
      </c>
      <c r="I149" s="1">
        <f t="shared" ca="1" si="52"/>
        <v>2</v>
      </c>
      <c r="J149" s="70">
        <f t="shared" ca="1" si="61"/>
        <v>5676</v>
      </c>
      <c r="K149" s="1">
        <f t="shared" ca="1" si="62"/>
        <v>1</v>
      </c>
      <c r="L149" s="1" t="str">
        <f t="shared" ca="1" si="63"/>
        <v>El-Shatbi</v>
      </c>
      <c r="M149" s="70">
        <f t="shared" ca="1" si="64"/>
        <v>22704</v>
      </c>
      <c r="N149" s="70">
        <f t="shared" ca="1" si="65"/>
        <v>16358.130004781162</v>
      </c>
      <c r="O149" s="70">
        <f t="shared" ca="1" si="66"/>
        <v>367.99672267792744</v>
      </c>
      <c r="P149" s="70">
        <f t="shared" ca="1" si="67"/>
        <v>272</v>
      </c>
      <c r="Q149" s="70">
        <f t="shared" ca="1" si="68"/>
        <v>8403.0287340766754</v>
      </c>
      <c r="R149" s="70">
        <f t="shared" ca="1" si="69"/>
        <v>585.84209296684946</v>
      </c>
      <c r="S149" s="70">
        <f t="shared" ca="1" si="70"/>
        <v>23657.838815644776</v>
      </c>
      <c r="T149" s="70">
        <f t="shared" ca="1" si="71"/>
        <v>25033.158738857834</v>
      </c>
      <c r="U149" s="70">
        <f t="shared" ca="1" si="72"/>
        <v>-1375.3199232130573</v>
      </c>
      <c r="W149" s="7">
        <f t="shared" ca="1" si="73"/>
        <v>1</v>
      </c>
      <c r="X149" s="4">
        <f t="shared" ca="1" si="74"/>
        <v>0</v>
      </c>
      <c r="Y149" s="4"/>
      <c r="Z149" s="4"/>
      <c r="AA149" s="8"/>
      <c r="AC149" s="7">
        <f ca="1">IF(Table1[[#This Row],[field of work]] = "teaching",1,0)</f>
        <v>1</v>
      </c>
      <c r="AD149" s="4">
        <f ca="1">IF(Table1[[#This Row],[field of work]] = "health", 1,0)</f>
        <v>0</v>
      </c>
      <c r="AE149" s="4">
        <f ca="1">IF(Table1[[#This Row],[field of work]] = "construction", 1,0)</f>
        <v>0</v>
      </c>
      <c r="AF149" s="4">
        <f ca="1">IF(Table1[[#This Row],[field of work]] = "IT", 1,0)</f>
        <v>0</v>
      </c>
      <c r="AG149" s="4">
        <f ca="1">IF(Table1[[#This Row],[field of work]] = "general work", 1,0)</f>
        <v>0</v>
      </c>
      <c r="AH149" s="4">
        <f ca="1">IF(Table1[[#This Row],[field of work]] = "agriculture", 1,0)</f>
        <v>0</v>
      </c>
      <c r="AI149" s="4"/>
      <c r="AJ149" s="4"/>
      <c r="AK149" s="4"/>
      <c r="AL149" s="4"/>
      <c r="AM149" s="4"/>
      <c r="AN149" s="4"/>
      <c r="AO149" s="8"/>
      <c r="AP149" s="18">
        <f t="shared" ca="1" si="75"/>
        <v>183.99836133896372</v>
      </c>
      <c r="AQ149" s="19"/>
      <c r="AR149" s="23">
        <f ca="1">IF(Table1[[#This Row],[Debt]]&gt;$AS$2,1,0)</f>
        <v>1</v>
      </c>
      <c r="AS149" s="24"/>
      <c r="AT149" s="24"/>
      <c r="AU149" s="19"/>
      <c r="AV149" s="24"/>
      <c r="AW149" s="82">
        <f ca="1">Table1[[#This Row],[Mortage left]]/Table1[[#This Row],[Value of the house]]</f>
        <v>0.7204955076101639</v>
      </c>
      <c r="AX149" s="29">
        <f t="shared" ca="1" si="76"/>
        <v>0</v>
      </c>
      <c r="AY149" s="30"/>
      <c r="AZ149" s="19"/>
      <c r="BA149" s="68">
        <f ca="1" xml:space="preserve"> IF(Table1[[#This Row],[Area]]="Sedi Beshr",Table1[[#This Row],[Income]],0)</f>
        <v>0</v>
      </c>
      <c r="BB149" s="65"/>
      <c r="BC149" s="65">
        <f ca="1" xml:space="preserve"> IF(Table1[[#This Row],[Area]]="Miami",Table1[[#This Row],[Income]],0)</f>
        <v>0</v>
      </c>
      <c r="BD149" s="65"/>
      <c r="BE149" s="65">
        <f ca="1" xml:space="preserve"> IF(Table1[[#This Row],[Area]]="El-Shatbi",Table1[[#This Row],[Income]],0)</f>
        <v>5676</v>
      </c>
      <c r="BF149" s="65"/>
      <c r="BG149" s="65">
        <f ca="1" xml:space="preserve"> IF(Table1[[#This Row],[Area]]="el-Hanovil",Table1[[#This Row],[Income]],0)</f>
        <v>0</v>
      </c>
      <c r="BH149" s="65"/>
      <c r="BI149" s="65">
        <f ca="1" xml:space="preserve"> IF(Table1[[#This Row],[Area]]="El-Dekhila",Table1[[#This Row],[Income]],0)</f>
        <v>0</v>
      </c>
      <c r="BJ149" s="66"/>
      <c r="BK149" s="16"/>
      <c r="BL149" s="68">
        <f ca="1"/>
        <v>0</v>
      </c>
      <c r="BM149" s="65"/>
      <c r="BN149" s="65">
        <f ca="1"/>
        <v>0</v>
      </c>
      <c r="BO149" s="65"/>
      <c r="BP149" s="65">
        <f ca="1"/>
        <v>0</v>
      </c>
      <c r="BQ149" s="65"/>
      <c r="BR149" s="65">
        <f ca="1"/>
        <v>2146</v>
      </c>
      <c r="BS149" s="65"/>
      <c r="BT149" s="65">
        <f ca="1"/>
        <v>0</v>
      </c>
      <c r="BU149" s="24"/>
      <c r="BV149" s="65">
        <f ca="1"/>
        <v>0</v>
      </c>
      <c r="BW149" s="19"/>
      <c r="BX149" s="16"/>
      <c r="BY149" s="56">
        <f ca="1">IF(Table1[[#This Row],[Debt]]&gt;Table1[[#This Row],[Income]],1,0)</f>
        <v>1</v>
      </c>
      <c r="BZ149" s="19"/>
      <c r="CA149" s="24"/>
      <c r="CB149" s="76">
        <f t="shared" ca="1" si="77"/>
        <v>21</v>
      </c>
      <c r="CC149" s="24"/>
      <c r="CD149" s="19"/>
      <c r="CE149" s="16"/>
      <c r="CF149" s="16"/>
      <c r="CG149" s="16"/>
      <c r="CH149" s="16"/>
    </row>
    <row r="150" spans="1:86" x14ac:dyDescent="0.35">
      <c r="A150" s="1">
        <f t="shared" ca="1" si="53"/>
        <v>0</v>
      </c>
      <c r="B150" s="1" t="str">
        <f t="shared" ca="1" si="54"/>
        <v>Men</v>
      </c>
      <c r="C150" s="1">
        <f t="shared" ca="1" si="55"/>
        <v>21</v>
      </c>
      <c r="D150" s="1">
        <f t="shared" ca="1" si="56"/>
        <v>2</v>
      </c>
      <c r="E150" s="1" t="str">
        <f t="shared" ca="1" si="57"/>
        <v>construction</v>
      </c>
      <c r="F150" s="1">
        <f t="shared" ca="1" si="58"/>
        <v>4</v>
      </c>
      <c r="G150" s="1" t="str">
        <f t="shared" ca="1" si="59"/>
        <v>technical</v>
      </c>
      <c r="H150" s="1">
        <f t="shared" ca="1" si="60"/>
        <v>3</v>
      </c>
      <c r="I150" s="1">
        <f t="shared" ca="1" si="52"/>
        <v>3</v>
      </c>
      <c r="J150" s="70">
        <f t="shared" ca="1" si="61"/>
        <v>4374</v>
      </c>
      <c r="K150" s="1">
        <f t="shared" ca="1" si="62"/>
        <v>1</v>
      </c>
      <c r="L150" s="1" t="str">
        <f t="shared" ca="1" si="63"/>
        <v>El-Shatbi</v>
      </c>
      <c r="M150" s="70">
        <f t="shared" ca="1" si="64"/>
        <v>21870</v>
      </c>
      <c r="N150" s="70">
        <f t="shared" ca="1" si="65"/>
        <v>6561.9737810578499</v>
      </c>
      <c r="O150" s="70">
        <f t="shared" ca="1" si="66"/>
        <v>5127.196204102318</v>
      </c>
      <c r="P150" s="70">
        <f t="shared" ca="1" si="67"/>
        <v>2154</v>
      </c>
      <c r="Q150" s="70">
        <f t="shared" ca="1" si="68"/>
        <v>5664.8187097880991</v>
      </c>
      <c r="R150" s="70">
        <f t="shared" ca="1" si="69"/>
        <v>2410.6843021215941</v>
      </c>
      <c r="S150" s="70">
        <f t="shared" ca="1" si="70"/>
        <v>29407.880506223912</v>
      </c>
      <c r="T150" s="70">
        <f t="shared" ca="1" si="71"/>
        <v>14380.79249084595</v>
      </c>
      <c r="U150" s="70">
        <f t="shared" ca="1" si="72"/>
        <v>15027.088015377962</v>
      </c>
      <c r="W150" s="7">
        <f t="shared" ca="1" si="73"/>
        <v>0</v>
      </c>
      <c r="X150" s="4">
        <f t="shared" ca="1" si="74"/>
        <v>1</v>
      </c>
      <c r="Y150" s="4"/>
      <c r="Z150" s="4"/>
      <c r="AA150" s="8"/>
      <c r="AC150" s="7">
        <f ca="1">IF(Table1[[#This Row],[field of work]] = "teaching",1,0)</f>
        <v>0</v>
      </c>
      <c r="AD150" s="4">
        <f ca="1">IF(Table1[[#This Row],[field of work]] = "health", 1,0)</f>
        <v>0</v>
      </c>
      <c r="AE150" s="4">
        <f ca="1">IF(Table1[[#This Row],[field of work]] = "construction", 1,0)</f>
        <v>1</v>
      </c>
      <c r="AF150" s="4">
        <f ca="1">IF(Table1[[#This Row],[field of work]] = "IT", 1,0)</f>
        <v>0</v>
      </c>
      <c r="AG150" s="4">
        <f ca="1">IF(Table1[[#This Row],[field of work]] = "general work", 1,0)</f>
        <v>0</v>
      </c>
      <c r="AH150" s="4">
        <f ca="1">IF(Table1[[#This Row],[field of work]] = "agriculture", 1,0)</f>
        <v>0</v>
      </c>
      <c r="AI150" s="4"/>
      <c r="AJ150" s="4"/>
      <c r="AK150" s="4"/>
      <c r="AL150" s="4"/>
      <c r="AM150" s="4"/>
      <c r="AN150" s="4"/>
      <c r="AO150" s="8"/>
      <c r="AP150" s="18">
        <f t="shared" ca="1" si="75"/>
        <v>1709.0654013674393</v>
      </c>
      <c r="AQ150" s="19"/>
      <c r="AR150" s="23">
        <f ca="1">IF(Table1[[#This Row],[Debt]]&gt;$AS$2,1,0)</f>
        <v>1</v>
      </c>
      <c r="AS150" s="24"/>
      <c r="AT150" s="24"/>
      <c r="AU150" s="19"/>
      <c r="AV150" s="24"/>
      <c r="AW150" s="82">
        <f ca="1">Table1[[#This Row],[Mortage left]]/Table1[[#This Row],[Value of the house]]</f>
        <v>0.30004452588284636</v>
      </c>
      <c r="AX150" s="29">
        <f t="shared" ca="1" si="76"/>
        <v>0</v>
      </c>
      <c r="AY150" s="30"/>
      <c r="AZ150" s="19"/>
      <c r="BA150" s="68">
        <f ca="1" xml:space="preserve"> IF(Table1[[#This Row],[Area]]="Sedi Beshr",Table1[[#This Row],[Income]],0)</f>
        <v>0</v>
      </c>
      <c r="BB150" s="65"/>
      <c r="BC150" s="65">
        <f ca="1" xml:space="preserve"> IF(Table1[[#This Row],[Area]]="Miami",Table1[[#This Row],[Income]],0)</f>
        <v>0</v>
      </c>
      <c r="BD150" s="65"/>
      <c r="BE150" s="65">
        <f ca="1" xml:space="preserve"> IF(Table1[[#This Row],[Area]]="El-Shatbi",Table1[[#This Row],[Income]],0)</f>
        <v>4374</v>
      </c>
      <c r="BF150" s="65"/>
      <c r="BG150" s="65">
        <f ca="1" xml:space="preserve"> IF(Table1[[#This Row],[Area]]="el-Hanovil",Table1[[#This Row],[Income]],0)</f>
        <v>0</v>
      </c>
      <c r="BH150" s="65"/>
      <c r="BI150" s="65">
        <f ca="1" xml:space="preserve"> IF(Table1[[#This Row],[Area]]="El-Dekhila",Table1[[#This Row],[Income]],0)</f>
        <v>0</v>
      </c>
      <c r="BJ150" s="66"/>
      <c r="BK150" s="16"/>
      <c r="BL150" s="68">
        <f ca="1"/>
        <v>0</v>
      </c>
      <c r="BM150" s="65"/>
      <c r="BN150" s="65">
        <f ca="1"/>
        <v>0</v>
      </c>
      <c r="BO150" s="65"/>
      <c r="BP150" s="65">
        <f ca="1"/>
        <v>5676</v>
      </c>
      <c r="BQ150" s="65"/>
      <c r="BR150" s="65">
        <f ca="1"/>
        <v>0</v>
      </c>
      <c r="BS150" s="65"/>
      <c r="BT150" s="65">
        <f ca="1"/>
        <v>0</v>
      </c>
      <c r="BU150" s="24"/>
      <c r="BV150" s="65">
        <f ca="1"/>
        <v>0</v>
      </c>
      <c r="BW150" s="19"/>
      <c r="BX150" s="16"/>
      <c r="BY150" s="56">
        <f ca="1">IF(Table1[[#This Row],[Debt]]&gt;Table1[[#This Row],[Income]],1,0)</f>
        <v>1</v>
      </c>
      <c r="BZ150" s="19"/>
      <c r="CA150" s="24"/>
      <c r="CB150" s="76">
        <f t="shared" ca="1" si="77"/>
        <v>0</v>
      </c>
      <c r="CC150" s="24"/>
      <c r="CD150" s="19"/>
      <c r="CE150" s="16"/>
      <c r="CF150" s="16"/>
      <c r="CG150" s="16"/>
      <c r="CH150" s="16"/>
    </row>
    <row r="151" spans="1:86" x14ac:dyDescent="0.35">
      <c r="A151" s="1">
        <f t="shared" ca="1" si="53"/>
        <v>0</v>
      </c>
      <c r="B151" s="1" t="str">
        <f t="shared" ca="1" si="54"/>
        <v>Men</v>
      </c>
      <c r="C151" s="1">
        <f t="shared" ca="1" si="55"/>
        <v>26</v>
      </c>
      <c r="D151" s="1">
        <f t="shared" ca="1" si="56"/>
        <v>3</v>
      </c>
      <c r="E151" s="1" t="str">
        <f t="shared" ca="1" si="57"/>
        <v>teaching</v>
      </c>
      <c r="F151" s="1">
        <f t="shared" ca="1" si="58"/>
        <v>4</v>
      </c>
      <c r="G151" s="1" t="str">
        <f t="shared" ca="1" si="59"/>
        <v>technical</v>
      </c>
      <c r="H151" s="1">
        <f t="shared" ca="1" si="60"/>
        <v>2</v>
      </c>
      <c r="I151" s="1">
        <f t="shared" ca="1" si="52"/>
        <v>2</v>
      </c>
      <c r="J151" s="70">
        <f t="shared" ca="1" si="61"/>
        <v>4536</v>
      </c>
      <c r="K151" s="1">
        <f t="shared" ca="1" si="62"/>
        <v>4</v>
      </c>
      <c r="L151" s="1" t="str">
        <f t="shared" ca="1" si="63"/>
        <v>El-Dekhila</v>
      </c>
      <c r="M151" s="70">
        <f t="shared" ca="1" si="64"/>
        <v>13608</v>
      </c>
      <c r="N151" s="70">
        <f t="shared" ca="1" si="65"/>
        <v>8792.6008926700615</v>
      </c>
      <c r="O151" s="70">
        <f t="shared" ca="1" si="66"/>
        <v>4150.9440653036845</v>
      </c>
      <c r="P151" s="70">
        <f t="shared" ca="1" si="67"/>
        <v>938</v>
      </c>
      <c r="Q151" s="70">
        <f t="shared" ca="1" si="68"/>
        <v>8960.2292825995955</v>
      </c>
      <c r="R151" s="70">
        <f t="shared" ca="1" si="69"/>
        <v>3965.1222949062931</v>
      </c>
      <c r="S151" s="70">
        <f t="shared" ca="1" si="70"/>
        <v>21724.066360209978</v>
      </c>
      <c r="T151" s="70">
        <f t="shared" ca="1" si="71"/>
        <v>18690.830175269657</v>
      </c>
      <c r="U151" s="70">
        <f t="shared" ca="1" si="72"/>
        <v>3033.2361849403205</v>
      </c>
      <c r="W151" s="7">
        <f t="shared" ca="1" si="73"/>
        <v>0</v>
      </c>
      <c r="X151" s="4">
        <f t="shared" ca="1" si="74"/>
        <v>1</v>
      </c>
      <c r="Y151" s="4"/>
      <c r="Z151" s="4"/>
      <c r="AA151" s="8"/>
      <c r="AC151" s="7">
        <f ca="1">IF(Table1[[#This Row],[field of work]] = "teaching",1,0)</f>
        <v>1</v>
      </c>
      <c r="AD151" s="4">
        <f ca="1">IF(Table1[[#This Row],[field of work]] = "health", 1,0)</f>
        <v>0</v>
      </c>
      <c r="AE151" s="4">
        <f ca="1">IF(Table1[[#This Row],[field of work]] = "construction", 1,0)</f>
        <v>0</v>
      </c>
      <c r="AF151" s="4">
        <f ca="1">IF(Table1[[#This Row],[field of work]] = "IT", 1,0)</f>
        <v>0</v>
      </c>
      <c r="AG151" s="4">
        <f ca="1">IF(Table1[[#This Row],[field of work]] = "general work", 1,0)</f>
        <v>0</v>
      </c>
      <c r="AH151" s="4">
        <f ca="1">IF(Table1[[#This Row],[field of work]] = "agriculture", 1,0)</f>
        <v>0</v>
      </c>
      <c r="AI151" s="4"/>
      <c r="AJ151" s="4"/>
      <c r="AK151" s="4"/>
      <c r="AL151" s="4"/>
      <c r="AM151" s="4"/>
      <c r="AN151" s="4"/>
      <c r="AO151" s="8"/>
      <c r="AP151" s="18">
        <f t="shared" ca="1" si="75"/>
        <v>2075.4720326518423</v>
      </c>
      <c r="AQ151" s="19"/>
      <c r="AR151" s="23">
        <f ca="1">IF(Table1[[#This Row],[Debt]]&gt;$AS$2,1,0)</f>
        <v>1</v>
      </c>
      <c r="AS151" s="24"/>
      <c r="AT151" s="24"/>
      <c r="AU151" s="19"/>
      <c r="AV151" s="24"/>
      <c r="AW151" s="82">
        <f ca="1">Table1[[#This Row],[Mortage left]]/Table1[[#This Row],[Value of the house]]</f>
        <v>0.64613469228909914</v>
      </c>
      <c r="AX151" s="29">
        <f t="shared" ca="1" si="76"/>
        <v>0</v>
      </c>
      <c r="AY151" s="30"/>
      <c r="AZ151" s="19"/>
      <c r="BA151" s="68">
        <f ca="1" xml:space="preserve"> IF(Table1[[#This Row],[Area]]="Sedi Beshr",Table1[[#This Row],[Income]],0)</f>
        <v>0</v>
      </c>
      <c r="BB151" s="65"/>
      <c r="BC151" s="65">
        <f ca="1" xml:space="preserve"> IF(Table1[[#This Row],[Area]]="Miami",Table1[[#This Row],[Income]],0)</f>
        <v>0</v>
      </c>
      <c r="BD151" s="65"/>
      <c r="BE151" s="65">
        <f ca="1" xml:space="preserve"> IF(Table1[[#This Row],[Area]]="El-Shatbi",Table1[[#This Row],[Income]],0)</f>
        <v>0</v>
      </c>
      <c r="BF151" s="65"/>
      <c r="BG151" s="65">
        <f ca="1" xml:space="preserve"> IF(Table1[[#This Row],[Area]]="el-Hanovil",Table1[[#This Row],[Income]],0)</f>
        <v>0</v>
      </c>
      <c r="BH151" s="65"/>
      <c r="BI151" s="65">
        <f ca="1" xml:space="preserve"> IF(Table1[[#This Row],[Area]]="El-Dekhila",Table1[[#This Row],[Income]],0)</f>
        <v>4536</v>
      </c>
      <c r="BJ151" s="66"/>
      <c r="BK151" s="16"/>
      <c r="BL151" s="68">
        <f ca="1"/>
        <v>0</v>
      </c>
      <c r="BM151" s="65"/>
      <c r="BN151" s="65">
        <f ca="1"/>
        <v>4374</v>
      </c>
      <c r="BO151" s="65"/>
      <c r="BP151" s="65">
        <f ca="1"/>
        <v>0</v>
      </c>
      <c r="BQ151" s="65"/>
      <c r="BR151" s="65">
        <f ca="1"/>
        <v>0</v>
      </c>
      <c r="BS151" s="65"/>
      <c r="BT151" s="65">
        <f ca="1"/>
        <v>0</v>
      </c>
      <c r="BU151" s="24"/>
      <c r="BV151" s="65">
        <f ca="1"/>
        <v>0</v>
      </c>
      <c r="BW151" s="19"/>
      <c r="BX151" s="16"/>
      <c r="BY151" s="56">
        <f ca="1">IF(Table1[[#This Row],[Debt]]&gt;Table1[[#This Row],[Income]],1,0)</f>
        <v>1</v>
      </c>
      <c r="BZ151" s="19"/>
      <c r="CA151" s="24"/>
      <c r="CB151" s="76">
        <f t="shared" ca="1" si="77"/>
        <v>21</v>
      </c>
      <c r="CC151" s="24"/>
      <c r="CD151" s="19"/>
      <c r="CE151" s="16"/>
      <c r="CF151" s="16"/>
      <c r="CG151" s="16"/>
      <c r="CH151" s="16"/>
    </row>
    <row r="152" spans="1:86" x14ac:dyDescent="0.35">
      <c r="A152" s="1">
        <f t="shared" ca="1" si="53"/>
        <v>1</v>
      </c>
      <c r="B152" s="1" t="str">
        <f t="shared" ca="1" si="54"/>
        <v>Women</v>
      </c>
      <c r="C152" s="1">
        <f t="shared" ca="1" si="55"/>
        <v>34</v>
      </c>
      <c r="D152" s="1">
        <f t="shared" ca="1" si="56"/>
        <v>4</v>
      </c>
      <c r="E152" s="1" t="str">
        <f t="shared" ca="1" si="57"/>
        <v>IT</v>
      </c>
      <c r="F152" s="1">
        <f t="shared" ca="1" si="58"/>
        <v>3</v>
      </c>
      <c r="G152" s="1" t="str">
        <f t="shared" ca="1" si="59"/>
        <v>university</v>
      </c>
      <c r="H152" s="1">
        <f t="shared" ca="1" si="60"/>
        <v>3</v>
      </c>
      <c r="I152" s="1">
        <f t="shared" ca="1" si="52"/>
        <v>2</v>
      </c>
      <c r="J152" s="70">
        <f t="shared" ca="1" si="61"/>
        <v>5677</v>
      </c>
      <c r="K152" s="1">
        <f t="shared" ca="1" si="62"/>
        <v>1</v>
      </c>
      <c r="L152" s="1" t="str">
        <f t="shared" ca="1" si="63"/>
        <v>El-Shatbi</v>
      </c>
      <c r="M152" s="70">
        <f t="shared" ca="1" si="64"/>
        <v>22708</v>
      </c>
      <c r="N152" s="70">
        <f t="shared" ca="1" si="65"/>
        <v>7990.2936390091281</v>
      </c>
      <c r="O152" s="70">
        <f t="shared" ca="1" si="66"/>
        <v>75.562621021449118</v>
      </c>
      <c r="P152" s="70">
        <f t="shared" ca="1" si="67"/>
        <v>74</v>
      </c>
      <c r="Q152" s="70">
        <f t="shared" ca="1" si="68"/>
        <v>10223.433875637624</v>
      </c>
      <c r="R152" s="70">
        <f t="shared" ca="1" si="69"/>
        <v>238.19882639029882</v>
      </c>
      <c r="S152" s="70">
        <f t="shared" ca="1" si="70"/>
        <v>23021.761447411751</v>
      </c>
      <c r="T152" s="70">
        <f t="shared" ca="1" si="71"/>
        <v>18287.727514646751</v>
      </c>
      <c r="U152" s="70">
        <f t="shared" ca="1" si="72"/>
        <v>4734.0339327649999</v>
      </c>
      <c r="W152" s="7">
        <f t="shared" ca="1" si="73"/>
        <v>1</v>
      </c>
      <c r="X152" s="4">
        <f t="shared" ca="1" si="74"/>
        <v>0</v>
      </c>
      <c r="Y152" s="4"/>
      <c r="Z152" s="4"/>
      <c r="AA152" s="8"/>
      <c r="AC152" s="7">
        <f ca="1">IF(Table1[[#This Row],[field of work]] = "teaching",1,0)</f>
        <v>0</v>
      </c>
      <c r="AD152" s="4">
        <f ca="1">IF(Table1[[#This Row],[field of work]] = "health", 1,0)</f>
        <v>0</v>
      </c>
      <c r="AE152" s="4">
        <f ca="1">IF(Table1[[#This Row],[field of work]] = "construction", 1,0)</f>
        <v>0</v>
      </c>
      <c r="AF152" s="4">
        <f ca="1">IF(Table1[[#This Row],[field of work]] = "IT", 1,0)</f>
        <v>1</v>
      </c>
      <c r="AG152" s="4">
        <f ca="1">IF(Table1[[#This Row],[field of work]] = "general work", 1,0)</f>
        <v>0</v>
      </c>
      <c r="AH152" s="4">
        <f ca="1">IF(Table1[[#This Row],[field of work]] = "agriculture", 1,0)</f>
        <v>0</v>
      </c>
      <c r="AI152" s="4"/>
      <c r="AJ152" s="4"/>
      <c r="AK152" s="4"/>
      <c r="AL152" s="4"/>
      <c r="AM152" s="4"/>
      <c r="AN152" s="4"/>
      <c r="AO152" s="8"/>
      <c r="AP152" s="18">
        <f t="shared" ca="1" si="75"/>
        <v>37.781310510724559</v>
      </c>
      <c r="AQ152" s="19"/>
      <c r="AR152" s="23">
        <f ca="1">IF(Table1[[#This Row],[Debt]]&gt;$AS$2,1,0)</f>
        <v>1</v>
      </c>
      <c r="AS152" s="24"/>
      <c r="AT152" s="24"/>
      <c r="AU152" s="19"/>
      <c r="AV152" s="24"/>
      <c r="AW152" s="82">
        <f ca="1">Table1[[#This Row],[Mortage left]]/Table1[[#This Row],[Value of the house]]</f>
        <v>0.35187130698472469</v>
      </c>
      <c r="AX152" s="29">
        <f t="shared" ca="1" si="76"/>
        <v>0</v>
      </c>
      <c r="AY152" s="30"/>
      <c r="AZ152" s="19"/>
      <c r="BA152" s="68">
        <f ca="1" xml:space="preserve"> IF(Table1[[#This Row],[Area]]="Sedi Beshr",Table1[[#This Row],[Income]],0)</f>
        <v>0</v>
      </c>
      <c r="BB152" s="65"/>
      <c r="BC152" s="65">
        <f ca="1" xml:space="preserve"> IF(Table1[[#This Row],[Area]]="Miami",Table1[[#This Row],[Income]],0)</f>
        <v>0</v>
      </c>
      <c r="BD152" s="65"/>
      <c r="BE152" s="65">
        <f ca="1" xml:space="preserve"> IF(Table1[[#This Row],[Area]]="El-Shatbi",Table1[[#This Row],[Income]],0)</f>
        <v>5677</v>
      </c>
      <c r="BF152" s="65"/>
      <c r="BG152" s="65">
        <f ca="1" xml:space="preserve"> IF(Table1[[#This Row],[Area]]="el-Hanovil",Table1[[#This Row],[Income]],0)</f>
        <v>0</v>
      </c>
      <c r="BH152" s="65"/>
      <c r="BI152" s="65">
        <f ca="1" xml:space="preserve"> IF(Table1[[#This Row],[Area]]="El-Dekhila",Table1[[#This Row],[Income]],0)</f>
        <v>0</v>
      </c>
      <c r="BJ152" s="66"/>
      <c r="BK152" s="16"/>
      <c r="BL152" s="68">
        <f ca="1"/>
        <v>0</v>
      </c>
      <c r="BM152" s="65"/>
      <c r="BN152" s="65">
        <f ca="1"/>
        <v>0</v>
      </c>
      <c r="BO152" s="65"/>
      <c r="BP152" s="65">
        <f ca="1"/>
        <v>4536</v>
      </c>
      <c r="BQ152" s="65"/>
      <c r="BR152" s="65">
        <f ca="1"/>
        <v>0</v>
      </c>
      <c r="BS152" s="65"/>
      <c r="BT152" s="65">
        <f ca="1"/>
        <v>0</v>
      </c>
      <c r="BU152" s="24"/>
      <c r="BV152" s="65">
        <f ca="1"/>
        <v>0</v>
      </c>
      <c r="BW152" s="19"/>
      <c r="BX152" s="16"/>
      <c r="BY152" s="56">
        <f ca="1">IF(Table1[[#This Row],[Debt]]&gt;Table1[[#This Row],[Income]],1,0)</f>
        <v>1</v>
      </c>
      <c r="BZ152" s="19"/>
      <c r="CA152" s="24"/>
      <c r="CB152" s="76">
        <f t="shared" ca="1" si="77"/>
        <v>26</v>
      </c>
      <c r="CC152" s="24"/>
      <c r="CD152" s="19"/>
      <c r="CE152" s="16"/>
      <c r="CF152" s="16"/>
      <c r="CG152" s="16"/>
      <c r="CH152" s="16"/>
    </row>
    <row r="153" spans="1:86" x14ac:dyDescent="0.35">
      <c r="A153" s="1">
        <f t="shared" ca="1" si="53"/>
        <v>0</v>
      </c>
      <c r="B153" s="1" t="str">
        <f t="shared" ca="1" si="54"/>
        <v>Men</v>
      </c>
      <c r="C153" s="1">
        <f t="shared" ca="1" si="55"/>
        <v>27</v>
      </c>
      <c r="D153" s="1">
        <f t="shared" ca="1" si="56"/>
        <v>5</v>
      </c>
      <c r="E153" s="1" t="str">
        <f t="shared" ca="1" si="57"/>
        <v>general work</v>
      </c>
      <c r="F153" s="1">
        <f t="shared" ca="1" si="58"/>
        <v>4</v>
      </c>
      <c r="G153" s="1" t="str">
        <f t="shared" ca="1" si="59"/>
        <v>technical</v>
      </c>
      <c r="H153" s="1">
        <f t="shared" ca="1" si="60"/>
        <v>4</v>
      </c>
      <c r="I153" s="1">
        <f t="shared" ca="1" si="52"/>
        <v>2</v>
      </c>
      <c r="J153" s="70">
        <f t="shared" ca="1" si="61"/>
        <v>2766</v>
      </c>
      <c r="K153" s="1">
        <f t="shared" ca="1" si="62"/>
        <v>5</v>
      </c>
      <c r="L153" s="1" t="str">
        <f t="shared" ca="1" si="63"/>
        <v>Sedi Beshr</v>
      </c>
      <c r="M153" s="70">
        <f t="shared" ca="1" si="64"/>
        <v>11064</v>
      </c>
      <c r="N153" s="70">
        <f t="shared" ca="1" si="65"/>
        <v>3603.9885596736804</v>
      </c>
      <c r="O153" s="70">
        <f t="shared" ca="1" si="66"/>
        <v>4397.5037015842672</v>
      </c>
      <c r="P153" s="70">
        <f t="shared" ca="1" si="67"/>
        <v>1660</v>
      </c>
      <c r="Q153" s="70">
        <f t="shared" ca="1" si="68"/>
        <v>1404.252482063333</v>
      </c>
      <c r="R153" s="70">
        <f t="shared" ca="1" si="69"/>
        <v>3315.6104225837889</v>
      </c>
      <c r="S153" s="70">
        <f t="shared" ca="1" si="70"/>
        <v>18777.114124168056</v>
      </c>
      <c r="T153" s="70">
        <f t="shared" ca="1" si="71"/>
        <v>6668.2410417370138</v>
      </c>
      <c r="U153" s="70">
        <f t="shared" ca="1" si="72"/>
        <v>12108.873082431042</v>
      </c>
      <c r="W153" s="7">
        <f t="shared" ca="1" si="73"/>
        <v>0</v>
      </c>
      <c r="X153" s="4">
        <f t="shared" ca="1" si="74"/>
        <v>1</v>
      </c>
      <c r="Y153" s="4"/>
      <c r="Z153" s="4"/>
      <c r="AA153" s="8"/>
      <c r="AC153" s="7">
        <f ca="1">IF(Table1[[#This Row],[field of work]] = "teaching",1,0)</f>
        <v>0</v>
      </c>
      <c r="AD153" s="4">
        <f ca="1">IF(Table1[[#This Row],[field of work]] = "health", 1,0)</f>
        <v>0</v>
      </c>
      <c r="AE153" s="4">
        <f ca="1">IF(Table1[[#This Row],[field of work]] = "construction", 1,0)</f>
        <v>0</v>
      </c>
      <c r="AF153" s="4">
        <f ca="1">IF(Table1[[#This Row],[field of work]] = "IT", 1,0)</f>
        <v>0</v>
      </c>
      <c r="AG153" s="4">
        <f ca="1">IF(Table1[[#This Row],[field of work]] = "general work", 1,0)</f>
        <v>1</v>
      </c>
      <c r="AH153" s="4">
        <f ca="1">IF(Table1[[#This Row],[field of work]] = "agriculture", 1,0)</f>
        <v>0</v>
      </c>
      <c r="AI153" s="4"/>
      <c r="AJ153" s="4"/>
      <c r="AK153" s="4"/>
      <c r="AL153" s="4"/>
      <c r="AM153" s="4"/>
      <c r="AN153" s="4"/>
      <c r="AO153" s="8"/>
      <c r="AP153" s="18">
        <f t="shared" ca="1" si="75"/>
        <v>2198.7518507921336</v>
      </c>
      <c r="AQ153" s="19"/>
      <c r="AR153" s="23">
        <f ca="1">IF(Table1[[#This Row],[Debt]]&gt;$AS$2,1,0)</f>
        <v>1</v>
      </c>
      <c r="AS153" s="24"/>
      <c r="AT153" s="24"/>
      <c r="AU153" s="19"/>
      <c r="AV153" s="24"/>
      <c r="AW153" s="82">
        <f ca="1">Table1[[#This Row],[Mortage left]]/Table1[[#This Row],[Value of the house]]</f>
        <v>0.32574010843037604</v>
      </c>
      <c r="AX153" s="29">
        <f t="shared" ca="1" si="76"/>
        <v>0</v>
      </c>
      <c r="AY153" s="30"/>
      <c r="AZ153" s="19"/>
      <c r="BA153" s="68">
        <f ca="1" xml:space="preserve"> IF(Table1[[#This Row],[Area]]="Sedi Beshr",Table1[[#This Row],[Income]],0)</f>
        <v>2766</v>
      </c>
      <c r="BB153" s="65"/>
      <c r="BC153" s="65">
        <f ca="1" xml:space="preserve"> IF(Table1[[#This Row],[Area]]="Miami",Table1[[#This Row],[Income]],0)</f>
        <v>0</v>
      </c>
      <c r="BD153" s="65"/>
      <c r="BE153" s="65">
        <f ca="1" xml:space="preserve"> IF(Table1[[#This Row],[Area]]="El-Shatbi",Table1[[#This Row],[Income]],0)</f>
        <v>0</v>
      </c>
      <c r="BF153" s="65"/>
      <c r="BG153" s="65">
        <f ca="1" xml:space="preserve"> IF(Table1[[#This Row],[Area]]="el-Hanovil",Table1[[#This Row],[Income]],0)</f>
        <v>0</v>
      </c>
      <c r="BH153" s="65"/>
      <c r="BI153" s="65">
        <f ca="1" xml:space="preserve"> IF(Table1[[#This Row],[Area]]="El-Dekhila",Table1[[#This Row],[Income]],0)</f>
        <v>0</v>
      </c>
      <c r="BJ153" s="66"/>
      <c r="BK153" s="16"/>
      <c r="BL153" s="68">
        <f ca="1"/>
        <v>0</v>
      </c>
      <c r="BM153" s="65"/>
      <c r="BN153" s="65">
        <f ca="1"/>
        <v>0</v>
      </c>
      <c r="BO153" s="65"/>
      <c r="BP153" s="65">
        <f ca="1"/>
        <v>0</v>
      </c>
      <c r="BQ153" s="65"/>
      <c r="BR153" s="65">
        <f ca="1"/>
        <v>5677</v>
      </c>
      <c r="BS153" s="65"/>
      <c r="BT153" s="65">
        <f ca="1"/>
        <v>0</v>
      </c>
      <c r="BU153" s="24"/>
      <c r="BV153" s="65">
        <f ca="1"/>
        <v>0</v>
      </c>
      <c r="BW153" s="19"/>
      <c r="BX153" s="16"/>
      <c r="BY153" s="56">
        <f ca="1">IF(Table1[[#This Row],[Debt]]&gt;Table1[[#This Row],[Income]],1,0)</f>
        <v>0</v>
      </c>
      <c r="BZ153" s="19"/>
      <c r="CA153" s="24"/>
      <c r="CB153" s="76">
        <f t="shared" ca="1" si="77"/>
        <v>34</v>
      </c>
      <c r="CC153" s="24"/>
      <c r="CD153" s="19"/>
      <c r="CE153" s="16"/>
      <c r="CF153" s="16"/>
      <c r="CG153" s="16"/>
      <c r="CH153" s="16"/>
    </row>
    <row r="154" spans="1:86" x14ac:dyDescent="0.35">
      <c r="A154" s="1">
        <f t="shared" ca="1" si="53"/>
        <v>1</v>
      </c>
      <c r="B154" s="1" t="str">
        <f t="shared" ca="1" si="54"/>
        <v>Women</v>
      </c>
      <c r="C154" s="1">
        <f t="shared" ca="1" si="55"/>
        <v>29</v>
      </c>
      <c r="D154" s="1">
        <f t="shared" ca="1" si="56"/>
        <v>1</v>
      </c>
      <c r="E154" s="1" t="str">
        <f t="shared" ca="1" si="57"/>
        <v>health</v>
      </c>
      <c r="F154" s="1">
        <f t="shared" ca="1" si="58"/>
        <v>1</v>
      </c>
      <c r="G154" s="1" t="str">
        <f t="shared" ca="1" si="59"/>
        <v>High school</v>
      </c>
      <c r="H154" s="1">
        <f t="shared" ca="1" si="60"/>
        <v>1</v>
      </c>
      <c r="I154" s="1">
        <f t="shared" ca="1" si="52"/>
        <v>1</v>
      </c>
      <c r="J154" s="70">
        <f t="shared" ca="1" si="61"/>
        <v>6887</v>
      </c>
      <c r="K154" s="1">
        <f t="shared" ca="1" si="62"/>
        <v>2</v>
      </c>
      <c r="L154" s="1" t="str">
        <f t="shared" ca="1" si="63"/>
        <v>Miami</v>
      </c>
      <c r="M154" s="70">
        <f t="shared" ca="1" si="64"/>
        <v>27548</v>
      </c>
      <c r="N154" s="70">
        <f t="shared" ca="1" si="65"/>
        <v>4677.8374183991382</v>
      </c>
      <c r="O154" s="70">
        <f t="shared" ca="1" si="66"/>
        <v>4484.6270819137362</v>
      </c>
      <c r="P154" s="70">
        <f t="shared" ca="1" si="67"/>
        <v>3413</v>
      </c>
      <c r="Q154" s="70">
        <f t="shared" ca="1" si="68"/>
        <v>4392.4158245801746</v>
      </c>
      <c r="R154" s="70">
        <f t="shared" ca="1" si="69"/>
        <v>6045.6052325943765</v>
      </c>
      <c r="S154" s="70">
        <f t="shared" ca="1" si="70"/>
        <v>38078.23231450811</v>
      </c>
      <c r="T154" s="70">
        <f t="shared" ca="1" si="71"/>
        <v>12483.253242979314</v>
      </c>
      <c r="U154" s="70">
        <f t="shared" ca="1" si="72"/>
        <v>25594.979071528796</v>
      </c>
      <c r="W154" s="7">
        <f t="shared" ca="1" si="73"/>
        <v>1</v>
      </c>
      <c r="X154" s="4">
        <f t="shared" ca="1" si="74"/>
        <v>0</v>
      </c>
      <c r="Y154" s="4"/>
      <c r="Z154" s="4"/>
      <c r="AA154" s="8"/>
      <c r="AC154" s="7">
        <f ca="1">IF(Table1[[#This Row],[field of work]] = "teaching",1,0)</f>
        <v>0</v>
      </c>
      <c r="AD154" s="4">
        <f ca="1">IF(Table1[[#This Row],[field of work]] = "health", 1,0)</f>
        <v>1</v>
      </c>
      <c r="AE154" s="4">
        <f ca="1">IF(Table1[[#This Row],[field of work]] = "construction", 1,0)</f>
        <v>0</v>
      </c>
      <c r="AF154" s="4">
        <f ca="1">IF(Table1[[#This Row],[field of work]] = "IT", 1,0)</f>
        <v>0</v>
      </c>
      <c r="AG154" s="4">
        <f ca="1">IF(Table1[[#This Row],[field of work]] = "general work", 1,0)</f>
        <v>0</v>
      </c>
      <c r="AH154" s="4">
        <f ca="1">IF(Table1[[#This Row],[field of work]] = "agriculture", 1,0)</f>
        <v>0</v>
      </c>
      <c r="AI154" s="4"/>
      <c r="AJ154" s="4"/>
      <c r="AK154" s="4"/>
      <c r="AL154" s="4"/>
      <c r="AM154" s="4"/>
      <c r="AN154" s="4"/>
      <c r="AO154" s="8"/>
      <c r="AP154" s="18">
        <f t="shared" ca="1" si="75"/>
        <v>4484.6270819137362</v>
      </c>
      <c r="AQ154" s="19"/>
      <c r="AR154" s="23">
        <f ca="1">IF(Table1[[#This Row],[Debt]]&gt;$AS$2,1,0)</f>
        <v>1</v>
      </c>
      <c r="AS154" s="24"/>
      <c r="AT154" s="24"/>
      <c r="AU154" s="19"/>
      <c r="AV154" s="24"/>
      <c r="AW154" s="82">
        <f ca="1">Table1[[#This Row],[Mortage left]]/Table1[[#This Row],[Value of the house]]</f>
        <v>0.16980678881948374</v>
      </c>
      <c r="AX154" s="29">
        <f t="shared" ca="1" si="76"/>
        <v>1</v>
      </c>
      <c r="AY154" s="30"/>
      <c r="AZ154" s="19"/>
      <c r="BA154" s="68">
        <f ca="1" xml:space="preserve"> IF(Table1[[#This Row],[Area]]="Sedi Beshr",Table1[[#This Row],[Income]],0)</f>
        <v>0</v>
      </c>
      <c r="BB154" s="65"/>
      <c r="BC154" s="65">
        <f ca="1" xml:space="preserve"> IF(Table1[[#This Row],[Area]]="Miami",Table1[[#This Row],[Income]],0)</f>
        <v>6887</v>
      </c>
      <c r="BD154" s="65"/>
      <c r="BE154" s="65">
        <f ca="1" xml:space="preserve"> IF(Table1[[#This Row],[Area]]="El-Shatbi",Table1[[#This Row],[Income]],0)</f>
        <v>0</v>
      </c>
      <c r="BF154" s="65"/>
      <c r="BG154" s="65">
        <f ca="1" xml:space="preserve"> IF(Table1[[#This Row],[Area]]="el-Hanovil",Table1[[#This Row],[Income]],0)</f>
        <v>0</v>
      </c>
      <c r="BH154" s="65"/>
      <c r="BI154" s="65">
        <f ca="1" xml:space="preserve"> IF(Table1[[#This Row],[Area]]="El-Dekhila",Table1[[#This Row],[Income]],0)</f>
        <v>0</v>
      </c>
      <c r="BJ154" s="66"/>
      <c r="BK154" s="16"/>
      <c r="BL154" s="68">
        <f ca="1"/>
        <v>0</v>
      </c>
      <c r="BM154" s="65"/>
      <c r="BN154" s="65">
        <f ca="1"/>
        <v>0</v>
      </c>
      <c r="BO154" s="65"/>
      <c r="BP154" s="65">
        <f ca="1"/>
        <v>0</v>
      </c>
      <c r="BQ154" s="65"/>
      <c r="BR154" s="65">
        <f ca="1"/>
        <v>0</v>
      </c>
      <c r="BS154" s="65"/>
      <c r="BT154" s="65">
        <f ca="1"/>
        <v>2766</v>
      </c>
      <c r="BU154" s="24"/>
      <c r="BV154" s="65">
        <f ca="1"/>
        <v>0</v>
      </c>
      <c r="BW154" s="19"/>
      <c r="BX154" s="16"/>
      <c r="BY154" s="56">
        <f ca="1">IF(Table1[[#This Row],[Debt]]&gt;Table1[[#This Row],[Income]],1,0)</f>
        <v>0</v>
      </c>
      <c r="BZ154" s="19"/>
      <c r="CA154" s="24"/>
      <c r="CB154" s="76">
        <f t="shared" ca="1" si="77"/>
        <v>27</v>
      </c>
      <c r="CC154" s="24"/>
      <c r="CD154" s="19"/>
      <c r="CE154" s="16"/>
      <c r="CF154" s="16"/>
      <c r="CG154" s="16"/>
      <c r="CH154" s="16"/>
    </row>
    <row r="155" spans="1:86" x14ac:dyDescent="0.35">
      <c r="A155" s="1">
        <f t="shared" ca="1" si="53"/>
        <v>1</v>
      </c>
      <c r="B155" s="1" t="str">
        <f t="shared" ca="1" si="54"/>
        <v>Women</v>
      </c>
      <c r="C155" s="1">
        <f t="shared" ca="1" si="55"/>
        <v>24</v>
      </c>
      <c r="D155" s="1">
        <f t="shared" ca="1" si="56"/>
        <v>2</v>
      </c>
      <c r="E155" s="1" t="str">
        <f t="shared" ca="1" si="57"/>
        <v>construction</v>
      </c>
      <c r="F155" s="1">
        <f t="shared" ca="1" si="58"/>
        <v>2</v>
      </c>
      <c r="G155" s="1" t="str">
        <f t="shared" ca="1" si="59"/>
        <v>college</v>
      </c>
      <c r="H155" s="1">
        <f t="shared" ca="1" si="60"/>
        <v>1</v>
      </c>
      <c r="I155" s="1">
        <f t="shared" ca="1" si="52"/>
        <v>3</v>
      </c>
      <c r="J155" s="70">
        <f t="shared" ca="1" si="61"/>
        <v>4974</v>
      </c>
      <c r="K155" s="1">
        <f t="shared" ca="1" si="62"/>
        <v>4</v>
      </c>
      <c r="L155" s="1" t="str">
        <f t="shared" ca="1" si="63"/>
        <v>El-Dekhila</v>
      </c>
      <c r="M155" s="70">
        <f t="shared" ca="1" si="64"/>
        <v>19896</v>
      </c>
      <c r="N155" s="70">
        <f t="shared" ca="1" si="65"/>
        <v>14333.193613462498</v>
      </c>
      <c r="O155" s="70">
        <f t="shared" ca="1" si="66"/>
        <v>4169.5648020670606</v>
      </c>
      <c r="P155" s="70">
        <f t="shared" ca="1" si="67"/>
        <v>2374</v>
      </c>
      <c r="Q155" s="70">
        <f t="shared" ca="1" si="68"/>
        <v>6175.7726863855878</v>
      </c>
      <c r="R155" s="70">
        <f t="shared" ca="1" si="69"/>
        <v>227.53186051828126</v>
      </c>
      <c r="S155" s="70">
        <f t="shared" ca="1" si="70"/>
        <v>24293.09666258534</v>
      </c>
      <c r="T155" s="70">
        <f t="shared" ca="1" si="71"/>
        <v>22882.966299848085</v>
      </c>
      <c r="U155" s="70">
        <f t="shared" ca="1" si="72"/>
        <v>1410.1303627372545</v>
      </c>
      <c r="W155" s="7">
        <f t="shared" ca="1" si="73"/>
        <v>1</v>
      </c>
      <c r="X155" s="4">
        <f t="shared" ca="1" si="74"/>
        <v>0</v>
      </c>
      <c r="Y155" s="4"/>
      <c r="Z155" s="4"/>
      <c r="AA155" s="8"/>
      <c r="AC155" s="7">
        <f ca="1">IF(Table1[[#This Row],[field of work]] = "teaching",1,0)</f>
        <v>0</v>
      </c>
      <c r="AD155" s="4">
        <f ca="1">IF(Table1[[#This Row],[field of work]] = "health", 1,0)</f>
        <v>0</v>
      </c>
      <c r="AE155" s="4">
        <f ca="1">IF(Table1[[#This Row],[field of work]] = "construction", 1,0)</f>
        <v>1</v>
      </c>
      <c r="AF155" s="4">
        <f ca="1">IF(Table1[[#This Row],[field of work]] = "IT", 1,0)</f>
        <v>0</v>
      </c>
      <c r="AG155" s="4">
        <f ca="1">IF(Table1[[#This Row],[field of work]] = "general work", 1,0)</f>
        <v>0</v>
      </c>
      <c r="AH155" s="4">
        <f ca="1">IF(Table1[[#This Row],[field of work]] = "agriculture", 1,0)</f>
        <v>0</v>
      </c>
      <c r="AI155" s="4"/>
      <c r="AJ155" s="4"/>
      <c r="AK155" s="4"/>
      <c r="AL155" s="4"/>
      <c r="AM155" s="4"/>
      <c r="AN155" s="4"/>
      <c r="AO155" s="8"/>
      <c r="AP155" s="18">
        <f t="shared" ca="1" si="75"/>
        <v>1389.8549340223535</v>
      </c>
      <c r="AQ155" s="19"/>
      <c r="AR155" s="23">
        <f ca="1">IF(Table1[[#This Row],[Debt]]&gt;$AS$2,1,0)</f>
        <v>1</v>
      </c>
      <c r="AS155" s="24"/>
      <c r="AT155" s="24"/>
      <c r="AU155" s="19"/>
      <c r="AV155" s="24"/>
      <c r="AW155" s="82">
        <f ca="1">Table1[[#This Row],[Mortage left]]/Table1[[#This Row],[Value of the house]]</f>
        <v>0.72040579078520794</v>
      </c>
      <c r="AX155" s="29">
        <f t="shared" ca="1" si="76"/>
        <v>0</v>
      </c>
      <c r="AY155" s="30"/>
      <c r="AZ155" s="19"/>
      <c r="BA155" s="68">
        <f ca="1" xml:space="preserve"> IF(Table1[[#This Row],[Area]]="Sedi Beshr",Table1[[#This Row],[Income]],0)</f>
        <v>0</v>
      </c>
      <c r="BB155" s="65"/>
      <c r="BC155" s="65">
        <f ca="1" xml:space="preserve"> IF(Table1[[#This Row],[Area]]="Miami",Table1[[#This Row],[Income]],0)</f>
        <v>0</v>
      </c>
      <c r="BD155" s="65"/>
      <c r="BE155" s="65">
        <f ca="1" xml:space="preserve"> IF(Table1[[#This Row],[Area]]="El-Shatbi",Table1[[#This Row],[Income]],0)</f>
        <v>0</v>
      </c>
      <c r="BF155" s="65"/>
      <c r="BG155" s="65">
        <f ca="1" xml:space="preserve"> IF(Table1[[#This Row],[Area]]="el-Hanovil",Table1[[#This Row],[Income]],0)</f>
        <v>0</v>
      </c>
      <c r="BH155" s="65"/>
      <c r="BI155" s="65">
        <f ca="1" xml:space="preserve"> IF(Table1[[#This Row],[Area]]="El-Dekhila",Table1[[#This Row],[Income]],0)</f>
        <v>4974</v>
      </c>
      <c r="BJ155" s="66"/>
      <c r="BK155" s="16"/>
      <c r="BL155" s="68">
        <f ca="1"/>
        <v>6887</v>
      </c>
      <c r="BM155" s="65"/>
      <c r="BN155" s="65">
        <f ca="1"/>
        <v>0</v>
      </c>
      <c r="BO155" s="65"/>
      <c r="BP155" s="65">
        <f ca="1"/>
        <v>0</v>
      </c>
      <c r="BQ155" s="65"/>
      <c r="BR155" s="65">
        <f ca="1"/>
        <v>0</v>
      </c>
      <c r="BS155" s="65"/>
      <c r="BT155" s="65">
        <f ca="1"/>
        <v>0</v>
      </c>
      <c r="BU155" s="24"/>
      <c r="BV155" s="65">
        <f ca="1"/>
        <v>0</v>
      </c>
      <c r="BW155" s="19"/>
      <c r="BX155" s="16"/>
      <c r="BY155" s="56">
        <f ca="1">IF(Table1[[#This Row],[Debt]]&gt;Table1[[#This Row],[Income]],1,0)</f>
        <v>1</v>
      </c>
      <c r="BZ155" s="19"/>
      <c r="CA155" s="24"/>
      <c r="CB155" s="76">
        <f t="shared" ca="1" si="77"/>
        <v>29</v>
      </c>
      <c r="CC155" s="24"/>
      <c r="CD155" s="19"/>
      <c r="CE155" s="16"/>
      <c r="CF155" s="16"/>
      <c r="CG155" s="16"/>
      <c r="CH155" s="16"/>
    </row>
    <row r="156" spans="1:86" x14ac:dyDescent="0.35">
      <c r="A156" s="1">
        <f t="shared" ca="1" si="53"/>
        <v>1</v>
      </c>
      <c r="B156" s="1" t="str">
        <f t="shared" ca="1" si="54"/>
        <v>Women</v>
      </c>
      <c r="C156" s="1">
        <f t="shared" ca="1" si="55"/>
        <v>37</v>
      </c>
      <c r="D156" s="1">
        <f t="shared" ca="1" si="56"/>
        <v>2</v>
      </c>
      <c r="E156" s="1" t="str">
        <f t="shared" ca="1" si="57"/>
        <v>construction</v>
      </c>
      <c r="F156" s="1">
        <f t="shared" ca="1" si="58"/>
        <v>5</v>
      </c>
      <c r="G156" s="1" t="str">
        <f t="shared" ca="1" si="59"/>
        <v>other</v>
      </c>
      <c r="H156" s="1">
        <f t="shared" ca="1" si="60"/>
        <v>4</v>
      </c>
      <c r="I156" s="1">
        <f t="shared" ca="1" si="52"/>
        <v>2</v>
      </c>
      <c r="J156" s="70">
        <f t="shared" ca="1" si="61"/>
        <v>3307</v>
      </c>
      <c r="K156" s="1">
        <f t="shared" ca="1" si="62"/>
        <v>2</v>
      </c>
      <c r="L156" s="1" t="str">
        <f t="shared" ca="1" si="63"/>
        <v>Miami</v>
      </c>
      <c r="M156" s="70">
        <f t="shared" ca="1" si="64"/>
        <v>19842</v>
      </c>
      <c r="N156" s="70">
        <f t="shared" ca="1" si="65"/>
        <v>1414.2225301459844</v>
      </c>
      <c r="O156" s="70">
        <f t="shared" ca="1" si="66"/>
        <v>3914.4448404376544</v>
      </c>
      <c r="P156" s="70">
        <f t="shared" ca="1" si="67"/>
        <v>383</v>
      </c>
      <c r="Q156" s="70">
        <f t="shared" ca="1" si="68"/>
        <v>2208.7935252266693</v>
      </c>
      <c r="R156" s="70">
        <f t="shared" ca="1" si="69"/>
        <v>3601.7113383410533</v>
      </c>
      <c r="S156" s="70">
        <f t="shared" ca="1" si="70"/>
        <v>27358.156178778707</v>
      </c>
      <c r="T156" s="70">
        <f t="shared" ca="1" si="71"/>
        <v>4006.0160553726537</v>
      </c>
      <c r="U156" s="70">
        <f t="shared" ca="1" si="72"/>
        <v>23352.140123406054</v>
      </c>
      <c r="W156" s="7">
        <f t="shared" ca="1" si="73"/>
        <v>1</v>
      </c>
      <c r="X156" s="4">
        <f t="shared" ca="1" si="74"/>
        <v>0</v>
      </c>
      <c r="Y156" s="4"/>
      <c r="Z156" s="4"/>
      <c r="AA156" s="8"/>
      <c r="AC156" s="7">
        <f ca="1">IF(Table1[[#This Row],[field of work]] = "teaching",1,0)</f>
        <v>0</v>
      </c>
      <c r="AD156" s="4">
        <f ca="1">IF(Table1[[#This Row],[field of work]] = "health", 1,0)</f>
        <v>0</v>
      </c>
      <c r="AE156" s="4">
        <f ca="1">IF(Table1[[#This Row],[field of work]] = "construction", 1,0)</f>
        <v>1</v>
      </c>
      <c r="AF156" s="4">
        <f ca="1">IF(Table1[[#This Row],[field of work]] = "IT", 1,0)</f>
        <v>0</v>
      </c>
      <c r="AG156" s="4">
        <f ca="1">IF(Table1[[#This Row],[field of work]] = "general work", 1,0)</f>
        <v>0</v>
      </c>
      <c r="AH156" s="4">
        <f ca="1">IF(Table1[[#This Row],[field of work]] = "agriculture", 1,0)</f>
        <v>0</v>
      </c>
      <c r="AI156" s="4"/>
      <c r="AJ156" s="4"/>
      <c r="AK156" s="4"/>
      <c r="AL156" s="4"/>
      <c r="AM156" s="4"/>
      <c r="AN156" s="4"/>
      <c r="AO156" s="8"/>
      <c r="AP156" s="18">
        <f t="shared" ca="1" si="75"/>
        <v>1957.2224202188272</v>
      </c>
      <c r="AQ156" s="19"/>
      <c r="AR156" s="23">
        <f ca="1">IF(Table1[[#This Row],[Debt]]&gt;$AS$2,1,0)</f>
        <v>1</v>
      </c>
      <c r="AS156" s="24"/>
      <c r="AT156" s="24"/>
      <c r="AU156" s="19"/>
      <c r="AV156" s="24"/>
      <c r="AW156" s="82">
        <f ca="1">Table1[[#This Row],[Mortage left]]/Table1[[#This Row],[Value of the house]]</f>
        <v>7.1274192629068867E-2</v>
      </c>
      <c r="AX156" s="29">
        <f t="shared" ca="1" si="76"/>
        <v>1</v>
      </c>
      <c r="AY156" s="30"/>
      <c r="AZ156" s="19"/>
      <c r="BA156" s="68">
        <f ca="1" xml:space="preserve"> IF(Table1[[#This Row],[Area]]="Sedi Beshr",Table1[[#This Row],[Income]],0)</f>
        <v>0</v>
      </c>
      <c r="BB156" s="65"/>
      <c r="BC156" s="65">
        <f ca="1" xml:space="preserve"> IF(Table1[[#This Row],[Area]]="Miami",Table1[[#This Row],[Income]],0)</f>
        <v>3307</v>
      </c>
      <c r="BD156" s="65"/>
      <c r="BE156" s="65">
        <f ca="1" xml:space="preserve"> IF(Table1[[#This Row],[Area]]="El-Shatbi",Table1[[#This Row],[Income]],0)</f>
        <v>0</v>
      </c>
      <c r="BF156" s="65"/>
      <c r="BG156" s="65">
        <f ca="1" xml:space="preserve"> IF(Table1[[#This Row],[Area]]="el-Hanovil",Table1[[#This Row],[Income]],0)</f>
        <v>0</v>
      </c>
      <c r="BH156" s="65"/>
      <c r="BI156" s="65">
        <f ca="1" xml:space="preserve"> IF(Table1[[#This Row],[Area]]="El-Dekhila",Table1[[#This Row],[Income]],0)</f>
        <v>0</v>
      </c>
      <c r="BJ156" s="66"/>
      <c r="BK156" s="16"/>
      <c r="BL156" s="68">
        <f ca="1"/>
        <v>0</v>
      </c>
      <c r="BM156" s="65"/>
      <c r="BN156" s="65">
        <f ca="1"/>
        <v>4974</v>
      </c>
      <c r="BO156" s="65"/>
      <c r="BP156" s="65">
        <f ca="1"/>
        <v>0</v>
      </c>
      <c r="BQ156" s="65"/>
      <c r="BR156" s="65">
        <f ca="1"/>
        <v>0</v>
      </c>
      <c r="BS156" s="65"/>
      <c r="BT156" s="65">
        <f ca="1"/>
        <v>0</v>
      </c>
      <c r="BU156" s="24"/>
      <c r="BV156" s="65">
        <f ca="1"/>
        <v>0</v>
      </c>
      <c r="BW156" s="19"/>
      <c r="BX156" s="16"/>
      <c r="BY156" s="56">
        <f ca="1">IF(Table1[[#This Row],[Debt]]&gt;Table1[[#This Row],[Income]],1,0)</f>
        <v>0</v>
      </c>
      <c r="BZ156" s="19"/>
      <c r="CA156" s="24"/>
      <c r="CB156" s="76">
        <f t="shared" ca="1" si="77"/>
        <v>24</v>
      </c>
      <c r="CC156" s="24"/>
      <c r="CD156" s="19"/>
      <c r="CE156" s="16"/>
      <c r="CF156" s="16"/>
      <c r="CG156" s="16"/>
      <c r="CH156" s="16"/>
    </row>
    <row r="157" spans="1:86" x14ac:dyDescent="0.35">
      <c r="A157" s="1">
        <f t="shared" ca="1" si="53"/>
        <v>0</v>
      </c>
      <c r="B157" s="1" t="str">
        <f t="shared" ca="1" si="54"/>
        <v>Men</v>
      </c>
      <c r="C157" s="1">
        <f t="shared" ca="1" si="55"/>
        <v>21</v>
      </c>
      <c r="D157" s="1">
        <f t="shared" ca="1" si="56"/>
        <v>4</v>
      </c>
      <c r="E157" s="1" t="str">
        <f t="shared" ca="1" si="57"/>
        <v>IT</v>
      </c>
      <c r="F157" s="1">
        <f t="shared" ca="1" si="58"/>
        <v>2</v>
      </c>
      <c r="G157" s="1" t="str">
        <f t="shared" ca="1" si="59"/>
        <v>college</v>
      </c>
      <c r="H157" s="1">
        <f t="shared" ca="1" si="60"/>
        <v>4</v>
      </c>
      <c r="I157" s="1">
        <f t="shared" ca="1" si="52"/>
        <v>1</v>
      </c>
      <c r="J157" s="70">
        <f t="shared" ca="1" si="61"/>
        <v>1940</v>
      </c>
      <c r="K157" s="1">
        <f t="shared" ca="1" si="62"/>
        <v>3</v>
      </c>
      <c r="L157" s="1" t="str">
        <f t="shared" ca="1" si="63"/>
        <v>El-Hanovil</v>
      </c>
      <c r="M157" s="70">
        <f t="shared" ca="1" si="64"/>
        <v>9700</v>
      </c>
      <c r="N157" s="70">
        <f t="shared" ca="1" si="65"/>
        <v>2176.0523523159654</v>
      </c>
      <c r="O157" s="70">
        <f t="shared" ca="1" si="66"/>
        <v>1092.1846662783796</v>
      </c>
      <c r="P157" s="70">
        <f t="shared" ca="1" si="67"/>
        <v>295</v>
      </c>
      <c r="Q157" s="70">
        <f t="shared" ca="1" si="68"/>
        <v>3778.4844953098391</v>
      </c>
      <c r="R157" s="70">
        <f t="shared" ca="1" si="69"/>
        <v>723.76154897323522</v>
      </c>
      <c r="S157" s="70">
        <f t="shared" ca="1" si="70"/>
        <v>11515.946215251613</v>
      </c>
      <c r="T157" s="70">
        <f t="shared" ca="1" si="71"/>
        <v>6249.5368476258045</v>
      </c>
      <c r="U157" s="70">
        <f t="shared" ca="1" si="72"/>
        <v>5266.409367625809</v>
      </c>
      <c r="W157" s="7">
        <f t="shared" ca="1" si="73"/>
        <v>0</v>
      </c>
      <c r="X157" s="4">
        <f t="shared" ca="1" si="74"/>
        <v>1</v>
      </c>
      <c r="Y157" s="4"/>
      <c r="Z157" s="4"/>
      <c r="AA157" s="8"/>
      <c r="AC157" s="7">
        <f ca="1">IF(Table1[[#This Row],[field of work]] = "teaching",1,0)</f>
        <v>0</v>
      </c>
      <c r="AD157" s="4">
        <f ca="1">IF(Table1[[#This Row],[field of work]] = "health", 1,0)</f>
        <v>0</v>
      </c>
      <c r="AE157" s="4">
        <f ca="1">IF(Table1[[#This Row],[field of work]] = "construction", 1,0)</f>
        <v>0</v>
      </c>
      <c r="AF157" s="4">
        <f ca="1">IF(Table1[[#This Row],[field of work]] = "IT", 1,0)</f>
        <v>1</v>
      </c>
      <c r="AG157" s="4">
        <f ca="1">IF(Table1[[#This Row],[field of work]] = "general work", 1,0)</f>
        <v>0</v>
      </c>
      <c r="AH157" s="4">
        <f ca="1">IF(Table1[[#This Row],[field of work]] = "agriculture", 1,0)</f>
        <v>0</v>
      </c>
      <c r="AI157" s="4"/>
      <c r="AJ157" s="4"/>
      <c r="AK157" s="4"/>
      <c r="AL157" s="4"/>
      <c r="AM157" s="4"/>
      <c r="AN157" s="4"/>
      <c r="AO157" s="8"/>
      <c r="AP157" s="18">
        <f t="shared" ca="1" si="75"/>
        <v>1092.1846662783796</v>
      </c>
      <c r="AQ157" s="19"/>
      <c r="AR157" s="23">
        <f ca="1">IF(Table1[[#This Row],[Debt]]&gt;$AS$2,1,0)</f>
        <v>1</v>
      </c>
      <c r="AS157" s="24"/>
      <c r="AT157" s="24"/>
      <c r="AU157" s="19"/>
      <c r="AV157" s="24"/>
      <c r="AW157" s="82">
        <f ca="1">Table1[[#This Row],[Mortage left]]/Table1[[#This Row],[Value of the house]]</f>
        <v>0.2243352940531923</v>
      </c>
      <c r="AX157" s="29">
        <f t="shared" ca="1" si="76"/>
        <v>1</v>
      </c>
      <c r="AY157" s="30"/>
      <c r="AZ157" s="19"/>
      <c r="BA157" s="68">
        <f ca="1" xml:space="preserve"> IF(Table1[[#This Row],[Area]]="Sedi Beshr",Table1[[#This Row],[Income]],0)</f>
        <v>0</v>
      </c>
      <c r="BB157" s="65"/>
      <c r="BC157" s="65">
        <f ca="1" xml:space="preserve"> IF(Table1[[#This Row],[Area]]="Miami",Table1[[#This Row],[Income]],0)</f>
        <v>0</v>
      </c>
      <c r="BD157" s="65"/>
      <c r="BE157" s="65">
        <f ca="1" xml:space="preserve"> IF(Table1[[#This Row],[Area]]="El-Shatbi",Table1[[#This Row],[Income]],0)</f>
        <v>0</v>
      </c>
      <c r="BF157" s="65"/>
      <c r="BG157" s="65">
        <f ca="1" xml:space="preserve"> IF(Table1[[#This Row],[Area]]="el-Hanovil",Table1[[#This Row],[Income]],0)</f>
        <v>1940</v>
      </c>
      <c r="BH157" s="65"/>
      <c r="BI157" s="65">
        <f ca="1" xml:space="preserve"> IF(Table1[[#This Row],[Area]]="El-Dekhila",Table1[[#This Row],[Income]],0)</f>
        <v>0</v>
      </c>
      <c r="BJ157" s="66"/>
      <c r="BK157" s="16"/>
      <c r="BL157" s="68">
        <f ca="1"/>
        <v>0</v>
      </c>
      <c r="BM157" s="65"/>
      <c r="BN157" s="65">
        <f ca="1"/>
        <v>3307</v>
      </c>
      <c r="BO157" s="65"/>
      <c r="BP157" s="65">
        <f ca="1"/>
        <v>0</v>
      </c>
      <c r="BQ157" s="65"/>
      <c r="BR157" s="65">
        <f ca="1"/>
        <v>0</v>
      </c>
      <c r="BS157" s="65"/>
      <c r="BT157" s="65">
        <f ca="1"/>
        <v>0</v>
      </c>
      <c r="BU157" s="24"/>
      <c r="BV157" s="65">
        <f ca="1"/>
        <v>0</v>
      </c>
      <c r="BW157" s="19"/>
      <c r="BX157" s="16"/>
      <c r="BY157" s="56">
        <f ca="1">IF(Table1[[#This Row],[Debt]]&gt;Table1[[#This Row],[Income]],1,0)</f>
        <v>1</v>
      </c>
      <c r="BZ157" s="19"/>
      <c r="CA157" s="24"/>
      <c r="CB157" s="76">
        <f t="shared" ca="1" si="77"/>
        <v>37</v>
      </c>
      <c r="CC157" s="24"/>
      <c r="CD157" s="19"/>
      <c r="CE157" s="16"/>
      <c r="CF157" s="16"/>
      <c r="CG157" s="16"/>
      <c r="CH157" s="16"/>
    </row>
    <row r="158" spans="1:86" x14ac:dyDescent="0.35">
      <c r="A158" s="1">
        <f t="shared" ca="1" si="53"/>
        <v>1</v>
      </c>
      <c r="B158" s="1" t="str">
        <f t="shared" ca="1" si="54"/>
        <v>Women</v>
      </c>
      <c r="C158" s="1">
        <f t="shared" ca="1" si="55"/>
        <v>27</v>
      </c>
      <c r="D158" s="1">
        <f t="shared" ca="1" si="56"/>
        <v>3</v>
      </c>
      <c r="E158" s="1" t="str">
        <f t="shared" ca="1" si="57"/>
        <v>teaching</v>
      </c>
      <c r="F158" s="1">
        <f t="shared" ca="1" si="58"/>
        <v>4</v>
      </c>
      <c r="G158" s="1" t="str">
        <f t="shared" ca="1" si="59"/>
        <v>technical</v>
      </c>
      <c r="H158" s="1">
        <f t="shared" ca="1" si="60"/>
        <v>3</v>
      </c>
      <c r="I158" s="1">
        <f t="shared" ca="1" si="52"/>
        <v>1</v>
      </c>
      <c r="J158" s="70">
        <f t="shared" ca="1" si="61"/>
        <v>3102</v>
      </c>
      <c r="K158" s="1">
        <f t="shared" ca="1" si="62"/>
        <v>4</v>
      </c>
      <c r="L158" s="1" t="str">
        <f t="shared" ca="1" si="63"/>
        <v>El-Dekhila</v>
      </c>
      <c r="M158" s="70">
        <f t="shared" ca="1" si="64"/>
        <v>9306</v>
      </c>
      <c r="N158" s="70">
        <f t="shared" ca="1" si="65"/>
        <v>2746.8118325886689</v>
      </c>
      <c r="O158" s="70">
        <f t="shared" ca="1" si="66"/>
        <v>1676.0829607269366</v>
      </c>
      <c r="P158" s="70">
        <f t="shared" ca="1" si="67"/>
        <v>1016</v>
      </c>
      <c r="Q158" s="70">
        <f t="shared" ca="1" si="68"/>
        <v>895.87778649067513</v>
      </c>
      <c r="R158" s="70">
        <f t="shared" ca="1" si="69"/>
        <v>4176.1094308516931</v>
      </c>
      <c r="S158" s="70">
        <f t="shared" ca="1" si="70"/>
        <v>15158.19239157863</v>
      </c>
      <c r="T158" s="70">
        <f t="shared" ca="1" si="71"/>
        <v>4658.6896190793441</v>
      </c>
      <c r="U158" s="70">
        <f t="shared" ca="1" si="72"/>
        <v>10499.502772499287</v>
      </c>
      <c r="W158" s="7">
        <f t="shared" ca="1" si="73"/>
        <v>1</v>
      </c>
      <c r="X158" s="4">
        <f t="shared" ca="1" si="74"/>
        <v>0</v>
      </c>
      <c r="Y158" s="4"/>
      <c r="Z158" s="4"/>
      <c r="AA158" s="8"/>
      <c r="AC158" s="7">
        <f ca="1">IF(Table1[[#This Row],[field of work]] = "teaching",1,0)</f>
        <v>1</v>
      </c>
      <c r="AD158" s="4">
        <f ca="1">IF(Table1[[#This Row],[field of work]] = "health", 1,0)</f>
        <v>0</v>
      </c>
      <c r="AE158" s="4">
        <f ca="1">IF(Table1[[#This Row],[field of work]] = "construction", 1,0)</f>
        <v>0</v>
      </c>
      <c r="AF158" s="4">
        <f ca="1">IF(Table1[[#This Row],[field of work]] = "IT", 1,0)</f>
        <v>0</v>
      </c>
      <c r="AG158" s="4">
        <f ca="1">IF(Table1[[#This Row],[field of work]] = "general work", 1,0)</f>
        <v>0</v>
      </c>
      <c r="AH158" s="4">
        <f ca="1">IF(Table1[[#This Row],[field of work]] = "agriculture", 1,0)</f>
        <v>0</v>
      </c>
      <c r="AI158" s="4"/>
      <c r="AJ158" s="4"/>
      <c r="AK158" s="4"/>
      <c r="AL158" s="4"/>
      <c r="AM158" s="4"/>
      <c r="AN158" s="4"/>
      <c r="AO158" s="8"/>
      <c r="AP158" s="18">
        <f t="shared" ca="1" si="75"/>
        <v>1676.0829607269366</v>
      </c>
      <c r="AQ158" s="19"/>
      <c r="AR158" s="23">
        <f ca="1">IF(Table1[[#This Row],[Debt]]&gt;$AS$2,1,0)</f>
        <v>0</v>
      </c>
      <c r="AS158" s="24"/>
      <c r="AT158" s="24"/>
      <c r="AU158" s="19"/>
      <c r="AV158" s="24"/>
      <c r="AW158" s="82">
        <f ca="1">Table1[[#This Row],[Mortage left]]/Table1[[#This Row],[Value of the house]]</f>
        <v>0.29516568155906608</v>
      </c>
      <c r="AX158" s="29">
        <f t="shared" ca="1" si="76"/>
        <v>1</v>
      </c>
      <c r="AY158" s="30"/>
      <c r="AZ158" s="19"/>
      <c r="BA158" s="68">
        <f ca="1" xml:space="preserve"> IF(Table1[[#This Row],[Area]]="Sedi Beshr",Table1[[#This Row],[Income]],0)</f>
        <v>0</v>
      </c>
      <c r="BB158" s="65"/>
      <c r="BC158" s="65">
        <f ca="1" xml:space="preserve"> IF(Table1[[#This Row],[Area]]="Miami",Table1[[#This Row],[Income]],0)</f>
        <v>0</v>
      </c>
      <c r="BD158" s="65"/>
      <c r="BE158" s="65">
        <f ca="1" xml:space="preserve"> IF(Table1[[#This Row],[Area]]="El-Shatbi",Table1[[#This Row],[Income]],0)</f>
        <v>0</v>
      </c>
      <c r="BF158" s="65"/>
      <c r="BG158" s="65">
        <f ca="1" xml:space="preserve"> IF(Table1[[#This Row],[Area]]="el-Hanovil",Table1[[#This Row],[Income]],0)</f>
        <v>0</v>
      </c>
      <c r="BH158" s="65"/>
      <c r="BI158" s="65">
        <f ca="1" xml:space="preserve"> IF(Table1[[#This Row],[Area]]="El-Dekhila",Table1[[#This Row],[Income]],0)</f>
        <v>3102</v>
      </c>
      <c r="BJ158" s="66"/>
      <c r="BK158" s="16"/>
      <c r="BL158" s="68">
        <f ca="1"/>
        <v>0</v>
      </c>
      <c r="BM158" s="65"/>
      <c r="BN158" s="65">
        <f ca="1"/>
        <v>0</v>
      </c>
      <c r="BO158" s="65"/>
      <c r="BP158" s="65">
        <f ca="1"/>
        <v>0</v>
      </c>
      <c r="BQ158" s="65"/>
      <c r="BR158" s="65">
        <f ca="1"/>
        <v>1940</v>
      </c>
      <c r="BS158" s="65"/>
      <c r="BT158" s="65">
        <f ca="1"/>
        <v>0</v>
      </c>
      <c r="BU158" s="24"/>
      <c r="BV158" s="65">
        <f ca="1"/>
        <v>0</v>
      </c>
      <c r="BW158" s="19"/>
      <c r="BX158" s="16"/>
      <c r="BY158" s="56">
        <f ca="1">IF(Table1[[#This Row],[Debt]]&gt;Table1[[#This Row],[Income]],1,0)</f>
        <v>0</v>
      </c>
      <c r="BZ158" s="19"/>
      <c r="CA158" s="24"/>
      <c r="CB158" s="76">
        <f t="shared" ca="1" si="77"/>
        <v>21</v>
      </c>
      <c r="CC158" s="24"/>
      <c r="CD158" s="19"/>
      <c r="CE158" s="16"/>
      <c r="CF158" s="16"/>
      <c r="CG158" s="16"/>
      <c r="CH158" s="16"/>
    </row>
    <row r="159" spans="1:86" x14ac:dyDescent="0.35">
      <c r="A159" s="1">
        <f t="shared" ca="1" si="53"/>
        <v>0</v>
      </c>
      <c r="B159" s="1" t="str">
        <f t="shared" ca="1" si="54"/>
        <v>Men</v>
      </c>
      <c r="C159" s="1">
        <f t="shared" ca="1" si="55"/>
        <v>40</v>
      </c>
      <c r="D159" s="1">
        <f t="shared" ca="1" si="56"/>
        <v>3</v>
      </c>
      <c r="E159" s="1" t="str">
        <f t="shared" ca="1" si="57"/>
        <v>teaching</v>
      </c>
      <c r="F159" s="1">
        <f t="shared" ca="1" si="58"/>
        <v>5</v>
      </c>
      <c r="G159" s="1" t="str">
        <f t="shared" ca="1" si="59"/>
        <v>other</v>
      </c>
      <c r="H159" s="1">
        <f t="shared" ca="1" si="60"/>
        <v>2</v>
      </c>
      <c r="I159" s="1">
        <f t="shared" ca="1" si="52"/>
        <v>2</v>
      </c>
      <c r="J159" s="70">
        <f t="shared" ca="1" si="61"/>
        <v>6243</v>
      </c>
      <c r="K159" s="1">
        <f t="shared" ca="1" si="62"/>
        <v>5</v>
      </c>
      <c r="L159" s="1" t="str">
        <f t="shared" ca="1" si="63"/>
        <v>Sedi Beshr</v>
      </c>
      <c r="M159" s="70">
        <f t="shared" ca="1" si="64"/>
        <v>37458</v>
      </c>
      <c r="N159" s="70">
        <f t="shared" ca="1" si="65"/>
        <v>32480.389604034252</v>
      </c>
      <c r="O159" s="70">
        <f t="shared" ca="1" si="66"/>
        <v>7617.5789345426547</v>
      </c>
      <c r="P159" s="70">
        <f t="shared" ca="1" si="67"/>
        <v>2779</v>
      </c>
      <c r="Q159" s="70">
        <f t="shared" ca="1" si="68"/>
        <v>3873.5507346698273</v>
      </c>
      <c r="R159" s="70">
        <f t="shared" ca="1" si="69"/>
        <v>812.40440974846638</v>
      </c>
      <c r="S159" s="70">
        <f t="shared" ca="1" si="70"/>
        <v>45887.983344291119</v>
      </c>
      <c r="T159" s="70">
        <f t="shared" ca="1" si="71"/>
        <v>39132.94033870408</v>
      </c>
      <c r="U159" s="70">
        <f t="shared" ca="1" si="72"/>
        <v>6755.0430055870384</v>
      </c>
      <c r="W159" s="7">
        <f t="shared" ca="1" si="73"/>
        <v>0</v>
      </c>
      <c r="X159" s="4">
        <f t="shared" ca="1" si="74"/>
        <v>1</v>
      </c>
      <c r="Y159" s="4"/>
      <c r="Z159" s="4"/>
      <c r="AA159" s="8"/>
      <c r="AC159" s="7">
        <f ca="1">IF(Table1[[#This Row],[field of work]] = "teaching",1,0)</f>
        <v>1</v>
      </c>
      <c r="AD159" s="4">
        <f ca="1">IF(Table1[[#This Row],[field of work]] = "health", 1,0)</f>
        <v>0</v>
      </c>
      <c r="AE159" s="4">
        <f ca="1">IF(Table1[[#This Row],[field of work]] = "construction", 1,0)</f>
        <v>0</v>
      </c>
      <c r="AF159" s="4">
        <f ca="1">IF(Table1[[#This Row],[field of work]] = "IT", 1,0)</f>
        <v>0</v>
      </c>
      <c r="AG159" s="4">
        <f ca="1">IF(Table1[[#This Row],[field of work]] = "general work", 1,0)</f>
        <v>0</v>
      </c>
      <c r="AH159" s="4">
        <f ca="1">IF(Table1[[#This Row],[field of work]] = "agriculture", 1,0)</f>
        <v>0</v>
      </c>
      <c r="AI159" s="4"/>
      <c r="AJ159" s="4"/>
      <c r="AK159" s="4"/>
      <c r="AL159" s="4"/>
      <c r="AM159" s="4"/>
      <c r="AN159" s="4"/>
      <c r="AO159" s="8"/>
      <c r="AP159" s="18">
        <f t="shared" ca="1" si="75"/>
        <v>3808.7894672713273</v>
      </c>
      <c r="AQ159" s="19"/>
      <c r="AR159" s="23">
        <f ca="1">IF(Table1[[#This Row],[Debt]]&gt;$AS$2,1,0)</f>
        <v>1</v>
      </c>
      <c r="AS159" s="24"/>
      <c r="AT159" s="24"/>
      <c r="AU159" s="19"/>
      <c r="AV159" s="24"/>
      <c r="AW159" s="82">
        <f ca="1">Table1[[#This Row],[Mortage left]]/Table1[[#This Row],[Value of the house]]</f>
        <v>0.86711489145267373</v>
      </c>
      <c r="AX159" s="29">
        <f t="shared" ca="1" si="76"/>
        <v>0</v>
      </c>
      <c r="AY159" s="30"/>
      <c r="AZ159" s="19"/>
      <c r="BA159" s="68">
        <f ca="1" xml:space="preserve"> IF(Table1[[#This Row],[Area]]="Sedi Beshr",Table1[[#This Row],[Income]],0)</f>
        <v>6243</v>
      </c>
      <c r="BB159" s="65"/>
      <c r="BC159" s="65">
        <f ca="1" xml:space="preserve"> IF(Table1[[#This Row],[Area]]="Miami",Table1[[#This Row],[Income]],0)</f>
        <v>0</v>
      </c>
      <c r="BD159" s="65"/>
      <c r="BE159" s="65">
        <f ca="1" xml:space="preserve"> IF(Table1[[#This Row],[Area]]="El-Shatbi",Table1[[#This Row],[Income]],0)</f>
        <v>0</v>
      </c>
      <c r="BF159" s="65"/>
      <c r="BG159" s="65">
        <f ca="1" xml:space="preserve"> IF(Table1[[#This Row],[Area]]="el-Hanovil",Table1[[#This Row],[Income]],0)</f>
        <v>0</v>
      </c>
      <c r="BH159" s="65"/>
      <c r="BI159" s="65">
        <f ca="1" xml:space="preserve"> IF(Table1[[#This Row],[Area]]="El-Dekhila",Table1[[#This Row],[Income]],0)</f>
        <v>0</v>
      </c>
      <c r="BJ159" s="66"/>
      <c r="BK159" s="16"/>
      <c r="BL159" s="68">
        <f ca="1"/>
        <v>0</v>
      </c>
      <c r="BM159" s="65"/>
      <c r="BN159" s="65">
        <f ca="1"/>
        <v>0</v>
      </c>
      <c r="BO159" s="65"/>
      <c r="BP159" s="65">
        <f ca="1"/>
        <v>3102</v>
      </c>
      <c r="BQ159" s="65"/>
      <c r="BR159" s="65">
        <f ca="1"/>
        <v>0</v>
      </c>
      <c r="BS159" s="65"/>
      <c r="BT159" s="65">
        <f ca="1"/>
        <v>0</v>
      </c>
      <c r="BU159" s="24"/>
      <c r="BV159" s="65">
        <f ca="1"/>
        <v>0</v>
      </c>
      <c r="BW159" s="19"/>
      <c r="BX159" s="16"/>
      <c r="BY159" s="56">
        <f ca="1">IF(Table1[[#This Row],[Debt]]&gt;Table1[[#This Row],[Income]],1,0)</f>
        <v>0</v>
      </c>
      <c r="BZ159" s="19"/>
      <c r="CA159" s="24"/>
      <c r="CB159" s="76">
        <f t="shared" ca="1" si="77"/>
        <v>27</v>
      </c>
      <c r="CC159" s="24"/>
      <c r="CD159" s="19"/>
      <c r="CE159" s="16"/>
      <c r="CF159" s="16"/>
      <c r="CG159" s="16"/>
      <c r="CH159" s="16"/>
    </row>
    <row r="160" spans="1:86" x14ac:dyDescent="0.35">
      <c r="A160" s="1">
        <f t="shared" ca="1" si="53"/>
        <v>0</v>
      </c>
      <c r="B160" s="1" t="str">
        <f t="shared" ca="1" si="54"/>
        <v>Men</v>
      </c>
      <c r="C160" s="1">
        <f t="shared" ca="1" si="55"/>
        <v>20</v>
      </c>
      <c r="D160" s="1">
        <f t="shared" ca="1" si="56"/>
        <v>5</v>
      </c>
      <c r="E160" s="1" t="str">
        <f t="shared" ca="1" si="57"/>
        <v>general work</v>
      </c>
      <c r="F160" s="1">
        <f t="shared" ca="1" si="58"/>
        <v>3</v>
      </c>
      <c r="G160" s="1" t="str">
        <f t="shared" ca="1" si="59"/>
        <v>university</v>
      </c>
      <c r="H160" s="1">
        <f t="shared" ca="1" si="60"/>
        <v>2</v>
      </c>
      <c r="I160" s="1">
        <f t="shared" ca="1" si="52"/>
        <v>2</v>
      </c>
      <c r="J160" s="70">
        <f t="shared" ca="1" si="61"/>
        <v>6490</v>
      </c>
      <c r="K160" s="1">
        <f t="shared" ca="1" si="62"/>
        <v>2</v>
      </c>
      <c r="L160" s="1" t="str">
        <f t="shared" ca="1" si="63"/>
        <v>Miami</v>
      </c>
      <c r="M160" s="70">
        <f t="shared" ca="1" si="64"/>
        <v>38940</v>
      </c>
      <c r="N160" s="70">
        <f t="shared" ca="1" si="65"/>
        <v>29343.857076217257</v>
      </c>
      <c r="O160" s="70">
        <f t="shared" ca="1" si="66"/>
        <v>4081.2735132520247</v>
      </c>
      <c r="P160" s="70">
        <f t="shared" ca="1" si="67"/>
        <v>2062</v>
      </c>
      <c r="Q160" s="70">
        <f t="shared" ca="1" si="68"/>
        <v>2324.0653955789426</v>
      </c>
      <c r="R160" s="70">
        <f t="shared" ca="1" si="69"/>
        <v>4595.1071975431933</v>
      </c>
      <c r="S160" s="70">
        <f t="shared" ca="1" si="70"/>
        <v>47616.380710795216</v>
      </c>
      <c r="T160" s="70">
        <f t="shared" ca="1" si="71"/>
        <v>33729.922471796199</v>
      </c>
      <c r="U160" s="70">
        <f t="shared" ca="1" si="72"/>
        <v>13886.458238999017</v>
      </c>
      <c r="W160" s="7">
        <f t="shared" ca="1" si="73"/>
        <v>0</v>
      </c>
      <c r="X160" s="4">
        <f t="shared" ca="1" si="74"/>
        <v>1</v>
      </c>
      <c r="Y160" s="4"/>
      <c r="Z160" s="4"/>
      <c r="AA160" s="8"/>
      <c r="AC160" s="7">
        <f ca="1">IF(Table1[[#This Row],[field of work]] = "teaching",1,0)</f>
        <v>0</v>
      </c>
      <c r="AD160" s="4">
        <f ca="1">IF(Table1[[#This Row],[field of work]] = "health", 1,0)</f>
        <v>0</v>
      </c>
      <c r="AE160" s="4">
        <f ca="1">IF(Table1[[#This Row],[field of work]] = "construction", 1,0)</f>
        <v>0</v>
      </c>
      <c r="AF160" s="4">
        <f ca="1">IF(Table1[[#This Row],[field of work]] = "IT", 1,0)</f>
        <v>0</v>
      </c>
      <c r="AG160" s="4">
        <f ca="1">IF(Table1[[#This Row],[field of work]] = "general work", 1,0)</f>
        <v>1</v>
      </c>
      <c r="AH160" s="4">
        <f ca="1">IF(Table1[[#This Row],[field of work]] = "agriculture", 1,0)</f>
        <v>0</v>
      </c>
      <c r="AI160" s="4"/>
      <c r="AJ160" s="4"/>
      <c r="AK160" s="4"/>
      <c r="AL160" s="4"/>
      <c r="AM160" s="4"/>
      <c r="AN160" s="4"/>
      <c r="AO160" s="8"/>
      <c r="AP160" s="18">
        <f t="shared" ca="1" si="75"/>
        <v>2040.6367566260124</v>
      </c>
      <c r="AQ160" s="19"/>
      <c r="AR160" s="23">
        <f ca="1">IF(Table1[[#This Row],[Debt]]&gt;$AS$2,1,0)</f>
        <v>1</v>
      </c>
      <c r="AS160" s="24"/>
      <c r="AT160" s="24"/>
      <c r="AU160" s="19"/>
      <c r="AV160" s="24"/>
      <c r="AW160" s="82">
        <f ca="1">Table1[[#This Row],[Mortage left]]/Table1[[#This Row],[Value of the house]]</f>
        <v>0.75356592388847599</v>
      </c>
      <c r="AX160" s="29">
        <f t="shared" ca="1" si="76"/>
        <v>0</v>
      </c>
      <c r="AY160" s="30"/>
      <c r="AZ160" s="19"/>
      <c r="BA160" s="68">
        <f ca="1" xml:space="preserve"> IF(Table1[[#This Row],[Area]]="Sedi Beshr",Table1[[#This Row],[Income]],0)</f>
        <v>0</v>
      </c>
      <c r="BB160" s="65"/>
      <c r="BC160" s="65">
        <f ca="1" xml:space="preserve"> IF(Table1[[#This Row],[Area]]="Miami",Table1[[#This Row],[Income]],0)</f>
        <v>6490</v>
      </c>
      <c r="BD160" s="65"/>
      <c r="BE160" s="65">
        <f ca="1" xml:space="preserve"> IF(Table1[[#This Row],[Area]]="El-Shatbi",Table1[[#This Row],[Income]],0)</f>
        <v>0</v>
      </c>
      <c r="BF160" s="65"/>
      <c r="BG160" s="65">
        <f ca="1" xml:space="preserve"> IF(Table1[[#This Row],[Area]]="el-Hanovil",Table1[[#This Row],[Income]],0)</f>
        <v>0</v>
      </c>
      <c r="BH160" s="65"/>
      <c r="BI160" s="65">
        <f ca="1" xml:space="preserve"> IF(Table1[[#This Row],[Area]]="El-Dekhila",Table1[[#This Row],[Income]],0)</f>
        <v>0</v>
      </c>
      <c r="BJ160" s="66"/>
      <c r="BK160" s="16"/>
      <c r="BL160" s="68">
        <f ca="1"/>
        <v>0</v>
      </c>
      <c r="BM160" s="65"/>
      <c r="BN160" s="65">
        <f ca="1"/>
        <v>0</v>
      </c>
      <c r="BO160" s="65"/>
      <c r="BP160" s="65">
        <f ca="1"/>
        <v>6243</v>
      </c>
      <c r="BQ160" s="65"/>
      <c r="BR160" s="65">
        <f ca="1"/>
        <v>0</v>
      </c>
      <c r="BS160" s="65"/>
      <c r="BT160" s="65">
        <f ca="1"/>
        <v>0</v>
      </c>
      <c r="BU160" s="24"/>
      <c r="BV160" s="65">
        <f ca="1"/>
        <v>0</v>
      </c>
      <c r="BW160" s="19"/>
      <c r="BX160" s="16"/>
      <c r="BY160" s="56">
        <f ca="1">IF(Table1[[#This Row],[Debt]]&gt;Table1[[#This Row],[Income]],1,0)</f>
        <v>0</v>
      </c>
      <c r="BZ160" s="19"/>
      <c r="CA160" s="24"/>
      <c r="CB160" s="76">
        <f t="shared" ca="1" si="77"/>
        <v>40</v>
      </c>
      <c r="CC160" s="24"/>
      <c r="CD160" s="19"/>
      <c r="CE160" s="16"/>
      <c r="CF160" s="16"/>
      <c r="CG160" s="16"/>
      <c r="CH160" s="16"/>
    </row>
    <row r="161" spans="1:86" x14ac:dyDescent="0.35">
      <c r="A161" s="1">
        <f t="shared" ca="1" si="53"/>
        <v>1</v>
      </c>
      <c r="B161" s="1" t="str">
        <f t="shared" ca="1" si="54"/>
        <v>Women</v>
      </c>
      <c r="C161" s="1">
        <f t="shared" ca="1" si="55"/>
        <v>33</v>
      </c>
      <c r="D161" s="1">
        <f t="shared" ca="1" si="56"/>
        <v>2</v>
      </c>
      <c r="E161" s="1" t="str">
        <f t="shared" ca="1" si="57"/>
        <v>construction</v>
      </c>
      <c r="F161" s="1">
        <f t="shared" ca="1" si="58"/>
        <v>4</v>
      </c>
      <c r="G161" s="1" t="str">
        <f t="shared" ca="1" si="59"/>
        <v>technical</v>
      </c>
      <c r="H161" s="1">
        <f t="shared" ca="1" si="60"/>
        <v>0</v>
      </c>
      <c r="I161" s="1">
        <f t="shared" ca="1" si="52"/>
        <v>1</v>
      </c>
      <c r="J161" s="70">
        <f t="shared" ca="1" si="61"/>
        <v>6241</v>
      </c>
      <c r="K161" s="1">
        <f t="shared" ca="1" si="62"/>
        <v>2</v>
      </c>
      <c r="L161" s="1" t="str">
        <f t="shared" ca="1" si="63"/>
        <v>Miami</v>
      </c>
      <c r="M161" s="70">
        <f t="shared" ca="1" si="64"/>
        <v>18723</v>
      </c>
      <c r="N161" s="70">
        <f t="shared" ca="1" si="65"/>
        <v>15703.09119666834</v>
      </c>
      <c r="O161" s="70">
        <f t="shared" ca="1" si="66"/>
        <v>2723.1065018930358</v>
      </c>
      <c r="P161" s="70">
        <f t="shared" ca="1" si="67"/>
        <v>1273</v>
      </c>
      <c r="Q161" s="70">
        <f t="shared" ca="1" si="68"/>
        <v>3582.0839593409</v>
      </c>
      <c r="R161" s="70">
        <f t="shared" ca="1" si="69"/>
        <v>9342.6375919105612</v>
      </c>
      <c r="S161" s="70">
        <f t="shared" ca="1" si="70"/>
        <v>30788.744093803594</v>
      </c>
      <c r="T161" s="70">
        <f t="shared" ca="1" si="71"/>
        <v>20558.175156009242</v>
      </c>
      <c r="U161" s="70">
        <f t="shared" ca="1" si="72"/>
        <v>10230.568937794353</v>
      </c>
      <c r="W161" s="7">
        <f t="shared" ca="1" si="73"/>
        <v>1</v>
      </c>
      <c r="X161" s="4">
        <f t="shared" ca="1" si="74"/>
        <v>0</v>
      </c>
      <c r="Y161" s="4"/>
      <c r="Z161" s="4"/>
      <c r="AA161" s="8"/>
      <c r="AC161" s="7">
        <f ca="1">IF(Table1[[#This Row],[field of work]] = "teaching",1,0)</f>
        <v>0</v>
      </c>
      <c r="AD161" s="4">
        <f ca="1">IF(Table1[[#This Row],[field of work]] = "health", 1,0)</f>
        <v>0</v>
      </c>
      <c r="AE161" s="4">
        <f ca="1">IF(Table1[[#This Row],[field of work]] = "construction", 1,0)</f>
        <v>1</v>
      </c>
      <c r="AF161" s="4">
        <f ca="1">IF(Table1[[#This Row],[field of work]] = "IT", 1,0)</f>
        <v>0</v>
      </c>
      <c r="AG161" s="4">
        <f ca="1">IF(Table1[[#This Row],[field of work]] = "general work", 1,0)</f>
        <v>0</v>
      </c>
      <c r="AH161" s="4">
        <f ca="1">IF(Table1[[#This Row],[field of work]] = "agriculture", 1,0)</f>
        <v>0</v>
      </c>
      <c r="AI161" s="4"/>
      <c r="AJ161" s="4"/>
      <c r="AK161" s="4"/>
      <c r="AL161" s="4"/>
      <c r="AM161" s="4"/>
      <c r="AN161" s="4"/>
      <c r="AO161" s="8"/>
      <c r="AP161" s="18">
        <f t="shared" ca="1" si="75"/>
        <v>2723.1065018930358</v>
      </c>
      <c r="AQ161" s="19"/>
      <c r="AR161" s="23">
        <f ca="1">IF(Table1[[#This Row],[Debt]]&gt;$AS$2,1,0)</f>
        <v>1</v>
      </c>
      <c r="AS161" s="24"/>
      <c r="AT161" s="24"/>
      <c r="AU161" s="19"/>
      <c r="AV161" s="24"/>
      <c r="AW161" s="82">
        <f ca="1">Table1[[#This Row],[Mortage left]]/Table1[[#This Row],[Value of the house]]</f>
        <v>0.83870593370017299</v>
      </c>
      <c r="AX161" s="29">
        <f t="shared" ca="1" si="76"/>
        <v>0</v>
      </c>
      <c r="AY161" s="30"/>
      <c r="AZ161" s="19"/>
      <c r="BA161" s="68">
        <f ca="1" xml:space="preserve"> IF(Table1[[#This Row],[Area]]="Sedi Beshr",Table1[[#This Row],[Income]],0)</f>
        <v>0</v>
      </c>
      <c r="BB161" s="65"/>
      <c r="BC161" s="65">
        <f ca="1" xml:space="preserve"> IF(Table1[[#This Row],[Area]]="Miami",Table1[[#This Row],[Income]],0)</f>
        <v>6241</v>
      </c>
      <c r="BD161" s="65"/>
      <c r="BE161" s="65">
        <f ca="1" xml:space="preserve"> IF(Table1[[#This Row],[Area]]="El-Shatbi",Table1[[#This Row],[Income]],0)</f>
        <v>0</v>
      </c>
      <c r="BF161" s="65"/>
      <c r="BG161" s="65">
        <f ca="1" xml:space="preserve"> IF(Table1[[#This Row],[Area]]="el-Hanovil",Table1[[#This Row],[Income]],0)</f>
        <v>0</v>
      </c>
      <c r="BH161" s="65"/>
      <c r="BI161" s="65">
        <f ca="1" xml:space="preserve"> IF(Table1[[#This Row],[Area]]="El-Dekhila",Table1[[#This Row],[Income]],0)</f>
        <v>0</v>
      </c>
      <c r="BJ161" s="66"/>
      <c r="BK161" s="16"/>
      <c r="BL161" s="68">
        <f ca="1"/>
        <v>0</v>
      </c>
      <c r="BM161" s="65"/>
      <c r="BN161" s="65">
        <f ca="1"/>
        <v>0</v>
      </c>
      <c r="BO161" s="65"/>
      <c r="BP161" s="65">
        <f ca="1"/>
        <v>0</v>
      </c>
      <c r="BQ161" s="65"/>
      <c r="BR161" s="65">
        <f ca="1"/>
        <v>0</v>
      </c>
      <c r="BS161" s="65"/>
      <c r="BT161" s="65">
        <f ca="1"/>
        <v>6490</v>
      </c>
      <c r="BU161" s="24"/>
      <c r="BV161" s="65">
        <f ca="1"/>
        <v>0</v>
      </c>
      <c r="BW161" s="19"/>
      <c r="BX161" s="16"/>
      <c r="BY161" s="56">
        <f ca="1">IF(Table1[[#This Row],[Debt]]&gt;Table1[[#This Row],[Income]],1,0)</f>
        <v>0</v>
      </c>
      <c r="BZ161" s="19"/>
      <c r="CA161" s="24"/>
      <c r="CB161" s="76">
        <f t="shared" ca="1" si="77"/>
        <v>20</v>
      </c>
      <c r="CC161" s="24"/>
      <c r="CD161" s="19"/>
      <c r="CE161" s="16"/>
      <c r="CF161" s="16"/>
      <c r="CG161" s="16"/>
      <c r="CH161" s="16"/>
    </row>
    <row r="162" spans="1:86" x14ac:dyDescent="0.35">
      <c r="A162" s="1">
        <f t="shared" ca="1" si="53"/>
        <v>1</v>
      </c>
      <c r="B162" s="1" t="str">
        <f t="shared" ca="1" si="54"/>
        <v>Women</v>
      </c>
      <c r="C162" s="1">
        <f t="shared" ca="1" si="55"/>
        <v>30</v>
      </c>
      <c r="D162" s="1">
        <f t="shared" ca="1" si="56"/>
        <v>4</v>
      </c>
      <c r="E162" s="1" t="str">
        <f t="shared" ca="1" si="57"/>
        <v>IT</v>
      </c>
      <c r="F162" s="1">
        <f t="shared" ca="1" si="58"/>
        <v>4</v>
      </c>
      <c r="G162" s="1" t="str">
        <f t="shared" ca="1" si="59"/>
        <v>technical</v>
      </c>
      <c r="H162" s="1">
        <f t="shared" ca="1" si="60"/>
        <v>3</v>
      </c>
      <c r="I162" s="1">
        <f t="shared" ca="1" si="52"/>
        <v>3</v>
      </c>
      <c r="J162" s="70">
        <f t="shared" ca="1" si="61"/>
        <v>5300</v>
      </c>
      <c r="K162" s="1">
        <f t="shared" ca="1" si="62"/>
        <v>2</v>
      </c>
      <c r="L162" s="1" t="str">
        <f t="shared" ca="1" si="63"/>
        <v>Miami</v>
      </c>
      <c r="M162" s="70">
        <f t="shared" ca="1" si="64"/>
        <v>26500</v>
      </c>
      <c r="N162" s="70">
        <f t="shared" ca="1" si="65"/>
        <v>17103.261665743627</v>
      </c>
      <c r="O162" s="70">
        <f t="shared" ca="1" si="66"/>
        <v>1867.2717714777764</v>
      </c>
      <c r="P162" s="70">
        <f t="shared" ca="1" si="67"/>
        <v>559</v>
      </c>
      <c r="Q162" s="70">
        <f t="shared" ca="1" si="68"/>
        <v>5637.0675030070161</v>
      </c>
      <c r="R162" s="70">
        <f t="shared" ca="1" si="69"/>
        <v>7410.3820238026619</v>
      </c>
      <c r="S162" s="70">
        <f t="shared" ca="1" si="70"/>
        <v>35777.653795280436</v>
      </c>
      <c r="T162" s="70">
        <f t="shared" ca="1" si="71"/>
        <v>23299.329168750643</v>
      </c>
      <c r="U162" s="70">
        <f t="shared" ca="1" si="72"/>
        <v>12478.324626529793</v>
      </c>
      <c r="W162" s="7">
        <f t="shared" ca="1" si="73"/>
        <v>1</v>
      </c>
      <c r="X162" s="4">
        <f t="shared" ca="1" si="74"/>
        <v>0</v>
      </c>
      <c r="Y162" s="4"/>
      <c r="Z162" s="4"/>
      <c r="AA162" s="8"/>
      <c r="AC162" s="7">
        <f ca="1">IF(Table1[[#This Row],[field of work]] = "teaching",1,0)</f>
        <v>0</v>
      </c>
      <c r="AD162" s="4">
        <f ca="1">IF(Table1[[#This Row],[field of work]] = "health", 1,0)</f>
        <v>0</v>
      </c>
      <c r="AE162" s="4">
        <f ca="1">IF(Table1[[#This Row],[field of work]] = "construction", 1,0)</f>
        <v>0</v>
      </c>
      <c r="AF162" s="4">
        <f ca="1">IF(Table1[[#This Row],[field of work]] = "IT", 1,0)</f>
        <v>1</v>
      </c>
      <c r="AG162" s="4">
        <f ca="1">IF(Table1[[#This Row],[field of work]] = "general work", 1,0)</f>
        <v>0</v>
      </c>
      <c r="AH162" s="4">
        <f ca="1">IF(Table1[[#This Row],[field of work]] = "agriculture", 1,0)</f>
        <v>0</v>
      </c>
      <c r="AI162" s="4"/>
      <c r="AJ162" s="4"/>
      <c r="AK162" s="4"/>
      <c r="AL162" s="4"/>
      <c r="AM162" s="4"/>
      <c r="AN162" s="4"/>
      <c r="AO162" s="8"/>
      <c r="AP162" s="18">
        <f t="shared" ca="1" si="75"/>
        <v>622.4239238259255</v>
      </c>
      <c r="AQ162" s="19"/>
      <c r="AR162" s="23">
        <f ca="1">IF(Table1[[#This Row],[Debt]]&gt;$AS$2,1,0)</f>
        <v>1</v>
      </c>
      <c r="AS162" s="24"/>
      <c r="AT162" s="24"/>
      <c r="AU162" s="19"/>
      <c r="AV162" s="24"/>
      <c r="AW162" s="82">
        <f ca="1">Table1[[#This Row],[Mortage left]]/Table1[[#This Row],[Value of the house]]</f>
        <v>0.64540610059409909</v>
      </c>
      <c r="AX162" s="29">
        <f t="shared" ca="1" si="76"/>
        <v>0</v>
      </c>
      <c r="AY162" s="30"/>
      <c r="AZ162" s="19"/>
      <c r="BA162" s="68">
        <f ca="1" xml:space="preserve"> IF(Table1[[#This Row],[Area]]="Sedi Beshr",Table1[[#This Row],[Income]],0)</f>
        <v>0</v>
      </c>
      <c r="BB162" s="65"/>
      <c r="BC162" s="65">
        <f ca="1" xml:space="preserve"> IF(Table1[[#This Row],[Area]]="Miami",Table1[[#This Row],[Income]],0)</f>
        <v>5300</v>
      </c>
      <c r="BD162" s="65"/>
      <c r="BE162" s="65">
        <f ca="1" xml:space="preserve"> IF(Table1[[#This Row],[Area]]="El-Shatbi",Table1[[#This Row],[Income]],0)</f>
        <v>0</v>
      </c>
      <c r="BF162" s="65"/>
      <c r="BG162" s="65">
        <f ca="1" xml:space="preserve"> IF(Table1[[#This Row],[Area]]="el-Hanovil",Table1[[#This Row],[Income]],0)</f>
        <v>0</v>
      </c>
      <c r="BH162" s="65"/>
      <c r="BI162" s="65">
        <f ca="1" xml:space="preserve"> IF(Table1[[#This Row],[Area]]="El-Dekhila",Table1[[#This Row],[Income]],0)</f>
        <v>0</v>
      </c>
      <c r="BJ162" s="66"/>
      <c r="BK162" s="16"/>
      <c r="BL162" s="68">
        <f ca="1"/>
        <v>0</v>
      </c>
      <c r="BM162" s="65"/>
      <c r="BN162" s="65">
        <f ca="1"/>
        <v>6241</v>
      </c>
      <c r="BO162" s="65"/>
      <c r="BP162" s="65">
        <f ca="1"/>
        <v>0</v>
      </c>
      <c r="BQ162" s="65"/>
      <c r="BR162" s="65">
        <f ca="1"/>
        <v>0</v>
      </c>
      <c r="BS162" s="65"/>
      <c r="BT162" s="65">
        <f ca="1"/>
        <v>0</v>
      </c>
      <c r="BU162" s="24"/>
      <c r="BV162" s="65">
        <f ca="1"/>
        <v>0</v>
      </c>
      <c r="BW162" s="19"/>
      <c r="BX162" s="16"/>
      <c r="BY162" s="56">
        <f ca="1">IF(Table1[[#This Row],[Debt]]&gt;Table1[[#This Row],[Income]],1,0)</f>
        <v>1</v>
      </c>
      <c r="BZ162" s="19"/>
      <c r="CA162" s="24"/>
      <c r="CB162" s="76">
        <f t="shared" ca="1" si="77"/>
        <v>33</v>
      </c>
      <c r="CC162" s="24"/>
      <c r="CD162" s="19"/>
      <c r="CE162" s="16"/>
      <c r="CF162" s="16"/>
      <c r="CG162" s="16"/>
      <c r="CH162" s="16"/>
    </row>
    <row r="163" spans="1:86" x14ac:dyDescent="0.35">
      <c r="A163" s="1">
        <f t="shared" ca="1" si="53"/>
        <v>0</v>
      </c>
      <c r="B163" s="1" t="str">
        <f t="shared" ca="1" si="54"/>
        <v>Men</v>
      </c>
      <c r="C163" s="1">
        <f t="shared" ca="1" si="55"/>
        <v>21</v>
      </c>
      <c r="D163" s="1">
        <f t="shared" ca="1" si="56"/>
        <v>2</v>
      </c>
      <c r="E163" s="1" t="str">
        <f t="shared" ca="1" si="57"/>
        <v>construction</v>
      </c>
      <c r="F163" s="1">
        <f t="shared" ca="1" si="58"/>
        <v>4</v>
      </c>
      <c r="G163" s="1" t="str">
        <f t="shared" ca="1" si="59"/>
        <v>technical</v>
      </c>
      <c r="H163" s="1">
        <f t="shared" ca="1" si="60"/>
        <v>0</v>
      </c>
      <c r="I163" s="1">
        <f t="shared" ca="1" si="52"/>
        <v>3</v>
      </c>
      <c r="J163" s="70">
        <f t="shared" ca="1" si="61"/>
        <v>5740</v>
      </c>
      <c r="K163" s="1">
        <f t="shared" ca="1" si="62"/>
        <v>3</v>
      </c>
      <c r="L163" s="1" t="str">
        <f t="shared" ca="1" si="63"/>
        <v>El-Hanovil</v>
      </c>
      <c r="M163" s="70">
        <f t="shared" ca="1" si="64"/>
        <v>34440</v>
      </c>
      <c r="N163" s="70">
        <f t="shared" ca="1" si="65"/>
        <v>6088.8716721380715</v>
      </c>
      <c r="O163" s="70">
        <f t="shared" ca="1" si="66"/>
        <v>10644.755911167749</v>
      </c>
      <c r="P163" s="70">
        <f t="shared" ca="1" si="67"/>
        <v>245</v>
      </c>
      <c r="Q163" s="70">
        <f t="shared" ca="1" si="68"/>
        <v>9589.1797335006268</v>
      </c>
      <c r="R163" s="70">
        <f t="shared" ca="1" si="69"/>
        <v>5746.288092287783</v>
      </c>
      <c r="S163" s="70">
        <f t="shared" ca="1" si="70"/>
        <v>50831.044003455529</v>
      </c>
      <c r="T163" s="70">
        <f t="shared" ca="1" si="71"/>
        <v>15923.051405638698</v>
      </c>
      <c r="U163" s="70">
        <f t="shared" ca="1" si="72"/>
        <v>34907.992597816832</v>
      </c>
      <c r="W163" s="7">
        <f t="shared" ca="1" si="73"/>
        <v>0</v>
      </c>
      <c r="X163" s="4">
        <f t="shared" ca="1" si="74"/>
        <v>1</v>
      </c>
      <c r="Y163" s="4"/>
      <c r="Z163" s="4"/>
      <c r="AA163" s="8"/>
      <c r="AC163" s="7">
        <f ca="1">IF(Table1[[#This Row],[field of work]] = "teaching",1,0)</f>
        <v>0</v>
      </c>
      <c r="AD163" s="4">
        <f ca="1">IF(Table1[[#This Row],[field of work]] = "health", 1,0)</f>
        <v>0</v>
      </c>
      <c r="AE163" s="4">
        <f ca="1">IF(Table1[[#This Row],[field of work]] = "construction", 1,0)</f>
        <v>1</v>
      </c>
      <c r="AF163" s="4">
        <f ca="1">IF(Table1[[#This Row],[field of work]] = "IT", 1,0)</f>
        <v>0</v>
      </c>
      <c r="AG163" s="4">
        <f ca="1">IF(Table1[[#This Row],[field of work]] = "general work", 1,0)</f>
        <v>0</v>
      </c>
      <c r="AH163" s="4">
        <f ca="1">IF(Table1[[#This Row],[field of work]] = "agriculture", 1,0)</f>
        <v>0</v>
      </c>
      <c r="AI163" s="4"/>
      <c r="AJ163" s="4"/>
      <c r="AK163" s="4"/>
      <c r="AL163" s="4"/>
      <c r="AM163" s="4"/>
      <c r="AN163" s="4"/>
      <c r="AO163" s="8"/>
      <c r="AP163" s="18">
        <f t="shared" ca="1" si="75"/>
        <v>3548.2519703892499</v>
      </c>
      <c r="AQ163" s="19"/>
      <c r="AR163" s="23">
        <f ca="1">IF(Table1[[#This Row],[Debt]]&gt;$AS$2,1,0)</f>
        <v>1</v>
      </c>
      <c r="AS163" s="24"/>
      <c r="AT163" s="24"/>
      <c r="AU163" s="19"/>
      <c r="AV163" s="24"/>
      <c r="AW163" s="82">
        <f ca="1">Table1[[#This Row],[Mortage left]]/Table1[[#This Row],[Value of the house]]</f>
        <v>0.17679650615964204</v>
      </c>
      <c r="AX163" s="29">
        <f t="shared" ca="1" si="76"/>
        <v>1</v>
      </c>
      <c r="AY163" s="30"/>
      <c r="AZ163" s="19"/>
      <c r="BA163" s="68">
        <f ca="1" xml:space="preserve"> IF(Table1[[#This Row],[Area]]="Sedi Beshr",Table1[[#This Row],[Income]],0)</f>
        <v>0</v>
      </c>
      <c r="BB163" s="65"/>
      <c r="BC163" s="65">
        <f ca="1" xml:space="preserve"> IF(Table1[[#This Row],[Area]]="Miami",Table1[[#This Row],[Income]],0)</f>
        <v>0</v>
      </c>
      <c r="BD163" s="65"/>
      <c r="BE163" s="65">
        <f ca="1" xml:space="preserve"> IF(Table1[[#This Row],[Area]]="El-Shatbi",Table1[[#This Row],[Income]],0)</f>
        <v>0</v>
      </c>
      <c r="BF163" s="65"/>
      <c r="BG163" s="65">
        <f ca="1" xml:space="preserve"> IF(Table1[[#This Row],[Area]]="el-Hanovil",Table1[[#This Row],[Income]],0)</f>
        <v>5740</v>
      </c>
      <c r="BH163" s="65"/>
      <c r="BI163" s="65">
        <f ca="1" xml:space="preserve"> IF(Table1[[#This Row],[Area]]="El-Dekhila",Table1[[#This Row],[Income]],0)</f>
        <v>0</v>
      </c>
      <c r="BJ163" s="66"/>
      <c r="BK163" s="16"/>
      <c r="BL163" s="68">
        <f ca="1"/>
        <v>0</v>
      </c>
      <c r="BM163" s="65"/>
      <c r="BN163" s="65">
        <f ca="1"/>
        <v>0</v>
      </c>
      <c r="BO163" s="65"/>
      <c r="BP163" s="65">
        <f ca="1"/>
        <v>0</v>
      </c>
      <c r="BQ163" s="65"/>
      <c r="BR163" s="65">
        <f ca="1"/>
        <v>5300</v>
      </c>
      <c r="BS163" s="65"/>
      <c r="BT163" s="65">
        <f ca="1"/>
        <v>0</v>
      </c>
      <c r="BU163" s="24"/>
      <c r="BV163" s="65">
        <f ca="1"/>
        <v>0</v>
      </c>
      <c r="BW163" s="19"/>
      <c r="BX163" s="16"/>
      <c r="BY163" s="56">
        <f ca="1">IF(Table1[[#This Row],[Debt]]&gt;Table1[[#This Row],[Income]],1,0)</f>
        <v>1</v>
      </c>
      <c r="BZ163" s="19"/>
      <c r="CA163" s="24"/>
      <c r="CB163" s="76">
        <f t="shared" ca="1" si="77"/>
        <v>30</v>
      </c>
      <c r="CC163" s="24"/>
      <c r="CD163" s="19"/>
      <c r="CE163" s="16"/>
      <c r="CF163" s="16"/>
      <c r="CG163" s="16"/>
      <c r="CH163" s="16"/>
    </row>
    <row r="164" spans="1:86" x14ac:dyDescent="0.35">
      <c r="A164" s="1">
        <f t="shared" ca="1" si="53"/>
        <v>0</v>
      </c>
      <c r="B164" s="1" t="str">
        <f t="shared" ca="1" si="54"/>
        <v>Men</v>
      </c>
      <c r="C164" s="1">
        <f t="shared" ca="1" si="55"/>
        <v>28</v>
      </c>
      <c r="D164" s="1">
        <f t="shared" ca="1" si="56"/>
        <v>1</v>
      </c>
      <c r="E164" s="1" t="str">
        <f t="shared" ca="1" si="57"/>
        <v>health</v>
      </c>
      <c r="F164" s="1">
        <f t="shared" ca="1" si="58"/>
        <v>3</v>
      </c>
      <c r="G164" s="1" t="str">
        <f t="shared" ca="1" si="59"/>
        <v>university</v>
      </c>
      <c r="H164" s="1">
        <f t="shared" ca="1" si="60"/>
        <v>4</v>
      </c>
      <c r="I164" s="1">
        <f t="shared" ca="1" si="52"/>
        <v>3</v>
      </c>
      <c r="J164" s="70">
        <f t="shared" ca="1" si="61"/>
        <v>4726</v>
      </c>
      <c r="K164" s="1">
        <f t="shared" ca="1" si="62"/>
        <v>2</v>
      </c>
      <c r="L164" s="1" t="str">
        <f t="shared" ca="1" si="63"/>
        <v>Miami</v>
      </c>
      <c r="M164" s="70">
        <f t="shared" ca="1" si="64"/>
        <v>23630</v>
      </c>
      <c r="N164" s="70">
        <f t="shared" ca="1" si="65"/>
        <v>17025.759206440096</v>
      </c>
      <c r="O164" s="70">
        <f t="shared" ca="1" si="66"/>
        <v>6807.025618369561</v>
      </c>
      <c r="P164" s="70">
        <f t="shared" ca="1" si="67"/>
        <v>6376</v>
      </c>
      <c r="Q164" s="70">
        <f t="shared" ca="1" si="68"/>
        <v>5171.3234111526535</v>
      </c>
      <c r="R164" s="70">
        <f t="shared" ca="1" si="69"/>
        <v>4756.0095187668649</v>
      </c>
      <c r="S164" s="70">
        <f t="shared" ca="1" si="70"/>
        <v>35193.035137136423</v>
      </c>
      <c r="T164" s="70">
        <f t="shared" ca="1" si="71"/>
        <v>28573.08261759275</v>
      </c>
      <c r="U164" s="70">
        <f t="shared" ca="1" si="72"/>
        <v>6619.9525195436727</v>
      </c>
      <c r="W164" s="7">
        <f t="shared" ca="1" si="73"/>
        <v>0</v>
      </c>
      <c r="X164" s="4">
        <f t="shared" ca="1" si="74"/>
        <v>1</v>
      </c>
      <c r="Y164" s="4"/>
      <c r="Z164" s="4"/>
      <c r="AA164" s="8"/>
      <c r="AC164" s="7">
        <f ca="1">IF(Table1[[#This Row],[field of work]] = "teaching",1,0)</f>
        <v>0</v>
      </c>
      <c r="AD164" s="4">
        <f ca="1">IF(Table1[[#This Row],[field of work]] = "health", 1,0)</f>
        <v>1</v>
      </c>
      <c r="AE164" s="4">
        <f ca="1">IF(Table1[[#This Row],[field of work]] = "construction", 1,0)</f>
        <v>0</v>
      </c>
      <c r="AF164" s="4">
        <f ca="1">IF(Table1[[#This Row],[field of work]] = "IT", 1,0)</f>
        <v>0</v>
      </c>
      <c r="AG164" s="4">
        <f ca="1">IF(Table1[[#This Row],[field of work]] = "general work", 1,0)</f>
        <v>0</v>
      </c>
      <c r="AH164" s="4">
        <f ca="1">IF(Table1[[#This Row],[field of work]] = "agriculture", 1,0)</f>
        <v>0</v>
      </c>
      <c r="AI164" s="4"/>
      <c r="AJ164" s="4"/>
      <c r="AK164" s="4"/>
      <c r="AL164" s="4"/>
      <c r="AM164" s="4"/>
      <c r="AN164" s="4"/>
      <c r="AO164" s="8"/>
      <c r="AP164" s="18">
        <f t="shared" ca="1" si="75"/>
        <v>2269.0085394565203</v>
      </c>
      <c r="AQ164" s="19"/>
      <c r="AR164" s="23">
        <f ca="1">IF(Table1[[#This Row],[Debt]]&gt;$AS$2,1,0)</f>
        <v>1</v>
      </c>
      <c r="AS164" s="24"/>
      <c r="AT164" s="24"/>
      <c r="AU164" s="19"/>
      <c r="AV164" s="24"/>
      <c r="AW164" s="82">
        <f ca="1">Table1[[#This Row],[Mortage left]]/Table1[[#This Row],[Value of the house]]</f>
        <v>0.72051456650190837</v>
      </c>
      <c r="AX164" s="29">
        <f t="shared" ca="1" si="76"/>
        <v>0</v>
      </c>
      <c r="AY164" s="30"/>
      <c r="AZ164" s="19"/>
      <c r="BA164" s="68">
        <f ca="1" xml:space="preserve"> IF(Table1[[#This Row],[Area]]="Sedi Beshr",Table1[[#This Row],[Income]],0)</f>
        <v>0</v>
      </c>
      <c r="BB164" s="65"/>
      <c r="BC164" s="65">
        <f ca="1" xml:space="preserve"> IF(Table1[[#This Row],[Area]]="Miami",Table1[[#This Row],[Income]],0)</f>
        <v>4726</v>
      </c>
      <c r="BD164" s="65"/>
      <c r="BE164" s="65">
        <f ca="1" xml:space="preserve"> IF(Table1[[#This Row],[Area]]="El-Shatbi",Table1[[#This Row],[Income]],0)</f>
        <v>0</v>
      </c>
      <c r="BF164" s="65"/>
      <c r="BG164" s="65">
        <f ca="1" xml:space="preserve"> IF(Table1[[#This Row],[Area]]="el-Hanovil",Table1[[#This Row],[Income]],0)</f>
        <v>0</v>
      </c>
      <c r="BH164" s="65"/>
      <c r="BI164" s="65">
        <f ca="1" xml:space="preserve"> IF(Table1[[#This Row],[Area]]="El-Dekhila",Table1[[#This Row],[Income]],0)</f>
        <v>0</v>
      </c>
      <c r="BJ164" s="66"/>
      <c r="BK164" s="16"/>
      <c r="BL164" s="68">
        <f ca="1"/>
        <v>0</v>
      </c>
      <c r="BM164" s="65"/>
      <c r="BN164" s="65">
        <f ca="1"/>
        <v>5740</v>
      </c>
      <c r="BO164" s="65"/>
      <c r="BP164" s="65">
        <f ca="1"/>
        <v>0</v>
      </c>
      <c r="BQ164" s="65"/>
      <c r="BR164" s="65">
        <f ca="1"/>
        <v>0</v>
      </c>
      <c r="BS164" s="65"/>
      <c r="BT164" s="65">
        <f ca="1"/>
        <v>0</v>
      </c>
      <c r="BU164" s="24"/>
      <c r="BV164" s="65">
        <f ca="1"/>
        <v>0</v>
      </c>
      <c r="BW164" s="19"/>
      <c r="BX164" s="16"/>
      <c r="BY164" s="56">
        <f ca="1">IF(Table1[[#This Row],[Debt]]&gt;Table1[[#This Row],[Income]],1,0)</f>
        <v>1</v>
      </c>
      <c r="BZ164" s="19"/>
      <c r="CA164" s="24"/>
      <c r="CB164" s="76">
        <f t="shared" ca="1" si="77"/>
        <v>21</v>
      </c>
      <c r="CC164" s="24"/>
      <c r="CD164" s="19"/>
      <c r="CE164" s="16"/>
      <c r="CF164" s="16"/>
      <c r="CG164" s="16"/>
      <c r="CH164" s="16"/>
    </row>
    <row r="165" spans="1:86" x14ac:dyDescent="0.35">
      <c r="A165" s="1">
        <f t="shared" ca="1" si="53"/>
        <v>1</v>
      </c>
      <c r="B165" s="1" t="str">
        <f t="shared" ca="1" si="54"/>
        <v>Women</v>
      </c>
      <c r="C165" s="1">
        <f t="shared" ca="1" si="55"/>
        <v>40</v>
      </c>
      <c r="D165" s="1">
        <f t="shared" ca="1" si="56"/>
        <v>4</v>
      </c>
      <c r="E165" s="1" t="str">
        <f t="shared" ca="1" si="57"/>
        <v>IT</v>
      </c>
      <c r="F165" s="1">
        <f t="shared" ca="1" si="58"/>
        <v>3</v>
      </c>
      <c r="G165" s="1" t="str">
        <f t="shared" ca="1" si="59"/>
        <v>university</v>
      </c>
      <c r="H165" s="1">
        <f t="shared" ca="1" si="60"/>
        <v>0</v>
      </c>
      <c r="I165" s="1">
        <f t="shared" ca="1" si="52"/>
        <v>2</v>
      </c>
      <c r="J165" s="70">
        <f t="shared" ca="1" si="61"/>
        <v>5357</v>
      </c>
      <c r="K165" s="1">
        <f t="shared" ca="1" si="62"/>
        <v>5</v>
      </c>
      <c r="L165" s="1" t="str">
        <f t="shared" ca="1" si="63"/>
        <v>Sedi Beshr</v>
      </c>
      <c r="M165" s="70">
        <f t="shared" ca="1" si="64"/>
        <v>16071</v>
      </c>
      <c r="N165" s="70">
        <f t="shared" ca="1" si="65"/>
        <v>13878.305555116036</v>
      </c>
      <c r="O165" s="70">
        <f t="shared" ca="1" si="66"/>
        <v>9093.8371276408179</v>
      </c>
      <c r="P165" s="70">
        <f t="shared" ca="1" si="67"/>
        <v>3490</v>
      </c>
      <c r="Q165" s="70">
        <f t="shared" ca="1" si="68"/>
        <v>7762.1460927130329</v>
      </c>
      <c r="R165" s="70">
        <f t="shared" ca="1" si="69"/>
        <v>3268.5270315228386</v>
      </c>
      <c r="S165" s="70">
        <f t="shared" ca="1" si="70"/>
        <v>28433.364159163655</v>
      </c>
      <c r="T165" s="70">
        <f t="shared" ca="1" si="71"/>
        <v>25130.451647829068</v>
      </c>
      <c r="U165" s="70">
        <f t="shared" ca="1" si="72"/>
        <v>3302.9125113345872</v>
      </c>
      <c r="W165" s="7">
        <f t="shared" ca="1" si="73"/>
        <v>1</v>
      </c>
      <c r="X165" s="4">
        <f t="shared" ca="1" si="74"/>
        <v>0</v>
      </c>
      <c r="Y165" s="4"/>
      <c r="Z165" s="4"/>
      <c r="AA165" s="8"/>
      <c r="AC165" s="7">
        <f ca="1">IF(Table1[[#This Row],[field of work]] = "teaching",1,0)</f>
        <v>0</v>
      </c>
      <c r="AD165" s="4">
        <f ca="1">IF(Table1[[#This Row],[field of work]] = "health", 1,0)</f>
        <v>0</v>
      </c>
      <c r="AE165" s="4">
        <f ca="1">IF(Table1[[#This Row],[field of work]] = "construction", 1,0)</f>
        <v>0</v>
      </c>
      <c r="AF165" s="4">
        <f ca="1">IF(Table1[[#This Row],[field of work]] = "IT", 1,0)</f>
        <v>1</v>
      </c>
      <c r="AG165" s="4">
        <f ca="1">IF(Table1[[#This Row],[field of work]] = "general work", 1,0)</f>
        <v>0</v>
      </c>
      <c r="AH165" s="4">
        <f ca="1">IF(Table1[[#This Row],[field of work]] = "agriculture", 1,0)</f>
        <v>0</v>
      </c>
      <c r="AI165" s="4"/>
      <c r="AJ165" s="4"/>
      <c r="AK165" s="4"/>
      <c r="AL165" s="4"/>
      <c r="AM165" s="4"/>
      <c r="AN165" s="4"/>
      <c r="AO165" s="8"/>
      <c r="AP165" s="18">
        <f t="shared" ca="1" si="75"/>
        <v>4546.918563820409</v>
      </c>
      <c r="AQ165" s="19"/>
      <c r="AR165" s="23">
        <f ca="1">IF(Table1[[#This Row],[Debt]]&gt;$AS$2,1,0)</f>
        <v>1</v>
      </c>
      <c r="AS165" s="24"/>
      <c r="AT165" s="24"/>
      <c r="AU165" s="19"/>
      <c r="AV165" s="24"/>
      <c r="AW165" s="82">
        <f ca="1">Table1[[#This Row],[Mortage left]]/Table1[[#This Row],[Value of the house]]</f>
        <v>0.86356204063941489</v>
      </c>
      <c r="AX165" s="29">
        <f t="shared" ca="1" si="76"/>
        <v>0</v>
      </c>
      <c r="AY165" s="30"/>
      <c r="AZ165" s="19"/>
      <c r="BA165" s="68">
        <f ca="1" xml:space="preserve"> IF(Table1[[#This Row],[Area]]="Sedi Beshr",Table1[[#This Row],[Income]],0)</f>
        <v>5357</v>
      </c>
      <c r="BB165" s="65"/>
      <c r="BC165" s="65">
        <f ca="1" xml:space="preserve"> IF(Table1[[#This Row],[Area]]="Miami",Table1[[#This Row],[Income]],0)</f>
        <v>0</v>
      </c>
      <c r="BD165" s="65"/>
      <c r="BE165" s="65">
        <f ca="1" xml:space="preserve"> IF(Table1[[#This Row],[Area]]="El-Shatbi",Table1[[#This Row],[Income]],0)</f>
        <v>0</v>
      </c>
      <c r="BF165" s="65"/>
      <c r="BG165" s="65">
        <f ca="1" xml:space="preserve"> IF(Table1[[#This Row],[Area]]="el-Hanovil",Table1[[#This Row],[Income]],0)</f>
        <v>0</v>
      </c>
      <c r="BH165" s="65"/>
      <c r="BI165" s="65">
        <f ca="1" xml:space="preserve"> IF(Table1[[#This Row],[Area]]="El-Dekhila",Table1[[#This Row],[Income]],0)</f>
        <v>0</v>
      </c>
      <c r="BJ165" s="66"/>
      <c r="BK165" s="16"/>
      <c r="BL165" s="68">
        <f ca="1"/>
        <v>4726</v>
      </c>
      <c r="BM165" s="65"/>
      <c r="BN165" s="65">
        <f ca="1"/>
        <v>0</v>
      </c>
      <c r="BO165" s="65"/>
      <c r="BP165" s="65">
        <f ca="1"/>
        <v>0</v>
      </c>
      <c r="BQ165" s="65"/>
      <c r="BR165" s="65">
        <f ca="1"/>
        <v>0</v>
      </c>
      <c r="BS165" s="65"/>
      <c r="BT165" s="65">
        <f ca="1"/>
        <v>0</v>
      </c>
      <c r="BU165" s="24"/>
      <c r="BV165" s="65">
        <f ca="1"/>
        <v>0</v>
      </c>
      <c r="BW165" s="19"/>
      <c r="BX165" s="16"/>
      <c r="BY165" s="56">
        <f ca="1">IF(Table1[[#This Row],[Debt]]&gt;Table1[[#This Row],[Income]],1,0)</f>
        <v>1</v>
      </c>
      <c r="BZ165" s="19"/>
      <c r="CA165" s="24"/>
      <c r="CB165" s="76">
        <f t="shared" ca="1" si="77"/>
        <v>28</v>
      </c>
      <c r="CC165" s="24"/>
      <c r="CD165" s="19"/>
      <c r="CE165" s="16"/>
      <c r="CF165" s="16"/>
      <c r="CG165" s="16"/>
      <c r="CH165" s="16"/>
    </row>
    <row r="166" spans="1:86" x14ac:dyDescent="0.35">
      <c r="A166" s="1">
        <f t="shared" ca="1" si="53"/>
        <v>0</v>
      </c>
      <c r="B166" s="1" t="str">
        <f t="shared" ca="1" si="54"/>
        <v>Men</v>
      </c>
      <c r="C166" s="1">
        <f t="shared" ca="1" si="55"/>
        <v>29</v>
      </c>
      <c r="D166" s="1">
        <f t="shared" ca="1" si="56"/>
        <v>2</v>
      </c>
      <c r="E166" s="1" t="str">
        <f t="shared" ca="1" si="57"/>
        <v>construction</v>
      </c>
      <c r="F166" s="1">
        <f t="shared" ca="1" si="58"/>
        <v>2</v>
      </c>
      <c r="G166" s="1" t="str">
        <f t="shared" ca="1" si="59"/>
        <v>college</v>
      </c>
      <c r="H166" s="1">
        <f t="shared" ca="1" si="60"/>
        <v>1</v>
      </c>
      <c r="I166" s="1">
        <f t="shared" ca="1" si="52"/>
        <v>2</v>
      </c>
      <c r="J166" s="70">
        <f t="shared" ca="1" si="61"/>
        <v>4437</v>
      </c>
      <c r="K166" s="1">
        <f t="shared" ca="1" si="62"/>
        <v>3</v>
      </c>
      <c r="L166" s="1" t="str">
        <f t="shared" ca="1" si="63"/>
        <v>El-Hanovil</v>
      </c>
      <c r="M166" s="70">
        <f t="shared" ca="1" si="64"/>
        <v>13311</v>
      </c>
      <c r="N166" s="70">
        <f t="shared" ca="1" si="65"/>
        <v>6310.4350102895123</v>
      </c>
      <c r="O166" s="70">
        <f t="shared" ca="1" si="66"/>
        <v>839.48422576971677</v>
      </c>
      <c r="P166" s="70">
        <f t="shared" ca="1" si="67"/>
        <v>413</v>
      </c>
      <c r="Q166" s="70">
        <f t="shared" ca="1" si="68"/>
        <v>3642.6648009157948</v>
      </c>
      <c r="R166" s="70">
        <f t="shared" ca="1" si="69"/>
        <v>2393.9129011611876</v>
      </c>
      <c r="S166" s="70">
        <f t="shared" ca="1" si="70"/>
        <v>16544.397126930904</v>
      </c>
      <c r="T166" s="70">
        <f t="shared" ca="1" si="71"/>
        <v>10366.099811205308</v>
      </c>
      <c r="U166" s="70">
        <f t="shared" ca="1" si="72"/>
        <v>6178.2973157255965</v>
      </c>
      <c r="W166" s="7">
        <f t="shared" ca="1" si="73"/>
        <v>0</v>
      </c>
      <c r="X166" s="4">
        <f t="shared" ca="1" si="74"/>
        <v>1</v>
      </c>
      <c r="Y166" s="4"/>
      <c r="Z166" s="4"/>
      <c r="AA166" s="8"/>
      <c r="AC166" s="7">
        <f ca="1">IF(Table1[[#This Row],[field of work]] = "teaching",1,0)</f>
        <v>0</v>
      </c>
      <c r="AD166" s="4">
        <f ca="1">IF(Table1[[#This Row],[field of work]] = "health", 1,0)</f>
        <v>0</v>
      </c>
      <c r="AE166" s="4">
        <f ca="1">IF(Table1[[#This Row],[field of work]] = "construction", 1,0)</f>
        <v>1</v>
      </c>
      <c r="AF166" s="4">
        <f ca="1">IF(Table1[[#This Row],[field of work]] = "IT", 1,0)</f>
        <v>0</v>
      </c>
      <c r="AG166" s="4">
        <f ca="1">IF(Table1[[#This Row],[field of work]] = "general work", 1,0)</f>
        <v>0</v>
      </c>
      <c r="AH166" s="4">
        <f ca="1">IF(Table1[[#This Row],[field of work]] = "agriculture", 1,0)</f>
        <v>0</v>
      </c>
      <c r="AI166" s="4"/>
      <c r="AJ166" s="4"/>
      <c r="AK166" s="4"/>
      <c r="AL166" s="4"/>
      <c r="AM166" s="4"/>
      <c r="AN166" s="4"/>
      <c r="AO166" s="8"/>
      <c r="AP166" s="18">
        <f t="shared" ca="1" si="75"/>
        <v>419.74211288485839</v>
      </c>
      <c r="AQ166" s="19"/>
      <c r="AR166" s="23">
        <f ca="1">IF(Table1[[#This Row],[Debt]]&gt;$AS$2,1,0)</f>
        <v>1</v>
      </c>
      <c r="AS166" s="24"/>
      <c r="AT166" s="24"/>
      <c r="AU166" s="19"/>
      <c r="AV166" s="24"/>
      <c r="AW166" s="82">
        <f ca="1">Table1[[#This Row],[Mortage left]]/Table1[[#This Row],[Value of the house]]</f>
        <v>0.47407670425133441</v>
      </c>
      <c r="AX166" s="29">
        <f t="shared" ca="1" si="76"/>
        <v>0</v>
      </c>
      <c r="AY166" s="30"/>
      <c r="AZ166" s="19"/>
      <c r="BA166" s="68">
        <f ca="1" xml:space="preserve"> IF(Table1[[#This Row],[Area]]="Sedi Beshr",Table1[[#This Row],[Income]],0)</f>
        <v>0</v>
      </c>
      <c r="BB166" s="65"/>
      <c r="BC166" s="65">
        <f ca="1" xml:space="preserve"> IF(Table1[[#This Row],[Area]]="Miami",Table1[[#This Row],[Income]],0)</f>
        <v>0</v>
      </c>
      <c r="BD166" s="65"/>
      <c r="BE166" s="65">
        <f ca="1" xml:space="preserve"> IF(Table1[[#This Row],[Area]]="El-Shatbi",Table1[[#This Row],[Income]],0)</f>
        <v>0</v>
      </c>
      <c r="BF166" s="65"/>
      <c r="BG166" s="65">
        <f ca="1" xml:space="preserve"> IF(Table1[[#This Row],[Area]]="el-Hanovil",Table1[[#This Row],[Income]],0)</f>
        <v>4437</v>
      </c>
      <c r="BH166" s="65"/>
      <c r="BI166" s="65">
        <f ca="1" xml:space="preserve"> IF(Table1[[#This Row],[Area]]="El-Dekhila",Table1[[#This Row],[Income]],0)</f>
        <v>0</v>
      </c>
      <c r="BJ166" s="66"/>
      <c r="BK166" s="16"/>
      <c r="BL166" s="68">
        <f ca="1"/>
        <v>0</v>
      </c>
      <c r="BM166" s="65"/>
      <c r="BN166" s="65">
        <f ca="1"/>
        <v>0</v>
      </c>
      <c r="BO166" s="65"/>
      <c r="BP166" s="65">
        <f ca="1"/>
        <v>0</v>
      </c>
      <c r="BQ166" s="65"/>
      <c r="BR166" s="65">
        <f ca="1"/>
        <v>5357</v>
      </c>
      <c r="BS166" s="65"/>
      <c r="BT166" s="65">
        <f ca="1"/>
        <v>0</v>
      </c>
      <c r="BU166" s="24"/>
      <c r="BV166" s="65">
        <f ca="1"/>
        <v>0</v>
      </c>
      <c r="BW166" s="19"/>
      <c r="BX166" s="16"/>
      <c r="BY166" s="56">
        <f ca="1">IF(Table1[[#This Row],[Debt]]&gt;Table1[[#This Row],[Income]],1,0)</f>
        <v>0</v>
      </c>
      <c r="BZ166" s="19"/>
      <c r="CA166" s="24"/>
      <c r="CB166" s="76">
        <f t="shared" ca="1" si="77"/>
        <v>40</v>
      </c>
      <c r="CC166" s="24"/>
      <c r="CD166" s="19"/>
      <c r="CE166" s="16"/>
      <c r="CF166" s="16"/>
      <c r="CG166" s="16"/>
      <c r="CH166" s="16"/>
    </row>
    <row r="167" spans="1:86" x14ac:dyDescent="0.35">
      <c r="A167" s="1">
        <f t="shared" ca="1" si="53"/>
        <v>1</v>
      </c>
      <c r="B167" s="1" t="str">
        <f t="shared" ca="1" si="54"/>
        <v>Women</v>
      </c>
      <c r="C167" s="1">
        <f t="shared" ca="1" si="55"/>
        <v>28</v>
      </c>
      <c r="D167" s="1">
        <f t="shared" ca="1" si="56"/>
        <v>3</v>
      </c>
      <c r="E167" s="1" t="str">
        <f t="shared" ca="1" si="57"/>
        <v>teaching</v>
      </c>
      <c r="F167" s="1">
        <f t="shared" ca="1" si="58"/>
        <v>4</v>
      </c>
      <c r="G167" s="1" t="str">
        <f t="shared" ca="1" si="59"/>
        <v>technical</v>
      </c>
      <c r="H167" s="1">
        <f t="shared" ca="1" si="60"/>
        <v>2</v>
      </c>
      <c r="I167" s="1">
        <f t="shared" ca="1" si="52"/>
        <v>2</v>
      </c>
      <c r="J167" s="70">
        <f t="shared" ca="1" si="61"/>
        <v>1587</v>
      </c>
      <c r="K167" s="1">
        <f t="shared" ca="1" si="62"/>
        <v>3</v>
      </c>
      <c r="L167" s="1" t="str">
        <f t="shared" ca="1" si="63"/>
        <v>El-Hanovil</v>
      </c>
      <c r="M167" s="70">
        <f t="shared" ca="1" si="64"/>
        <v>6348</v>
      </c>
      <c r="N167" s="70">
        <f t="shared" ca="1" si="65"/>
        <v>1451.7369281353749</v>
      </c>
      <c r="O167" s="70">
        <f t="shared" ca="1" si="66"/>
        <v>3134.5991058164418</v>
      </c>
      <c r="P167" s="70">
        <f t="shared" ca="1" si="67"/>
        <v>1704</v>
      </c>
      <c r="Q167" s="70">
        <f t="shared" ca="1" si="68"/>
        <v>1827.1254846130478</v>
      </c>
      <c r="R167" s="70">
        <f t="shared" ca="1" si="69"/>
        <v>265.45894902018256</v>
      </c>
      <c r="S167" s="70">
        <f t="shared" ca="1" si="70"/>
        <v>9748.0580548366252</v>
      </c>
      <c r="T167" s="70">
        <f t="shared" ca="1" si="71"/>
        <v>4982.8624127484227</v>
      </c>
      <c r="U167" s="70">
        <f t="shared" ca="1" si="72"/>
        <v>4765.1956420882025</v>
      </c>
      <c r="W167" s="7">
        <f t="shared" ca="1" si="73"/>
        <v>1</v>
      </c>
      <c r="X167" s="4">
        <f t="shared" ca="1" si="74"/>
        <v>0</v>
      </c>
      <c r="Y167" s="4"/>
      <c r="Z167" s="4"/>
      <c r="AA167" s="8"/>
      <c r="AC167" s="7">
        <f ca="1">IF(Table1[[#This Row],[field of work]] = "teaching",1,0)</f>
        <v>1</v>
      </c>
      <c r="AD167" s="4">
        <f ca="1">IF(Table1[[#This Row],[field of work]] = "health", 1,0)</f>
        <v>0</v>
      </c>
      <c r="AE167" s="4">
        <f ca="1">IF(Table1[[#This Row],[field of work]] = "construction", 1,0)</f>
        <v>0</v>
      </c>
      <c r="AF167" s="4">
        <f ca="1">IF(Table1[[#This Row],[field of work]] = "IT", 1,0)</f>
        <v>0</v>
      </c>
      <c r="AG167" s="4">
        <f ca="1">IF(Table1[[#This Row],[field of work]] = "general work", 1,0)</f>
        <v>0</v>
      </c>
      <c r="AH167" s="4">
        <f ca="1">IF(Table1[[#This Row],[field of work]] = "agriculture", 1,0)</f>
        <v>0</v>
      </c>
      <c r="AI167" s="4"/>
      <c r="AJ167" s="4"/>
      <c r="AK167" s="4"/>
      <c r="AL167" s="4"/>
      <c r="AM167" s="4"/>
      <c r="AN167" s="4"/>
      <c r="AO167" s="8"/>
      <c r="AP167" s="18">
        <f t="shared" ca="1" si="75"/>
        <v>1567.2995529082209</v>
      </c>
      <c r="AQ167" s="19"/>
      <c r="AR167" s="23">
        <f ca="1">IF(Table1[[#This Row],[Debt]]&gt;$AS$2,1,0)</f>
        <v>1</v>
      </c>
      <c r="AS167" s="24"/>
      <c r="AT167" s="24"/>
      <c r="AU167" s="19"/>
      <c r="AV167" s="24"/>
      <c r="AW167" s="82">
        <f ca="1">Table1[[#This Row],[Mortage left]]/Table1[[#This Row],[Value of the house]]</f>
        <v>0.22869201766467784</v>
      </c>
      <c r="AX167" s="29">
        <f t="shared" ca="1" si="76"/>
        <v>1</v>
      </c>
      <c r="AY167" s="30"/>
      <c r="AZ167" s="19"/>
      <c r="BA167" s="68">
        <f ca="1" xml:space="preserve"> IF(Table1[[#This Row],[Area]]="Sedi Beshr",Table1[[#This Row],[Income]],0)</f>
        <v>0</v>
      </c>
      <c r="BB167" s="65"/>
      <c r="BC167" s="65">
        <f ca="1" xml:space="preserve"> IF(Table1[[#This Row],[Area]]="Miami",Table1[[#This Row],[Income]],0)</f>
        <v>0</v>
      </c>
      <c r="BD167" s="65"/>
      <c r="BE167" s="65">
        <f ca="1" xml:space="preserve"> IF(Table1[[#This Row],[Area]]="El-Shatbi",Table1[[#This Row],[Income]],0)</f>
        <v>0</v>
      </c>
      <c r="BF167" s="65"/>
      <c r="BG167" s="65">
        <f ca="1" xml:space="preserve"> IF(Table1[[#This Row],[Area]]="el-Hanovil",Table1[[#This Row],[Income]],0)</f>
        <v>1587</v>
      </c>
      <c r="BH167" s="65"/>
      <c r="BI167" s="65">
        <f ca="1" xml:space="preserve"> IF(Table1[[#This Row],[Area]]="El-Dekhila",Table1[[#This Row],[Income]],0)</f>
        <v>0</v>
      </c>
      <c r="BJ167" s="66"/>
      <c r="BK167" s="16"/>
      <c r="BL167" s="68">
        <f ca="1"/>
        <v>0</v>
      </c>
      <c r="BM167" s="65"/>
      <c r="BN167" s="65">
        <f ca="1"/>
        <v>4437</v>
      </c>
      <c r="BO167" s="65"/>
      <c r="BP167" s="65">
        <f ca="1"/>
        <v>0</v>
      </c>
      <c r="BQ167" s="65"/>
      <c r="BR167" s="65">
        <f ca="1"/>
        <v>0</v>
      </c>
      <c r="BS167" s="65"/>
      <c r="BT167" s="65">
        <f ca="1"/>
        <v>0</v>
      </c>
      <c r="BU167" s="24"/>
      <c r="BV167" s="65">
        <f ca="1"/>
        <v>0</v>
      </c>
      <c r="BW167" s="19"/>
      <c r="BX167" s="16"/>
      <c r="BY167" s="56">
        <f ca="1">IF(Table1[[#This Row],[Debt]]&gt;Table1[[#This Row],[Income]],1,0)</f>
        <v>1</v>
      </c>
      <c r="BZ167" s="19"/>
      <c r="CA167" s="24"/>
      <c r="CB167" s="76">
        <f t="shared" ca="1" si="77"/>
        <v>29</v>
      </c>
      <c r="CC167" s="24"/>
      <c r="CD167" s="19"/>
      <c r="CE167" s="16"/>
      <c r="CF167" s="16"/>
      <c r="CG167" s="16"/>
      <c r="CH167" s="16"/>
    </row>
    <row r="168" spans="1:86" x14ac:dyDescent="0.35">
      <c r="A168" s="1">
        <f t="shared" ca="1" si="53"/>
        <v>1</v>
      </c>
      <c r="B168" s="1" t="str">
        <f t="shared" ca="1" si="54"/>
        <v>Women</v>
      </c>
      <c r="C168" s="1">
        <f t="shared" ca="1" si="55"/>
        <v>26</v>
      </c>
      <c r="D168" s="1">
        <f t="shared" ca="1" si="56"/>
        <v>4</v>
      </c>
      <c r="E168" s="1" t="str">
        <f t="shared" ca="1" si="57"/>
        <v>IT</v>
      </c>
      <c r="F168" s="1">
        <f t="shared" ca="1" si="58"/>
        <v>4</v>
      </c>
      <c r="G168" s="1" t="str">
        <f t="shared" ca="1" si="59"/>
        <v>technical</v>
      </c>
      <c r="H168" s="1">
        <f t="shared" ca="1" si="60"/>
        <v>4</v>
      </c>
      <c r="I168" s="1">
        <f t="shared" ca="1" si="52"/>
        <v>1</v>
      </c>
      <c r="J168" s="70">
        <f t="shared" ca="1" si="61"/>
        <v>3160</v>
      </c>
      <c r="K168" s="1">
        <f t="shared" ca="1" si="62"/>
        <v>2</v>
      </c>
      <c r="L168" s="1" t="str">
        <f t="shared" ca="1" si="63"/>
        <v>Miami</v>
      </c>
      <c r="M168" s="70">
        <f t="shared" ca="1" si="64"/>
        <v>9480</v>
      </c>
      <c r="N168" s="70">
        <f t="shared" ca="1" si="65"/>
        <v>5134.7942805378834</v>
      </c>
      <c r="O168" s="70">
        <f t="shared" ca="1" si="66"/>
        <v>246.97120426448419</v>
      </c>
      <c r="P168" s="70">
        <f t="shared" ca="1" si="67"/>
        <v>149</v>
      </c>
      <c r="Q168" s="70">
        <f t="shared" ca="1" si="68"/>
        <v>5339.642540002952</v>
      </c>
      <c r="R168" s="70">
        <f t="shared" ca="1" si="69"/>
        <v>1641.9509378948087</v>
      </c>
      <c r="S168" s="70">
        <f t="shared" ca="1" si="70"/>
        <v>11368.922142159292</v>
      </c>
      <c r="T168" s="70">
        <f t="shared" ca="1" si="71"/>
        <v>10623.436820540835</v>
      </c>
      <c r="U168" s="70">
        <f t="shared" ca="1" si="72"/>
        <v>745.48532161845651</v>
      </c>
      <c r="W168" s="7">
        <f t="shared" ca="1" si="73"/>
        <v>1</v>
      </c>
      <c r="X168" s="4">
        <f t="shared" ca="1" si="74"/>
        <v>0</v>
      </c>
      <c r="Y168" s="4"/>
      <c r="Z168" s="4"/>
      <c r="AA168" s="8"/>
      <c r="AC168" s="7">
        <f ca="1">IF(Table1[[#This Row],[field of work]] = "teaching",1,0)</f>
        <v>0</v>
      </c>
      <c r="AD168" s="4">
        <f ca="1">IF(Table1[[#This Row],[field of work]] = "health", 1,0)</f>
        <v>0</v>
      </c>
      <c r="AE168" s="4">
        <f ca="1">IF(Table1[[#This Row],[field of work]] = "construction", 1,0)</f>
        <v>0</v>
      </c>
      <c r="AF168" s="4">
        <f ca="1">IF(Table1[[#This Row],[field of work]] = "IT", 1,0)</f>
        <v>1</v>
      </c>
      <c r="AG168" s="4">
        <f ca="1">IF(Table1[[#This Row],[field of work]] = "general work", 1,0)</f>
        <v>0</v>
      </c>
      <c r="AH168" s="4">
        <f ca="1">IF(Table1[[#This Row],[field of work]] = "agriculture", 1,0)</f>
        <v>0</v>
      </c>
      <c r="AI168" s="4"/>
      <c r="AJ168" s="4"/>
      <c r="AK168" s="4"/>
      <c r="AL168" s="4"/>
      <c r="AM168" s="4"/>
      <c r="AN168" s="4"/>
      <c r="AO168" s="8"/>
      <c r="AP168" s="18">
        <f t="shared" ca="1" si="75"/>
        <v>246.97120426448419</v>
      </c>
      <c r="AQ168" s="19"/>
      <c r="AR168" s="23">
        <f ca="1">IF(Table1[[#This Row],[Debt]]&gt;$AS$2,1,0)</f>
        <v>1</v>
      </c>
      <c r="AS168" s="24"/>
      <c r="AT168" s="24"/>
      <c r="AU168" s="19"/>
      <c r="AV168" s="24"/>
      <c r="AW168" s="82">
        <f ca="1">Table1[[#This Row],[Mortage left]]/Table1[[#This Row],[Value of the house]]</f>
        <v>0.54164496630146453</v>
      </c>
      <c r="AX168" s="29">
        <f t="shared" ca="1" si="76"/>
        <v>0</v>
      </c>
      <c r="AY168" s="30"/>
      <c r="AZ168" s="19"/>
      <c r="BA168" s="68">
        <f ca="1" xml:space="preserve"> IF(Table1[[#This Row],[Area]]="Sedi Beshr",Table1[[#This Row],[Income]],0)</f>
        <v>0</v>
      </c>
      <c r="BB168" s="65"/>
      <c r="BC168" s="65">
        <f ca="1" xml:space="preserve"> IF(Table1[[#This Row],[Area]]="Miami",Table1[[#This Row],[Income]],0)</f>
        <v>3160</v>
      </c>
      <c r="BD168" s="65"/>
      <c r="BE168" s="65">
        <f ca="1" xml:space="preserve"> IF(Table1[[#This Row],[Area]]="El-Shatbi",Table1[[#This Row],[Income]],0)</f>
        <v>0</v>
      </c>
      <c r="BF168" s="65"/>
      <c r="BG168" s="65">
        <f ca="1" xml:space="preserve"> IF(Table1[[#This Row],[Area]]="el-Hanovil",Table1[[#This Row],[Income]],0)</f>
        <v>0</v>
      </c>
      <c r="BH168" s="65"/>
      <c r="BI168" s="65">
        <f ca="1" xml:space="preserve"> IF(Table1[[#This Row],[Area]]="El-Dekhila",Table1[[#This Row],[Income]],0)</f>
        <v>0</v>
      </c>
      <c r="BJ168" s="66"/>
      <c r="BK168" s="16"/>
      <c r="BL168" s="68">
        <f ca="1"/>
        <v>0</v>
      </c>
      <c r="BM168" s="65"/>
      <c r="BN168" s="65">
        <f ca="1"/>
        <v>0</v>
      </c>
      <c r="BO168" s="65"/>
      <c r="BP168" s="65">
        <f ca="1"/>
        <v>1587</v>
      </c>
      <c r="BQ168" s="65"/>
      <c r="BR168" s="65">
        <f ca="1"/>
        <v>0</v>
      </c>
      <c r="BS168" s="65"/>
      <c r="BT168" s="65">
        <f ca="1"/>
        <v>0</v>
      </c>
      <c r="BU168" s="24"/>
      <c r="BV168" s="65">
        <f ca="1"/>
        <v>0</v>
      </c>
      <c r="BW168" s="19"/>
      <c r="BX168" s="16"/>
      <c r="BY168" s="56">
        <f ca="1">IF(Table1[[#This Row],[Debt]]&gt;Table1[[#This Row],[Income]],1,0)</f>
        <v>1</v>
      </c>
      <c r="BZ168" s="19"/>
      <c r="CA168" s="24"/>
      <c r="CB168" s="76">
        <f t="shared" ca="1" si="77"/>
        <v>28</v>
      </c>
      <c r="CC168" s="24"/>
      <c r="CD168" s="19"/>
      <c r="CE168" s="16"/>
      <c r="CF168" s="16"/>
      <c r="CG168" s="16"/>
      <c r="CH168" s="16"/>
    </row>
    <row r="169" spans="1:86" x14ac:dyDescent="0.35">
      <c r="A169" s="1">
        <f t="shared" ca="1" si="53"/>
        <v>0</v>
      </c>
      <c r="B169" s="1" t="str">
        <f t="shared" ca="1" si="54"/>
        <v>Men</v>
      </c>
      <c r="C169" s="1">
        <f t="shared" ca="1" si="55"/>
        <v>28</v>
      </c>
      <c r="D169" s="1">
        <f t="shared" ca="1" si="56"/>
        <v>4</v>
      </c>
      <c r="E169" s="1" t="str">
        <f t="shared" ca="1" si="57"/>
        <v>IT</v>
      </c>
      <c r="F169" s="1">
        <f t="shared" ca="1" si="58"/>
        <v>4</v>
      </c>
      <c r="G169" s="1" t="str">
        <f t="shared" ca="1" si="59"/>
        <v>technical</v>
      </c>
      <c r="H169" s="1">
        <f t="shared" ca="1" si="60"/>
        <v>2</v>
      </c>
      <c r="I169" s="1">
        <f t="shared" ca="1" si="52"/>
        <v>1</v>
      </c>
      <c r="J169" s="70">
        <f t="shared" ca="1" si="61"/>
        <v>4322</v>
      </c>
      <c r="K169" s="1">
        <f t="shared" ca="1" si="62"/>
        <v>3</v>
      </c>
      <c r="L169" s="1" t="str">
        <f t="shared" ca="1" si="63"/>
        <v>El-Hanovil</v>
      </c>
      <c r="M169" s="70">
        <f t="shared" ca="1" si="64"/>
        <v>21610</v>
      </c>
      <c r="N169" s="70">
        <f t="shared" ca="1" si="65"/>
        <v>12778.028008662912</v>
      </c>
      <c r="O169" s="70">
        <f t="shared" ca="1" si="66"/>
        <v>4319.1558521565357</v>
      </c>
      <c r="P169" s="70">
        <f t="shared" ca="1" si="67"/>
        <v>1146</v>
      </c>
      <c r="Q169" s="70">
        <f t="shared" ca="1" si="68"/>
        <v>5041.0192878378657</v>
      </c>
      <c r="R169" s="70">
        <f t="shared" ca="1" si="69"/>
        <v>3703.0390329756133</v>
      </c>
      <c r="S169" s="70">
        <f t="shared" ca="1" si="70"/>
        <v>29632.194885132147</v>
      </c>
      <c r="T169" s="70">
        <f t="shared" ca="1" si="71"/>
        <v>18965.047296500779</v>
      </c>
      <c r="U169" s="70">
        <f t="shared" ca="1" si="72"/>
        <v>10667.147588631367</v>
      </c>
      <c r="W169" s="7">
        <f t="shared" ca="1" si="73"/>
        <v>0</v>
      </c>
      <c r="X169" s="4">
        <f t="shared" ca="1" si="74"/>
        <v>1</v>
      </c>
      <c r="Y169" s="4"/>
      <c r="Z169" s="4"/>
      <c r="AA169" s="8"/>
      <c r="AC169" s="7">
        <f ca="1">IF(Table1[[#This Row],[field of work]] = "teaching",1,0)</f>
        <v>0</v>
      </c>
      <c r="AD169" s="4">
        <f ca="1">IF(Table1[[#This Row],[field of work]] = "health", 1,0)</f>
        <v>0</v>
      </c>
      <c r="AE169" s="4">
        <f ca="1">IF(Table1[[#This Row],[field of work]] = "construction", 1,0)</f>
        <v>0</v>
      </c>
      <c r="AF169" s="4">
        <f ca="1">IF(Table1[[#This Row],[field of work]] = "IT", 1,0)</f>
        <v>1</v>
      </c>
      <c r="AG169" s="4">
        <f ca="1">IF(Table1[[#This Row],[field of work]] = "general work", 1,0)</f>
        <v>0</v>
      </c>
      <c r="AH169" s="4">
        <f ca="1">IF(Table1[[#This Row],[field of work]] = "agriculture", 1,0)</f>
        <v>0</v>
      </c>
      <c r="AI169" s="4"/>
      <c r="AJ169" s="4"/>
      <c r="AK169" s="4"/>
      <c r="AL169" s="4"/>
      <c r="AM169" s="4"/>
      <c r="AN169" s="4"/>
      <c r="AO169" s="8"/>
      <c r="AP169" s="18">
        <f t="shared" ca="1" si="75"/>
        <v>4319.1558521565357</v>
      </c>
      <c r="AQ169" s="19"/>
      <c r="AR169" s="23">
        <f ca="1">IF(Table1[[#This Row],[Debt]]&gt;$AS$2,1,0)</f>
        <v>1</v>
      </c>
      <c r="AS169" s="24"/>
      <c r="AT169" s="24"/>
      <c r="AU169" s="19"/>
      <c r="AV169" s="24"/>
      <c r="AW169" s="82">
        <f ca="1">Table1[[#This Row],[Mortage left]]/Table1[[#This Row],[Value of the house]]</f>
        <v>0.59130162002142117</v>
      </c>
      <c r="AX169" s="29">
        <f t="shared" ca="1" si="76"/>
        <v>0</v>
      </c>
      <c r="AY169" s="30"/>
      <c r="AZ169" s="19"/>
      <c r="BA169" s="68">
        <f ca="1" xml:space="preserve"> IF(Table1[[#This Row],[Area]]="Sedi Beshr",Table1[[#This Row],[Income]],0)</f>
        <v>0</v>
      </c>
      <c r="BB169" s="65"/>
      <c r="BC169" s="65">
        <f ca="1" xml:space="preserve"> IF(Table1[[#This Row],[Area]]="Miami",Table1[[#This Row],[Income]],0)</f>
        <v>0</v>
      </c>
      <c r="BD169" s="65"/>
      <c r="BE169" s="65">
        <f ca="1" xml:space="preserve"> IF(Table1[[#This Row],[Area]]="El-Shatbi",Table1[[#This Row],[Income]],0)</f>
        <v>0</v>
      </c>
      <c r="BF169" s="65"/>
      <c r="BG169" s="65">
        <f ca="1" xml:space="preserve"> IF(Table1[[#This Row],[Area]]="el-Hanovil",Table1[[#This Row],[Income]],0)</f>
        <v>4322</v>
      </c>
      <c r="BH169" s="65"/>
      <c r="BI169" s="65">
        <f ca="1" xml:space="preserve"> IF(Table1[[#This Row],[Area]]="El-Dekhila",Table1[[#This Row],[Income]],0)</f>
        <v>0</v>
      </c>
      <c r="BJ169" s="66"/>
      <c r="BK169" s="16"/>
      <c r="BL169" s="68">
        <f ca="1"/>
        <v>0</v>
      </c>
      <c r="BM169" s="65"/>
      <c r="BN169" s="65">
        <f ca="1"/>
        <v>0</v>
      </c>
      <c r="BO169" s="65"/>
      <c r="BP169" s="65">
        <f ca="1"/>
        <v>0</v>
      </c>
      <c r="BQ169" s="65"/>
      <c r="BR169" s="65">
        <f ca="1"/>
        <v>3160</v>
      </c>
      <c r="BS169" s="65"/>
      <c r="BT169" s="65">
        <f ca="1"/>
        <v>0</v>
      </c>
      <c r="BU169" s="24"/>
      <c r="BV169" s="65">
        <f ca="1"/>
        <v>0</v>
      </c>
      <c r="BW169" s="19"/>
      <c r="BX169" s="16"/>
      <c r="BY169" s="56">
        <f ca="1">IF(Table1[[#This Row],[Debt]]&gt;Table1[[#This Row],[Income]],1,0)</f>
        <v>1</v>
      </c>
      <c r="BZ169" s="19"/>
      <c r="CA169" s="24"/>
      <c r="CB169" s="76">
        <f t="shared" ca="1" si="77"/>
        <v>26</v>
      </c>
      <c r="CC169" s="24"/>
      <c r="CD169" s="19"/>
      <c r="CE169" s="16"/>
      <c r="CF169" s="16"/>
      <c r="CG169" s="16"/>
      <c r="CH169" s="16"/>
    </row>
    <row r="170" spans="1:86" x14ac:dyDescent="0.35">
      <c r="A170" s="1">
        <f t="shared" ca="1" si="53"/>
        <v>0</v>
      </c>
      <c r="B170" s="1" t="str">
        <f t="shared" ca="1" si="54"/>
        <v>Men</v>
      </c>
      <c r="C170" s="1">
        <f t="shared" ca="1" si="55"/>
        <v>24</v>
      </c>
      <c r="D170" s="1">
        <f t="shared" ca="1" si="56"/>
        <v>1</v>
      </c>
      <c r="E170" s="1" t="str">
        <f t="shared" ca="1" si="57"/>
        <v>health</v>
      </c>
      <c r="F170" s="1">
        <f t="shared" ca="1" si="58"/>
        <v>3</v>
      </c>
      <c r="G170" s="1" t="str">
        <f t="shared" ca="1" si="59"/>
        <v>university</v>
      </c>
      <c r="H170" s="1">
        <f t="shared" ca="1" si="60"/>
        <v>4</v>
      </c>
      <c r="I170" s="1">
        <f t="shared" ca="1" si="52"/>
        <v>1</v>
      </c>
      <c r="J170" s="70">
        <f t="shared" ca="1" si="61"/>
        <v>1305</v>
      </c>
      <c r="K170" s="1">
        <f t="shared" ca="1" si="62"/>
        <v>3</v>
      </c>
      <c r="L170" s="1" t="str">
        <f t="shared" ca="1" si="63"/>
        <v>El-Hanovil</v>
      </c>
      <c r="M170" s="70">
        <f t="shared" ca="1" si="64"/>
        <v>5220</v>
      </c>
      <c r="N170" s="70">
        <f t="shared" ca="1" si="65"/>
        <v>1280.8911144131055</v>
      </c>
      <c r="O170" s="70">
        <f t="shared" ca="1" si="66"/>
        <v>1004.1963248695969</v>
      </c>
      <c r="P170" s="70">
        <f t="shared" ca="1" si="67"/>
        <v>715</v>
      </c>
      <c r="Q170" s="70">
        <f t="shared" ca="1" si="68"/>
        <v>1739.8867401013163</v>
      </c>
      <c r="R170" s="70">
        <f t="shared" ca="1" si="69"/>
        <v>171.94810664053801</v>
      </c>
      <c r="S170" s="70">
        <f t="shared" ca="1" si="70"/>
        <v>6396.1444315101344</v>
      </c>
      <c r="T170" s="70">
        <f t="shared" ca="1" si="71"/>
        <v>3735.777854514422</v>
      </c>
      <c r="U170" s="70">
        <f t="shared" ca="1" si="72"/>
        <v>2660.3665769957124</v>
      </c>
      <c r="W170" s="7">
        <f t="shared" ca="1" si="73"/>
        <v>0</v>
      </c>
      <c r="X170" s="4">
        <f t="shared" ca="1" si="74"/>
        <v>1</v>
      </c>
      <c r="Y170" s="4"/>
      <c r="Z170" s="4"/>
      <c r="AA170" s="8"/>
      <c r="AC170" s="7">
        <f ca="1">IF(Table1[[#This Row],[field of work]] = "teaching",1,0)</f>
        <v>0</v>
      </c>
      <c r="AD170" s="4">
        <f ca="1">IF(Table1[[#This Row],[field of work]] = "health", 1,0)</f>
        <v>1</v>
      </c>
      <c r="AE170" s="4">
        <f ca="1">IF(Table1[[#This Row],[field of work]] = "construction", 1,0)</f>
        <v>0</v>
      </c>
      <c r="AF170" s="4">
        <f ca="1">IF(Table1[[#This Row],[field of work]] = "IT", 1,0)</f>
        <v>0</v>
      </c>
      <c r="AG170" s="4">
        <f ca="1">IF(Table1[[#This Row],[field of work]] = "general work", 1,0)</f>
        <v>0</v>
      </c>
      <c r="AH170" s="4">
        <f ca="1">IF(Table1[[#This Row],[field of work]] = "agriculture", 1,0)</f>
        <v>0</v>
      </c>
      <c r="AI170" s="4"/>
      <c r="AJ170" s="4"/>
      <c r="AK170" s="4"/>
      <c r="AL170" s="4"/>
      <c r="AM170" s="4"/>
      <c r="AN170" s="4"/>
      <c r="AO170" s="8"/>
      <c r="AP170" s="18">
        <f t="shared" ca="1" si="75"/>
        <v>1004.1963248695969</v>
      </c>
      <c r="AQ170" s="19"/>
      <c r="AR170" s="23">
        <f ca="1">IF(Table1[[#This Row],[Debt]]&gt;$AS$2,1,0)</f>
        <v>1</v>
      </c>
      <c r="AS170" s="24"/>
      <c r="AT170" s="24"/>
      <c r="AU170" s="19"/>
      <c r="AV170" s="24"/>
      <c r="AW170" s="82">
        <f ca="1">Table1[[#This Row],[Mortage left]]/Table1[[#This Row],[Value of the house]]</f>
        <v>0.2453814395427405</v>
      </c>
      <c r="AX170" s="29">
        <f t="shared" ca="1" si="76"/>
        <v>1</v>
      </c>
      <c r="AY170" s="30"/>
      <c r="AZ170" s="19"/>
      <c r="BA170" s="68">
        <f ca="1" xml:space="preserve"> IF(Table1[[#This Row],[Area]]="Sedi Beshr",Table1[[#This Row],[Income]],0)</f>
        <v>0</v>
      </c>
      <c r="BB170" s="65"/>
      <c r="BC170" s="65">
        <f ca="1" xml:space="preserve"> IF(Table1[[#This Row],[Area]]="Miami",Table1[[#This Row],[Income]],0)</f>
        <v>0</v>
      </c>
      <c r="BD170" s="65"/>
      <c r="BE170" s="65">
        <f ca="1" xml:space="preserve"> IF(Table1[[#This Row],[Area]]="El-Shatbi",Table1[[#This Row],[Income]],0)</f>
        <v>0</v>
      </c>
      <c r="BF170" s="65"/>
      <c r="BG170" s="65">
        <f ca="1" xml:space="preserve"> IF(Table1[[#This Row],[Area]]="el-Hanovil",Table1[[#This Row],[Income]],0)</f>
        <v>1305</v>
      </c>
      <c r="BH170" s="65"/>
      <c r="BI170" s="65">
        <f ca="1" xml:space="preserve"> IF(Table1[[#This Row],[Area]]="El-Dekhila",Table1[[#This Row],[Income]],0)</f>
        <v>0</v>
      </c>
      <c r="BJ170" s="66"/>
      <c r="BK170" s="16"/>
      <c r="BL170" s="68">
        <f ca="1"/>
        <v>0</v>
      </c>
      <c r="BM170" s="65"/>
      <c r="BN170" s="65">
        <f ca="1"/>
        <v>0</v>
      </c>
      <c r="BO170" s="65"/>
      <c r="BP170" s="65">
        <f ca="1"/>
        <v>0</v>
      </c>
      <c r="BQ170" s="65"/>
      <c r="BR170" s="65">
        <f ca="1"/>
        <v>4322</v>
      </c>
      <c r="BS170" s="65"/>
      <c r="BT170" s="65">
        <f ca="1"/>
        <v>0</v>
      </c>
      <c r="BU170" s="24"/>
      <c r="BV170" s="65">
        <f ca="1"/>
        <v>0</v>
      </c>
      <c r="BW170" s="19"/>
      <c r="BX170" s="16"/>
      <c r="BY170" s="56">
        <f ca="1">IF(Table1[[#This Row],[Debt]]&gt;Table1[[#This Row],[Income]],1,0)</f>
        <v>1</v>
      </c>
      <c r="BZ170" s="19"/>
      <c r="CA170" s="24"/>
      <c r="CB170" s="76">
        <f t="shared" ca="1" si="77"/>
        <v>28</v>
      </c>
      <c r="CC170" s="24"/>
      <c r="CD170" s="19"/>
      <c r="CE170" s="16"/>
      <c r="CF170" s="16"/>
      <c r="CG170" s="16"/>
      <c r="CH170" s="16"/>
    </row>
    <row r="171" spans="1:86" x14ac:dyDescent="0.35">
      <c r="A171" s="1">
        <f t="shared" ca="1" si="53"/>
        <v>1</v>
      </c>
      <c r="B171" s="1" t="str">
        <f t="shared" ca="1" si="54"/>
        <v>Women</v>
      </c>
      <c r="C171" s="1">
        <f t="shared" ca="1" si="55"/>
        <v>24</v>
      </c>
      <c r="D171" s="1">
        <f t="shared" ca="1" si="56"/>
        <v>6</v>
      </c>
      <c r="E171" s="1" t="str">
        <f t="shared" ca="1" si="57"/>
        <v>agriculture</v>
      </c>
      <c r="F171" s="1">
        <f t="shared" ca="1" si="58"/>
        <v>4</v>
      </c>
      <c r="G171" s="1" t="str">
        <f t="shared" ca="1" si="59"/>
        <v>technical</v>
      </c>
      <c r="H171" s="1">
        <f t="shared" ca="1" si="60"/>
        <v>0</v>
      </c>
      <c r="I171" s="1">
        <f t="shared" ca="1" si="52"/>
        <v>3</v>
      </c>
      <c r="J171" s="70">
        <f t="shared" ca="1" si="61"/>
        <v>6808</v>
      </c>
      <c r="K171" s="1">
        <f t="shared" ca="1" si="62"/>
        <v>5</v>
      </c>
      <c r="L171" s="1" t="str">
        <f t="shared" ca="1" si="63"/>
        <v>Sedi Beshr</v>
      </c>
      <c r="M171" s="70">
        <f t="shared" ca="1" si="64"/>
        <v>27232</v>
      </c>
      <c r="N171" s="70">
        <f t="shared" ca="1" si="65"/>
        <v>8709.2800620199014</v>
      </c>
      <c r="O171" s="70">
        <f t="shared" ca="1" si="66"/>
        <v>6910.2718407903703</v>
      </c>
      <c r="P171" s="70">
        <f t="shared" ca="1" si="67"/>
        <v>3810</v>
      </c>
      <c r="Q171" s="70">
        <f t="shared" ca="1" si="68"/>
        <v>10632.156013702132</v>
      </c>
      <c r="R171" s="70">
        <f t="shared" ca="1" si="69"/>
        <v>5742.2419985814595</v>
      </c>
      <c r="S171" s="70">
        <f t="shared" ca="1" si="70"/>
        <v>39884.513839371837</v>
      </c>
      <c r="T171" s="70">
        <f t="shared" ca="1" si="71"/>
        <v>23151.436075722035</v>
      </c>
      <c r="U171" s="70">
        <f t="shared" ca="1" si="72"/>
        <v>16733.077763649802</v>
      </c>
      <c r="W171" s="7">
        <f t="shared" ca="1" si="73"/>
        <v>1</v>
      </c>
      <c r="X171" s="4">
        <f t="shared" ca="1" si="74"/>
        <v>0</v>
      </c>
      <c r="Y171" s="4"/>
      <c r="Z171" s="4"/>
      <c r="AA171" s="8"/>
      <c r="AC171" s="7">
        <f ca="1">IF(Table1[[#This Row],[field of work]] = "teaching",1,0)</f>
        <v>0</v>
      </c>
      <c r="AD171" s="4">
        <f ca="1">IF(Table1[[#This Row],[field of work]] = "health", 1,0)</f>
        <v>0</v>
      </c>
      <c r="AE171" s="4">
        <f ca="1">IF(Table1[[#This Row],[field of work]] = "construction", 1,0)</f>
        <v>0</v>
      </c>
      <c r="AF171" s="4">
        <f ca="1">IF(Table1[[#This Row],[field of work]] = "IT", 1,0)</f>
        <v>0</v>
      </c>
      <c r="AG171" s="4">
        <f ca="1">IF(Table1[[#This Row],[field of work]] = "general work", 1,0)</f>
        <v>0</v>
      </c>
      <c r="AH171" s="4">
        <f ca="1">IF(Table1[[#This Row],[field of work]] = "agriculture", 1,0)</f>
        <v>1</v>
      </c>
      <c r="AI171" s="4"/>
      <c r="AJ171" s="4"/>
      <c r="AK171" s="4"/>
      <c r="AL171" s="4"/>
      <c r="AM171" s="4"/>
      <c r="AN171" s="4"/>
      <c r="AO171" s="8"/>
      <c r="AP171" s="18">
        <f t="shared" ca="1" si="75"/>
        <v>2303.4239469301233</v>
      </c>
      <c r="AQ171" s="19"/>
      <c r="AR171" s="23">
        <f ca="1">IF(Table1[[#This Row],[Debt]]&gt;$AS$2,1,0)</f>
        <v>1</v>
      </c>
      <c r="AS171" s="24"/>
      <c r="AT171" s="24"/>
      <c r="AU171" s="19"/>
      <c r="AV171" s="24"/>
      <c r="AW171" s="82">
        <f ca="1">Table1[[#This Row],[Mortage left]]/Table1[[#This Row],[Value of the house]]</f>
        <v>0.31981786361706455</v>
      </c>
      <c r="AX171" s="29">
        <f t="shared" ca="1" si="76"/>
        <v>0</v>
      </c>
      <c r="AY171" s="30"/>
      <c r="AZ171" s="19"/>
      <c r="BA171" s="68">
        <f ca="1" xml:space="preserve"> IF(Table1[[#This Row],[Area]]="Sedi Beshr",Table1[[#This Row],[Income]],0)</f>
        <v>6808</v>
      </c>
      <c r="BB171" s="65"/>
      <c r="BC171" s="65">
        <f ca="1" xml:space="preserve"> IF(Table1[[#This Row],[Area]]="Miami",Table1[[#This Row],[Income]],0)</f>
        <v>0</v>
      </c>
      <c r="BD171" s="65"/>
      <c r="BE171" s="65">
        <f ca="1" xml:space="preserve"> IF(Table1[[#This Row],[Area]]="El-Shatbi",Table1[[#This Row],[Income]],0)</f>
        <v>0</v>
      </c>
      <c r="BF171" s="65"/>
      <c r="BG171" s="65">
        <f ca="1" xml:space="preserve"> IF(Table1[[#This Row],[Area]]="el-Hanovil",Table1[[#This Row],[Income]],0)</f>
        <v>0</v>
      </c>
      <c r="BH171" s="65"/>
      <c r="BI171" s="65">
        <f ca="1" xml:space="preserve"> IF(Table1[[#This Row],[Area]]="El-Dekhila",Table1[[#This Row],[Income]],0)</f>
        <v>0</v>
      </c>
      <c r="BJ171" s="66"/>
      <c r="BK171" s="16"/>
      <c r="BL171" s="68">
        <f ca="1"/>
        <v>1305</v>
      </c>
      <c r="BM171" s="65"/>
      <c r="BN171" s="65">
        <f ca="1"/>
        <v>0</v>
      </c>
      <c r="BO171" s="65"/>
      <c r="BP171" s="65">
        <f ca="1"/>
        <v>0</v>
      </c>
      <c r="BQ171" s="65"/>
      <c r="BR171" s="65">
        <f ca="1"/>
        <v>0</v>
      </c>
      <c r="BS171" s="65"/>
      <c r="BT171" s="65">
        <f ca="1"/>
        <v>0</v>
      </c>
      <c r="BU171" s="24"/>
      <c r="BV171" s="65">
        <f ca="1"/>
        <v>0</v>
      </c>
      <c r="BW171" s="19"/>
      <c r="BX171" s="16"/>
      <c r="BY171" s="56">
        <f ca="1">IF(Table1[[#This Row],[Debt]]&gt;Table1[[#This Row],[Income]],1,0)</f>
        <v>1</v>
      </c>
      <c r="BZ171" s="19"/>
      <c r="CA171" s="24"/>
      <c r="CB171" s="76">
        <f t="shared" ca="1" si="77"/>
        <v>24</v>
      </c>
      <c r="CC171" s="24"/>
      <c r="CD171" s="19"/>
      <c r="CE171" s="16"/>
      <c r="CF171" s="16"/>
      <c r="CG171" s="16"/>
      <c r="CH171" s="16"/>
    </row>
    <row r="172" spans="1:86" x14ac:dyDescent="0.35">
      <c r="A172" s="1">
        <f t="shared" ca="1" si="53"/>
        <v>0</v>
      </c>
      <c r="B172" s="1" t="str">
        <f t="shared" ca="1" si="54"/>
        <v>Men</v>
      </c>
      <c r="C172" s="1">
        <f t="shared" ca="1" si="55"/>
        <v>24</v>
      </c>
      <c r="D172" s="1">
        <f t="shared" ca="1" si="56"/>
        <v>5</v>
      </c>
      <c r="E172" s="1" t="str">
        <f t="shared" ca="1" si="57"/>
        <v>general work</v>
      </c>
      <c r="F172" s="1">
        <f t="shared" ca="1" si="58"/>
        <v>1</v>
      </c>
      <c r="G172" s="1" t="str">
        <f t="shared" ca="1" si="59"/>
        <v>High school</v>
      </c>
      <c r="H172" s="1">
        <f t="shared" ca="1" si="60"/>
        <v>4</v>
      </c>
      <c r="I172" s="1">
        <f t="shared" ca="1" si="52"/>
        <v>1</v>
      </c>
      <c r="J172" s="70">
        <f t="shared" ca="1" si="61"/>
        <v>1019</v>
      </c>
      <c r="K172" s="1">
        <f t="shared" ca="1" si="62"/>
        <v>1</v>
      </c>
      <c r="L172" s="1" t="str">
        <f t="shared" ca="1" si="63"/>
        <v>El-Shatbi</v>
      </c>
      <c r="M172" s="70">
        <f t="shared" ca="1" si="64"/>
        <v>3057</v>
      </c>
      <c r="N172" s="70">
        <f t="shared" ca="1" si="65"/>
        <v>38.703295720949704</v>
      </c>
      <c r="O172" s="70">
        <f t="shared" ca="1" si="66"/>
        <v>670.70826715845578</v>
      </c>
      <c r="P172" s="70">
        <f t="shared" ca="1" si="67"/>
        <v>69</v>
      </c>
      <c r="Q172" s="70">
        <f t="shared" ca="1" si="68"/>
        <v>1545.7402835557182</v>
      </c>
      <c r="R172" s="70">
        <f t="shared" ca="1" si="69"/>
        <v>6.6373809280632505</v>
      </c>
      <c r="S172" s="70">
        <f t="shared" ca="1" si="70"/>
        <v>3734.3456480865188</v>
      </c>
      <c r="T172" s="70">
        <f t="shared" ca="1" si="71"/>
        <v>1653.4435792766678</v>
      </c>
      <c r="U172" s="70">
        <f t="shared" ca="1" si="72"/>
        <v>2080.9020688098508</v>
      </c>
      <c r="W172" s="7">
        <f t="shared" ca="1" si="73"/>
        <v>0</v>
      </c>
      <c r="X172" s="4">
        <f t="shared" ca="1" si="74"/>
        <v>1</v>
      </c>
      <c r="Y172" s="4"/>
      <c r="Z172" s="4"/>
      <c r="AA172" s="8"/>
      <c r="AC172" s="7">
        <f ca="1">IF(Table1[[#This Row],[field of work]] = "teaching",1,0)</f>
        <v>0</v>
      </c>
      <c r="AD172" s="4">
        <f ca="1">IF(Table1[[#This Row],[field of work]] = "health", 1,0)</f>
        <v>0</v>
      </c>
      <c r="AE172" s="4">
        <f ca="1">IF(Table1[[#This Row],[field of work]] = "construction", 1,0)</f>
        <v>0</v>
      </c>
      <c r="AF172" s="4">
        <f ca="1">IF(Table1[[#This Row],[field of work]] = "IT", 1,0)</f>
        <v>0</v>
      </c>
      <c r="AG172" s="4">
        <f ca="1">IF(Table1[[#This Row],[field of work]] = "general work", 1,0)</f>
        <v>1</v>
      </c>
      <c r="AH172" s="4">
        <f ca="1">IF(Table1[[#This Row],[field of work]] = "agriculture", 1,0)</f>
        <v>0</v>
      </c>
      <c r="AI172" s="4"/>
      <c r="AJ172" s="4"/>
      <c r="AK172" s="4"/>
      <c r="AL172" s="4"/>
      <c r="AM172" s="4"/>
      <c r="AN172" s="4"/>
      <c r="AO172" s="8"/>
      <c r="AP172" s="18">
        <f t="shared" ca="1" si="75"/>
        <v>670.70826715845578</v>
      </c>
      <c r="AQ172" s="19"/>
      <c r="AR172" s="23">
        <f ca="1">IF(Table1[[#This Row],[Debt]]&gt;$AS$2,1,0)</f>
        <v>1</v>
      </c>
      <c r="AS172" s="24"/>
      <c r="AT172" s="24"/>
      <c r="AU172" s="19"/>
      <c r="AV172" s="24"/>
      <c r="AW172" s="82">
        <f ca="1">Table1[[#This Row],[Mortage left]]/Table1[[#This Row],[Value of the house]]</f>
        <v>1.266054815863582E-2</v>
      </c>
      <c r="AX172" s="29">
        <f t="shared" ca="1" si="76"/>
        <v>1</v>
      </c>
      <c r="AY172" s="30"/>
      <c r="AZ172" s="19"/>
      <c r="BA172" s="68">
        <f ca="1" xml:space="preserve"> IF(Table1[[#This Row],[Area]]="Sedi Beshr",Table1[[#This Row],[Income]],0)</f>
        <v>0</v>
      </c>
      <c r="BB172" s="65"/>
      <c r="BC172" s="65">
        <f ca="1" xml:space="preserve"> IF(Table1[[#This Row],[Area]]="Miami",Table1[[#This Row],[Income]],0)</f>
        <v>0</v>
      </c>
      <c r="BD172" s="65"/>
      <c r="BE172" s="65">
        <f ca="1" xml:space="preserve"> IF(Table1[[#This Row],[Area]]="El-Shatbi",Table1[[#This Row],[Income]],0)</f>
        <v>1019</v>
      </c>
      <c r="BF172" s="65"/>
      <c r="BG172" s="65">
        <f ca="1" xml:space="preserve"> IF(Table1[[#This Row],[Area]]="el-Hanovil",Table1[[#This Row],[Income]],0)</f>
        <v>0</v>
      </c>
      <c r="BH172" s="65"/>
      <c r="BI172" s="65">
        <f ca="1" xml:space="preserve"> IF(Table1[[#This Row],[Area]]="El-Dekhila",Table1[[#This Row],[Income]],0)</f>
        <v>0</v>
      </c>
      <c r="BJ172" s="66"/>
      <c r="BK172" s="16"/>
      <c r="BL172" s="68">
        <f ca="1"/>
        <v>0</v>
      </c>
      <c r="BM172" s="65"/>
      <c r="BN172" s="65">
        <f ca="1"/>
        <v>0</v>
      </c>
      <c r="BO172" s="65"/>
      <c r="BP172" s="65">
        <f ca="1"/>
        <v>0</v>
      </c>
      <c r="BQ172" s="65"/>
      <c r="BR172" s="65">
        <f ca="1"/>
        <v>0</v>
      </c>
      <c r="BS172" s="65"/>
      <c r="BT172" s="65">
        <f ca="1"/>
        <v>0</v>
      </c>
      <c r="BU172" s="24"/>
      <c r="BV172" s="65">
        <f ca="1"/>
        <v>6808</v>
      </c>
      <c r="BW172" s="19"/>
      <c r="BX172" s="16"/>
      <c r="BY172" s="56">
        <f ca="1">IF(Table1[[#This Row],[Debt]]&gt;Table1[[#This Row],[Income]],1,0)</f>
        <v>1</v>
      </c>
      <c r="BZ172" s="19"/>
      <c r="CA172" s="24"/>
      <c r="CB172" s="76">
        <f t="shared" ca="1" si="77"/>
        <v>24</v>
      </c>
      <c r="CC172" s="24"/>
      <c r="CD172" s="19"/>
      <c r="CE172" s="16"/>
      <c r="CF172" s="16"/>
      <c r="CG172" s="16"/>
      <c r="CH172" s="16"/>
    </row>
    <row r="173" spans="1:86" x14ac:dyDescent="0.35">
      <c r="A173" s="1">
        <f t="shared" ca="1" si="53"/>
        <v>1</v>
      </c>
      <c r="B173" s="1" t="str">
        <f t="shared" ca="1" si="54"/>
        <v>Women</v>
      </c>
      <c r="C173" s="1">
        <f t="shared" ca="1" si="55"/>
        <v>30</v>
      </c>
      <c r="D173" s="1">
        <f t="shared" ca="1" si="56"/>
        <v>6</v>
      </c>
      <c r="E173" s="1" t="str">
        <f t="shared" ca="1" si="57"/>
        <v>agriculture</v>
      </c>
      <c r="F173" s="1">
        <f t="shared" ca="1" si="58"/>
        <v>3</v>
      </c>
      <c r="G173" s="1" t="str">
        <f t="shared" ca="1" si="59"/>
        <v>university</v>
      </c>
      <c r="H173" s="1">
        <f t="shared" ca="1" si="60"/>
        <v>3</v>
      </c>
      <c r="I173" s="1">
        <f t="shared" ca="1" si="52"/>
        <v>2</v>
      </c>
      <c r="J173" s="70">
        <f t="shared" ca="1" si="61"/>
        <v>4374</v>
      </c>
      <c r="K173" s="1">
        <f t="shared" ca="1" si="62"/>
        <v>1</v>
      </c>
      <c r="L173" s="1" t="str">
        <f t="shared" ca="1" si="63"/>
        <v>El-Shatbi</v>
      </c>
      <c r="M173" s="70">
        <f t="shared" ca="1" si="64"/>
        <v>13122</v>
      </c>
      <c r="N173" s="70">
        <f t="shared" ca="1" si="65"/>
        <v>10199.803389929768</v>
      </c>
      <c r="O173" s="70">
        <f t="shared" ca="1" si="66"/>
        <v>4281.5551545557619</v>
      </c>
      <c r="P173" s="70">
        <f t="shared" ca="1" si="67"/>
        <v>2120</v>
      </c>
      <c r="Q173" s="70">
        <f t="shared" ca="1" si="68"/>
        <v>6007.6261131327383</v>
      </c>
      <c r="R173" s="70">
        <f t="shared" ca="1" si="69"/>
        <v>333.78613535345931</v>
      </c>
      <c r="S173" s="70">
        <f t="shared" ca="1" si="70"/>
        <v>17737.341289909222</v>
      </c>
      <c r="T173" s="70">
        <f t="shared" ca="1" si="71"/>
        <v>18327.429503062507</v>
      </c>
      <c r="U173" s="70">
        <f t="shared" ca="1" si="72"/>
        <v>-590.08821315328532</v>
      </c>
      <c r="W173" s="7">
        <f t="shared" ca="1" si="73"/>
        <v>1</v>
      </c>
      <c r="X173" s="4">
        <f t="shared" ca="1" si="74"/>
        <v>0</v>
      </c>
      <c r="Y173" s="4"/>
      <c r="Z173" s="4"/>
      <c r="AA173" s="8"/>
      <c r="AC173" s="7">
        <f ca="1">IF(Table1[[#This Row],[field of work]] = "teaching",1,0)</f>
        <v>0</v>
      </c>
      <c r="AD173" s="4">
        <f ca="1">IF(Table1[[#This Row],[field of work]] = "health", 1,0)</f>
        <v>0</v>
      </c>
      <c r="AE173" s="4">
        <f ca="1">IF(Table1[[#This Row],[field of work]] = "construction", 1,0)</f>
        <v>0</v>
      </c>
      <c r="AF173" s="4">
        <f ca="1">IF(Table1[[#This Row],[field of work]] = "IT", 1,0)</f>
        <v>0</v>
      </c>
      <c r="AG173" s="4">
        <f ca="1">IF(Table1[[#This Row],[field of work]] = "general work", 1,0)</f>
        <v>0</v>
      </c>
      <c r="AH173" s="4">
        <f ca="1">IF(Table1[[#This Row],[field of work]] = "agriculture", 1,0)</f>
        <v>1</v>
      </c>
      <c r="AI173" s="4"/>
      <c r="AJ173" s="4"/>
      <c r="AK173" s="4"/>
      <c r="AL173" s="4"/>
      <c r="AM173" s="4"/>
      <c r="AN173" s="4"/>
      <c r="AO173" s="8"/>
      <c r="AP173" s="18">
        <f t="shared" ca="1" si="75"/>
        <v>2140.7775772778809</v>
      </c>
      <c r="AQ173" s="19"/>
      <c r="AR173" s="23">
        <f ca="1">IF(Table1[[#This Row],[Debt]]&gt;$AS$2,1,0)</f>
        <v>1</v>
      </c>
      <c r="AS173" s="24"/>
      <c r="AT173" s="24"/>
      <c r="AU173" s="19"/>
      <c r="AV173" s="24"/>
      <c r="AW173" s="82">
        <f ca="1">Table1[[#This Row],[Mortage left]]/Table1[[#This Row],[Value of the house]]</f>
        <v>0.7773055471673348</v>
      </c>
      <c r="AX173" s="29">
        <f t="shared" ca="1" si="76"/>
        <v>0</v>
      </c>
      <c r="AY173" s="30"/>
      <c r="AZ173" s="19"/>
      <c r="BA173" s="68">
        <f ca="1" xml:space="preserve"> IF(Table1[[#This Row],[Area]]="Sedi Beshr",Table1[[#This Row],[Income]],0)</f>
        <v>0</v>
      </c>
      <c r="BB173" s="65"/>
      <c r="BC173" s="65">
        <f ca="1" xml:space="preserve"> IF(Table1[[#This Row],[Area]]="Miami",Table1[[#This Row],[Income]],0)</f>
        <v>0</v>
      </c>
      <c r="BD173" s="65"/>
      <c r="BE173" s="65">
        <f ca="1" xml:space="preserve"> IF(Table1[[#This Row],[Area]]="El-Shatbi",Table1[[#This Row],[Income]],0)</f>
        <v>4374</v>
      </c>
      <c r="BF173" s="65"/>
      <c r="BG173" s="65">
        <f ca="1" xml:space="preserve"> IF(Table1[[#This Row],[Area]]="el-Hanovil",Table1[[#This Row],[Income]],0)</f>
        <v>0</v>
      </c>
      <c r="BH173" s="65"/>
      <c r="BI173" s="65">
        <f ca="1" xml:space="preserve"> IF(Table1[[#This Row],[Area]]="El-Dekhila",Table1[[#This Row],[Income]],0)</f>
        <v>0</v>
      </c>
      <c r="BJ173" s="66"/>
      <c r="BK173" s="16"/>
      <c r="BL173" s="68">
        <f ca="1"/>
        <v>0</v>
      </c>
      <c r="BM173" s="65"/>
      <c r="BN173" s="65">
        <f ca="1"/>
        <v>0</v>
      </c>
      <c r="BO173" s="65"/>
      <c r="BP173" s="65">
        <f ca="1"/>
        <v>0</v>
      </c>
      <c r="BQ173" s="65"/>
      <c r="BR173" s="65">
        <f ca="1"/>
        <v>0</v>
      </c>
      <c r="BS173" s="65"/>
      <c r="BT173" s="65">
        <f ca="1"/>
        <v>1019</v>
      </c>
      <c r="BU173" s="24"/>
      <c r="BV173" s="65">
        <f ca="1"/>
        <v>0</v>
      </c>
      <c r="BW173" s="19"/>
      <c r="BX173" s="16"/>
      <c r="BY173" s="56">
        <f ca="1">IF(Table1[[#This Row],[Debt]]&gt;Table1[[#This Row],[Income]],1,0)</f>
        <v>1</v>
      </c>
      <c r="BZ173" s="19"/>
      <c r="CA173" s="24"/>
      <c r="CB173" s="76">
        <f t="shared" ca="1" si="77"/>
        <v>24</v>
      </c>
      <c r="CC173" s="24"/>
      <c r="CD173" s="19"/>
      <c r="CE173" s="16"/>
      <c r="CF173" s="16"/>
      <c r="CG173" s="16"/>
      <c r="CH173" s="16"/>
    </row>
    <row r="174" spans="1:86" x14ac:dyDescent="0.35">
      <c r="A174" s="1">
        <f t="shared" ca="1" si="53"/>
        <v>1</v>
      </c>
      <c r="B174" s="1" t="str">
        <f t="shared" ca="1" si="54"/>
        <v>Women</v>
      </c>
      <c r="C174" s="1">
        <f t="shared" ca="1" si="55"/>
        <v>30</v>
      </c>
      <c r="D174" s="1">
        <f t="shared" ca="1" si="56"/>
        <v>5</v>
      </c>
      <c r="E174" s="1" t="str">
        <f t="shared" ca="1" si="57"/>
        <v>general work</v>
      </c>
      <c r="F174" s="1">
        <f t="shared" ca="1" si="58"/>
        <v>2</v>
      </c>
      <c r="G174" s="1" t="str">
        <f t="shared" ca="1" si="59"/>
        <v>college</v>
      </c>
      <c r="H174" s="1">
        <f t="shared" ca="1" si="60"/>
        <v>0</v>
      </c>
      <c r="I174" s="1">
        <f t="shared" ca="1" si="52"/>
        <v>2</v>
      </c>
      <c r="J174" s="70">
        <f t="shared" ca="1" si="61"/>
        <v>4398</v>
      </c>
      <c r="K174" s="1">
        <f t="shared" ca="1" si="62"/>
        <v>5</v>
      </c>
      <c r="L174" s="1" t="str">
        <f t="shared" ca="1" si="63"/>
        <v>Sedi Beshr</v>
      </c>
      <c r="M174" s="70">
        <f t="shared" ca="1" si="64"/>
        <v>26388</v>
      </c>
      <c r="N174" s="70">
        <f t="shared" ca="1" si="65"/>
        <v>25377.874847032323</v>
      </c>
      <c r="O174" s="70">
        <f t="shared" ca="1" si="66"/>
        <v>3341.4624565803674</v>
      </c>
      <c r="P174" s="70">
        <f t="shared" ca="1" si="67"/>
        <v>467</v>
      </c>
      <c r="Q174" s="70">
        <f t="shared" ca="1" si="68"/>
        <v>5567.3468152499108</v>
      </c>
      <c r="R174" s="70">
        <f t="shared" ca="1" si="69"/>
        <v>6339.4986348569328</v>
      </c>
      <c r="S174" s="70">
        <f t="shared" ca="1" si="70"/>
        <v>36068.961091437304</v>
      </c>
      <c r="T174" s="70">
        <f t="shared" ca="1" si="71"/>
        <v>31412.221662282234</v>
      </c>
      <c r="U174" s="70">
        <f t="shared" ca="1" si="72"/>
        <v>4656.73942915507</v>
      </c>
      <c r="W174" s="7">
        <f t="shared" ca="1" si="73"/>
        <v>1</v>
      </c>
      <c r="X174" s="4">
        <f t="shared" ca="1" si="74"/>
        <v>0</v>
      </c>
      <c r="Y174" s="4"/>
      <c r="Z174" s="4"/>
      <c r="AA174" s="8"/>
      <c r="AC174" s="7">
        <f ca="1">IF(Table1[[#This Row],[field of work]] = "teaching",1,0)</f>
        <v>0</v>
      </c>
      <c r="AD174" s="4">
        <f ca="1">IF(Table1[[#This Row],[field of work]] = "health", 1,0)</f>
        <v>0</v>
      </c>
      <c r="AE174" s="4">
        <f ca="1">IF(Table1[[#This Row],[field of work]] = "construction", 1,0)</f>
        <v>0</v>
      </c>
      <c r="AF174" s="4">
        <f ca="1">IF(Table1[[#This Row],[field of work]] = "IT", 1,0)</f>
        <v>0</v>
      </c>
      <c r="AG174" s="4">
        <f ca="1">IF(Table1[[#This Row],[field of work]] = "general work", 1,0)</f>
        <v>1</v>
      </c>
      <c r="AH174" s="4">
        <f ca="1">IF(Table1[[#This Row],[field of work]] = "agriculture", 1,0)</f>
        <v>0</v>
      </c>
      <c r="AI174" s="4"/>
      <c r="AJ174" s="4"/>
      <c r="AK174" s="4"/>
      <c r="AL174" s="4"/>
      <c r="AM174" s="4"/>
      <c r="AN174" s="4"/>
      <c r="AO174" s="8"/>
      <c r="AP174" s="18">
        <f t="shared" ca="1" si="75"/>
        <v>1670.7312282901837</v>
      </c>
      <c r="AQ174" s="19"/>
      <c r="AR174" s="23">
        <f ca="1">IF(Table1[[#This Row],[Debt]]&gt;$AS$2,1,0)</f>
        <v>1</v>
      </c>
      <c r="AS174" s="24"/>
      <c r="AT174" s="24"/>
      <c r="AU174" s="19"/>
      <c r="AV174" s="24"/>
      <c r="AW174" s="82">
        <f ca="1">Table1[[#This Row],[Mortage left]]/Table1[[#This Row],[Value of the house]]</f>
        <v>0.96172028372867679</v>
      </c>
      <c r="AX174" s="29">
        <f t="shared" ca="1" si="76"/>
        <v>0</v>
      </c>
      <c r="AY174" s="30"/>
      <c r="AZ174" s="19"/>
      <c r="BA174" s="68">
        <f ca="1" xml:space="preserve"> IF(Table1[[#This Row],[Area]]="Sedi Beshr",Table1[[#This Row],[Income]],0)</f>
        <v>4398</v>
      </c>
      <c r="BB174" s="65"/>
      <c r="BC174" s="65">
        <f ca="1" xml:space="preserve"> IF(Table1[[#This Row],[Area]]="Miami",Table1[[#This Row],[Income]],0)</f>
        <v>0</v>
      </c>
      <c r="BD174" s="65"/>
      <c r="BE174" s="65">
        <f ca="1" xml:space="preserve"> IF(Table1[[#This Row],[Area]]="El-Shatbi",Table1[[#This Row],[Income]],0)</f>
        <v>0</v>
      </c>
      <c r="BF174" s="65"/>
      <c r="BG174" s="65">
        <f ca="1" xml:space="preserve"> IF(Table1[[#This Row],[Area]]="el-Hanovil",Table1[[#This Row],[Income]],0)</f>
        <v>0</v>
      </c>
      <c r="BH174" s="65"/>
      <c r="BI174" s="65">
        <f ca="1" xml:space="preserve"> IF(Table1[[#This Row],[Area]]="El-Dekhila",Table1[[#This Row],[Income]],0)</f>
        <v>0</v>
      </c>
      <c r="BJ174" s="66"/>
      <c r="BK174" s="16"/>
      <c r="BL174" s="68">
        <f ca="1"/>
        <v>0</v>
      </c>
      <c r="BM174" s="65"/>
      <c r="BN174" s="65">
        <f ca="1"/>
        <v>0</v>
      </c>
      <c r="BO174" s="65"/>
      <c r="BP174" s="65">
        <f ca="1"/>
        <v>0</v>
      </c>
      <c r="BQ174" s="65"/>
      <c r="BR174" s="65">
        <f ca="1"/>
        <v>0</v>
      </c>
      <c r="BS174" s="65"/>
      <c r="BT174" s="65">
        <f ca="1"/>
        <v>0</v>
      </c>
      <c r="BU174" s="24"/>
      <c r="BV174" s="65">
        <f ca="1"/>
        <v>4374</v>
      </c>
      <c r="BW174" s="19"/>
      <c r="BX174" s="16"/>
      <c r="BY174" s="56">
        <f ca="1">IF(Table1[[#This Row],[Debt]]&gt;Table1[[#This Row],[Income]],1,0)</f>
        <v>1</v>
      </c>
      <c r="BZ174" s="19"/>
      <c r="CA174" s="24"/>
      <c r="CB174" s="76">
        <f t="shared" ca="1" si="77"/>
        <v>0</v>
      </c>
      <c r="CC174" s="24"/>
      <c r="CD174" s="19"/>
      <c r="CE174" s="16"/>
      <c r="CF174" s="16"/>
      <c r="CG174" s="16"/>
      <c r="CH174" s="16"/>
    </row>
    <row r="175" spans="1:86" x14ac:dyDescent="0.35">
      <c r="A175" s="1">
        <f t="shared" ca="1" si="53"/>
        <v>1</v>
      </c>
      <c r="B175" s="1" t="str">
        <f t="shared" ca="1" si="54"/>
        <v>Women</v>
      </c>
      <c r="C175" s="1">
        <f t="shared" ca="1" si="55"/>
        <v>29</v>
      </c>
      <c r="D175" s="1">
        <f t="shared" ca="1" si="56"/>
        <v>1</v>
      </c>
      <c r="E175" s="1" t="str">
        <f t="shared" ca="1" si="57"/>
        <v>health</v>
      </c>
      <c r="F175" s="1">
        <f t="shared" ca="1" si="58"/>
        <v>3</v>
      </c>
      <c r="G175" s="1" t="str">
        <f t="shared" ca="1" si="59"/>
        <v>university</v>
      </c>
      <c r="H175" s="1">
        <f t="shared" ca="1" si="60"/>
        <v>0</v>
      </c>
      <c r="I175" s="1">
        <f t="shared" ca="1" si="52"/>
        <v>2</v>
      </c>
      <c r="J175" s="70">
        <f t="shared" ca="1" si="61"/>
        <v>6097</v>
      </c>
      <c r="K175" s="1">
        <f t="shared" ca="1" si="62"/>
        <v>4</v>
      </c>
      <c r="L175" s="1" t="str">
        <f t="shared" ca="1" si="63"/>
        <v>El-Dekhila</v>
      </c>
      <c r="M175" s="70">
        <f t="shared" ca="1" si="64"/>
        <v>36582</v>
      </c>
      <c r="N175" s="70">
        <f t="shared" ca="1" si="65"/>
        <v>6862.0477320545888</v>
      </c>
      <c r="O175" s="70">
        <f t="shared" ca="1" si="66"/>
        <v>8186.3351160231305</v>
      </c>
      <c r="P175" s="70">
        <f t="shared" ca="1" si="67"/>
        <v>4923</v>
      </c>
      <c r="Q175" s="70">
        <f t="shared" ca="1" si="68"/>
        <v>3350.4223330820082</v>
      </c>
      <c r="R175" s="70">
        <f t="shared" ca="1" si="69"/>
        <v>8693.8605349150257</v>
      </c>
      <c r="S175" s="70">
        <f t="shared" ca="1" si="70"/>
        <v>53462.195650938156</v>
      </c>
      <c r="T175" s="70">
        <f t="shared" ca="1" si="71"/>
        <v>15135.470065136597</v>
      </c>
      <c r="U175" s="70">
        <f t="shared" ca="1" si="72"/>
        <v>38326.725585801556</v>
      </c>
      <c r="W175" s="7">
        <f t="shared" ca="1" si="73"/>
        <v>1</v>
      </c>
      <c r="X175" s="4">
        <f t="shared" ca="1" si="74"/>
        <v>0</v>
      </c>
      <c r="Y175" s="4"/>
      <c r="Z175" s="4"/>
      <c r="AA175" s="8"/>
      <c r="AC175" s="7">
        <f ca="1">IF(Table1[[#This Row],[field of work]] = "teaching",1,0)</f>
        <v>0</v>
      </c>
      <c r="AD175" s="4">
        <f ca="1">IF(Table1[[#This Row],[field of work]] = "health", 1,0)</f>
        <v>1</v>
      </c>
      <c r="AE175" s="4">
        <f ca="1">IF(Table1[[#This Row],[field of work]] = "construction", 1,0)</f>
        <v>0</v>
      </c>
      <c r="AF175" s="4">
        <f ca="1">IF(Table1[[#This Row],[field of work]] = "IT", 1,0)</f>
        <v>0</v>
      </c>
      <c r="AG175" s="4">
        <f ca="1">IF(Table1[[#This Row],[field of work]] = "general work", 1,0)</f>
        <v>0</v>
      </c>
      <c r="AH175" s="4">
        <f ca="1">IF(Table1[[#This Row],[field of work]] = "agriculture", 1,0)</f>
        <v>0</v>
      </c>
      <c r="AI175" s="4"/>
      <c r="AJ175" s="4"/>
      <c r="AK175" s="4"/>
      <c r="AL175" s="4"/>
      <c r="AM175" s="4"/>
      <c r="AN175" s="4"/>
      <c r="AO175" s="8"/>
      <c r="AP175" s="18">
        <f t="shared" ca="1" si="75"/>
        <v>4093.1675580115652</v>
      </c>
      <c r="AQ175" s="19"/>
      <c r="AR175" s="23">
        <f ca="1">IF(Table1[[#This Row],[Debt]]&gt;$AS$2,1,0)</f>
        <v>1</v>
      </c>
      <c r="AS175" s="24"/>
      <c r="AT175" s="24"/>
      <c r="AU175" s="19"/>
      <c r="AV175" s="24"/>
      <c r="AW175" s="82">
        <f ca="1">Table1[[#This Row],[Mortage left]]/Table1[[#This Row],[Value of the house]]</f>
        <v>0.18757989535986519</v>
      </c>
      <c r="AX175" s="29">
        <f t="shared" ca="1" si="76"/>
        <v>1</v>
      </c>
      <c r="AY175" s="30"/>
      <c r="AZ175" s="19"/>
      <c r="BA175" s="68">
        <f ca="1" xml:space="preserve"> IF(Table1[[#This Row],[Area]]="Sedi Beshr",Table1[[#This Row],[Income]],0)</f>
        <v>0</v>
      </c>
      <c r="BB175" s="65"/>
      <c r="BC175" s="65">
        <f ca="1" xml:space="preserve"> IF(Table1[[#This Row],[Area]]="Miami",Table1[[#This Row],[Income]],0)</f>
        <v>0</v>
      </c>
      <c r="BD175" s="65"/>
      <c r="BE175" s="65">
        <f ca="1" xml:space="preserve"> IF(Table1[[#This Row],[Area]]="El-Shatbi",Table1[[#This Row],[Income]],0)</f>
        <v>0</v>
      </c>
      <c r="BF175" s="65"/>
      <c r="BG175" s="65">
        <f ca="1" xml:space="preserve"> IF(Table1[[#This Row],[Area]]="el-Hanovil",Table1[[#This Row],[Income]],0)</f>
        <v>0</v>
      </c>
      <c r="BH175" s="65"/>
      <c r="BI175" s="65">
        <f ca="1" xml:space="preserve"> IF(Table1[[#This Row],[Area]]="El-Dekhila",Table1[[#This Row],[Income]],0)</f>
        <v>6097</v>
      </c>
      <c r="BJ175" s="66"/>
      <c r="BK175" s="16"/>
      <c r="BL175" s="68">
        <f ca="1"/>
        <v>0</v>
      </c>
      <c r="BM175" s="65"/>
      <c r="BN175" s="65">
        <f ca="1"/>
        <v>0</v>
      </c>
      <c r="BO175" s="65"/>
      <c r="BP175" s="65">
        <f ca="1"/>
        <v>0</v>
      </c>
      <c r="BQ175" s="65"/>
      <c r="BR175" s="65">
        <f ca="1"/>
        <v>0</v>
      </c>
      <c r="BS175" s="65"/>
      <c r="BT175" s="65">
        <f ca="1"/>
        <v>4398</v>
      </c>
      <c r="BU175" s="24"/>
      <c r="BV175" s="65">
        <f ca="1"/>
        <v>0</v>
      </c>
      <c r="BW175" s="19"/>
      <c r="BX175" s="16"/>
      <c r="BY175" s="56">
        <f ca="1">IF(Table1[[#This Row],[Debt]]&gt;Table1[[#This Row],[Income]],1,0)</f>
        <v>0</v>
      </c>
      <c r="BZ175" s="19"/>
      <c r="CA175" s="24"/>
      <c r="CB175" s="76">
        <f t="shared" ca="1" si="77"/>
        <v>30</v>
      </c>
      <c r="CC175" s="24"/>
      <c r="CD175" s="19"/>
      <c r="CE175" s="16"/>
      <c r="CF175" s="16"/>
      <c r="CG175" s="16"/>
      <c r="CH175" s="16"/>
    </row>
    <row r="176" spans="1:86" x14ac:dyDescent="0.35">
      <c r="A176" s="1">
        <f t="shared" ca="1" si="53"/>
        <v>0</v>
      </c>
      <c r="B176" s="1" t="str">
        <f t="shared" ca="1" si="54"/>
        <v>Men</v>
      </c>
      <c r="C176" s="1">
        <f t="shared" ca="1" si="55"/>
        <v>21</v>
      </c>
      <c r="D176" s="1">
        <f t="shared" ca="1" si="56"/>
        <v>2</v>
      </c>
      <c r="E176" s="1" t="str">
        <f t="shared" ca="1" si="57"/>
        <v>construction</v>
      </c>
      <c r="F176" s="1">
        <f t="shared" ca="1" si="58"/>
        <v>2</v>
      </c>
      <c r="G176" s="1" t="str">
        <f t="shared" ca="1" si="59"/>
        <v>college</v>
      </c>
      <c r="H176" s="1">
        <f t="shared" ca="1" si="60"/>
        <v>1</v>
      </c>
      <c r="I176" s="1">
        <f t="shared" ca="1" si="52"/>
        <v>2</v>
      </c>
      <c r="J176" s="70">
        <f t="shared" ca="1" si="61"/>
        <v>5947</v>
      </c>
      <c r="K176" s="1">
        <f t="shared" ca="1" si="62"/>
        <v>4</v>
      </c>
      <c r="L176" s="1" t="str">
        <f t="shared" ca="1" si="63"/>
        <v>El-Dekhila</v>
      </c>
      <c r="M176" s="70">
        <f t="shared" ca="1" si="64"/>
        <v>29735</v>
      </c>
      <c r="N176" s="70">
        <f t="shared" ca="1" si="65"/>
        <v>5418.8364730450221</v>
      </c>
      <c r="O176" s="70">
        <f t="shared" ca="1" si="66"/>
        <v>3024.6553809605566</v>
      </c>
      <c r="P176" s="70">
        <f t="shared" ca="1" si="67"/>
        <v>626</v>
      </c>
      <c r="Q176" s="70">
        <f t="shared" ca="1" si="68"/>
        <v>10665.015692812003</v>
      </c>
      <c r="R176" s="70">
        <f t="shared" ca="1" si="69"/>
        <v>8699.9556530644713</v>
      </c>
      <c r="S176" s="70">
        <f t="shared" ca="1" si="70"/>
        <v>41459.611034025031</v>
      </c>
      <c r="T176" s="70">
        <f t="shared" ca="1" si="71"/>
        <v>16709.852165857024</v>
      </c>
      <c r="U176" s="70">
        <f t="shared" ca="1" si="72"/>
        <v>24749.758868168006</v>
      </c>
      <c r="W176" s="7">
        <f t="shared" ca="1" si="73"/>
        <v>0</v>
      </c>
      <c r="X176" s="4">
        <f t="shared" ca="1" si="74"/>
        <v>1</v>
      </c>
      <c r="Y176" s="4"/>
      <c r="Z176" s="4"/>
      <c r="AA176" s="8"/>
      <c r="AC176" s="7">
        <f ca="1">IF(Table1[[#This Row],[field of work]] = "teaching",1,0)</f>
        <v>0</v>
      </c>
      <c r="AD176" s="4">
        <f ca="1">IF(Table1[[#This Row],[field of work]] = "health", 1,0)</f>
        <v>0</v>
      </c>
      <c r="AE176" s="4">
        <f ca="1">IF(Table1[[#This Row],[field of work]] = "construction", 1,0)</f>
        <v>1</v>
      </c>
      <c r="AF176" s="4">
        <f ca="1">IF(Table1[[#This Row],[field of work]] = "IT", 1,0)</f>
        <v>0</v>
      </c>
      <c r="AG176" s="4">
        <f ca="1">IF(Table1[[#This Row],[field of work]] = "general work", 1,0)</f>
        <v>0</v>
      </c>
      <c r="AH176" s="4">
        <f ca="1">IF(Table1[[#This Row],[field of work]] = "agriculture", 1,0)</f>
        <v>0</v>
      </c>
      <c r="AI176" s="4"/>
      <c r="AJ176" s="4"/>
      <c r="AK176" s="4"/>
      <c r="AL176" s="4"/>
      <c r="AM176" s="4"/>
      <c r="AN176" s="4"/>
      <c r="AO176" s="8"/>
      <c r="AP176" s="18">
        <f t="shared" ca="1" si="75"/>
        <v>1512.3276904802783</v>
      </c>
      <c r="AQ176" s="19"/>
      <c r="AR176" s="23">
        <f ca="1">IF(Table1[[#This Row],[Debt]]&gt;$AS$2,1,0)</f>
        <v>1</v>
      </c>
      <c r="AS176" s="24"/>
      <c r="AT176" s="24"/>
      <c r="AU176" s="19"/>
      <c r="AV176" s="24"/>
      <c r="AW176" s="82">
        <f ca="1">Table1[[#This Row],[Mortage left]]/Table1[[#This Row],[Value of the house]]</f>
        <v>0.18223764832840161</v>
      </c>
      <c r="AX176" s="29">
        <f t="shared" ca="1" si="76"/>
        <v>1</v>
      </c>
      <c r="AY176" s="30"/>
      <c r="AZ176" s="19"/>
      <c r="BA176" s="68">
        <f ca="1" xml:space="preserve"> IF(Table1[[#This Row],[Area]]="Sedi Beshr",Table1[[#This Row],[Income]],0)</f>
        <v>0</v>
      </c>
      <c r="BB176" s="65"/>
      <c r="BC176" s="65">
        <f ca="1" xml:space="preserve"> IF(Table1[[#This Row],[Area]]="Miami",Table1[[#This Row],[Income]],0)</f>
        <v>0</v>
      </c>
      <c r="BD176" s="65"/>
      <c r="BE176" s="65">
        <f ca="1" xml:space="preserve"> IF(Table1[[#This Row],[Area]]="El-Shatbi",Table1[[#This Row],[Income]],0)</f>
        <v>0</v>
      </c>
      <c r="BF176" s="65"/>
      <c r="BG176" s="65">
        <f ca="1" xml:space="preserve"> IF(Table1[[#This Row],[Area]]="el-Hanovil",Table1[[#This Row],[Income]],0)</f>
        <v>0</v>
      </c>
      <c r="BH176" s="65"/>
      <c r="BI176" s="65">
        <f ca="1" xml:space="preserve"> IF(Table1[[#This Row],[Area]]="El-Dekhila",Table1[[#This Row],[Income]],0)</f>
        <v>5947</v>
      </c>
      <c r="BJ176" s="66"/>
      <c r="BK176" s="16"/>
      <c r="BL176" s="68">
        <f ca="1"/>
        <v>6097</v>
      </c>
      <c r="BM176" s="65"/>
      <c r="BN176" s="65">
        <f ca="1"/>
        <v>0</v>
      </c>
      <c r="BO176" s="65"/>
      <c r="BP176" s="65">
        <f ca="1"/>
        <v>0</v>
      </c>
      <c r="BQ176" s="65"/>
      <c r="BR176" s="65">
        <f ca="1"/>
        <v>0</v>
      </c>
      <c r="BS176" s="65"/>
      <c r="BT176" s="65">
        <f ca="1"/>
        <v>0</v>
      </c>
      <c r="BU176" s="24"/>
      <c r="BV176" s="65">
        <f ca="1"/>
        <v>0</v>
      </c>
      <c r="BW176" s="19"/>
      <c r="BX176" s="16"/>
      <c r="BY176" s="56">
        <f ca="1">IF(Table1[[#This Row],[Debt]]&gt;Table1[[#This Row],[Income]],1,0)</f>
        <v>1</v>
      </c>
      <c r="BZ176" s="19"/>
      <c r="CA176" s="24"/>
      <c r="CB176" s="76">
        <f t="shared" ca="1" si="77"/>
        <v>29</v>
      </c>
      <c r="CC176" s="24"/>
      <c r="CD176" s="19"/>
      <c r="CE176" s="16"/>
      <c r="CF176" s="16"/>
      <c r="CG176" s="16"/>
      <c r="CH176" s="16"/>
    </row>
    <row r="177" spans="1:86" x14ac:dyDescent="0.35">
      <c r="A177" s="1">
        <f t="shared" ca="1" si="53"/>
        <v>0</v>
      </c>
      <c r="B177" s="1" t="str">
        <f t="shared" ca="1" si="54"/>
        <v>Men</v>
      </c>
      <c r="C177" s="1">
        <f t="shared" ca="1" si="55"/>
        <v>31</v>
      </c>
      <c r="D177" s="1">
        <f t="shared" ca="1" si="56"/>
        <v>5</v>
      </c>
      <c r="E177" s="1" t="str">
        <f t="shared" ca="1" si="57"/>
        <v>general work</v>
      </c>
      <c r="F177" s="1">
        <f t="shared" ca="1" si="58"/>
        <v>2</v>
      </c>
      <c r="G177" s="1" t="str">
        <f t="shared" ca="1" si="59"/>
        <v>college</v>
      </c>
      <c r="H177" s="1">
        <f t="shared" ca="1" si="60"/>
        <v>0</v>
      </c>
      <c r="I177" s="1">
        <f t="shared" ca="1" si="52"/>
        <v>2</v>
      </c>
      <c r="J177" s="70">
        <f t="shared" ca="1" si="61"/>
        <v>3181</v>
      </c>
      <c r="K177" s="1">
        <f t="shared" ca="1" si="62"/>
        <v>2</v>
      </c>
      <c r="L177" s="1" t="str">
        <f t="shared" ca="1" si="63"/>
        <v>Miami</v>
      </c>
      <c r="M177" s="70">
        <f t="shared" ca="1" si="64"/>
        <v>15905</v>
      </c>
      <c r="N177" s="70">
        <f t="shared" ca="1" si="65"/>
        <v>15180.026070679673</v>
      </c>
      <c r="O177" s="70">
        <f t="shared" ca="1" si="66"/>
        <v>391.07914789279374</v>
      </c>
      <c r="P177" s="70">
        <f t="shared" ca="1" si="67"/>
        <v>25</v>
      </c>
      <c r="Q177" s="70">
        <f t="shared" ca="1" si="68"/>
        <v>2796.1469557007031</v>
      </c>
      <c r="R177" s="70">
        <f t="shared" ca="1" si="69"/>
        <v>4013.9207866825627</v>
      </c>
      <c r="S177" s="70">
        <f t="shared" ca="1" si="70"/>
        <v>20309.999934575357</v>
      </c>
      <c r="T177" s="70">
        <f t="shared" ca="1" si="71"/>
        <v>18001.173026380377</v>
      </c>
      <c r="U177" s="70">
        <f t="shared" ca="1" si="72"/>
        <v>2308.8269081949802</v>
      </c>
      <c r="W177" s="7">
        <f t="shared" ca="1" si="73"/>
        <v>0</v>
      </c>
      <c r="X177" s="4">
        <f t="shared" ca="1" si="74"/>
        <v>1</v>
      </c>
      <c r="Y177" s="4"/>
      <c r="Z177" s="4"/>
      <c r="AA177" s="8"/>
      <c r="AC177" s="7">
        <f ca="1">IF(Table1[[#This Row],[field of work]] = "teaching",1,0)</f>
        <v>0</v>
      </c>
      <c r="AD177" s="4">
        <f ca="1">IF(Table1[[#This Row],[field of work]] = "health", 1,0)</f>
        <v>0</v>
      </c>
      <c r="AE177" s="4">
        <f ca="1">IF(Table1[[#This Row],[field of work]] = "construction", 1,0)</f>
        <v>0</v>
      </c>
      <c r="AF177" s="4">
        <f ca="1">IF(Table1[[#This Row],[field of work]] = "IT", 1,0)</f>
        <v>0</v>
      </c>
      <c r="AG177" s="4">
        <f ca="1">IF(Table1[[#This Row],[field of work]] = "general work", 1,0)</f>
        <v>1</v>
      </c>
      <c r="AH177" s="4">
        <f ca="1">IF(Table1[[#This Row],[field of work]] = "agriculture", 1,0)</f>
        <v>0</v>
      </c>
      <c r="AI177" s="4"/>
      <c r="AJ177" s="4"/>
      <c r="AK177" s="4"/>
      <c r="AL177" s="4"/>
      <c r="AM177" s="4"/>
      <c r="AN177" s="4"/>
      <c r="AO177" s="8"/>
      <c r="AP177" s="18">
        <f t="shared" ca="1" si="75"/>
        <v>195.53957394639687</v>
      </c>
      <c r="AQ177" s="19"/>
      <c r="AR177" s="23">
        <f ca="1">IF(Table1[[#This Row],[Debt]]&gt;$AS$2,1,0)</f>
        <v>1</v>
      </c>
      <c r="AS177" s="24"/>
      <c r="AT177" s="24"/>
      <c r="AU177" s="19"/>
      <c r="AV177" s="24"/>
      <c r="AW177" s="82">
        <f ca="1">Table1[[#This Row],[Mortage left]]/Table1[[#This Row],[Value of the house]]</f>
        <v>0.95441848919708727</v>
      </c>
      <c r="AX177" s="29">
        <f t="shared" ca="1" si="76"/>
        <v>0</v>
      </c>
      <c r="AY177" s="30"/>
      <c r="AZ177" s="19"/>
      <c r="BA177" s="68">
        <f ca="1" xml:space="preserve"> IF(Table1[[#This Row],[Area]]="Sedi Beshr",Table1[[#This Row],[Income]],0)</f>
        <v>0</v>
      </c>
      <c r="BB177" s="65"/>
      <c r="BC177" s="65">
        <f ca="1" xml:space="preserve"> IF(Table1[[#This Row],[Area]]="Miami",Table1[[#This Row],[Income]],0)</f>
        <v>3181</v>
      </c>
      <c r="BD177" s="65"/>
      <c r="BE177" s="65">
        <f ca="1" xml:space="preserve"> IF(Table1[[#This Row],[Area]]="El-Shatbi",Table1[[#This Row],[Income]],0)</f>
        <v>0</v>
      </c>
      <c r="BF177" s="65"/>
      <c r="BG177" s="65">
        <f ca="1" xml:space="preserve"> IF(Table1[[#This Row],[Area]]="el-Hanovil",Table1[[#This Row],[Income]],0)</f>
        <v>0</v>
      </c>
      <c r="BH177" s="65"/>
      <c r="BI177" s="65">
        <f ca="1" xml:space="preserve"> IF(Table1[[#This Row],[Area]]="El-Dekhila",Table1[[#This Row],[Income]],0)</f>
        <v>0</v>
      </c>
      <c r="BJ177" s="66"/>
      <c r="BK177" s="16"/>
      <c r="BL177" s="68">
        <f ca="1"/>
        <v>0</v>
      </c>
      <c r="BM177" s="65"/>
      <c r="BN177" s="65">
        <f ca="1"/>
        <v>5947</v>
      </c>
      <c r="BO177" s="65"/>
      <c r="BP177" s="65">
        <f ca="1"/>
        <v>0</v>
      </c>
      <c r="BQ177" s="65"/>
      <c r="BR177" s="65">
        <f ca="1"/>
        <v>0</v>
      </c>
      <c r="BS177" s="65"/>
      <c r="BT177" s="65">
        <f ca="1"/>
        <v>0</v>
      </c>
      <c r="BU177" s="24"/>
      <c r="BV177" s="65">
        <f ca="1"/>
        <v>0</v>
      </c>
      <c r="BW177" s="19"/>
      <c r="BX177" s="16"/>
      <c r="BY177" s="56">
        <f ca="1">IF(Table1[[#This Row],[Debt]]&gt;Table1[[#This Row],[Income]],1,0)</f>
        <v>0</v>
      </c>
      <c r="BZ177" s="19"/>
      <c r="CA177" s="24"/>
      <c r="CB177" s="76">
        <f t="shared" ca="1" si="77"/>
        <v>21</v>
      </c>
      <c r="CC177" s="24"/>
      <c r="CD177" s="19"/>
      <c r="CE177" s="16"/>
      <c r="CF177" s="16"/>
      <c r="CG177" s="16"/>
      <c r="CH177" s="16"/>
    </row>
    <row r="178" spans="1:86" x14ac:dyDescent="0.35">
      <c r="A178" s="1">
        <f t="shared" ca="1" si="53"/>
        <v>1</v>
      </c>
      <c r="B178" s="1" t="str">
        <f t="shared" ca="1" si="54"/>
        <v>Women</v>
      </c>
      <c r="C178" s="1">
        <f t="shared" ca="1" si="55"/>
        <v>24</v>
      </c>
      <c r="D178" s="1">
        <f t="shared" ca="1" si="56"/>
        <v>5</v>
      </c>
      <c r="E178" s="1" t="str">
        <f t="shared" ca="1" si="57"/>
        <v>general work</v>
      </c>
      <c r="F178" s="1">
        <f t="shared" ca="1" si="58"/>
        <v>4</v>
      </c>
      <c r="G178" s="1" t="str">
        <f t="shared" ca="1" si="59"/>
        <v>technical</v>
      </c>
      <c r="H178" s="1">
        <f t="shared" ca="1" si="60"/>
        <v>0</v>
      </c>
      <c r="I178" s="1">
        <f t="shared" ca="1" si="52"/>
        <v>1</v>
      </c>
      <c r="J178" s="70">
        <f t="shared" ca="1" si="61"/>
        <v>6902</v>
      </c>
      <c r="K178" s="1">
        <f t="shared" ca="1" si="62"/>
        <v>4</v>
      </c>
      <c r="L178" s="1" t="str">
        <f t="shared" ca="1" si="63"/>
        <v>El-Dekhila</v>
      </c>
      <c r="M178" s="70">
        <f t="shared" ca="1" si="64"/>
        <v>41412</v>
      </c>
      <c r="N178" s="70">
        <f t="shared" ca="1" si="65"/>
        <v>22872.059638126335</v>
      </c>
      <c r="O178" s="70">
        <f t="shared" ca="1" si="66"/>
        <v>264.50720558482556</v>
      </c>
      <c r="P178" s="70">
        <f t="shared" ca="1" si="67"/>
        <v>170</v>
      </c>
      <c r="Q178" s="70">
        <f t="shared" ca="1" si="68"/>
        <v>4578.3283659483186</v>
      </c>
      <c r="R178" s="70">
        <f t="shared" ca="1" si="69"/>
        <v>563.23699393301331</v>
      </c>
      <c r="S178" s="70">
        <f t="shared" ca="1" si="70"/>
        <v>42239.744199517845</v>
      </c>
      <c r="T178" s="70">
        <f t="shared" ca="1" si="71"/>
        <v>27620.388004074652</v>
      </c>
      <c r="U178" s="70">
        <f t="shared" ca="1" si="72"/>
        <v>14619.356195443193</v>
      </c>
      <c r="W178" s="7">
        <f t="shared" ca="1" si="73"/>
        <v>1</v>
      </c>
      <c r="X178" s="4">
        <f t="shared" ca="1" si="74"/>
        <v>0</v>
      </c>
      <c r="Y178" s="4"/>
      <c r="Z178" s="4"/>
      <c r="AA178" s="8"/>
      <c r="AC178" s="7">
        <f ca="1">IF(Table1[[#This Row],[field of work]] = "teaching",1,0)</f>
        <v>0</v>
      </c>
      <c r="AD178" s="4">
        <f ca="1">IF(Table1[[#This Row],[field of work]] = "health", 1,0)</f>
        <v>0</v>
      </c>
      <c r="AE178" s="4">
        <f ca="1">IF(Table1[[#This Row],[field of work]] = "construction", 1,0)</f>
        <v>0</v>
      </c>
      <c r="AF178" s="4">
        <f ca="1">IF(Table1[[#This Row],[field of work]] = "IT", 1,0)</f>
        <v>0</v>
      </c>
      <c r="AG178" s="4">
        <f ca="1">IF(Table1[[#This Row],[field of work]] = "general work", 1,0)</f>
        <v>1</v>
      </c>
      <c r="AH178" s="4">
        <f ca="1">IF(Table1[[#This Row],[field of work]] = "agriculture", 1,0)</f>
        <v>0</v>
      </c>
      <c r="AI178" s="4"/>
      <c r="AJ178" s="4"/>
      <c r="AK178" s="4"/>
      <c r="AL178" s="4"/>
      <c r="AM178" s="4"/>
      <c r="AN178" s="4"/>
      <c r="AO178" s="8"/>
      <c r="AP178" s="18">
        <f t="shared" ca="1" si="75"/>
        <v>264.50720558482556</v>
      </c>
      <c r="AQ178" s="19"/>
      <c r="AR178" s="23">
        <f ca="1">IF(Table1[[#This Row],[Debt]]&gt;$AS$2,1,0)</f>
        <v>1</v>
      </c>
      <c r="AS178" s="24"/>
      <c r="AT178" s="24"/>
      <c r="AU178" s="19"/>
      <c r="AV178" s="24"/>
      <c r="AW178" s="82">
        <f ca="1">Table1[[#This Row],[Mortage left]]/Table1[[#This Row],[Value of the house]]</f>
        <v>0.55230512020975409</v>
      </c>
      <c r="AX178" s="29">
        <f t="shared" ca="1" si="76"/>
        <v>0</v>
      </c>
      <c r="AY178" s="30"/>
      <c r="AZ178" s="19"/>
      <c r="BA178" s="68">
        <f ca="1" xml:space="preserve"> IF(Table1[[#This Row],[Area]]="Sedi Beshr",Table1[[#This Row],[Income]],0)</f>
        <v>0</v>
      </c>
      <c r="BB178" s="65"/>
      <c r="BC178" s="65">
        <f ca="1" xml:space="preserve"> IF(Table1[[#This Row],[Area]]="Miami",Table1[[#This Row],[Income]],0)</f>
        <v>0</v>
      </c>
      <c r="BD178" s="65"/>
      <c r="BE178" s="65">
        <f ca="1" xml:space="preserve"> IF(Table1[[#This Row],[Area]]="El-Shatbi",Table1[[#This Row],[Income]],0)</f>
        <v>0</v>
      </c>
      <c r="BF178" s="65"/>
      <c r="BG178" s="65">
        <f ca="1" xml:space="preserve"> IF(Table1[[#This Row],[Area]]="el-Hanovil",Table1[[#This Row],[Income]],0)</f>
        <v>0</v>
      </c>
      <c r="BH178" s="65"/>
      <c r="BI178" s="65">
        <f ca="1" xml:space="preserve"> IF(Table1[[#This Row],[Area]]="El-Dekhila",Table1[[#This Row],[Income]],0)</f>
        <v>6902</v>
      </c>
      <c r="BJ178" s="66"/>
      <c r="BK178" s="16"/>
      <c r="BL178" s="68">
        <f ca="1"/>
        <v>0</v>
      </c>
      <c r="BM178" s="65"/>
      <c r="BN178" s="65">
        <f ca="1"/>
        <v>0</v>
      </c>
      <c r="BO178" s="65"/>
      <c r="BP178" s="65">
        <f ca="1"/>
        <v>0</v>
      </c>
      <c r="BQ178" s="65"/>
      <c r="BR178" s="65">
        <f ca="1"/>
        <v>0</v>
      </c>
      <c r="BS178" s="65"/>
      <c r="BT178" s="65">
        <f ca="1"/>
        <v>3181</v>
      </c>
      <c r="BU178" s="24"/>
      <c r="BV178" s="65">
        <f ca="1"/>
        <v>0</v>
      </c>
      <c r="BW178" s="19"/>
      <c r="BX178" s="16"/>
      <c r="BY178" s="56">
        <f ca="1">IF(Table1[[#This Row],[Debt]]&gt;Table1[[#This Row],[Income]],1,0)</f>
        <v>0</v>
      </c>
      <c r="BZ178" s="19"/>
      <c r="CA178" s="24"/>
      <c r="CB178" s="76">
        <f t="shared" ca="1" si="77"/>
        <v>31</v>
      </c>
      <c r="CC178" s="24"/>
      <c r="CD178" s="19"/>
      <c r="CE178" s="16"/>
      <c r="CF178" s="16"/>
      <c r="CG178" s="16"/>
      <c r="CH178" s="16"/>
    </row>
    <row r="179" spans="1:86" x14ac:dyDescent="0.35">
      <c r="A179" s="1">
        <f t="shared" ca="1" si="53"/>
        <v>0</v>
      </c>
      <c r="B179" s="1" t="str">
        <f t="shared" ca="1" si="54"/>
        <v>Men</v>
      </c>
      <c r="C179" s="1">
        <f t="shared" ca="1" si="55"/>
        <v>24</v>
      </c>
      <c r="D179" s="1">
        <f t="shared" ca="1" si="56"/>
        <v>6</v>
      </c>
      <c r="E179" s="1" t="str">
        <f t="shared" ca="1" si="57"/>
        <v>agriculture</v>
      </c>
      <c r="F179" s="1">
        <f t="shared" ca="1" si="58"/>
        <v>1</v>
      </c>
      <c r="G179" s="1" t="str">
        <f t="shared" ca="1" si="59"/>
        <v>High school</v>
      </c>
      <c r="H179" s="1">
        <f t="shared" ca="1" si="60"/>
        <v>4</v>
      </c>
      <c r="I179" s="1">
        <f t="shared" ca="1" si="52"/>
        <v>1</v>
      </c>
      <c r="J179" s="70">
        <f t="shared" ca="1" si="61"/>
        <v>6794</v>
      </c>
      <c r="K179" s="1">
        <f t="shared" ca="1" si="62"/>
        <v>2</v>
      </c>
      <c r="L179" s="1" t="str">
        <f t="shared" ca="1" si="63"/>
        <v>Miami</v>
      </c>
      <c r="M179" s="70">
        <f t="shared" ca="1" si="64"/>
        <v>33970</v>
      </c>
      <c r="N179" s="70">
        <f t="shared" ca="1" si="65"/>
        <v>11372.291602777743</v>
      </c>
      <c r="O179" s="70">
        <f t="shared" ca="1" si="66"/>
        <v>4854.0236489894987</v>
      </c>
      <c r="P179" s="70">
        <f t="shared" ca="1" si="67"/>
        <v>1542</v>
      </c>
      <c r="Q179" s="70">
        <f t="shared" ca="1" si="68"/>
        <v>2225.2604438341477</v>
      </c>
      <c r="R179" s="70">
        <f t="shared" ca="1" si="69"/>
        <v>7581.9507304672434</v>
      </c>
      <c r="S179" s="70">
        <f t="shared" ca="1" si="70"/>
        <v>46405.97437945674</v>
      </c>
      <c r="T179" s="70">
        <f t="shared" ca="1" si="71"/>
        <v>15139.552046611891</v>
      </c>
      <c r="U179" s="70">
        <f t="shared" ca="1" si="72"/>
        <v>31266.42233284485</v>
      </c>
      <c r="W179" s="7">
        <f t="shared" ca="1" si="73"/>
        <v>0</v>
      </c>
      <c r="X179" s="4">
        <f t="shared" ca="1" si="74"/>
        <v>1</v>
      </c>
      <c r="Y179" s="4"/>
      <c r="Z179" s="4"/>
      <c r="AA179" s="8"/>
      <c r="AC179" s="7">
        <f ca="1">IF(Table1[[#This Row],[field of work]] = "teaching",1,0)</f>
        <v>0</v>
      </c>
      <c r="AD179" s="4">
        <f ca="1">IF(Table1[[#This Row],[field of work]] = "health", 1,0)</f>
        <v>0</v>
      </c>
      <c r="AE179" s="4">
        <f ca="1">IF(Table1[[#This Row],[field of work]] = "construction", 1,0)</f>
        <v>0</v>
      </c>
      <c r="AF179" s="4">
        <f ca="1">IF(Table1[[#This Row],[field of work]] = "IT", 1,0)</f>
        <v>0</v>
      </c>
      <c r="AG179" s="4">
        <f ca="1">IF(Table1[[#This Row],[field of work]] = "general work", 1,0)</f>
        <v>0</v>
      </c>
      <c r="AH179" s="4">
        <f ca="1">IF(Table1[[#This Row],[field of work]] = "agriculture", 1,0)</f>
        <v>1</v>
      </c>
      <c r="AI179" s="4"/>
      <c r="AJ179" s="4"/>
      <c r="AK179" s="4"/>
      <c r="AL179" s="4"/>
      <c r="AM179" s="4"/>
      <c r="AN179" s="4"/>
      <c r="AO179" s="8"/>
      <c r="AP179" s="18">
        <f t="shared" ca="1" si="75"/>
        <v>4854.0236489894987</v>
      </c>
      <c r="AQ179" s="19"/>
      <c r="AR179" s="23">
        <f ca="1">IF(Table1[[#This Row],[Debt]]&gt;$AS$2,1,0)</f>
        <v>1</v>
      </c>
      <c r="AS179" s="24"/>
      <c r="AT179" s="24"/>
      <c r="AU179" s="19"/>
      <c r="AV179" s="24"/>
      <c r="AW179" s="82">
        <f ca="1">Table1[[#This Row],[Mortage left]]/Table1[[#This Row],[Value of the house]]</f>
        <v>0.33477455410002188</v>
      </c>
      <c r="AX179" s="29">
        <f t="shared" ca="1" si="76"/>
        <v>0</v>
      </c>
      <c r="AY179" s="30"/>
      <c r="AZ179" s="19"/>
      <c r="BA179" s="68">
        <f ca="1" xml:space="preserve"> IF(Table1[[#This Row],[Area]]="Sedi Beshr",Table1[[#This Row],[Income]],0)</f>
        <v>0</v>
      </c>
      <c r="BB179" s="65"/>
      <c r="BC179" s="65">
        <f ca="1" xml:space="preserve"> IF(Table1[[#This Row],[Area]]="Miami",Table1[[#This Row],[Income]],0)</f>
        <v>6794</v>
      </c>
      <c r="BD179" s="65"/>
      <c r="BE179" s="65">
        <f ca="1" xml:space="preserve"> IF(Table1[[#This Row],[Area]]="El-Shatbi",Table1[[#This Row],[Income]],0)</f>
        <v>0</v>
      </c>
      <c r="BF179" s="65"/>
      <c r="BG179" s="65">
        <f ca="1" xml:space="preserve"> IF(Table1[[#This Row],[Area]]="el-Hanovil",Table1[[#This Row],[Income]],0)</f>
        <v>0</v>
      </c>
      <c r="BH179" s="65"/>
      <c r="BI179" s="65">
        <f ca="1" xml:space="preserve"> IF(Table1[[#This Row],[Area]]="El-Dekhila",Table1[[#This Row],[Income]],0)</f>
        <v>0</v>
      </c>
      <c r="BJ179" s="66"/>
      <c r="BK179" s="16"/>
      <c r="BL179" s="68">
        <f ca="1"/>
        <v>0</v>
      </c>
      <c r="BM179" s="65"/>
      <c r="BN179" s="65">
        <f ca="1"/>
        <v>0</v>
      </c>
      <c r="BO179" s="65"/>
      <c r="BP179" s="65">
        <f ca="1"/>
        <v>0</v>
      </c>
      <c r="BQ179" s="65"/>
      <c r="BR179" s="65">
        <f ca="1"/>
        <v>0</v>
      </c>
      <c r="BS179" s="65"/>
      <c r="BT179" s="65">
        <f ca="1"/>
        <v>6902</v>
      </c>
      <c r="BU179" s="24"/>
      <c r="BV179" s="65">
        <f ca="1"/>
        <v>0</v>
      </c>
      <c r="BW179" s="19"/>
      <c r="BX179" s="16"/>
      <c r="BY179" s="56">
        <f ca="1">IF(Table1[[#This Row],[Debt]]&gt;Table1[[#This Row],[Income]],1,0)</f>
        <v>0</v>
      </c>
      <c r="BZ179" s="19"/>
      <c r="CA179" s="24"/>
      <c r="CB179" s="76">
        <f t="shared" ca="1" si="77"/>
        <v>24</v>
      </c>
      <c r="CC179" s="24"/>
      <c r="CD179" s="19"/>
      <c r="CE179" s="16"/>
      <c r="CF179" s="16"/>
      <c r="CG179" s="16"/>
      <c r="CH179" s="16"/>
    </row>
    <row r="180" spans="1:86" x14ac:dyDescent="0.35">
      <c r="A180" s="1">
        <f t="shared" ca="1" si="53"/>
        <v>0</v>
      </c>
      <c r="B180" s="1" t="str">
        <f t="shared" ca="1" si="54"/>
        <v>Men</v>
      </c>
      <c r="C180" s="1">
        <f t="shared" ca="1" si="55"/>
        <v>23</v>
      </c>
      <c r="D180" s="1">
        <f t="shared" ca="1" si="56"/>
        <v>2</v>
      </c>
      <c r="E180" s="1" t="str">
        <f t="shared" ca="1" si="57"/>
        <v>construction</v>
      </c>
      <c r="F180" s="1">
        <f t="shared" ca="1" si="58"/>
        <v>5</v>
      </c>
      <c r="G180" s="1" t="str">
        <f t="shared" ca="1" si="59"/>
        <v>other</v>
      </c>
      <c r="H180" s="1">
        <f t="shared" ca="1" si="60"/>
        <v>4</v>
      </c>
      <c r="I180" s="1">
        <f t="shared" ca="1" si="52"/>
        <v>1</v>
      </c>
      <c r="J180" s="70">
        <f t="shared" ca="1" si="61"/>
        <v>1893</v>
      </c>
      <c r="K180" s="1">
        <f t="shared" ca="1" si="62"/>
        <v>3</v>
      </c>
      <c r="L180" s="1" t="str">
        <f t="shared" ca="1" si="63"/>
        <v>El-Hanovil</v>
      </c>
      <c r="M180" s="70">
        <f t="shared" ca="1" si="64"/>
        <v>11358</v>
      </c>
      <c r="N180" s="70">
        <f t="shared" ca="1" si="65"/>
        <v>6144.7293768003146</v>
      </c>
      <c r="O180" s="70">
        <f t="shared" ca="1" si="66"/>
        <v>1556.4704503402397</v>
      </c>
      <c r="P180" s="70">
        <f t="shared" ca="1" si="67"/>
        <v>812</v>
      </c>
      <c r="Q180" s="70">
        <f t="shared" ca="1" si="68"/>
        <v>2913.571340490621</v>
      </c>
      <c r="R180" s="70">
        <f t="shared" ca="1" si="69"/>
        <v>2631.3870565496923</v>
      </c>
      <c r="S180" s="70">
        <f t="shared" ca="1" si="70"/>
        <v>15545.857506889932</v>
      </c>
      <c r="T180" s="70">
        <f t="shared" ca="1" si="71"/>
        <v>9870.3007172909347</v>
      </c>
      <c r="U180" s="70">
        <f t="shared" ca="1" si="72"/>
        <v>5675.5567895989971</v>
      </c>
      <c r="W180" s="7">
        <f t="shared" ca="1" si="73"/>
        <v>0</v>
      </c>
      <c r="X180" s="4">
        <f t="shared" ca="1" si="74"/>
        <v>1</v>
      </c>
      <c r="Y180" s="4"/>
      <c r="Z180" s="4"/>
      <c r="AA180" s="8"/>
      <c r="AC180" s="7">
        <f ca="1">IF(Table1[[#This Row],[field of work]] = "teaching",1,0)</f>
        <v>0</v>
      </c>
      <c r="AD180" s="4">
        <f ca="1">IF(Table1[[#This Row],[field of work]] = "health", 1,0)</f>
        <v>0</v>
      </c>
      <c r="AE180" s="4">
        <f ca="1">IF(Table1[[#This Row],[field of work]] = "construction", 1,0)</f>
        <v>1</v>
      </c>
      <c r="AF180" s="4">
        <f ca="1">IF(Table1[[#This Row],[field of work]] = "IT", 1,0)</f>
        <v>0</v>
      </c>
      <c r="AG180" s="4">
        <f ca="1">IF(Table1[[#This Row],[field of work]] = "general work", 1,0)</f>
        <v>0</v>
      </c>
      <c r="AH180" s="4">
        <f ca="1">IF(Table1[[#This Row],[field of work]] = "agriculture", 1,0)</f>
        <v>0</v>
      </c>
      <c r="AI180" s="4"/>
      <c r="AJ180" s="4"/>
      <c r="AK180" s="4"/>
      <c r="AL180" s="4"/>
      <c r="AM180" s="4"/>
      <c r="AN180" s="4"/>
      <c r="AO180" s="8"/>
      <c r="AP180" s="18">
        <f t="shared" ca="1" si="75"/>
        <v>1556.4704503402397</v>
      </c>
      <c r="AQ180" s="19"/>
      <c r="AR180" s="23">
        <f ca="1">IF(Table1[[#This Row],[Debt]]&gt;$AS$2,1,0)</f>
        <v>1</v>
      </c>
      <c r="AS180" s="24"/>
      <c r="AT180" s="24"/>
      <c r="AU180" s="19"/>
      <c r="AV180" s="24"/>
      <c r="AW180" s="82">
        <f ca="1">Table1[[#This Row],[Mortage left]]/Table1[[#This Row],[Value of the house]]</f>
        <v>0.54100452340203509</v>
      </c>
      <c r="AX180" s="29">
        <f t="shared" ca="1" si="76"/>
        <v>0</v>
      </c>
      <c r="AY180" s="30"/>
      <c r="AZ180" s="19"/>
      <c r="BA180" s="68">
        <f ca="1" xml:space="preserve"> IF(Table1[[#This Row],[Area]]="Sedi Beshr",Table1[[#This Row],[Income]],0)</f>
        <v>0</v>
      </c>
      <c r="BB180" s="65"/>
      <c r="BC180" s="65">
        <f ca="1" xml:space="preserve"> IF(Table1[[#This Row],[Area]]="Miami",Table1[[#This Row],[Income]],0)</f>
        <v>0</v>
      </c>
      <c r="BD180" s="65"/>
      <c r="BE180" s="65">
        <f ca="1" xml:space="preserve"> IF(Table1[[#This Row],[Area]]="El-Shatbi",Table1[[#This Row],[Income]],0)</f>
        <v>0</v>
      </c>
      <c r="BF180" s="65"/>
      <c r="BG180" s="65">
        <f ca="1" xml:space="preserve"> IF(Table1[[#This Row],[Area]]="el-Hanovil",Table1[[#This Row],[Income]],0)</f>
        <v>1893</v>
      </c>
      <c r="BH180" s="65"/>
      <c r="BI180" s="65">
        <f ca="1" xml:space="preserve"> IF(Table1[[#This Row],[Area]]="El-Dekhila",Table1[[#This Row],[Income]],0)</f>
        <v>0</v>
      </c>
      <c r="BJ180" s="66"/>
      <c r="BK180" s="16"/>
      <c r="BL180" s="68">
        <f ca="1"/>
        <v>0</v>
      </c>
      <c r="BM180" s="65"/>
      <c r="BN180" s="65">
        <f ca="1"/>
        <v>0</v>
      </c>
      <c r="BO180" s="65"/>
      <c r="BP180" s="65">
        <f ca="1"/>
        <v>0</v>
      </c>
      <c r="BQ180" s="65"/>
      <c r="BR180" s="65">
        <f ca="1"/>
        <v>0</v>
      </c>
      <c r="BS180" s="65"/>
      <c r="BT180" s="65">
        <f ca="1"/>
        <v>0</v>
      </c>
      <c r="BU180" s="24"/>
      <c r="BV180" s="65">
        <f ca="1"/>
        <v>6794</v>
      </c>
      <c r="BW180" s="19"/>
      <c r="BX180" s="16"/>
      <c r="BY180" s="56">
        <f ca="1">IF(Table1[[#This Row],[Debt]]&gt;Table1[[#This Row],[Income]],1,0)</f>
        <v>1</v>
      </c>
      <c r="BZ180" s="19"/>
      <c r="CA180" s="24"/>
      <c r="CB180" s="76">
        <f t="shared" ca="1" si="77"/>
        <v>24</v>
      </c>
      <c r="CC180" s="24"/>
      <c r="CD180" s="19"/>
      <c r="CE180" s="16"/>
      <c r="CF180" s="16"/>
      <c r="CG180" s="16"/>
      <c r="CH180" s="16"/>
    </row>
    <row r="181" spans="1:86" x14ac:dyDescent="0.35">
      <c r="A181" s="1">
        <f t="shared" ca="1" si="53"/>
        <v>0</v>
      </c>
      <c r="B181" s="1" t="str">
        <f t="shared" ca="1" si="54"/>
        <v>Men</v>
      </c>
      <c r="C181" s="1">
        <f t="shared" ca="1" si="55"/>
        <v>23</v>
      </c>
      <c r="D181" s="1">
        <f t="shared" ca="1" si="56"/>
        <v>6</v>
      </c>
      <c r="E181" s="1" t="str">
        <f t="shared" ca="1" si="57"/>
        <v>agriculture</v>
      </c>
      <c r="F181" s="1">
        <f t="shared" ca="1" si="58"/>
        <v>2</v>
      </c>
      <c r="G181" s="1" t="str">
        <f t="shared" ca="1" si="59"/>
        <v>college</v>
      </c>
      <c r="H181" s="1">
        <f t="shared" ca="1" si="60"/>
        <v>3</v>
      </c>
      <c r="I181" s="1">
        <f t="shared" ca="1" si="52"/>
        <v>1</v>
      </c>
      <c r="J181" s="70">
        <f t="shared" ca="1" si="61"/>
        <v>3218</v>
      </c>
      <c r="K181" s="1">
        <f t="shared" ca="1" si="62"/>
        <v>5</v>
      </c>
      <c r="L181" s="1" t="str">
        <f t="shared" ca="1" si="63"/>
        <v>Sedi Beshr</v>
      </c>
      <c r="M181" s="70">
        <f t="shared" ca="1" si="64"/>
        <v>19308</v>
      </c>
      <c r="N181" s="70">
        <f t="shared" ca="1" si="65"/>
        <v>13711.154715486551</v>
      </c>
      <c r="O181" s="70">
        <f t="shared" ca="1" si="66"/>
        <v>2763.0151096850859</v>
      </c>
      <c r="P181" s="70">
        <f t="shared" ca="1" si="67"/>
        <v>2073</v>
      </c>
      <c r="Q181" s="70">
        <f t="shared" ca="1" si="68"/>
        <v>3340.3813911269549</v>
      </c>
      <c r="R181" s="70">
        <f t="shared" ca="1" si="69"/>
        <v>2435.4732899029591</v>
      </c>
      <c r="S181" s="70">
        <f t="shared" ca="1" si="70"/>
        <v>24506.488399588045</v>
      </c>
      <c r="T181" s="70">
        <f t="shared" ca="1" si="71"/>
        <v>19124.536106613505</v>
      </c>
      <c r="U181" s="70">
        <f t="shared" ca="1" si="72"/>
        <v>5381.9522929745399</v>
      </c>
      <c r="W181" s="7">
        <f t="shared" ca="1" si="73"/>
        <v>0</v>
      </c>
      <c r="X181" s="4">
        <f t="shared" ca="1" si="74"/>
        <v>1</v>
      </c>
      <c r="Y181" s="4"/>
      <c r="Z181" s="4"/>
      <c r="AA181" s="8"/>
      <c r="AC181" s="7">
        <f ca="1">IF(Table1[[#This Row],[field of work]] = "teaching",1,0)</f>
        <v>0</v>
      </c>
      <c r="AD181" s="4">
        <f ca="1">IF(Table1[[#This Row],[field of work]] = "health", 1,0)</f>
        <v>0</v>
      </c>
      <c r="AE181" s="4">
        <f ca="1">IF(Table1[[#This Row],[field of work]] = "construction", 1,0)</f>
        <v>0</v>
      </c>
      <c r="AF181" s="4">
        <f ca="1">IF(Table1[[#This Row],[field of work]] = "IT", 1,0)</f>
        <v>0</v>
      </c>
      <c r="AG181" s="4">
        <f ca="1">IF(Table1[[#This Row],[field of work]] = "general work", 1,0)</f>
        <v>0</v>
      </c>
      <c r="AH181" s="4">
        <f ca="1">IF(Table1[[#This Row],[field of work]] = "agriculture", 1,0)</f>
        <v>1</v>
      </c>
      <c r="AI181" s="4"/>
      <c r="AJ181" s="4"/>
      <c r="AK181" s="4"/>
      <c r="AL181" s="4"/>
      <c r="AM181" s="4"/>
      <c r="AN181" s="4"/>
      <c r="AO181" s="8"/>
      <c r="AP181" s="18">
        <f t="shared" ca="1" si="75"/>
        <v>2763.0151096850859</v>
      </c>
      <c r="AQ181" s="19"/>
      <c r="AR181" s="23">
        <f ca="1">IF(Table1[[#This Row],[Debt]]&gt;$AS$2,1,0)</f>
        <v>1</v>
      </c>
      <c r="AS181" s="24"/>
      <c r="AT181" s="24"/>
      <c r="AU181" s="19"/>
      <c r="AV181" s="24"/>
      <c r="AW181" s="82">
        <f ca="1">Table1[[#This Row],[Mortage left]]/Table1[[#This Row],[Value of the house]]</f>
        <v>0.7101281704726824</v>
      </c>
      <c r="AX181" s="29">
        <f t="shared" ca="1" si="76"/>
        <v>0</v>
      </c>
      <c r="AY181" s="30"/>
      <c r="AZ181" s="19"/>
      <c r="BA181" s="68">
        <f ca="1" xml:space="preserve"> IF(Table1[[#This Row],[Area]]="Sedi Beshr",Table1[[#This Row],[Income]],0)</f>
        <v>3218</v>
      </c>
      <c r="BB181" s="65"/>
      <c r="BC181" s="65">
        <f ca="1" xml:space="preserve"> IF(Table1[[#This Row],[Area]]="Miami",Table1[[#This Row],[Income]],0)</f>
        <v>0</v>
      </c>
      <c r="BD181" s="65"/>
      <c r="BE181" s="65">
        <f ca="1" xml:space="preserve"> IF(Table1[[#This Row],[Area]]="El-Shatbi",Table1[[#This Row],[Income]],0)</f>
        <v>0</v>
      </c>
      <c r="BF181" s="65"/>
      <c r="BG181" s="65">
        <f ca="1" xml:space="preserve"> IF(Table1[[#This Row],[Area]]="el-Hanovil",Table1[[#This Row],[Income]],0)</f>
        <v>0</v>
      </c>
      <c r="BH181" s="65"/>
      <c r="BI181" s="65">
        <f ca="1" xml:space="preserve"> IF(Table1[[#This Row],[Area]]="El-Dekhila",Table1[[#This Row],[Income]],0)</f>
        <v>0</v>
      </c>
      <c r="BJ181" s="66"/>
      <c r="BK181" s="16"/>
      <c r="BL181" s="68">
        <f ca="1"/>
        <v>0</v>
      </c>
      <c r="BM181" s="65"/>
      <c r="BN181" s="65">
        <f ca="1"/>
        <v>1893</v>
      </c>
      <c r="BO181" s="65"/>
      <c r="BP181" s="65">
        <f ca="1"/>
        <v>0</v>
      </c>
      <c r="BQ181" s="65"/>
      <c r="BR181" s="65">
        <f ca="1"/>
        <v>0</v>
      </c>
      <c r="BS181" s="65"/>
      <c r="BT181" s="65">
        <f ca="1"/>
        <v>0</v>
      </c>
      <c r="BU181" s="24"/>
      <c r="BV181" s="65">
        <f ca="1"/>
        <v>0</v>
      </c>
      <c r="BW181" s="19"/>
      <c r="BX181" s="16"/>
      <c r="BY181" s="56">
        <f ca="1">IF(Table1[[#This Row],[Debt]]&gt;Table1[[#This Row],[Income]],1,0)</f>
        <v>1</v>
      </c>
      <c r="BZ181" s="19"/>
      <c r="CA181" s="24"/>
      <c r="CB181" s="76">
        <f t="shared" ca="1" si="77"/>
        <v>23</v>
      </c>
      <c r="CC181" s="24"/>
      <c r="CD181" s="19"/>
      <c r="CE181" s="16"/>
      <c r="CF181" s="16"/>
      <c r="CG181" s="16"/>
      <c r="CH181" s="16"/>
    </row>
    <row r="182" spans="1:86" x14ac:dyDescent="0.35">
      <c r="A182" s="1">
        <f t="shared" ca="1" si="53"/>
        <v>1</v>
      </c>
      <c r="B182" s="1" t="str">
        <f t="shared" ca="1" si="54"/>
        <v>Women</v>
      </c>
      <c r="C182" s="1">
        <f t="shared" ca="1" si="55"/>
        <v>25</v>
      </c>
      <c r="D182" s="1">
        <f t="shared" ca="1" si="56"/>
        <v>2</v>
      </c>
      <c r="E182" s="1" t="str">
        <f t="shared" ca="1" si="57"/>
        <v>construction</v>
      </c>
      <c r="F182" s="1">
        <f t="shared" ca="1" si="58"/>
        <v>4</v>
      </c>
      <c r="G182" s="1" t="str">
        <f t="shared" ca="1" si="59"/>
        <v>technical</v>
      </c>
      <c r="H182" s="1">
        <f t="shared" ca="1" si="60"/>
        <v>4</v>
      </c>
      <c r="I182" s="1">
        <f t="shared" ca="1" si="52"/>
        <v>1</v>
      </c>
      <c r="J182" s="70">
        <f t="shared" ca="1" si="61"/>
        <v>1990</v>
      </c>
      <c r="K182" s="1">
        <f t="shared" ca="1" si="62"/>
        <v>5</v>
      </c>
      <c r="L182" s="1" t="str">
        <f t="shared" ca="1" si="63"/>
        <v>Sedi Beshr</v>
      </c>
      <c r="M182" s="70">
        <f t="shared" ca="1" si="64"/>
        <v>5970</v>
      </c>
      <c r="N182" s="70">
        <f t="shared" ca="1" si="65"/>
        <v>5624.5878415816787</v>
      </c>
      <c r="O182" s="70">
        <f t="shared" ca="1" si="66"/>
        <v>446.70767653648778</v>
      </c>
      <c r="P182" s="70">
        <f t="shared" ca="1" si="67"/>
        <v>224</v>
      </c>
      <c r="Q182" s="70">
        <f t="shared" ca="1" si="68"/>
        <v>966.56048095738504</v>
      </c>
      <c r="R182" s="70">
        <f t="shared" ca="1" si="69"/>
        <v>1964.4222095338075</v>
      </c>
      <c r="S182" s="70">
        <f t="shared" ca="1" si="70"/>
        <v>8381.1298860702955</v>
      </c>
      <c r="T182" s="70">
        <f t="shared" ca="1" si="71"/>
        <v>6815.1483225390639</v>
      </c>
      <c r="U182" s="70">
        <f t="shared" ca="1" si="72"/>
        <v>1565.9815635312316</v>
      </c>
      <c r="W182" s="7">
        <f t="shared" ca="1" si="73"/>
        <v>1</v>
      </c>
      <c r="X182" s="4">
        <f t="shared" ca="1" si="74"/>
        <v>0</v>
      </c>
      <c r="Y182" s="4"/>
      <c r="Z182" s="4"/>
      <c r="AA182" s="8"/>
      <c r="AC182" s="7">
        <f ca="1">IF(Table1[[#This Row],[field of work]] = "teaching",1,0)</f>
        <v>0</v>
      </c>
      <c r="AD182" s="4">
        <f ca="1">IF(Table1[[#This Row],[field of work]] = "health", 1,0)</f>
        <v>0</v>
      </c>
      <c r="AE182" s="4">
        <f ca="1">IF(Table1[[#This Row],[field of work]] = "construction", 1,0)</f>
        <v>1</v>
      </c>
      <c r="AF182" s="4">
        <f ca="1">IF(Table1[[#This Row],[field of work]] = "IT", 1,0)</f>
        <v>0</v>
      </c>
      <c r="AG182" s="4">
        <f ca="1">IF(Table1[[#This Row],[field of work]] = "general work", 1,0)</f>
        <v>0</v>
      </c>
      <c r="AH182" s="4">
        <f ca="1">IF(Table1[[#This Row],[field of work]] = "agriculture", 1,0)</f>
        <v>0</v>
      </c>
      <c r="AI182" s="4"/>
      <c r="AJ182" s="4"/>
      <c r="AK182" s="4"/>
      <c r="AL182" s="4"/>
      <c r="AM182" s="4"/>
      <c r="AN182" s="4"/>
      <c r="AO182" s="8"/>
      <c r="AP182" s="18">
        <f t="shared" ca="1" si="75"/>
        <v>446.70767653648778</v>
      </c>
      <c r="AQ182" s="19"/>
      <c r="AR182" s="23">
        <f ca="1">IF(Table1[[#This Row],[Debt]]&gt;$AS$2,1,0)</f>
        <v>0</v>
      </c>
      <c r="AS182" s="24"/>
      <c r="AT182" s="24"/>
      <c r="AU182" s="19"/>
      <c r="AV182" s="24"/>
      <c r="AW182" s="82">
        <f ca="1">Table1[[#This Row],[Mortage left]]/Table1[[#This Row],[Value of the house]]</f>
        <v>0.9421420170153566</v>
      </c>
      <c r="AX182" s="29">
        <f t="shared" ca="1" si="76"/>
        <v>0</v>
      </c>
      <c r="AY182" s="30"/>
      <c r="AZ182" s="19"/>
      <c r="BA182" s="68">
        <f ca="1" xml:space="preserve"> IF(Table1[[#This Row],[Area]]="Sedi Beshr",Table1[[#This Row],[Income]],0)</f>
        <v>1990</v>
      </c>
      <c r="BB182" s="65"/>
      <c r="BC182" s="65">
        <f ca="1" xml:space="preserve"> IF(Table1[[#This Row],[Area]]="Miami",Table1[[#This Row],[Income]],0)</f>
        <v>0</v>
      </c>
      <c r="BD182" s="65"/>
      <c r="BE182" s="65">
        <f ca="1" xml:space="preserve"> IF(Table1[[#This Row],[Area]]="El-Shatbi",Table1[[#This Row],[Income]],0)</f>
        <v>0</v>
      </c>
      <c r="BF182" s="65"/>
      <c r="BG182" s="65">
        <f ca="1" xml:space="preserve"> IF(Table1[[#This Row],[Area]]="el-Hanovil",Table1[[#This Row],[Income]],0)</f>
        <v>0</v>
      </c>
      <c r="BH182" s="65"/>
      <c r="BI182" s="65">
        <f ca="1" xml:space="preserve"> IF(Table1[[#This Row],[Area]]="El-Dekhila",Table1[[#This Row],[Income]],0)</f>
        <v>0</v>
      </c>
      <c r="BJ182" s="66"/>
      <c r="BK182" s="16"/>
      <c r="BL182" s="68">
        <f ca="1"/>
        <v>0</v>
      </c>
      <c r="BM182" s="65"/>
      <c r="BN182" s="65">
        <f ca="1"/>
        <v>0</v>
      </c>
      <c r="BO182" s="65"/>
      <c r="BP182" s="65">
        <f ca="1"/>
        <v>0</v>
      </c>
      <c r="BQ182" s="65"/>
      <c r="BR182" s="65">
        <f ca="1"/>
        <v>0</v>
      </c>
      <c r="BS182" s="65"/>
      <c r="BT182" s="65">
        <f ca="1"/>
        <v>0</v>
      </c>
      <c r="BU182" s="24"/>
      <c r="BV182" s="65">
        <f ca="1"/>
        <v>3218</v>
      </c>
      <c r="BW182" s="19"/>
      <c r="BX182" s="16"/>
      <c r="BY182" s="56">
        <f ca="1">IF(Table1[[#This Row],[Debt]]&gt;Table1[[#This Row],[Income]],1,0)</f>
        <v>0</v>
      </c>
      <c r="BZ182" s="19"/>
      <c r="CA182" s="24"/>
      <c r="CB182" s="76">
        <f t="shared" ca="1" si="77"/>
        <v>23</v>
      </c>
      <c r="CC182" s="24"/>
      <c r="CD182" s="19"/>
      <c r="CE182" s="16"/>
      <c r="CF182" s="16"/>
      <c r="CG182" s="16"/>
      <c r="CH182" s="16"/>
    </row>
    <row r="183" spans="1:86" x14ac:dyDescent="0.35">
      <c r="A183" s="1">
        <f t="shared" ca="1" si="53"/>
        <v>0</v>
      </c>
      <c r="B183" s="1" t="str">
        <f t="shared" ca="1" si="54"/>
        <v>Men</v>
      </c>
      <c r="C183" s="1">
        <f t="shared" ca="1" si="55"/>
        <v>38</v>
      </c>
      <c r="D183" s="1">
        <f t="shared" ca="1" si="56"/>
        <v>2</v>
      </c>
      <c r="E183" s="1" t="str">
        <f t="shared" ca="1" si="57"/>
        <v>construction</v>
      </c>
      <c r="F183" s="1">
        <f t="shared" ca="1" si="58"/>
        <v>1</v>
      </c>
      <c r="G183" s="1" t="str">
        <f t="shared" ca="1" si="59"/>
        <v>High school</v>
      </c>
      <c r="H183" s="1">
        <f t="shared" ca="1" si="60"/>
        <v>2</v>
      </c>
      <c r="I183" s="1">
        <f t="shared" ca="1" si="52"/>
        <v>2</v>
      </c>
      <c r="J183" s="70">
        <f t="shared" ca="1" si="61"/>
        <v>6888</v>
      </c>
      <c r="K183" s="1">
        <f t="shared" ca="1" si="62"/>
        <v>1</v>
      </c>
      <c r="L183" s="1" t="str">
        <f t="shared" ca="1" si="63"/>
        <v>El-Shatbi</v>
      </c>
      <c r="M183" s="70">
        <f t="shared" ca="1" si="64"/>
        <v>34440</v>
      </c>
      <c r="N183" s="70">
        <f t="shared" ca="1" si="65"/>
        <v>13453.136721704734</v>
      </c>
      <c r="O183" s="70">
        <f t="shared" ca="1" si="66"/>
        <v>10272.973360907346</v>
      </c>
      <c r="P183" s="70">
        <f t="shared" ca="1" si="67"/>
        <v>4972</v>
      </c>
      <c r="Q183" s="70">
        <f t="shared" ca="1" si="68"/>
        <v>3657.166096076382</v>
      </c>
      <c r="R183" s="70">
        <f t="shared" ca="1" si="69"/>
        <v>8367.9131502305281</v>
      </c>
      <c r="S183" s="70">
        <f t="shared" ca="1" si="70"/>
        <v>53080.886511137869</v>
      </c>
      <c r="T183" s="70">
        <f t="shared" ca="1" si="71"/>
        <v>22082.302817781114</v>
      </c>
      <c r="U183" s="70">
        <f t="shared" ca="1" si="72"/>
        <v>30998.583693356755</v>
      </c>
      <c r="W183" s="7">
        <f t="shared" ca="1" si="73"/>
        <v>0</v>
      </c>
      <c r="X183" s="4">
        <f t="shared" ca="1" si="74"/>
        <v>1</v>
      </c>
      <c r="Y183" s="4"/>
      <c r="Z183" s="4"/>
      <c r="AA183" s="8"/>
      <c r="AC183" s="7">
        <f ca="1">IF(Table1[[#This Row],[field of work]] = "teaching",1,0)</f>
        <v>0</v>
      </c>
      <c r="AD183" s="4">
        <f ca="1">IF(Table1[[#This Row],[field of work]] = "health", 1,0)</f>
        <v>0</v>
      </c>
      <c r="AE183" s="4">
        <f ca="1">IF(Table1[[#This Row],[field of work]] = "construction", 1,0)</f>
        <v>1</v>
      </c>
      <c r="AF183" s="4">
        <f ca="1">IF(Table1[[#This Row],[field of work]] = "IT", 1,0)</f>
        <v>0</v>
      </c>
      <c r="AG183" s="4">
        <f ca="1">IF(Table1[[#This Row],[field of work]] = "general work", 1,0)</f>
        <v>0</v>
      </c>
      <c r="AH183" s="4">
        <f ca="1">IF(Table1[[#This Row],[field of work]] = "agriculture", 1,0)</f>
        <v>0</v>
      </c>
      <c r="AI183" s="4"/>
      <c r="AJ183" s="4"/>
      <c r="AK183" s="4"/>
      <c r="AL183" s="4"/>
      <c r="AM183" s="4"/>
      <c r="AN183" s="4"/>
      <c r="AO183" s="8"/>
      <c r="AP183" s="18">
        <f t="shared" ca="1" si="75"/>
        <v>5136.4866804536732</v>
      </c>
      <c r="AQ183" s="19"/>
      <c r="AR183" s="23">
        <f ca="1">IF(Table1[[#This Row],[Debt]]&gt;$AS$2,1,0)</f>
        <v>1</v>
      </c>
      <c r="AS183" s="24"/>
      <c r="AT183" s="24"/>
      <c r="AU183" s="19"/>
      <c r="AV183" s="24"/>
      <c r="AW183" s="82">
        <f ca="1">Table1[[#This Row],[Mortage left]]/Table1[[#This Row],[Value of the house]]</f>
        <v>0.39062534035147312</v>
      </c>
      <c r="AX183" s="29">
        <f t="shared" ca="1" si="76"/>
        <v>0</v>
      </c>
      <c r="AY183" s="30"/>
      <c r="AZ183" s="19"/>
      <c r="BA183" s="68">
        <f ca="1" xml:space="preserve"> IF(Table1[[#This Row],[Area]]="Sedi Beshr",Table1[[#This Row],[Income]],0)</f>
        <v>0</v>
      </c>
      <c r="BB183" s="65"/>
      <c r="BC183" s="65">
        <f ca="1" xml:space="preserve"> IF(Table1[[#This Row],[Area]]="Miami",Table1[[#This Row],[Income]],0)</f>
        <v>0</v>
      </c>
      <c r="BD183" s="65"/>
      <c r="BE183" s="65">
        <f ca="1" xml:space="preserve"> IF(Table1[[#This Row],[Area]]="El-Shatbi",Table1[[#This Row],[Income]],0)</f>
        <v>6888</v>
      </c>
      <c r="BF183" s="65"/>
      <c r="BG183" s="65">
        <f ca="1" xml:space="preserve"> IF(Table1[[#This Row],[Area]]="el-Hanovil",Table1[[#This Row],[Income]],0)</f>
        <v>0</v>
      </c>
      <c r="BH183" s="65"/>
      <c r="BI183" s="65">
        <f ca="1" xml:space="preserve"> IF(Table1[[#This Row],[Area]]="El-Dekhila",Table1[[#This Row],[Income]],0)</f>
        <v>0</v>
      </c>
      <c r="BJ183" s="66"/>
      <c r="BK183" s="16"/>
      <c r="BL183" s="68">
        <f ca="1"/>
        <v>0</v>
      </c>
      <c r="BM183" s="65"/>
      <c r="BN183" s="65">
        <f ca="1"/>
        <v>1990</v>
      </c>
      <c r="BO183" s="65"/>
      <c r="BP183" s="65">
        <f ca="1"/>
        <v>0</v>
      </c>
      <c r="BQ183" s="65"/>
      <c r="BR183" s="65">
        <f ca="1"/>
        <v>0</v>
      </c>
      <c r="BS183" s="65"/>
      <c r="BT183" s="65">
        <f ca="1"/>
        <v>0</v>
      </c>
      <c r="BU183" s="24"/>
      <c r="BV183" s="65">
        <f ca="1"/>
        <v>0</v>
      </c>
      <c r="BW183" s="19"/>
      <c r="BX183" s="16"/>
      <c r="BY183" s="56">
        <f ca="1">IF(Table1[[#This Row],[Debt]]&gt;Table1[[#This Row],[Income]],1,0)</f>
        <v>0</v>
      </c>
      <c r="BZ183" s="19"/>
      <c r="CA183" s="24"/>
      <c r="CB183" s="76">
        <f t="shared" ca="1" si="77"/>
        <v>25</v>
      </c>
      <c r="CC183" s="24"/>
      <c r="CD183" s="19"/>
      <c r="CE183" s="16"/>
      <c r="CF183" s="16"/>
      <c r="CG183" s="16"/>
      <c r="CH183" s="16"/>
    </row>
    <row r="184" spans="1:86" x14ac:dyDescent="0.35">
      <c r="A184" s="1">
        <f t="shared" ca="1" si="53"/>
        <v>1</v>
      </c>
      <c r="B184" s="1" t="str">
        <f t="shared" ca="1" si="54"/>
        <v>Women</v>
      </c>
      <c r="C184" s="1">
        <f t="shared" ca="1" si="55"/>
        <v>29</v>
      </c>
      <c r="D184" s="1">
        <f t="shared" ca="1" si="56"/>
        <v>2</v>
      </c>
      <c r="E184" s="1" t="str">
        <f t="shared" ca="1" si="57"/>
        <v>construction</v>
      </c>
      <c r="F184" s="1">
        <f t="shared" ca="1" si="58"/>
        <v>5</v>
      </c>
      <c r="G184" s="1" t="str">
        <f t="shared" ca="1" si="59"/>
        <v>other</v>
      </c>
      <c r="H184" s="1">
        <f t="shared" ca="1" si="60"/>
        <v>3</v>
      </c>
      <c r="I184" s="1">
        <f t="shared" ca="1" si="52"/>
        <v>1</v>
      </c>
      <c r="J184" s="70">
        <f t="shared" ca="1" si="61"/>
        <v>6824</v>
      </c>
      <c r="K184" s="1">
        <f t="shared" ca="1" si="62"/>
        <v>5</v>
      </c>
      <c r="L184" s="1" t="str">
        <f t="shared" ca="1" si="63"/>
        <v>Sedi Beshr</v>
      </c>
      <c r="M184" s="70">
        <f t="shared" ca="1" si="64"/>
        <v>20472</v>
      </c>
      <c r="N184" s="70">
        <f t="shared" ca="1" si="65"/>
        <v>14020.575250676187</v>
      </c>
      <c r="O184" s="70">
        <f t="shared" ca="1" si="66"/>
        <v>3580.7503645472489</v>
      </c>
      <c r="P184" s="70">
        <f t="shared" ca="1" si="67"/>
        <v>3285</v>
      </c>
      <c r="Q184" s="70">
        <f t="shared" ca="1" si="68"/>
        <v>3377.6437659469043</v>
      </c>
      <c r="R184" s="70">
        <f t="shared" ca="1" si="69"/>
        <v>1692.9251526512344</v>
      </c>
      <c r="S184" s="70">
        <f t="shared" ca="1" si="70"/>
        <v>25745.675517198484</v>
      </c>
      <c r="T184" s="70">
        <f t="shared" ca="1" si="71"/>
        <v>20683.21901662309</v>
      </c>
      <c r="U184" s="70">
        <f t="shared" ca="1" si="72"/>
        <v>5062.4565005753939</v>
      </c>
      <c r="W184" s="7">
        <f t="shared" ca="1" si="73"/>
        <v>1</v>
      </c>
      <c r="X184" s="4">
        <f t="shared" ca="1" si="74"/>
        <v>0</v>
      </c>
      <c r="Y184" s="4"/>
      <c r="Z184" s="4"/>
      <c r="AA184" s="8"/>
      <c r="AC184" s="7">
        <f ca="1">IF(Table1[[#This Row],[field of work]] = "teaching",1,0)</f>
        <v>0</v>
      </c>
      <c r="AD184" s="4">
        <f ca="1">IF(Table1[[#This Row],[field of work]] = "health", 1,0)</f>
        <v>0</v>
      </c>
      <c r="AE184" s="4">
        <f ca="1">IF(Table1[[#This Row],[field of work]] = "construction", 1,0)</f>
        <v>1</v>
      </c>
      <c r="AF184" s="4">
        <f ca="1">IF(Table1[[#This Row],[field of work]] = "IT", 1,0)</f>
        <v>0</v>
      </c>
      <c r="AG184" s="4">
        <f ca="1">IF(Table1[[#This Row],[field of work]] = "general work", 1,0)</f>
        <v>0</v>
      </c>
      <c r="AH184" s="4">
        <f ca="1">IF(Table1[[#This Row],[field of work]] = "agriculture", 1,0)</f>
        <v>0</v>
      </c>
      <c r="AI184" s="4"/>
      <c r="AJ184" s="4"/>
      <c r="AK184" s="4"/>
      <c r="AL184" s="4"/>
      <c r="AM184" s="4"/>
      <c r="AN184" s="4"/>
      <c r="AO184" s="8"/>
      <c r="AP184" s="18">
        <f t="shared" ca="1" si="75"/>
        <v>3580.7503645472489</v>
      </c>
      <c r="AQ184" s="19"/>
      <c r="AR184" s="23">
        <f ca="1">IF(Table1[[#This Row],[Debt]]&gt;$AS$2,1,0)</f>
        <v>1</v>
      </c>
      <c r="AS184" s="24"/>
      <c r="AT184" s="24"/>
      <c r="AU184" s="19"/>
      <c r="AV184" s="24"/>
      <c r="AW184" s="82">
        <f ca="1">Table1[[#This Row],[Mortage left]]/Table1[[#This Row],[Value of the house]]</f>
        <v>0.6848659266645265</v>
      </c>
      <c r="AX184" s="29">
        <f t="shared" ca="1" si="76"/>
        <v>0</v>
      </c>
      <c r="AY184" s="30"/>
      <c r="AZ184" s="19"/>
      <c r="BA184" s="68">
        <f ca="1" xml:space="preserve"> IF(Table1[[#This Row],[Area]]="Sedi Beshr",Table1[[#This Row],[Income]],0)</f>
        <v>6824</v>
      </c>
      <c r="BB184" s="65"/>
      <c r="BC184" s="65">
        <f ca="1" xml:space="preserve"> IF(Table1[[#This Row],[Area]]="Miami",Table1[[#This Row],[Income]],0)</f>
        <v>0</v>
      </c>
      <c r="BD184" s="65"/>
      <c r="BE184" s="65">
        <f ca="1" xml:space="preserve"> IF(Table1[[#This Row],[Area]]="El-Shatbi",Table1[[#This Row],[Income]],0)</f>
        <v>0</v>
      </c>
      <c r="BF184" s="65"/>
      <c r="BG184" s="65">
        <f ca="1" xml:space="preserve"> IF(Table1[[#This Row],[Area]]="el-Hanovil",Table1[[#This Row],[Income]],0)</f>
        <v>0</v>
      </c>
      <c r="BH184" s="65"/>
      <c r="BI184" s="65">
        <f ca="1" xml:space="preserve"> IF(Table1[[#This Row],[Area]]="El-Dekhila",Table1[[#This Row],[Income]],0)</f>
        <v>0</v>
      </c>
      <c r="BJ184" s="66"/>
      <c r="BK184" s="16"/>
      <c r="BL184" s="68">
        <f ca="1"/>
        <v>0</v>
      </c>
      <c r="BM184" s="65"/>
      <c r="BN184" s="65">
        <f ca="1"/>
        <v>6888</v>
      </c>
      <c r="BO184" s="65"/>
      <c r="BP184" s="65">
        <f ca="1"/>
        <v>0</v>
      </c>
      <c r="BQ184" s="65"/>
      <c r="BR184" s="65">
        <f ca="1"/>
        <v>0</v>
      </c>
      <c r="BS184" s="65"/>
      <c r="BT184" s="65">
        <f ca="1"/>
        <v>0</v>
      </c>
      <c r="BU184" s="24"/>
      <c r="BV184" s="65">
        <f ca="1"/>
        <v>0</v>
      </c>
      <c r="BW184" s="19"/>
      <c r="BX184" s="16"/>
      <c r="BY184" s="56">
        <f ca="1">IF(Table1[[#This Row],[Debt]]&gt;Table1[[#This Row],[Income]],1,0)</f>
        <v>0</v>
      </c>
      <c r="BZ184" s="19"/>
      <c r="CA184" s="24"/>
      <c r="CB184" s="76">
        <f t="shared" ca="1" si="77"/>
        <v>38</v>
      </c>
      <c r="CC184" s="24"/>
      <c r="CD184" s="19"/>
      <c r="CE184" s="16"/>
      <c r="CF184" s="16"/>
      <c r="CG184" s="16"/>
      <c r="CH184" s="16"/>
    </row>
    <row r="185" spans="1:86" x14ac:dyDescent="0.35">
      <c r="A185" s="1">
        <f t="shared" ca="1" si="53"/>
        <v>0</v>
      </c>
      <c r="B185" s="1" t="str">
        <f t="shared" ca="1" si="54"/>
        <v>Men</v>
      </c>
      <c r="C185" s="1">
        <f t="shared" ca="1" si="55"/>
        <v>36</v>
      </c>
      <c r="D185" s="1">
        <f t="shared" ca="1" si="56"/>
        <v>3</v>
      </c>
      <c r="E185" s="1" t="str">
        <f t="shared" ca="1" si="57"/>
        <v>teaching</v>
      </c>
      <c r="F185" s="1">
        <f t="shared" ca="1" si="58"/>
        <v>2</v>
      </c>
      <c r="G185" s="1" t="str">
        <f t="shared" ca="1" si="59"/>
        <v>college</v>
      </c>
      <c r="H185" s="1">
        <f t="shared" ca="1" si="60"/>
        <v>0</v>
      </c>
      <c r="I185" s="1">
        <f t="shared" ca="1" si="52"/>
        <v>2</v>
      </c>
      <c r="J185" s="70">
        <f t="shared" ca="1" si="61"/>
        <v>5801</v>
      </c>
      <c r="K185" s="1">
        <f t="shared" ca="1" si="62"/>
        <v>5</v>
      </c>
      <c r="L185" s="1" t="str">
        <f t="shared" ca="1" si="63"/>
        <v>Sedi Beshr</v>
      </c>
      <c r="M185" s="70">
        <f t="shared" ca="1" si="64"/>
        <v>34806</v>
      </c>
      <c r="N185" s="70">
        <f t="shared" ca="1" si="65"/>
        <v>22089.789606055052</v>
      </c>
      <c r="O185" s="70">
        <f t="shared" ca="1" si="66"/>
        <v>8048.0284761798357</v>
      </c>
      <c r="P185" s="70">
        <f t="shared" ca="1" si="67"/>
        <v>8001</v>
      </c>
      <c r="Q185" s="70">
        <f t="shared" ca="1" si="68"/>
        <v>5238.9686887394237</v>
      </c>
      <c r="R185" s="70">
        <f t="shared" ca="1" si="69"/>
        <v>3440.5821804868438</v>
      </c>
      <c r="S185" s="70">
        <f t="shared" ca="1" si="70"/>
        <v>46294.610656666686</v>
      </c>
      <c r="T185" s="70">
        <f t="shared" ca="1" si="71"/>
        <v>35329.758294794476</v>
      </c>
      <c r="U185" s="70">
        <f t="shared" ca="1" si="72"/>
        <v>10964.85236187221</v>
      </c>
      <c r="W185" s="7">
        <f t="shared" ca="1" si="73"/>
        <v>0</v>
      </c>
      <c r="X185" s="4">
        <f t="shared" ca="1" si="74"/>
        <v>1</v>
      </c>
      <c r="Y185" s="4"/>
      <c r="Z185" s="4"/>
      <c r="AA185" s="8"/>
      <c r="AC185" s="7">
        <f ca="1">IF(Table1[[#This Row],[field of work]] = "teaching",1,0)</f>
        <v>1</v>
      </c>
      <c r="AD185" s="4">
        <f ca="1">IF(Table1[[#This Row],[field of work]] = "health", 1,0)</f>
        <v>0</v>
      </c>
      <c r="AE185" s="4">
        <f ca="1">IF(Table1[[#This Row],[field of work]] = "construction", 1,0)</f>
        <v>0</v>
      </c>
      <c r="AF185" s="4">
        <f ca="1">IF(Table1[[#This Row],[field of work]] = "IT", 1,0)</f>
        <v>0</v>
      </c>
      <c r="AG185" s="4">
        <f ca="1">IF(Table1[[#This Row],[field of work]] = "general work", 1,0)</f>
        <v>0</v>
      </c>
      <c r="AH185" s="4">
        <f ca="1">IF(Table1[[#This Row],[field of work]] = "agriculture", 1,0)</f>
        <v>0</v>
      </c>
      <c r="AI185" s="4"/>
      <c r="AJ185" s="4"/>
      <c r="AK185" s="4"/>
      <c r="AL185" s="4"/>
      <c r="AM185" s="4"/>
      <c r="AN185" s="4"/>
      <c r="AO185" s="8"/>
      <c r="AP185" s="18">
        <f t="shared" ca="1" si="75"/>
        <v>4024.0142380899179</v>
      </c>
      <c r="AQ185" s="19"/>
      <c r="AR185" s="23">
        <f ca="1">IF(Table1[[#This Row],[Debt]]&gt;$AS$2,1,0)</f>
        <v>1</v>
      </c>
      <c r="AS185" s="24"/>
      <c r="AT185" s="24"/>
      <c r="AU185" s="19"/>
      <c r="AV185" s="24"/>
      <c r="AW185" s="82">
        <f ca="1">Table1[[#This Row],[Mortage left]]/Table1[[#This Row],[Value of the house]]</f>
        <v>0.63465464592469834</v>
      </c>
      <c r="AX185" s="29">
        <f t="shared" ca="1" si="76"/>
        <v>0</v>
      </c>
      <c r="AY185" s="30"/>
      <c r="AZ185" s="19"/>
      <c r="BA185" s="68">
        <f ca="1" xml:space="preserve"> IF(Table1[[#This Row],[Area]]="Sedi Beshr",Table1[[#This Row],[Income]],0)</f>
        <v>5801</v>
      </c>
      <c r="BB185" s="65"/>
      <c r="BC185" s="65">
        <f ca="1" xml:space="preserve"> IF(Table1[[#This Row],[Area]]="Miami",Table1[[#This Row],[Income]],0)</f>
        <v>0</v>
      </c>
      <c r="BD185" s="65"/>
      <c r="BE185" s="65">
        <f ca="1" xml:space="preserve"> IF(Table1[[#This Row],[Area]]="El-Shatbi",Table1[[#This Row],[Income]],0)</f>
        <v>0</v>
      </c>
      <c r="BF185" s="65"/>
      <c r="BG185" s="65">
        <f ca="1" xml:space="preserve"> IF(Table1[[#This Row],[Area]]="el-Hanovil",Table1[[#This Row],[Income]],0)</f>
        <v>0</v>
      </c>
      <c r="BH185" s="65"/>
      <c r="BI185" s="65">
        <f ca="1" xml:space="preserve"> IF(Table1[[#This Row],[Area]]="El-Dekhila",Table1[[#This Row],[Income]],0)</f>
        <v>0</v>
      </c>
      <c r="BJ185" s="66"/>
      <c r="BK185" s="16"/>
      <c r="BL185" s="68">
        <f ca="1"/>
        <v>0</v>
      </c>
      <c r="BM185" s="65"/>
      <c r="BN185" s="65">
        <f ca="1"/>
        <v>6824</v>
      </c>
      <c r="BO185" s="65"/>
      <c r="BP185" s="65">
        <f ca="1"/>
        <v>0</v>
      </c>
      <c r="BQ185" s="65"/>
      <c r="BR185" s="65">
        <f ca="1"/>
        <v>0</v>
      </c>
      <c r="BS185" s="65"/>
      <c r="BT185" s="65">
        <f ca="1"/>
        <v>0</v>
      </c>
      <c r="BU185" s="24"/>
      <c r="BV185" s="65">
        <f ca="1"/>
        <v>0</v>
      </c>
      <c r="BW185" s="19"/>
      <c r="BX185" s="16"/>
      <c r="BY185" s="56">
        <f ca="1">IF(Table1[[#This Row],[Debt]]&gt;Table1[[#This Row],[Income]],1,0)</f>
        <v>0</v>
      </c>
      <c r="BZ185" s="19"/>
      <c r="CA185" s="24"/>
      <c r="CB185" s="76">
        <f t="shared" ca="1" si="77"/>
        <v>29</v>
      </c>
      <c r="CC185" s="24"/>
      <c r="CD185" s="19"/>
      <c r="CE185" s="16"/>
      <c r="CF185" s="16"/>
      <c r="CG185" s="16"/>
      <c r="CH185" s="16"/>
    </row>
    <row r="186" spans="1:86" x14ac:dyDescent="0.35">
      <c r="A186" s="1">
        <f t="shared" ca="1" si="53"/>
        <v>1</v>
      </c>
      <c r="B186" s="1" t="str">
        <f t="shared" ca="1" si="54"/>
        <v>Women</v>
      </c>
      <c r="C186" s="1">
        <f t="shared" ca="1" si="55"/>
        <v>40</v>
      </c>
      <c r="D186" s="1">
        <f t="shared" ca="1" si="56"/>
        <v>5</v>
      </c>
      <c r="E186" s="1" t="str">
        <f t="shared" ca="1" si="57"/>
        <v>general work</v>
      </c>
      <c r="F186" s="1">
        <f t="shared" ca="1" si="58"/>
        <v>2</v>
      </c>
      <c r="G186" s="1" t="str">
        <f t="shared" ca="1" si="59"/>
        <v>college</v>
      </c>
      <c r="H186" s="1">
        <f t="shared" ca="1" si="60"/>
        <v>2</v>
      </c>
      <c r="I186" s="1">
        <f t="shared" ca="1" si="52"/>
        <v>3</v>
      </c>
      <c r="J186" s="70">
        <f t="shared" ca="1" si="61"/>
        <v>3043</v>
      </c>
      <c r="K186" s="1">
        <f t="shared" ca="1" si="62"/>
        <v>4</v>
      </c>
      <c r="L186" s="1" t="str">
        <f t="shared" ca="1" si="63"/>
        <v>El-Dekhila</v>
      </c>
      <c r="M186" s="70">
        <f t="shared" ca="1" si="64"/>
        <v>18258</v>
      </c>
      <c r="N186" s="70">
        <f t="shared" ca="1" si="65"/>
        <v>794.82528958432886</v>
      </c>
      <c r="O186" s="70">
        <f t="shared" ca="1" si="66"/>
        <v>1163.0672553964146</v>
      </c>
      <c r="P186" s="70">
        <f t="shared" ca="1" si="67"/>
        <v>304</v>
      </c>
      <c r="Q186" s="70">
        <f t="shared" ca="1" si="68"/>
        <v>2106.4809000551368</v>
      </c>
      <c r="R186" s="70">
        <f t="shared" ca="1" si="69"/>
        <v>2085.5993572491516</v>
      </c>
      <c r="S186" s="70">
        <f t="shared" ca="1" si="70"/>
        <v>21506.666612645568</v>
      </c>
      <c r="T186" s="70">
        <f t="shared" ca="1" si="71"/>
        <v>3205.3061896394656</v>
      </c>
      <c r="U186" s="70">
        <f t="shared" ca="1" si="72"/>
        <v>18301.360423006103</v>
      </c>
      <c r="W186" s="7">
        <f t="shared" ca="1" si="73"/>
        <v>1</v>
      </c>
      <c r="X186" s="4">
        <f t="shared" ca="1" si="74"/>
        <v>0</v>
      </c>
      <c r="Y186" s="4"/>
      <c r="Z186" s="4"/>
      <c r="AA186" s="8"/>
      <c r="AC186" s="7">
        <f ca="1">IF(Table1[[#This Row],[field of work]] = "teaching",1,0)</f>
        <v>0</v>
      </c>
      <c r="AD186" s="4">
        <f ca="1">IF(Table1[[#This Row],[field of work]] = "health", 1,0)</f>
        <v>0</v>
      </c>
      <c r="AE186" s="4">
        <f ca="1">IF(Table1[[#This Row],[field of work]] = "construction", 1,0)</f>
        <v>0</v>
      </c>
      <c r="AF186" s="4">
        <f ca="1">IF(Table1[[#This Row],[field of work]] = "IT", 1,0)</f>
        <v>0</v>
      </c>
      <c r="AG186" s="4">
        <f ca="1">IF(Table1[[#This Row],[field of work]] = "general work", 1,0)</f>
        <v>1</v>
      </c>
      <c r="AH186" s="4">
        <f ca="1">IF(Table1[[#This Row],[field of work]] = "agriculture", 1,0)</f>
        <v>0</v>
      </c>
      <c r="AI186" s="4"/>
      <c r="AJ186" s="4"/>
      <c r="AK186" s="4"/>
      <c r="AL186" s="4"/>
      <c r="AM186" s="4"/>
      <c r="AN186" s="4"/>
      <c r="AO186" s="8"/>
      <c r="AP186" s="18">
        <f t="shared" ca="1" si="75"/>
        <v>387.68908513213819</v>
      </c>
      <c r="AQ186" s="19"/>
      <c r="AR186" s="23">
        <f ca="1">IF(Table1[[#This Row],[Debt]]&gt;$AS$2,1,0)</f>
        <v>1</v>
      </c>
      <c r="AS186" s="24"/>
      <c r="AT186" s="24"/>
      <c r="AU186" s="19"/>
      <c r="AV186" s="24"/>
      <c r="AW186" s="82">
        <f ca="1">Table1[[#This Row],[Mortage left]]/Table1[[#This Row],[Value of the house]]</f>
        <v>4.3532987708638893E-2</v>
      </c>
      <c r="AX186" s="29">
        <f t="shared" ca="1" si="76"/>
        <v>1</v>
      </c>
      <c r="AY186" s="30"/>
      <c r="AZ186" s="19"/>
      <c r="BA186" s="68">
        <f ca="1" xml:space="preserve"> IF(Table1[[#This Row],[Area]]="Sedi Beshr",Table1[[#This Row],[Income]],0)</f>
        <v>0</v>
      </c>
      <c r="BB186" s="65"/>
      <c r="BC186" s="65">
        <f ca="1" xml:space="preserve"> IF(Table1[[#This Row],[Area]]="Miami",Table1[[#This Row],[Income]],0)</f>
        <v>0</v>
      </c>
      <c r="BD186" s="65"/>
      <c r="BE186" s="65">
        <f ca="1" xml:space="preserve"> IF(Table1[[#This Row],[Area]]="El-Shatbi",Table1[[#This Row],[Income]],0)</f>
        <v>0</v>
      </c>
      <c r="BF186" s="65"/>
      <c r="BG186" s="65">
        <f ca="1" xml:space="preserve"> IF(Table1[[#This Row],[Area]]="el-Hanovil",Table1[[#This Row],[Income]],0)</f>
        <v>0</v>
      </c>
      <c r="BH186" s="65"/>
      <c r="BI186" s="65">
        <f ca="1" xml:space="preserve"> IF(Table1[[#This Row],[Area]]="El-Dekhila",Table1[[#This Row],[Income]],0)</f>
        <v>3043</v>
      </c>
      <c r="BJ186" s="66"/>
      <c r="BK186" s="16"/>
      <c r="BL186" s="68">
        <f ca="1"/>
        <v>0</v>
      </c>
      <c r="BM186" s="65"/>
      <c r="BN186" s="65">
        <f ca="1"/>
        <v>0</v>
      </c>
      <c r="BO186" s="65"/>
      <c r="BP186" s="65">
        <f ca="1"/>
        <v>5801</v>
      </c>
      <c r="BQ186" s="65"/>
      <c r="BR186" s="65">
        <f ca="1"/>
        <v>0</v>
      </c>
      <c r="BS186" s="65"/>
      <c r="BT186" s="65">
        <f ca="1"/>
        <v>0</v>
      </c>
      <c r="BU186" s="24"/>
      <c r="BV186" s="65">
        <f ca="1"/>
        <v>0</v>
      </c>
      <c r="BW186" s="19"/>
      <c r="BX186" s="16"/>
      <c r="BY186" s="56">
        <f ca="1">IF(Table1[[#This Row],[Debt]]&gt;Table1[[#This Row],[Income]],1,0)</f>
        <v>0</v>
      </c>
      <c r="BZ186" s="19"/>
      <c r="CA186" s="24"/>
      <c r="CB186" s="76">
        <f t="shared" ca="1" si="77"/>
        <v>36</v>
      </c>
      <c r="CC186" s="24"/>
      <c r="CD186" s="19"/>
      <c r="CE186" s="16"/>
      <c r="CF186" s="16"/>
      <c r="CG186" s="16"/>
      <c r="CH186" s="16"/>
    </row>
    <row r="187" spans="1:86" x14ac:dyDescent="0.35">
      <c r="A187" s="1">
        <f t="shared" ca="1" si="53"/>
        <v>0</v>
      </c>
      <c r="B187" s="1" t="str">
        <f t="shared" ca="1" si="54"/>
        <v>Men</v>
      </c>
      <c r="C187" s="1">
        <f t="shared" ca="1" si="55"/>
        <v>21</v>
      </c>
      <c r="D187" s="1">
        <f t="shared" ca="1" si="56"/>
        <v>6</v>
      </c>
      <c r="E187" s="1" t="str">
        <f t="shared" ca="1" si="57"/>
        <v>agriculture</v>
      </c>
      <c r="F187" s="1">
        <f t="shared" ca="1" si="58"/>
        <v>2</v>
      </c>
      <c r="G187" s="1" t="str">
        <f t="shared" ca="1" si="59"/>
        <v>college</v>
      </c>
      <c r="H187" s="1">
        <f t="shared" ca="1" si="60"/>
        <v>1</v>
      </c>
      <c r="I187" s="1">
        <f t="shared" ca="1" si="52"/>
        <v>3</v>
      </c>
      <c r="J187" s="70">
        <f t="shared" ca="1" si="61"/>
        <v>5532</v>
      </c>
      <c r="K187" s="1">
        <f t="shared" ca="1" si="62"/>
        <v>5</v>
      </c>
      <c r="L187" s="1" t="str">
        <f t="shared" ca="1" si="63"/>
        <v>Sedi Beshr</v>
      </c>
      <c r="M187" s="70">
        <f t="shared" ca="1" si="64"/>
        <v>27660</v>
      </c>
      <c r="N187" s="70">
        <f t="shared" ca="1" si="65"/>
        <v>3329.1522053799804</v>
      </c>
      <c r="O187" s="70">
        <f t="shared" ca="1" si="66"/>
        <v>2041.4404718458352</v>
      </c>
      <c r="P187" s="70">
        <f t="shared" ca="1" si="67"/>
        <v>574</v>
      </c>
      <c r="Q187" s="70">
        <f t="shared" ca="1" si="68"/>
        <v>10831.74178195795</v>
      </c>
      <c r="R187" s="70">
        <f t="shared" ca="1" si="69"/>
        <v>7711.1580830897992</v>
      </c>
      <c r="S187" s="70">
        <f t="shared" ca="1" si="70"/>
        <v>37412.598554935634</v>
      </c>
      <c r="T187" s="70">
        <f t="shared" ca="1" si="71"/>
        <v>14734.89398733793</v>
      </c>
      <c r="U187" s="70">
        <f t="shared" ca="1" si="72"/>
        <v>22677.704567597706</v>
      </c>
      <c r="W187" s="7">
        <f t="shared" ca="1" si="73"/>
        <v>0</v>
      </c>
      <c r="X187" s="4">
        <f t="shared" ca="1" si="74"/>
        <v>1</v>
      </c>
      <c r="Y187" s="4"/>
      <c r="Z187" s="4"/>
      <c r="AA187" s="8"/>
      <c r="AC187" s="7">
        <f ca="1">IF(Table1[[#This Row],[field of work]] = "teaching",1,0)</f>
        <v>0</v>
      </c>
      <c r="AD187" s="4">
        <f ca="1">IF(Table1[[#This Row],[field of work]] = "health", 1,0)</f>
        <v>0</v>
      </c>
      <c r="AE187" s="4">
        <f ca="1">IF(Table1[[#This Row],[field of work]] = "construction", 1,0)</f>
        <v>0</v>
      </c>
      <c r="AF187" s="4">
        <f ca="1">IF(Table1[[#This Row],[field of work]] = "IT", 1,0)</f>
        <v>0</v>
      </c>
      <c r="AG187" s="4">
        <f ca="1">IF(Table1[[#This Row],[field of work]] = "general work", 1,0)</f>
        <v>0</v>
      </c>
      <c r="AH187" s="4">
        <f ca="1">IF(Table1[[#This Row],[field of work]] = "agriculture", 1,0)</f>
        <v>1</v>
      </c>
      <c r="AI187" s="4"/>
      <c r="AJ187" s="4"/>
      <c r="AK187" s="4"/>
      <c r="AL187" s="4"/>
      <c r="AM187" s="4"/>
      <c r="AN187" s="4"/>
      <c r="AO187" s="8"/>
      <c r="AP187" s="18">
        <f t="shared" ca="1" si="75"/>
        <v>680.48015728194503</v>
      </c>
      <c r="AQ187" s="19"/>
      <c r="AR187" s="23">
        <f ca="1">IF(Table1[[#This Row],[Debt]]&gt;$AS$2,1,0)</f>
        <v>1</v>
      </c>
      <c r="AS187" s="24"/>
      <c r="AT187" s="24"/>
      <c r="AU187" s="19"/>
      <c r="AV187" s="24"/>
      <c r="AW187" s="82">
        <f ca="1">Table1[[#This Row],[Mortage left]]/Table1[[#This Row],[Value of the house]]</f>
        <v>0.12035980496673826</v>
      </c>
      <c r="AX187" s="29">
        <f t="shared" ca="1" si="76"/>
        <v>1</v>
      </c>
      <c r="AY187" s="30"/>
      <c r="AZ187" s="19"/>
      <c r="BA187" s="68">
        <f ca="1" xml:space="preserve"> IF(Table1[[#This Row],[Area]]="Sedi Beshr",Table1[[#This Row],[Income]],0)</f>
        <v>5532</v>
      </c>
      <c r="BB187" s="65"/>
      <c r="BC187" s="65">
        <f ca="1" xml:space="preserve"> IF(Table1[[#This Row],[Area]]="Miami",Table1[[#This Row],[Income]],0)</f>
        <v>0</v>
      </c>
      <c r="BD187" s="65"/>
      <c r="BE187" s="65">
        <f ca="1" xml:space="preserve"> IF(Table1[[#This Row],[Area]]="El-Shatbi",Table1[[#This Row],[Income]],0)</f>
        <v>0</v>
      </c>
      <c r="BF187" s="65"/>
      <c r="BG187" s="65">
        <f ca="1" xml:space="preserve"> IF(Table1[[#This Row],[Area]]="el-Hanovil",Table1[[#This Row],[Income]],0)</f>
        <v>0</v>
      </c>
      <c r="BH187" s="65"/>
      <c r="BI187" s="65">
        <f ca="1" xml:space="preserve"> IF(Table1[[#This Row],[Area]]="El-Dekhila",Table1[[#This Row],[Income]],0)</f>
        <v>0</v>
      </c>
      <c r="BJ187" s="66"/>
      <c r="BK187" s="16"/>
      <c r="BL187" s="68">
        <f ca="1"/>
        <v>0</v>
      </c>
      <c r="BM187" s="65"/>
      <c r="BN187" s="65">
        <f ca="1"/>
        <v>0</v>
      </c>
      <c r="BO187" s="65"/>
      <c r="BP187" s="65">
        <f ca="1"/>
        <v>0</v>
      </c>
      <c r="BQ187" s="65"/>
      <c r="BR187" s="65">
        <f ca="1"/>
        <v>0</v>
      </c>
      <c r="BS187" s="65"/>
      <c r="BT187" s="65">
        <f ca="1"/>
        <v>3043</v>
      </c>
      <c r="BU187" s="24"/>
      <c r="BV187" s="65">
        <f ca="1"/>
        <v>0</v>
      </c>
      <c r="BW187" s="19"/>
      <c r="BX187" s="16"/>
      <c r="BY187" s="56">
        <f ca="1">IF(Table1[[#This Row],[Debt]]&gt;Table1[[#This Row],[Income]],1,0)</f>
        <v>1</v>
      </c>
      <c r="BZ187" s="19"/>
      <c r="CA187" s="24"/>
      <c r="CB187" s="76">
        <f t="shared" ca="1" si="77"/>
        <v>40</v>
      </c>
      <c r="CC187" s="24"/>
      <c r="CD187" s="19"/>
      <c r="CE187" s="16"/>
      <c r="CF187" s="16"/>
      <c r="CG187" s="16"/>
      <c r="CH187" s="16"/>
    </row>
    <row r="188" spans="1:86" x14ac:dyDescent="0.35">
      <c r="A188" s="1">
        <f t="shared" ca="1" si="53"/>
        <v>1</v>
      </c>
      <c r="B188" s="1" t="str">
        <f t="shared" ca="1" si="54"/>
        <v>Women</v>
      </c>
      <c r="C188" s="1">
        <f t="shared" ca="1" si="55"/>
        <v>38</v>
      </c>
      <c r="D188" s="1">
        <f t="shared" ca="1" si="56"/>
        <v>1</v>
      </c>
      <c r="E188" s="1" t="str">
        <f t="shared" ca="1" si="57"/>
        <v>health</v>
      </c>
      <c r="F188" s="1">
        <f t="shared" ca="1" si="58"/>
        <v>4</v>
      </c>
      <c r="G188" s="1" t="str">
        <f t="shared" ca="1" si="59"/>
        <v>technical</v>
      </c>
      <c r="H188" s="1">
        <f t="shared" ca="1" si="60"/>
        <v>3</v>
      </c>
      <c r="I188" s="1">
        <f t="shared" ca="1" si="52"/>
        <v>2</v>
      </c>
      <c r="J188" s="70">
        <f t="shared" ca="1" si="61"/>
        <v>1117</v>
      </c>
      <c r="K188" s="1">
        <f t="shared" ca="1" si="62"/>
        <v>2</v>
      </c>
      <c r="L188" s="1" t="str">
        <f t="shared" ca="1" si="63"/>
        <v>Miami</v>
      </c>
      <c r="M188" s="70">
        <f t="shared" ca="1" si="64"/>
        <v>5585</v>
      </c>
      <c r="N188" s="70">
        <f t="shared" ca="1" si="65"/>
        <v>2682.2493273227537</v>
      </c>
      <c r="O188" s="70">
        <f t="shared" ca="1" si="66"/>
        <v>870.8599648083042</v>
      </c>
      <c r="P188" s="70">
        <f t="shared" ca="1" si="67"/>
        <v>132</v>
      </c>
      <c r="Q188" s="70">
        <f t="shared" ca="1" si="68"/>
        <v>2207.7330566046571</v>
      </c>
      <c r="R188" s="70">
        <f t="shared" ca="1" si="69"/>
        <v>1015.2639264777324</v>
      </c>
      <c r="S188" s="70">
        <f t="shared" ca="1" si="70"/>
        <v>7471.1238912860372</v>
      </c>
      <c r="T188" s="70">
        <f t="shared" ca="1" si="71"/>
        <v>5021.9823839274104</v>
      </c>
      <c r="U188" s="70">
        <f t="shared" ca="1" si="72"/>
        <v>2449.1415073586268</v>
      </c>
      <c r="W188" s="7">
        <f t="shared" ca="1" si="73"/>
        <v>1</v>
      </c>
      <c r="X188" s="4">
        <f t="shared" ca="1" si="74"/>
        <v>0</v>
      </c>
      <c r="Y188" s="4"/>
      <c r="Z188" s="4"/>
      <c r="AA188" s="8"/>
      <c r="AC188" s="7">
        <f ca="1">IF(Table1[[#This Row],[field of work]] = "teaching",1,0)</f>
        <v>0</v>
      </c>
      <c r="AD188" s="4">
        <f ca="1">IF(Table1[[#This Row],[field of work]] = "health", 1,0)</f>
        <v>1</v>
      </c>
      <c r="AE188" s="4">
        <f ca="1">IF(Table1[[#This Row],[field of work]] = "construction", 1,0)</f>
        <v>0</v>
      </c>
      <c r="AF188" s="4">
        <f ca="1">IF(Table1[[#This Row],[field of work]] = "IT", 1,0)</f>
        <v>0</v>
      </c>
      <c r="AG188" s="4">
        <f ca="1">IF(Table1[[#This Row],[field of work]] = "general work", 1,0)</f>
        <v>0</v>
      </c>
      <c r="AH188" s="4">
        <f ca="1">IF(Table1[[#This Row],[field of work]] = "agriculture", 1,0)</f>
        <v>0</v>
      </c>
      <c r="AI188" s="4"/>
      <c r="AJ188" s="4"/>
      <c r="AK188" s="4"/>
      <c r="AL188" s="4"/>
      <c r="AM188" s="4"/>
      <c r="AN188" s="4"/>
      <c r="AO188" s="8"/>
      <c r="AP188" s="18">
        <f t="shared" ca="1" si="75"/>
        <v>435.4299824041521</v>
      </c>
      <c r="AQ188" s="19"/>
      <c r="AR188" s="23">
        <f ca="1">IF(Table1[[#This Row],[Debt]]&gt;$AS$2,1,0)</f>
        <v>1</v>
      </c>
      <c r="AS188" s="24"/>
      <c r="AT188" s="24"/>
      <c r="AU188" s="19"/>
      <c r="AV188" s="24"/>
      <c r="AW188" s="82">
        <f ca="1">Table1[[#This Row],[Mortage left]]/Table1[[#This Row],[Value of the house]]</f>
        <v>0.48025950354928448</v>
      </c>
      <c r="AX188" s="29">
        <f t="shared" ca="1" si="76"/>
        <v>0</v>
      </c>
      <c r="AY188" s="30"/>
      <c r="AZ188" s="19"/>
      <c r="BA188" s="68">
        <f ca="1" xml:space="preserve"> IF(Table1[[#This Row],[Area]]="Sedi Beshr",Table1[[#This Row],[Income]],0)</f>
        <v>0</v>
      </c>
      <c r="BB188" s="65"/>
      <c r="BC188" s="65">
        <f ca="1" xml:space="preserve"> IF(Table1[[#This Row],[Area]]="Miami",Table1[[#This Row],[Income]],0)</f>
        <v>1117</v>
      </c>
      <c r="BD188" s="65"/>
      <c r="BE188" s="65">
        <f ca="1" xml:space="preserve"> IF(Table1[[#This Row],[Area]]="El-Shatbi",Table1[[#This Row],[Income]],0)</f>
        <v>0</v>
      </c>
      <c r="BF188" s="65"/>
      <c r="BG188" s="65">
        <f ca="1" xml:space="preserve"> IF(Table1[[#This Row],[Area]]="el-Hanovil",Table1[[#This Row],[Income]],0)</f>
        <v>0</v>
      </c>
      <c r="BH188" s="65"/>
      <c r="BI188" s="65">
        <f ca="1" xml:space="preserve"> IF(Table1[[#This Row],[Area]]="El-Dekhila",Table1[[#This Row],[Income]],0)</f>
        <v>0</v>
      </c>
      <c r="BJ188" s="66"/>
      <c r="BK188" s="16"/>
      <c r="BL188" s="68">
        <f ca="1"/>
        <v>0</v>
      </c>
      <c r="BM188" s="65"/>
      <c r="BN188" s="65">
        <f ca="1"/>
        <v>0</v>
      </c>
      <c r="BO188" s="65"/>
      <c r="BP188" s="65">
        <f ca="1"/>
        <v>0</v>
      </c>
      <c r="BQ188" s="65"/>
      <c r="BR188" s="65">
        <f ca="1"/>
        <v>0</v>
      </c>
      <c r="BS188" s="65"/>
      <c r="BT188" s="65">
        <f ca="1"/>
        <v>0</v>
      </c>
      <c r="BU188" s="24"/>
      <c r="BV188" s="65">
        <f ca="1"/>
        <v>5532</v>
      </c>
      <c r="BW188" s="19"/>
      <c r="BX188" s="16"/>
      <c r="BY188" s="56">
        <f ca="1">IF(Table1[[#This Row],[Debt]]&gt;Table1[[#This Row],[Income]],1,0)</f>
        <v>1</v>
      </c>
      <c r="BZ188" s="19"/>
      <c r="CA188" s="24"/>
      <c r="CB188" s="76">
        <f t="shared" ca="1" si="77"/>
        <v>21</v>
      </c>
      <c r="CC188" s="24"/>
      <c r="CD188" s="19"/>
      <c r="CE188" s="16"/>
      <c r="CF188" s="16"/>
      <c r="CG188" s="16"/>
      <c r="CH188" s="16"/>
    </row>
    <row r="189" spans="1:86" x14ac:dyDescent="0.35">
      <c r="A189" s="1">
        <f t="shared" ca="1" si="53"/>
        <v>1</v>
      </c>
      <c r="B189" s="1" t="str">
        <f t="shared" ca="1" si="54"/>
        <v>Women</v>
      </c>
      <c r="C189" s="1">
        <f t="shared" ca="1" si="55"/>
        <v>28</v>
      </c>
      <c r="D189" s="1">
        <f t="shared" ca="1" si="56"/>
        <v>4</v>
      </c>
      <c r="E189" s="1" t="str">
        <f t="shared" ca="1" si="57"/>
        <v>IT</v>
      </c>
      <c r="F189" s="1">
        <f t="shared" ca="1" si="58"/>
        <v>4</v>
      </c>
      <c r="G189" s="1" t="str">
        <f t="shared" ca="1" si="59"/>
        <v>technical</v>
      </c>
      <c r="H189" s="1">
        <f t="shared" ca="1" si="60"/>
        <v>0</v>
      </c>
      <c r="I189" s="1">
        <f t="shared" ca="1" si="52"/>
        <v>1</v>
      </c>
      <c r="J189" s="70">
        <f t="shared" ca="1" si="61"/>
        <v>6414</v>
      </c>
      <c r="K189" s="1">
        <f t="shared" ca="1" si="62"/>
        <v>3</v>
      </c>
      <c r="L189" s="1" t="str">
        <f t="shared" ca="1" si="63"/>
        <v>El-Hanovil</v>
      </c>
      <c r="M189" s="70">
        <f t="shared" ca="1" si="64"/>
        <v>38484</v>
      </c>
      <c r="N189" s="70">
        <f t="shared" ca="1" si="65"/>
        <v>30222.408305254117</v>
      </c>
      <c r="O189" s="70">
        <f t="shared" ca="1" si="66"/>
        <v>6340.9270033836638</v>
      </c>
      <c r="P189" s="70">
        <f t="shared" ca="1" si="67"/>
        <v>1449</v>
      </c>
      <c r="Q189" s="70">
        <f t="shared" ca="1" si="68"/>
        <v>5065.9770654334679</v>
      </c>
      <c r="R189" s="70">
        <f t="shared" ca="1" si="69"/>
        <v>2521.7974215029253</v>
      </c>
      <c r="S189" s="70">
        <f t="shared" ca="1" si="70"/>
        <v>47346.72442488659</v>
      </c>
      <c r="T189" s="70">
        <f t="shared" ca="1" si="71"/>
        <v>36737.385370687582</v>
      </c>
      <c r="U189" s="70">
        <f t="shared" ca="1" si="72"/>
        <v>10609.339054199008</v>
      </c>
      <c r="W189" s="7">
        <f t="shared" ca="1" si="73"/>
        <v>1</v>
      </c>
      <c r="X189" s="4">
        <f t="shared" ca="1" si="74"/>
        <v>0</v>
      </c>
      <c r="Y189" s="4"/>
      <c r="Z189" s="4"/>
      <c r="AA189" s="8"/>
      <c r="AC189" s="7">
        <f ca="1">IF(Table1[[#This Row],[field of work]] = "teaching",1,0)</f>
        <v>0</v>
      </c>
      <c r="AD189" s="4">
        <f ca="1">IF(Table1[[#This Row],[field of work]] = "health", 1,0)</f>
        <v>0</v>
      </c>
      <c r="AE189" s="4">
        <f ca="1">IF(Table1[[#This Row],[field of work]] = "construction", 1,0)</f>
        <v>0</v>
      </c>
      <c r="AF189" s="4">
        <f ca="1">IF(Table1[[#This Row],[field of work]] = "IT", 1,0)</f>
        <v>1</v>
      </c>
      <c r="AG189" s="4">
        <f ca="1">IF(Table1[[#This Row],[field of work]] = "general work", 1,0)</f>
        <v>0</v>
      </c>
      <c r="AH189" s="4">
        <f ca="1">IF(Table1[[#This Row],[field of work]] = "agriculture", 1,0)</f>
        <v>0</v>
      </c>
      <c r="AI189" s="4"/>
      <c r="AJ189" s="4"/>
      <c r="AK189" s="4"/>
      <c r="AL189" s="4"/>
      <c r="AM189" s="4"/>
      <c r="AN189" s="4"/>
      <c r="AO189" s="8"/>
      <c r="AP189" s="18">
        <f t="shared" ca="1" si="75"/>
        <v>6340.9270033836638</v>
      </c>
      <c r="AQ189" s="19"/>
      <c r="AR189" s="23">
        <f ca="1">IF(Table1[[#This Row],[Debt]]&gt;$AS$2,1,0)</f>
        <v>1</v>
      </c>
      <c r="AS189" s="24"/>
      <c r="AT189" s="24"/>
      <c r="AU189" s="19"/>
      <c r="AV189" s="24"/>
      <c r="AW189" s="82">
        <f ca="1">Table1[[#This Row],[Mortage left]]/Table1[[#This Row],[Value of the house]]</f>
        <v>0.78532398672835768</v>
      </c>
      <c r="AX189" s="29">
        <f t="shared" ca="1" si="76"/>
        <v>0</v>
      </c>
      <c r="AY189" s="30"/>
      <c r="AZ189" s="19"/>
      <c r="BA189" s="68">
        <f ca="1" xml:space="preserve"> IF(Table1[[#This Row],[Area]]="Sedi Beshr",Table1[[#This Row],[Income]],0)</f>
        <v>0</v>
      </c>
      <c r="BB189" s="65"/>
      <c r="BC189" s="65">
        <f ca="1" xml:space="preserve"> IF(Table1[[#This Row],[Area]]="Miami",Table1[[#This Row],[Income]],0)</f>
        <v>0</v>
      </c>
      <c r="BD189" s="65"/>
      <c r="BE189" s="65">
        <f ca="1" xml:space="preserve"> IF(Table1[[#This Row],[Area]]="El-Shatbi",Table1[[#This Row],[Income]],0)</f>
        <v>0</v>
      </c>
      <c r="BF189" s="65"/>
      <c r="BG189" s="65">
        <f ca="1" xml:space="preserve"> IF(Table1[[#This Row],[Area]]="el-Hanovil",Table1[[#This Row],[Income]],0)</f>
        <v>6414</v>
      </c>
      <c r="BH189" s="65"/>
      <c r="BI189" s="65">
        <f ca="1" xml:space="preserve"> IF(Table1[[#This Row],[Area]]="El-Dekhila",Table1[[#This Row],[Income]],0)</f>
        <v>0</v>
      </c>
      <c r="BJ189" s="66"/>
      <c r="BK189" s="16"/>
      <c r="BL189" s="68">
        <f ca="1"/>
        <v>1117</v>
      </c>
      <c r="BM189" s="65"/>
      <c r="BN189" s="65">
        <f ca="1"/>
        <v>0</v>
      </c>
      <c r="BO189" s="65"/>
      <c r="BP189" s="65">
        <f ca="1"/>
        <v>0</v>
      </c>
      <c r="BQ189" s="65"/>
      <c r="BR189" s="65">
        <f ca="1"/>
        <v>0</v>
      </c>
      <c r="BS189" s="65"/>
      <c r="BT189" s="65">
        <f ca="1"/>
        <v>0</v>
      </c>
      <c r="BU189" s="24"/>
      <c r="BV189" s="65">
        <f ca="1"/>
        <v>0</v>
      </c>
      <c r="BW189" s="19"/>
      <c r="BX189" s="16"/>
      <c r="BY189" s="56">
        <f ca="1">IF(Table1[[#This Row],[Debt]]&gt;Table1[[#This Row],[Income]],1,0)</f>
        <v>0</v>
      </c>
      <c r="BZ189" s="19"/>
      <c r="CA189" s="24"/>
      <c r="CB189" s="76">
        <f t="shared" ca="1" si="77"/>
        <v>38</v>
      </c>
      <c r="CC189" s="24"/>
      <c r="CD189" s="19"/>
      <c r="CE189" s="16"/>
      <c r="CF189" s="16"/>
      <c r="CG189" s="16"/>
      <c r="CH189" s="16"/>
    </row>
    <row r="190" spans="1:86" x14ac:dyDescent="0.35">
      <c r="A190" s="1">
        <f t="shared" ca="1" si="53"/>
        <v>1</v>
      </c>
      <c r="B190" s="1" t="str">
        <f t="shared" ca="1" si="54"/>
        <v>Women</v>
      </c>
      <c r="C190" s="1">
        <f t="shared" ca="1" si="55"/>
        <v>39</v>
      </c>
      <c r="D190" s="1">
        <f t="shared" ca="1" si="56"/>
        <v>3</v>
      </c>
      <c r="E190" s="1" t="str">
        <f t="shared" ca="1" si="57"/>
        <v>teaching</v>
      </c>
      <c r="F190" s="1">
        <f t="shared" ca="1" si="58"/>
        <v>3</v>
      </c>
      <c r="G190" s="1" t="str">
        <f t="shared" ca="1" si="59"/>
        <v>university</v>
      </c>
      <c r="H190" s="1">
        <f t="shared" ca="1" si="60"/>
        <v>3</v>
      </c>
      <c r="I190" s="1">
        <f t="shared" ca="1" si="52"/>
        <v>2</v>
      </c>
      <c r="J190" s="70">
        <f t="shared" ca="1" si="61"/>
        <v>4837</v>
      </c>
      <c r="K190" s="1">
        <f t="shared" ca="1" si="62"/>
        <v>5</v>
      </c>
      <c r="L190" s="1" t="str">
        <f t="shared" ca="1" si="63"/>
        <v>Sedi Beshr</v>
      </c>
      <c r="M190" s="70">
        <f t="shared" ca="1" si="64"/>
        <v>29022</v>
      </c>
      <c r="N190" s="70">
        <f t="shared" ca="1" si="65"/>
        <v>19107.835483424893</v>
      </c>
      <c r="O190" s="70">
        <f t="shared" ca="1" si="66"/>
        <v>9092.9725447622695</v>
      </c>
      <c r="P190" s="70">
        <f t="shared" ca="1" si="67"/>
        <v>7039</v>
      </c>
      <c r="Q190" s="70">
        <f t="shared" ca="1" si="68"/>
        <v>6336.2086330657648</v>
      </c>
      <c r="R190" s="70">
        <f t="shared" ca="1" si="69"/>
        <v>6929.0714242973645</v>
      </c>
      <c r="S190" s="70">
        <f t="shared" ca="1" si="70"/>
        <v>45044.043969059632</v>
      </c>
      <c r="T190" s="70">
        <f t="shared" ca="1" si="71"/>
        <v>32483.044116490659</v>
      </c>
      <c r="U190" s="70">
        <f t="shared" ca="1" si="72"/>
        <v>12560.999852568973</v>
      </c>
      <c r="W190" s="7">
        <f t="shared" ca="1" si="73"/>
        <v>1</v>
      </c>
      <c r="X190" s="4">
        <f t="shared" ca="1" si="74"/>
        <v>0</v>
      </c>
      <c r="Y190" s="4"/>
      <c r="Z190" s="4"/>
      <c r="AA190" s="8"/>
      <c r="AC190" s="7">
        <f ca="1">IF(Table1[[#This Row],[field of work]] = "teaching",1,0)</f>
        <v>1</v>
      </c>
      <c r="AD190" s="4">
        <f ca="1">IF(Table1[[#This Row],[field of work]] = "health", 1,0)</f>
        <v>0</v>
      </c>
      <c r="AE190" s="4">
        <f ca="1">IF(Table1[[#This Row],[field of work]] = "construction", 1,0)</f>
        <v>0</v>
      </c>
      <c r="AF190" s="4">
        <f ca="1">IF(Table1[[#This Row],[field of work]] = "IT", 1,0)</f>
        <v>0</v>
      </c>
      <c r="AG190" s="4">
        <f ca="1">IF(Table1[[#This Row],[field of work]] = "general work", 1,0)</f>
        <v>0</v>
      </c>
      <c r="AH190" s="4">
        <f ca="1">IF(Table1[[#This Row],[field of work]] = "agriculture", 1,0)</f>
        <v>0</v>
      </c>
      <c r="AI190" s="4"/>
      <c r="AJ190" s="4"/>
      <c r="AK190" s="4"/>
      <c r="AL190" s="4"/>
      <c r="AM190" s="4"/>
      <c r="AN190" s="4"/>
      <c r="AO190" s="8"/>
      <c r="AP190" s="18">
        <f t="shared" ca="1" si="75"/>
        <v>4546.4862723811348</v>
      </c>
      <c r="AQ190" s="19"/>
      <c r="AR190" s="23">
        <f ca="1">IF(Table1[[#This Row],[Debt]]&gt;$AS$2,1,0)</f>
        <v>1</v>
      </c>
      <c r="AS190" s="24"/>
      <c r="AT190" s="24"/>
      <c r="AU190" s="19"/>
      <c r="AV190" s="24"/>
      <c r="AW190" s="82">
        <f ca="1">Table1[[#This Row],[Mortage left]]/Table1[[#This Row],[Value of the house]]</f>
        <v>0.65839140939373209</v>
      </c>
      <c r="AX190" s="29">
        <f t="shared" ca="1" si="76"/>
        <v>0</v>
      </c>
      <c r="AY190" s="30"/>
      <c r="AZ190" s="19"/>
      <c r="BA190" s="68">
        <f ca="1" xml:space="preserve"> IF(Table1[[#This Row],[Area]]="Sedi Beshr",Table1[[#This Row],[Income]],0)</f>
        <v>4837</v>
      </c>
      <c r="BB190" s="65"/>
      <c r="BC190" s="65">
        <f ca="1" xml:space="preserve"> IF(Table1[[#This Row],[Area]]="Miami",Table1[[#This Row],[Income]],0)</f>
        <v>0</v>
      </c>
      <c r="BD190" s="65"/>
      <c r="BE190" s="65">
        <f ca="1" xml:space="preserve"> IF(Table1[[#This Row],[Area]]="El-Shatbi",Table1[[#This Row],[Income]],0)</f>
        <v>0</v>
      </c>
      <c r="BF190" s="65"/>
      <c r="BG190" s="65">
        <f ca="1" xml:space="preserve"> IF(Table1[[#This Row],[Area]]="el-Hanovil",Table1[[#This Row],[Income]],0)</f>
        <v>0</v>
      </c>
      <c r="BH190" s="65"/>
      <c r="BI190" s="65">
        <f ca="1" xml:space="preserve"> IF(Table1[[#This Row],[Area]]="El-Dekhila",Table1[[#This Row],[Income]],0)</f>
        <v>0</v>
      </c>
      <c r="BJ190" s="66"/>
      <c r="BK190" s="16"/>
      <c r="BL190" s="68">
        <f ca="1"/>
        <v>0</v>
      </c>
      <c r="BM190" s="65"/>
      <c r="BN190" s="65">
        <f ca="1"/>
        <v>0</v>
      </c>
      <c r="BO190" s="65"/>
      <c r="BP190" s="65">
        <f ca="1"/>
        <v>0</v>
      </c>
      <c r="BQ190" s="65"/>
      <c r="BR190" s="65">
        <f ca="1"/>
        <v>6414</v>
      </c>
      <c r="BS190" s="65"/>
      <c r="BT190" s="65">
        <f ca="1"/>
        <v>0</v>
      </c>
      <c r="BU190" s="24"/>
      <c r="BV190" s="65">
        <f ca="1"/>
        <v>0</v>
      </c>
      <c r="BW190" s="19"/>
      <c r="BX190" s="16"/>
      <c r="BY190" s="56">
        <f ca="1">IF(Table1[[#This Row],[Debt]]&gt;Table1[[#This Row],[Income]],1,0)</f>
        <v>1</v>
      </c>
      <c r="BZ190" s="19"/>
      <c r="CA190" s="24"/>
      <c r="CB190" s="76">
        <f t="shared" ca="1" si="77"/>
        <v>28</v>
      </c>
      <c r="CC190" s="24"/>
      <c r="CD190" s="19"/>
      <c r="CE190" s="16"/>
      <c r="CF190" s="16"/>
      <c r="CG190" s="16"/>
      <c r="CH190" s="16"/>
    </row>
    <row r="191" spans="1:86" x14ac:dyDescent="0.35">
      <c r="A191" s="1">
        <f t="shared" ca="1" si="53"/>
        <v>1</v>
      </c>
      <c r="B191" s="1" t="str">
        <f t="shared" ca="1" si="54"/>
        <v>Women</v>
      </c>
      <c r="C191" s="1">
        <f t="shared" ca="1" si="55"/>
        <v>22</v>
      </c>
      <c r="D191" s="1">
        <f t="shared" ca="1" si="56"/>
        <v>6</v>
      </c>
      <c r="E191" s="1" t="str">
        <f t="shared" ca="1" si="57"/>
        <v>agriculture</v>
      </c>
      <c r="F191" s="1">
        <f t="shared" ca="1" si="58"/>
        <v>3</v>
      </c>
      <c r="G191" s="1" t="str">
        <f t="shared" ca="1" si="59"/>
        <v>university</v>
      </c>
      <c r="H191" s="1">
        <f t="shared" ca="1" si="60"/>
        <v>4</v>
      </c>
      <c r="I191" s="1">
        <f t="shared" ca="1" si="52"/>
        <v>1</v>
      </c>
      <c r="J191" s="70">
        <f t="shared" ca="1" si="61"/>
        <v>3826</v>
      </c>
      <c r="K191" s="1">
        <f t="shared" ca="1" si="62"/>
        <v>4</v>
      </c>
      <c r="L191" s="1" t="str">
        <f t="shared" ca="1" si="63"/>
        <v>El-Dekhila</v>
      </c>
      <c r="M191" s="70">
        <f t="shared" ca="1" si="64"/>
        <v>11478</v>
      </c>
      <c r="N191" s="70">
        <f t="shared" ca="1" si="65"/>
        <v>6274.8971584114252</v>
      </c>
      <c r="O191" s="70">
        <f t="shared" ca="1" si="66"/>
        <v>2515.7364495138077</v>
      </c>
      <c r="P191" s="70">
        <f t="shared" ca="1" si="67"/>
        <v>1716</v>
      </c>
      <c r="Q191" s="70">
        <f t="shared" ca="1" si="68"/>
        <v>4686.7717711665282</v>
      </c>
      <c r="R191" s="70">
        <f t="shared" ca="1" si="69"/>
        <v>2568.6373795385134</v>
      </c>
      <c r="S191" s="70">
        <f t="shared" ca="1" si="70"/>
        <v>16562.373829052322</v>
      </c>
      <c r="T191" s="70">
        <f t="shared" ca="1" si="71"/>
        <v>12677.668929577954</v>
      </c>
      <c r="U191" s="70">
        <f t="shared" ca="1" si="72"/>
        <v>3884.7048994743673</v>
      </c>
      <c r="W191" s="7">
        <f t="shared" ca="1" si="73"/>
        <v>1</v>
      </c>
      <c r="X191" s="4">
        <f t="shared" ca="1" si="74"/>
        <v>0</v>
      </c>
      <c r="Y191" s="4"/>
      <c r="Z191" s="4"/>
      <c r="AA191" s="8"/>
      <c r="AC191" s="7">
        <f ca="1">IF(Table1[[#This Row],[field of work]] = "teaching",1,0)</f>
        <v>0</v>
      </c>
      <c r="AD191" s="4">
        <f ca="1">IF(Table1[[#This Row],[field of work]] = "health", 1,0)</f>
        <v>0</v>
      </c>
      <c r="AE191" s="4">
        <f ca="1">IF(Table1[[#This Row],[field of work]] = "construction", 1,0)</f>
        <v>0</v>
      </c>
      <c r="AF191" s="4">
        <f ca="1">IF(Table1[[#This Row],[field of work]] = "IT", 1,0)</f>
        <v>0</v>
      </c>
      <c r="AG191" s="4">
        <f ca="1">IF(Table1[[#This Row],[field of work]] = "general work", 1,0)</f>
        <v>0</v>
      </c>
      <c r="AH191" s="4">
        <f ca="1">IF(Table1[[#This Row],[field of work]] = "agriculture", 1,0)</f>
        <v>1</v>
      </c>
      <c r="AI191" s="4"/>
      <c r="AJ191" s="4"/>
      <c r="AK191" s="4"/>
      <c r="AL191" s="4"/>
      <c r="AM191" s="4"/>
      <c r="AN191" s="4"/>
      <c r="AO191" s="8"/>
      <c r="AP191" s="18">
        <f t="shared" ca="1" si="75"/>
        <v>2515.7364495138077</v>
      </c>
      <c r="AQ191" s="19"/>
      <c r="AR191" s="23">
        <f ca="1">IF(Table1[[#This Row],[Debt]]&gt;$AS$2,1,0)</f>
        <v>1</v>
      </c>
      <c r="AS191" s="24"/>
      <c r="AT191" s="24"/>
      <c r="AU191" s="19"/>
      <c r="AV191" s="24"/>
      <c r="AW191" s="82">
        <f ca="1">Table1[[#This Row],[Mortage left]]/Table1[[#This Row],[Value of the house]]</f>
        <v>0.54668907112836951</v>
      </c>
      <c r="AX191" s="29">
        <f t="shared" ca="1" si="76"/>
        <v>0</v>
      </c>
      <c r="AY191" s="30"/>
      <c r="AZ191" s="19"/>
      <c r="BA191" s="68">
        <f ca="1" xml:space="preserve"> IF(Table1[[#This Row],[Area]]="Sedi Beshr",Table1[[#This Row],[Income]],0)</f>
        <v>0</v>
      </c>
      <c r="BB191" s="65"/>
      <c r="BC191" s="65">
        <f ca="1" xml:space="preserve"> IF(Table1[[#This Row],[Area]]="Miami",Table1[[#This Row],[Income]],0)</f>
        <v>0</v>
      </c>
      <c r="BD191" s="65"/>
      <c r="BE191" s="65">
        <f ca="1" xml:space="preserve"> IF(Table1[[#This Row],[Area]]="El-Shatbi",Table1[[#This Row],[Income]],0)</f>
        <v>0</v>
      </c>
      <c r="BF191" s="65"/>
      <c r="BG191" s="65">
        <f ca="1" xml:space="preserve"> IF(Table1[[#This Row],[Area]]="el-Hanovil",Table1[[#This Row],[Income]],0)</f>
        <v>0</v>
      </c>
      <c r="BH191" s="65"/>
      <c r="BI191" s="65">
        <f ca="1" xml:space="preserve"> IF(Table1[[#This Row],[Area]]="El-Dekhila",Table1[[#This Row],[Income]],0)</f>
        <v>3826</v>
      </c>
      <c r="BJ191" s="66"/>
      <c r="BK191" s="16"/>
      <c r="BL191" s="68">
        <f ca="1"/>
        <v>0</v>
      </c>
      <c r="BM191" s="65"/>
      <c r="BN191" s="65">
        <f ca="1"/>
        <v>0</v>
      </c>
      <c r="BO191" s="65"/>
      <c r="BP191" s="65">
        <f ca="1"/>
        <v>4837</v>
      </c>
      <c r="BQ191" s="65"/>
      <c r="BR191" s="65">
        <f ca="1"/>
        <v>0</v>
      </c>
      <c r="BS191" s="65"/>
      <c r="BT191" s="65">
        <f ca="1"/>
        <v>0</v>
      </c>
      <c r="BU191" s="24"/>
      <c r="BV191" s="65">
        <f ca="1"/>
        <v>0</v>
      </c>
      <c r="BW191" s="19"/>
      <c r="BX191" s="16"/>
      <c r="BY191" s="56">
        <f ca="1">IF(Table1[[#This Row],[Debt]]&gt;Table1[[#This Row],[Income]],1,0)</f>
        <v>1</v>
      </c>
      <c r="BZ191" s="19"/>
      <c r="CA191" s="24"/>
      <c r="CB191" s="76">
        <f t="shared" ca="1" si="77"/>
        <v>39</v>
      </c>
      <c r="CC191" s="24"/>
      <c r="CD191" s="19"/>
      <c r="CE191" s="16"/>
      <c r="CF191" s="16"/>
      <c r="CG191" s="16"/>
      <c r="CH191" s="16"/>
    </row>
    <row r="192" spans="1:86" x14ac:dyDescent="0.35">
      <c r="A192" s="1">
        <f t="shared" ca="1" si="53"/>
        <v>0</v>
      </c>
      <c r="B192" s="1" t="str">
        <f t="shared" ca="1" si="54"/>
        <v>Men</v>
      </c>
      <c r="C192" s="1">
        <f t="shared" ca="1" si="55"/>
        <v>39</v>
      </c>
      <c r="D192" s="1">
        <f t="shared" ca="1" si="56"/>
        <v>4</v>
      </c>
      <c r="E192" s="1" t="str">
        <f t="shared" ca="1" si="57"/>
        <v>IT</v>
      </c>
      <c r="F192" s="1">
        <f t="shared" ca="1" si="58"/>
        <v>1</v>
      </c>
      <c r="G192" s="1" t="str">
        <f t="shared" ca="1" si="59"/>
        <v>High school</v>
      </c>
      <c r="H192" s="1">
        <f t="shared" ca="1" si="60"/>
        <v>0</v>
      </c>
      <c r="I192" s="1">
        <f t="shared" ca="1" si="52"/>
        <v>3</v>
      </c>
      <c r="J192" s="70">
        <f t="shared" ca="1" si="61"/>
        <v>5393</v>
      </c>
      <c r="K192" s="1">
        <f t="shared" ca="1" si="62"/>
        <v>4</v>
      </c>
      <c r="L192" s="1" t="str">
        <f t="shared" ca="1" si="63"/>
        <v>El-Dekhila</v>
      </c>
      <c r="M192" s="70">
        <f t="shared" ca="1" si="64"/>
        <v>16179</v>
      </c>
      <c r="N192" s="70">
        <f t="shared" ca="1" si="65"/>
        <v>5058.4125406002177</v>
      </c>
      <c r="O192" s="70">
        <f t="shared" ca="1" si="66"/>
        <v>531.92043070006116</v>
      </c>
      <c r="P192" s="70">
        <f t="shared" ca="1" si="67"/>
        <v>214</v>
      </c>
      <c r="Q192" s="70">
        <f t="shared" ca="1" si="68"/>
        <v>3495.8421944746701</v>
      </c>
      <c r="R192" s="70">
        <f t="shared" ca="1" si="69"/>
        <v>5635.0591053956923</v>
      </c>
      <c r="S192" s="70">
        <f t="shared" ca="1" si="70"/>
        <v>22345.979536095754</v>
      </c>
      <c r="T192" s="70">
        <f t="shared" ca="1" si="71"/>
        <v>8768.2547350748882</v>
      </c>
      <c r="U192" s="70">
        <f t="shared" ca="1" si="72"/>
        <v>13577.724801020866</v>
      </c>
      <c r="W192" s="7">
        <f t="shared" ca="1" si="73"/>
        <v>0</v>
      </c>
      <c r="X192" s="4">
        <f t="shared" ca="1" si="74"/>
        <v>1</v>
      </c>
      <c r="Y192" s="4"/>
      <c r="Z192" s="4"/>
      <c r="AA192" s="8"/>
      <c r="AC192" s="7">
        <f ca="1">IF(Table1[[#This Row],[field of work]] = "teaching",1,0)</f>
        <v>0</v>
      </c>
      <c r="AD192" s="4">
        <f ca="1">IF(Table1[[#This Row],[field of work]] = "health", 1,0)</f>
        <v>0</v>
      </c>
      <c r="AE192" s="4">
        <f ca="1">IF(Table1[[#This Row],[field of work]] = "construction", 1,0)</f>
        <v>0</v>
      </c>
      <c r="AF192" s="4">
        <f ca="1">IF(Table1[[#This Row],[field of work]] = "IT", 1,0)</f>
        <v>1</v>
      </c>
      <c r="AG192" s="4">
        <f ca="1">IF(Table1[[#This Row],[field of work]] = "general work", 1,0)</f>
        <v>0</v>
      </c>
      <c r="AH192" s="4">
        <f ca="1">IF(Table1[[#This Row],[field of work]] = "agriculture", 1,0)</f>
        <v>0</v>
      </c>
      <c r="AI192" s="4"/>
      <c r="AJ192" s="4"/>
      <c r="AK192" s="4"/>
      <c r="AL192" s="4"/>
      <c r="AM192" s="4"/>
      <c r="AN192" s="4"/>
      <c r="AO192" s="8"/>
      <c r="AP192" s="18">
        <f t="shared" ca="1" si="75"/>
        <v>177.30681023335373</v>
      </c>
      <c r="AQ192" s="19"/>
      <c r="AR192" s="23">
        <f ca="1">IF(Table1[[#This Row],[Debt]]&gt;$AS$2,1,0)</f>
        <v>1</v>
      </c>
      <c r="AS192" s="24"/>
      <c r="AT192" s="24"/>
      <c r="AU192" s="19"/>
      <c r="AV192" s="24"/>
      <c r="AW192" s="82">
        <f ca="1">Table1[[#This Row],[Mortage left]]/Table1[[#This Row],[Value of the house]]</f>
        <v>0.31265297858954311</v>
      </c>
      <c r="AX192" s="29">
        <f t="shared" ca="1" si="76"/>
        <v>0</v>
      </c>
      <c r="AY192" s="30"/>
      <c r="AZ192" s="19"/>
      <c r="BA192" s="68">
        <f ca="1" xml:space="preserve"> IF(Table1[[#This Row],[Area]]="Sedi Beshr",Table1[[#This Row],[Income]],0)</f>
        <v>0</v>
      </c>
      <c r="BB192" s="65"/>
      <c r="BC192" s="65">
        <f ca="1" xml:space="preserve"> IF(Table1[[#This Row],[Area]]="Miami",Table1[[#This Row],[Income]],0)</f>
        <v>0</v>
      </c>
      <c r="BD192" s="65"/>
      <c r="BE192" s="65">
        <f ca="1" xml:space="preserve"> IF(Table1[[#This Row],[Area]]="El-Shatbi",Table1[[#This Row],[Income]],0)</f>
        <v>0</v>
      </c>
      <c r="BF192" s="65"/>
      <c r="BG192" s="65">
        <f ca="1" xml:space="preserve"> IF(Table1[[#This Row],[Area]]="el-Hanovil",Table1[[#This Row],[Income]],0)</f>
        <v>0</v>
      </c>
      <c r="BH192" s="65"/>
      <c r="BI192" s="65">
        <f ca="1" xml:space="preserve"> IF(Table1[[#This Row],[Area]]="El-Dekhila",Table1[[#This Row],[Income]],0)</f>
        <v>5393</v>
      </c>
      <c r="BJ192" s="66"/>
      <c r="BK192" s="16"/>
      <c r="BL192" s="68">
        <f ca="1"/>
        <v>0</v>
      </c>
      <c r="BM192" s="65"/>
      <c r="BN192" s="65">
        <f ca="1"/>
        <v>0</v>
      </c>
      <c r="BO192" s="65"/>
      <c r="BP192" s="65">
        <f ca="1"/>
        <v>0</v>
      </c>
      <c r="BQ192" s="65"/>
      <c r="BR192" s="65">
        <f ca="1"/>
        <v>0</v>
      </c>
      <c r="BS192" s="65"/>
      <c r="BT192" s="65">
        <f ca="1"/>
        <v>0</v>
      </c>
      <c r="BU192" s="24"/>
      <c r="BV192" s="65">
        <f ca="1"/>
        <v>3826</v>
      </c>
      <c r="BW192" s="19"/>
      <c r="BX192" s="16"/>
      <c r="BY192" s="56">
        <f ca="1">IF(Table1[[#This Row],[Debt]]&gt;Table1[[#This Row],[Income]],1,0)</f>
        <v>0</v>
      </c>
      <c r="BZ192" s="19"/>
      <c r="CA192" s="24"/>
      <c r="CB192" s="76">
        <f t="shared" ca="1" si="77"/>
        <v>22</v>
      </c>
      <c r="CC192" s="24"/>
      <c r="CD192" s="19"/>
      <c r="CE192" s="16"/>
      <c r="CF192" s="16"/>
      <c r="CG192" s="16"/>
      <c r="CH192" s="16"/>
    </row>
    <row r="193" spans="1:86" x14ac:dyDescent="0.35">
      <c r="A193" s="1">
        <f t="shared" ca="1" si="53"/>
        <v>1</v>
      </c>
      <c r="B193" s="1" t="str">
        <f t="shared" ca="1" si="54"/>
        <v>Women</v>
      </c>
      <c r="C193" s="1">
        <f t="shared" ca="1" si="55"/>
        <v>38</v>
      </c>
      <c r="D193" s="1">
        <f t="shared" ca="1" si="56"/>
        <v>2</v>
      </c>
      <c r="E193" s="1" t="str">
        <f t="shared" ca="1" si="57"/>
        <v>construction</v>
      </c>
      <c r="F193" s="1">
        <f t="shared" ca="1" si="58"/>
        <v>3</v>
      </c>
      <c r="G193" s="1" t="str">
        <f t="shared" ca="1" si="59"/>
        <v>university</v>
      </c>
      <c r="H193" s="1">
        <f t="shared" ca="1" si="60"/>
        <v>1</v>
      </c>
      <c r="I193" s="1">
        <f t="shared" ca="1" si="52"/>
        <v>1</v>
      </c>
      <c r="J193" s="70">
        <f t="shared" ca="1" si="61"/>
        <v>2027</v>
      </c>
      <c r="K193" s="1">
        <f t="shared" ca="1" si="62"/>
        <v>4</v>
      </c>
      <c r="L193" s="1" t="str">
        <f t="shared" ca="1" si="63"/>
        <v>El-Dekhila</v>
      </c>
      <c r="M193" s="70">
        <f t="shared" ca="1" si="64"/>
        <v>8108</v>
      </c>
      <c r="N193" s="70">
        <f t="shared" ca="1" si="65"/>
        <v>116.39236046291039</v>
      </c>
      <c r="O193" s="70">
        <f t="shared" ca="1" si="66"/>
        <v>389.30694056689117</v>
      </c>
      <c r="P193" s="70">
        <f t="shared" ca="1" si="67"/>
        <v>266</v>
      </c>
      <c r="Q193" s="70">
        <f t="shared" ca="1" si="68"/>
        <v>3348.2833156703805</v>
      </c>
      <c r="R193" s="70">
        <f t="shared" ca="1" si="69"/>
        <v>1292.7869408772765</v>
      </c>
      <c r="S193" s="70">
        <f t="shared" ca="1" si="70"/>
        <v>9790.093881444167</v>
      </c>
      <c r="T193" s="70">
        <f t="shared" ca="1" si="71"/>
        <v>3730.6756761332908</v>
      </c>
      <c r="U193" s="70">
        <f t="shared" ca="1" si="72"/>
        <v>6059.4182053108761</v>
      </c>
      <c r="W193" s="7">
        <f t="shared" ca="1" si="73"/>
        <v>1</v>
      </c>
      <c r="X193" s="4">
        <f t="shared" ca="1" si="74"/>
        <v>0</v>
      </c>
      <c r="Y193" s="4"/>
      <c r="Z193" s="4"/>
      <c r="AA193" s="8"/>
      <c r="AC193" s="7">
        <f ca="1">IF(Table1[[#This Row],[field of work]] = "teaching",1,0)</f>
        <v>0</v>
      </c>
      <c r="AD193" s="4">
        <f ca="1">IF(Table1[[#This Row],[field of work]] = "health", 1,0)</f>
        <v>0</v>
      </c>
      <c r="AE193" s="4">
        <f ca="1">IF(Table1[[#This Row],[field of work]] = "construction", 1,0)</f>
        <v>1</v>
      </c>
      <c r="AF193" s="4">
        <f ca="1">IF(Table1[[#This Row],[field of work]] = "IT", 1,0)</f>
        <v>0</v>
      </c>
      <c r="AG193" s="4">
        <f ca="1">IF(Table1[[#This Row],[field of work]] = "general work", 1,0)</f>
        <v>0</v>
      </c>
      <c r="AH193" s="4">
        <f ca="1">IF(Table1[[#This Row],[field of work]] = "agriculture", 1,0)</f>
        <v>0</v>
      </c>
      <c r="AI193" s="4"/>
      <c r="AJ193" s="4"/>
      <c r="AK193" s="4"/>
      <c r="AL193" s="4"/>
      <c r="AM193" s="4"/>
      <c r="AN193" s="4"/>
      <c r="AO193" s="8"/>
      <c r="AP193" s="18">
        <f t="shared" ca="1" si="75"/>
        <v>389.30694056689117</v>
      </c>
      <c r="AQ193" s="19"/>
      <c r="AR193" s="23">
        <f ca="1">IF(Table1[[#This Row],[Debt]]&gt;$AS$2,1,0)</f>
        <v>1</v>
      </c>
      <c r="AS193" s="24"/>
      <c r="AT193" s="24"/>
      <c r="AU193" s="19"/>
      <c r="AV193" s="24"/>
      <c r="AW193" s="82">
        <f ca="1">Table1[[#This Row],[Mortage left]]/Table1[[#This Row],[Value of the house]]</f>
        <v>1.4355249193748199E-2</v>
      </c>
      <c r="AX193" s="29">
        <f t="shared" ca="1" si="76"/>
        <v>1</v>
      </c>
      <c r="AY193" s="30"/>
      <c r="AZ193" s="19"/>
      <c r="BA193" s="68">
        <f ca="1" xml:space="preserve"> IF(Table1[[#This Row],[Area]]="Sedi Beshr",Table1[[#This Row],[Income]],0)</f>
        <v>0</v>
      </c>
      <c r="BB193" s="65"/>
      <c r="BC193" s="65">
        <f ca="1" xml:space="preserve"> IF(Table1[[#This Row],[Area]]="Miami",Table1[[#This Row],[Income]],0)</f>
        <v>0</v>
      </c>
      <c r="BD193" s="65"/>
      <c r="BE193" s="65">
        <f ca="1" xml:space="preserve"> IF(Table1[[#This Row],[Area]]="El-Shatbi",Table1[[#This Row],[Income]],0)</f>
        <v>0</v>
      </c>
      <c r="BF193" s="65"/>
      <c r="BG193" s="65">
        <f ca="1" xml:space="preserve"> IF(Table1[[#This Row],[Area]]="el-Hanovil",Table1[[#This Row],[Income]],0)</f>
        <v>0</v>
      </c>
      <c r="BH193" s="65"/>
      <c r="BI193" s="65">
        <f ca="1" xml:space="preserve"> IF(Table1[[#This Row],[Area]]="El-Dekhila",Table1[[#This Row],[Income]],0)</f>
        <v>2027</v>
      </c>
      <c r="BJ193" s="66"/>
      <c r="BK193" s="16"/>
      <c r="BL193" s="68">
        <f ca="1"/>
        <v>0</v>
      </c>
      <c r="BM193" s="65"/>
      <c r="BN193" s="65">
        <f ca="1"/>
        <v>0</v>
      </c>
      <c r="BO193" s="65"/>
      <c r="BP193" s="65">
        <f ca="1"/>
        <v>0</v>
      </c>
      <c r="BQ193" s="65"/>
      <c r="BR193" s="65">
        <f ca="1"/>
        <v>5393</v>
      </c>
      <c r="BS193" s="65"/>
      <c r="BT193" s="65">
        <f ca="1"/>
        <v>0</v>
      </c>
      <c r="BU193" s="24"/>
      <c r="BV193" s="65">
        <f ca="1"/>
        <v>0</v>
      </c>
      <c r="BW193" s="19"/>
      <c r="BX193" s="16"/>
      <c r="BY193" s="56">
        <f ca="1">IF(Table1[[#This Row],[Debt]]&gt;Table1[[#This Row],[Income]],1,0)</f>
        <v>1</v>
      </c>
      <c r="BZ193" s="19"/>
      <c r="CA193" s="24"/>
      <c r="CB193" s="76">
        <f t="shared" ca="1" si="77"/>
        <v>39</v>
      </c>
      <c r="CC193" s="24"/>
      <c r="CD193" s="19"/>
      <c r="CE193" s="16"/>
      <c r="CF193" s="16"/>
      <c r="CG193" s="16"/>
      <c r="CH193" s="16"/>
    </row>
    <row r="194" spans="1:86" x14ac:dyDescent="0.35">
      <c r="A194" s="1">
        <f t="shared" ca="1" si="53"/>
        <v>1</v>
      </c>
      <c r="B194" s="1" t="str">
        <f t="shared" ca="1" si="54"/>
        <v>Women</v>
      </c>
      <c r="C194" s="1">
        <f t="shared" ca="1" si="55"/>
        <v>22</v>
      </c>
      <c r="D194" s="1">
        <f t="shared" ca="1" si="56"/>
        <v>6</v>
      </c>
      <c r="E194" s="1" t="str">
        <f t="shared" ca="1" si="57"/>
        <v>agriculture</v>
      </c>
      <c r="F194" s="1">
        <f t="shared" ca="1" si="58"/>
        <v>2</v>
      </c>
      <c r="G194" s="1" t="str">
        <f t="shared" ca="1" si="59"/>
        <v>college</v>
      </c>
      <c r="H194" s="1">
        <f t="shared" ca="1" si="60"/>
        <v>1</v>
      </c>
      <c r="I194" s="1">
        <f t="shared" ca="1" si="52"/>
        <v>1</v>
      </c>
      <c r="J194" s="70">
        <f t="shared" ca="1" si="61"/>
        <v>2532</v>
      </c>
      <c r="K194" s="1">
        <f t="shared" ca="1" si="62"/>
        <v>4</v>
      </c>
      <c r="L194" s="1" t="str">
        <f t="shared" ca="1" si="63"/>
        <v>El-Dekhila</v>
      </c>
      <c r="M194" s="70">
        <f t="shared" ca="1" si="64"/>
        <v>12660</v>
      </c>
      <c r="N194" s="70">
        <f t="shared" ca="1" si="65"/>
        <v>9556.2580177513264</v>
      </c>
      <c r="O194" s="70">
        <f t="shared" ca="1" si="66"/>
        <v>1220.2135831663422</v>
      </c>
      <c r="P194" s="70">
        <f t="shared" ca="1" si="67"/>
        <v>1111</v>
      </c>
      <c r="Q194" s="70">
        <f t="shared" ca="1" si="68"/>
        <v>4419.9601932449696</v>
      </c>
      <c r="R194" s="70">
        <f t="shared" ca="1" si="69"/>
        <v>487.33487257257605</v>
      </c>
      <c r="S194" s="70">
        <f t="shared" ca="1" si="70"/>
        <v>14367.548455738917</v>
      </c>
      <c r="T194" s="70">
        <f t="shared" ca="1" si="71"/>
        <v>15087.218210996296</v>
      </c>
      <c r="U194" s="70">
        <f t="shared" ca="1" si="72"/>
        <v>-719.66975525737871</v>
      </c>
      <c r="W194" s="7">
        <f t="shared" ca="1" si="73"/>
        <v>1</v>
      </c>
      <c r="X194" s="4">
        <f t="shared" ca="1" si="74"/>
        <v>0</v>
      </c>
      <c r="Y194" s="4"/>
      <c r="Z194" s="4"/>
      <c r="AA194" s="8"/>
      <c r="AC194" s="7">
        <f ca="1">IF(Table1[[#This Row],[field of work]] = "teaching",1,0)</f>
        <v>0</v>
      </c>
      <c r="AD194" s="4">
        <f ca="1">IF(Table1[[#This Row],[field of work]] = "health", 1,0)</f>
        <v>0</v>
      </c>
      <c r="AE194" s="4">
        <f ca="1">IF(Table1[[#This Row],[field of work]] = "construction", 1,0)</f>
        <v>0</v>
      </c>
      <c r="AF194" s="4">
        <f ca="1">IF(Table1[[#This Row],[field of work]] = "IT", 1,0)</f>
        <v>0</v>
      </c>
      <c r="AG194" s="4">
        <f ca="1">IF(Table1[[#This Row],[field of work]] = "general work", 1,0)</f>
        <v>0</v>
      </c>
      <c r="AH194" s="4">
        <f ca="1">IF(Table1[[#This Row],[field of work]] = "agriculture", 1,0)</f>
        <v>1</v>
      </c>
      <c r="AI194" s="4"/>
      <c r="AJ194" s="4"/>
      <c r="AK194" s="4"/>
      <c r="AL194" s="4"/>
      <c r="AM194" s="4"/>
      <c r="AN194" s="4"/>
      <c r="AO194" s="8"/>
      <c r="AP194" s="18">
        <f t="shared" ca="1" si="75"/>
        <v>1220.2135831663422</v>
      </c>
      <c r="AQ194" s="19"/>
      <c r="AR194" s="23">
        <f ca="1">IF(Table1[[#This Row],[Debt]]&gt;$AS$2,1,0)</f>
        <v>1</v>
      </c>
      <c r="AS194" s="24"/>
      <c r="AT194" s="24"/>
      <c r="AU194" s="19"/>
      <c r="AV194" s="24"/>
      <c r="AW194" s="82">
        <f ca="1">Table1[[#This Row],[Mortage left]]/Table1[[#This Row],[Value of the house]]</f>
        <v>0.7548387059835171</v>
      </c>
      <c r="AX194" s="29">
        <f t="shared" ca="1" si="76"/>
        <v>0</v>
      </c>
      <c r="AY194" s="30"/>
      <c r="AZ194" s="19"/>
      <c r="BA194" s="68">
        <f ca="1" xml:space="preserve"> IF(Table1[[#This Row],[Area]]="Sedi Beshr",Table1[[#This Row],[Income]],0)</f>
        <v>0</v>
      </c>
      <c r="BB194" s="65"/>
      <c r="BC194" s="65">
        <f ca="1" xml:space="preserve"> IF(Table1[[#This Row],[Area]]="Miami",Table1[[#This Row],[Income]],0)</f>
        <v>0</v>
      </c>
      <c r="BD194" s="65"/>
      <c r="BE194" s="65">
        <f ca="1" xml:space="preserve"> IF(Table1[[#This Row],[Area]]="El-Shatbi",Table1[[#This Row],[Income]],0)</f>
        <v>0</v>
      </c>
      <c r="BF194" s="65"/>
      <c r="BG194" s="65">
        <f ca="1" xml:space="preserve"> IF(Table1[[#This Row],[Area]]="el-Hanovil",Table1[[#This Row],[Income]],0)</f>
        <v>0</v>
      </c>
      <c r="BH194" s="65"/>
      <c r="BI194" s="65">
        <f ca="1" xml:space="preserve"> IF(Table1[[#This Row],[Area]]="El-Dekhila",Table1[[#This Row],[Income]],0)</f>
        <v>2532</v>
      </c>
      <c r="BJ194" s="66"/>
      <c r="BK194" s="16"/>
      <c r="BL194" s="68">
        <f ca="1"/>
        <v>0</v>
      </c>
      <c r="BM194" s="65"/>
      <c r="BN194" s="65">
        <f ca="1"/>
        <v>2027</v>
      </c>
      <c r="BO194" s="65"/>
      <c r="BP194" s="65">
        <f ca="1"/>
        <v>0</v>
      </c>
      <c r="BQ194" s="65"/>
      <c r="BR194" s="65">
        <f ca="1"/>
        <v>0</v>
      </c>
      <c r="BS194" s="65"/>
      <c r="BT194" s="65">
        <f ca="1"/>
        <v>0</v>
      </c>
      <c r="BU194" s="24"/>
      <c r="BV194" s="65">
        <f ca="1"/>
        <v>0</v>
      </c>
      <c r="BW194" s="19"/>
      <c r="BX194" s="16"/>
      <c r="BY194" s="56">
        <f ca="1">IF(Table1[[#This Row],[Debt]]&gt;Table1[[#This Row],[Income]],1,0)</f>
        <v>1</v>
      </c>
      <c r="BZ194" s="19"/>
      <c r="CA194" s="24"/>
      <c r="CB194" s="76">
        <f t="shared" ca="1" si="77"/>
        <v>38</v>
      </c>
      <c r="CC194" s="24"/>
      <c r="CD194" s="19"/>
      <c r="CE194" s="16"/>
      <c r="CF194" s="16"/>
      <c r="CG194" s="16"/>
      <c r="CH194" s="16"/>
    </row>
    <row r="195" spans="1:86" x14ac:dyDescent="0.35">
      <c r="A195" s="1">
        <f t="shared" ca="1" si="53"/>
        <v>1</v>
      </c>
      <c r="B195" s="1" t="str">
        <f t="shared" ca="1" si="54"/>
        <v>Women</v>
      </c>
      <c r="C195" s="1">
        <f t="shared" ca="1" si="55"/>
        <v>30</v>
      </c>
      <c r="D195" s="1">
        <f t="shared" ca="1" si="56"/>
        <v>3</v>
      </c>
      <c r="E195" s="1" t="str">
        <f t="shared" ca="1" si="57"/>
        <v>teaching</v>
      </c>
      <c r="F195" s="1">
        <f t="shared" ca="1" si="58"/>
        <v>2</v>
      </c>
      <c r="G195" s="1" t="str">
        <f t="shared" ca="1" si="59"/>
        <v>college</v>
      </c>
      <c r="H195" s="1">
        <f t="shared" ca="1" si="60"/>
        <v>0</v>
      </c>
      <c r="I195" s="1">
        <f t="shared" ref="I195:I258" ca="1" si="78">RANDBETWEEN(1,3)</f>
        <v>3</v>
      </c>
      <c r="J195" s="70">
        <f t="shared" ca="1" si="61"/>
        <v>5176</v>
      </c>
      <c r="K195" s="1">
        <f t="shared" ca="1" si="62"/>
        <v>2</v>
      </c>
      <c r="L195" s="1" t="str">
        <f t="shared" ca="1" si="63"/>
        <v>Miami</v>
      </c>
      <c r="M195" s="70">
        <f t="shared" ca="1" si="64"/>
        <v>31056</v>
      </c>
      <c r="N195" s="70">
        <f t="shared" ca="1" si="65"/>
        <v>26073.127853009588</v>
      </c>
      <c r="O195" s="70">
        <f t="shared" ca="1" si="66"/>
        <v>10375.714230091822</v>
      </c>
      <c r="P195" s="70">
        <f t="shared" ca="1" si="67"/>
        <v>9688</v>
      </c>
      <c r="Q195" s="70">
        <f t="shared" ca="1" si="68"/>
        <v>5902.0738338856572</v>
      </c>
      <c r="R195" s="70">
        <f t="shared" ca="1" si="69"/>
        <v>1792.5745482044269</v>
      </c>
      <c r="S195" s="70">
        <f t="shared" ca="1" si="70"/>
        <v>43224.28877829625</v>
      </c>
      <c r="T195" s="70">
        <f t="shared" ca="1" si="71"/>
        <v>41663.201686895249</v>
      </c>
      <c r="U195" s="70">
        <f t="shared" ca="1" si="72"/>
        <v>1561.0870914010011</v>
      </c>
      <c r="W195" s="7">
        <f t="shared" ca="1" si="73"/>
        <v>1</v>
      </c>
      <c r="X195" s="4">
        <f t="shared" ca="1" si="74"/>
        <v>0</v>
      </c>
      <c r="Y195" s="4"/>
      <c r="Z195" s="4"/>
      <c r="AA195" s="8"/>
      <c r="AC195" s="7">
        <f ca="1">IF(Table1[[#This Row],[field of work]] = "teaching",1,0)</f>
        <v>1</v>
      </c>
      <c r="AD195" s="4">
        <f ca="1">IF(Table1[[#This Row],[field of work]] = "health", 1,0)</f>
        <v>0</v>
      </c>
      <c r="AE195" s="4">
        <f ca="1">IF(Table1[[#This Row],[field of work]] = "construction", 1,0)</f>
        <v>0</v>
      </c>
      <c r="AF195" s="4">
        <f ca="1">IF(Table1[[#This Row],[field of work]] = "IT", 1,0)</f>
        <v>0</v>
      </c>
      <c r="AG195" s="4">
        <f ca="1">IF(Table1[[#This Row],[field of work]] = "general work", 1,0)</f>
        <v>0</v>
      </c>
      <c r="AH195" s="4">
        <f ca="1">IF(Table1[[#This Row],[field of work]] = "agriculture", 1,0)</f>
        <v>0</v>
      </c>
      <c r="AI195" s="4"/>
      <c r="AJ195" s="4"/>
      <c r="AK195" s="4"/>
      <c r="AL195" s="4"/>
      <c r="AM195" s="4"/>
      <c r="AN195" s="4"/>
      <c r="AO195" s="8"/>
      <c r="AP195" s="18">
        <f t="shared" ca="1" si="75"/>
        <v>3458.5714100306072</v>
      </c>
      <c r="AQ195" s="19"/>
      <c r="AR195" s="23">
        <f ca="1">IF(Table1[[#This Row],[Debt]]&gt;$AS$2,1,0)</f>
        <v>1</v>
      </c>
      <c r="AS195" s="24"/>
      <c r="AT195" s="24"/>
      <c r="AU195" s="19"/>
      <c r="AV195" s="24"/>
      <c r="AW195" s="82">
        <f ca="1">Table1[[#This Row],[Mortage left]]/Table1[[#This Row],[Value of the house]]</f>
        <v>0.83955203030041181</v>
      </c>
      <c r="AX195" s="29">
        <f t="shared" ca="1" si="76"/>
        <v>0</v>
      </c>
      <c r="AY195" s="30"/>
      <c r="AZ195" s="19"/>
      <c r="BA195" s="68">
        <f ca="1" xml:space="preserve"> IF(Table1[[#This Row],[Area]]="Sedi Beshr",Table1[[#This Row],[Income]],0)</f>
        <v>0</v>
      </c>
      <c r="BB195" s="65"/>
      <c r="BC195" s="65">
        <f ca="1" xml:space="preserve"> IF(Table1[[#This Row],[Area]]="Miami",Table1[[#This Row],[Income]],0)</f>
        <v>5176</v>
      </c>
      <c r="BD195" s="65"/>
      <c r="BE195" s="65">
        <f ca="1" xml:space="preserve"> IF(Table1[[#This Row],[Area]]="El-Shatbi",Table1[[#This Row],[Income]],0)</f>
        <v>0</v>
      </c>
      <c r="BF195" s="65"/>
      <c r="BG195" s="65">
        <f ca="1" xml:space="preserve"> IF(Table1[[#This Row],[Area]]="el-Hanovil",Table1[[#This Row],[Income]],0)</f>
        <v>0</v>
      </c>
      <c r="BH195" s="65"/>
      <c r="BI195" s="65">
        <f ca="1" xml:space="preserve"> IF(Table1[[#This Row],[Area]]="El-Dekhila",Table1[[#This Row],[Income]],0)</f>
        <v>0</v>
      </c>
      <c r="BJ195" s="66"/>
      <c r="BK195" s="16"/>
      <c r="BL195" s="68">
        <f ca="1"/>
        <v>0</v>
      </c>
      <c r="BM195" s="65"/>
      <c r="BN195" s="65">
        <f ca="1"/>
        <v>0</v>
      </c>
      <c r="BO195" s="65"/>
      <c r="BP195" s="65">
        <f ca="1"/>
        <v>0</v>
      </c>
      <c r="BQ195" s="65"/>
      <c r="BR195" s="65">
        <f ca="1"/>
        <v>0</v>
      </c>
      <c r="BS195" s="65"/>
      <c r="BT195" s="65">
        <f ca="1"/>
        <v>0</v>
      </c>
      <c r="BU195" s="24"/>
      <c r="BV195" s="65">
        <f ca="1"/>
        <v>2532</v>
      </c>
      <c r="BW195" s="19"/>
      <c r="BX195" s="16"/>
      <c r="BY195" s="56">
        <f ca="1">IF(Table1[[#This Row],[Debt]]&gt;Table1[[#This Row],[Income]],1,0)</f>
        <v>1</v>
      </c>
      <c r="BZ195" s="19"/>
      <c r="CA195" s="24"/>
      <c r="CB195" s="76">
        <f t="shared" ca="1" si="77"/>
        <v>0</v>
      </c>
      <c r="CC195" s="24"/>
      <c r="CD195" s="19"/>
      <c r="CE195" s="16"/>
      <c r="CF195" s="16"/>
      <c r="CG195" s="16"/>
      <c r="CH195" s="16"/>
    </row>
    <row r="196" spans="1:86" x14ac:dyDescent="0.35">
      <c r="A196" s="1">
        <f t="shared" ref="A196:A259" ca="1" si="79">RANDBETWEEN(0,1)</f>
        <v>1</v>
      </c>
      <c r="B196" s="1" t="str">
        <f t="shared" ref="B196:B259" ca="1" si="80">IF(A196 = 1, "Women","Men")</f>
        <v>Women</v>
      </c>
      <c r="C196" s="1">
        <f t="shared" ref="C196:C259" ca="1" si="81">RANDBETWEEN(20,40)</f>
        <v>40</v>
      </c>
      <c r="D196" s="1">
        <f t="shared" ref="D196:D259" ca="1" si="82">RANDBETWEEN(1,6)</f>
        <v>6</v>
      </c>
      <c r="E196" s="1" t="str">
        <f t="shared" ref="E196:E259" ca="1" si="83">VLOOKUP(D196,$CJ$3:$CK$8,2)</f>
        <v>agriculture</v>
      </c>
      <c r="F196" s="1">
        <f t="shared" ref="F196:F259" ca="1" si="84">RANDBETWEEN(1,5)</f>
        <v>1</v>
      </c>
      <c r="G196" s="1" t="str">
        <f t="shared" ref="G196:G259" ca="1" si="85">VLOOKUP(F196,$CL$3:$CM$7,2)</f>
        <v>High school</v>
      </c>
      <c r="H196" s="1">
        <f t="shared" ref="H196:H259" ca="1" si="86">RANDBETWEEN(0,4)</f>
        <v>2</v>
      </c>
      <c r="I196" s="1">
        <f t="shared" ca="1" si="78"/>
        <v>1</v>
      </c>
      <c r="J196" s="70">
        <f t="shared" ref="J196:J259" ca="1" si="87">RANDBETWEEN(1000,7000)</f>
        <v>6451</v>
      </c>
      <c r="K196" s="1">
        <f t="shared" ref="K196:K259" ca="1" si="88">RANDBETWEEN(1,5)</f>
        <v>2</v>
      </c>
      <c r="L196" s="1" t="str">
        <f t="shared" ref="L196:L259" ca="1" si="89">VLOOKUP(K196,$CN$3:$CO$7,2)</f>
        <v>Miami</v>
      </c>
      <c r="M196" s="70">
        <f t="shared" ref="M196:M259" ca="1" si="90">J196*RANDBETWEEN(3,6)</f>
        <v>38706</v>
      </c>
      <c r="N196" s="70">
        <f t="shared" ref="N196:N259" ca="1" si="91">RAND()*M196</f>
        <v>3036.8382190903576</v>
      </c>
      <c r="O196" s="70">
        <f t="shared" ref="O196:O259" ca="1" si="92">I196*RAND()*J196</f>
        <v>4810.7904452767953</v>
      </c>
      <c r="P196" s="70">
        <f t="shared" ref="P196:P259" ca="1" si="93">RANDBETWEEN(0,O196)</f>
        <v>4438</v>
      </c>
      <c r="Q196" s="70">
        <f t="shared" ref="Q196:Q259" ca="1" si="94">RAND()*J196*2</f>
        <v>5614.7051101197139</v>
      </c>
      <c r="R196" s="70">
        <f t="shared" ref="R196:R259" ca="1" si="95">RAND()*J196*1.5</f>
        <v>122.35816635646414</v>
      </c>
      <c r="S196" s="70">
        <f t="shared" ref="S196:S259" ca="1" si="96">O196+M196+R196</f>
        <v>43639.14861163326</v>
      </c>
      <c r="T196" s="70">
        <f t="shared" ref="T196:T259" ca="1" si="97">N196+P196+Q196</f>
        <v>13089.543329210072</v>
      </c>
      <c r="U196" s="70">
        <f t="shared" ref="U196:U259" ca="1" si="98">S196-T196</f>
        <v>30549.605282423188</v>
      </c>
      <c r="W196" s="7">
        <f t="shared" ref="W196:W259" ca="1" si="99">IF(B196="Women",1,0)</f>
        <v>1</v>
      </c>
      <c r="X196" s="4">
        <f t="shared" ref="X196:X259" ca="1" si="100">IF(B196 = "Men",1,0)</f>
        <v>0</v>
      </c>
      <c r="Y196" s="4"/>
      <c r="Z196" s="4"/>
      <c r="AA196" s="8"/>
      <c r="AC196" s="7">
        <f ca="1">IF(Table1[[#This Row],[field of work]] = "teaching",1,0)</f>
        <v>0</v>
      </c>
      <c r="AD196" s="4">
        <f ca="1">IF(Table1[[#This Row],[field of work]] = "health", 1,0)</f>
        <v>0</v>
      </c>
      <c r="AE196" s="4">
        <f ca="1">IF(Table1[[#This Row],[field of work]] = "construction", 1,0)</f>
        <v>0</v>
      </c>
      <c r="AF196" s="4">
        <f ca="1">IF(Table1[[#This Row],[field of work]] = "IT", 1,0)</f>
        <v>0</v>
      </c>
      <c r="AG196" s="4">
        <f ca="1">IF(Table1[[#This Row],[field of work]] = "general work", 1,0)</f>
        <v>0</v>
      </c>
      <c r="AH196" s="4">
        <f ca="1">IF(Table1[[#This Row],[field of work]] = "agriculture", 1,0)</f>
        <v>1</v>
      </c>
      <c r="AI196" s="4"/>
      <c r="AJ196" s="4"/>
      <c r="AK196" s="4"/>
      <c r="AL196" s="4"/>
      <c r="AM196" s="4"/>
      <c r="AN196" s="4"/>
      <c r="AO196" s="8"/>
      <c r="AP196" s="18">
        <f t="shared" ref="AP196:AP259" ca="1" si="101" xml:space="preserve"> O196/I196</f>
        <v>4810.7904452767953</v>
      </c>
      <c r="AQ196" s="19"/>
      <c r="AR196" s="23">
        <f ca="1">IF(Table1[[#This Row],[Debt]]&gt;$AS$2,1,0)</f>
        <v>1</v>
      </c>
      <c r="AS196" s="24"/>
      <c r="AT196" s="24"/>
      <c r="AU196" s="19"/>
      <c r="AV196" s="24"/>
      <c r="AW196" s="82">
        <f ca="1">Table1[[#This Row],[Mortage left]]/Table1[[#This Row],[Value of the house]]</f>
        <v>7.8459107608390366E-2</v>
      </c>
      <c r="AX196" s="29">
        <f t="shared" ref="AX196:AX259" ca="1" si="102">IF(AW196&lt;$AY$2,1,0)</f>
        <v>1</v>
      </c>
      <c r="AY196" s="30"/>
      <c r="AZ196" s="19"/>
      <c r="BA196" s="68">
        <f ca="1" xml:space="preserve"> IF(Table1[[#This Row],[Area]]="Sedi Beshr",Table1[[#This Row],[Income]],0)</f>
        <v>0</v>
      </c>
      <c r="BB196" s="65"/>
      <c r="BC196" s="65">
        <f ca="1" xml:space="preserve"> IF(Table1[[#This Row],[Area]]="Miami",Table1[[#This Row],[Income]],0)</f>
        <v>6451</v>
      </c>
      <c r="BD196" s="65"/>
      <c r="BE196" s="65">
        <f ca="1" xml:space="preserve"> IF(Table1[[#This Row],[Area]]="El-Shatbi",Table1[[#This Row],[Income]],0)</f>
        <v>0</v>
      </c>
      <c r="BF196" s="65"/>
      <c r="BG196" s="65">
        <f ca="1" xml:space="preserve"> IF(Table1[[#This Row],[Area]]="el-Hanovil",Table1[[#This Row],[Income]],0)</f>
        <v>0</v>
      </c>
      <c r="BH196" s="65"/>
      <c r="BI196" s="65">
        <f ca="1" xml:space="preserve"> IF(Table1[[#This Row],[Area]]="El-Dekhila",Table1[[#This Row],[Income]],0)</f>
        <v>0</v>
      </c>
      <c r="BJ196" s="66"/>
      <c r="BK196" s="16"/>
      <c r="BL196" s="68">
        <f ca="1"/>
        <v>0</v>
      </c>
      <c r="BM196" s="65"/>
      <c r="BN196" s="65">
        <f ca="1"/>
        <v>0</v>
      </c>
      <c r="BO196" s="65"/>
      <c r="BP196" s="65">
        <f ca="1"/>
        <v>5176</v>
      </c>
      <c r="BQ196" s="65"/>
      <c r="BR196" s="65">
        <f ca="1"/>
        <v>0</v>
      </c>
      <c r="BS196" s="65"/>
      <c r="BT196" s="65">
        <f ca="1"/>
        <v>0</v>
      </c>
      <c r="BU196" s="24"/>
      <c r="BV196" s="65">
        <f ca="1"/>
        <v>0</v>
      </c>
      <c r="BW196" s="19"/>
      <c r="BX196" s="16"/>
      <c r="BY196" s="56">
        <f ca="1">IF(Table1[[#This Row],[Debt]]&gt;Table1[[#This Row],[Income]],1,0)</f>
        <v>0</v>
      </c>
      <c r="BZ196" s="19"/>
      <c r="CA196" s="24"/>
      <c r="CB196" s="76">
        <f t="shared" ca="1" si="77"/>
        <v>30</v>
      </c>
      <c r="CC196" s="24"/>
      <c r="CD196" s="19"/>
      <c r="CE196" s="16"/>
      <c r="CF196" s="16"/>
      <c r="CG196" s="16"/>
      <c r="CH196" s="16"/>
    </row>
    <row r="197" spans="1:86" x14ac:dyDescent="0.35">
      <c r="A197" s="1">
        <f t="shared" ca="1" si="79"/>
        <v>0</v>
      </c>
      <c r="B197" s="1" t="str">
        <f t="shared" ca="1" si="80"/>
        <v>Men</v>
      </c>
      <c r="C197" s="1">
        <f t="shared" ca="1" si="81"/>
        <v>29</v>
      </c>
      <c r="D197" s="1">
        <f t="shared" ca="1" si="82"/>
        <v>5</v>
      </c>
      <c r="E197" s="1" t="str">
        <f t="shared" ca="1" si="83"/>
        <v>general work</v>
      </c>
      <c r="F197" s="1">
        <f t="shared" ca="1" si="84"/>
        <v>2</v>
      </c>
      <c r="G197" s="1" t="str">
        <f t="shared" ca="1" si="85"/>
        <v>college</v>
      </c>
      <c r="H197" s="1">
        <f t="shared" ca="1" si="86"/>
        <v>1</v>
      </c>
      <c r="I197" s="1">
        <f t="shared" ca="1" si="78"/>
        <v>1</v>
      </c>
      <c r="J197" s="70">
        <f t="shared" ca="1" si="87"/>
        <v>1859</v>
      </c>
      <c r="K197" s="1">
        <f t="shared" ca="1" si="88"/>
        <v>4</v>
      </c>
      <c r="L197" s="1" t="str">
        <f t="shared" ca="1" si="89"/>
        <v>El-Dekhila</v>
      </c>
      <c r="M197" s="70">
        <f t="shared" ca="1" si="90"/>
        <v>9295</v>
      </c>
      <c r="N197" s="70">
        <f t="shared" ca="1" si="91"/>
        <v>6230.173012920417</v>
      </c>
      <c r="O197" s="70">
        <f t="shared" ca="1" si="92"/>
        <v>1247.4155839137409</v>
      </c>
      <c r="P197" s="70">
        <f t="shared" ca="1" si="93"/>
        <v>589</v>
      </c>
      <c r="Q197" s="70">
        <f t="shared" ca="1" si="94"/>
        <v>1690.1272395135366</v>
      </c>
      <c r="R197" s="70">
        <f t="shared" ca="1" si="95"/>
        <v>739.80785822527434</v>
      </c>
      <c r="S197" s="70">
        <f t="shared" ca="1" si="96"/>
        <v>11282.223442139015</v>
      </c>
      <c r="T197" s="70">
        <f t="shared" ca="1" si="97"/>
        <v>8509.3002524339536</v>
      </c>
      <c r="U197" s="70">
        <f t="shared" ca="1" si="98"/>
        <v>2772.9231897050613</v>
      </c>
      <c r="W197" s="7">
        <f t="shared" ca="1" si="99"/>
        <v>0</v>
      </c>
      <c r="X197" s="4">
        <f t="shared" ca="1" si="100"/>
        <v>1</v>
      </c>
      <c r="Y197" s="4"/>
      <c r="Z197" s="4"/>
      <c r="AA197" s="8"/>
      <c r="AC197" s="7">
        <f ca="1">IF(Table1[[#This Row],[field of work]] = "teaching",1,0)</f>
        <v>0</v>
      </c>
      <c r="AD197" s="4">
        <f ca="1">IF(Table1[[#This Row],[field of work]] = "health", 1,0)</f>
        <v>0</v>
      </c>
      <c r="AE197" s="4">
        <f ca="1">IF(Table1[[#This Row],[field of work]] = "construction", 1,0)</f>
        <v>0</v>
      </c>
      <c r="AF197" s="4">
        <f ca="1">IF(Table1[[#This Row],[field of work]] = "IT", 1,0)</f>
        <v>0</v>
      </c>
      <c r="AG197" s="4">
        <f ca="1">IF(Table1[[#This Row],[field of work]] = "general work", 1,0)</f>
        <v>1</v>
      </c>
      <c r="AH197" s="4">
        <f ca="1">IF(Table1[[#This Row],[field of work]] = "agriculture", 1,0)</f>
        <v>0</v>
      </c>
      <c r="AI197" s="4"/>
      <c r="AJ197" s="4"/>
      <c r="AK197" s="4"/>
      <c r="AL197" s="4"/>
      <c r="AM197" s="4"/>
      <c r="AN197" s="4"/>
      <c r="AO197" s="8"/>
      <c r="AP197" s="18">
        <f t="shared" ca="1" si="101"/>
        <v>1247.4155839137409</v>
      </c>
      <c r="AQ197" s="19"/>
      <c r="AR197" s="23">
        <f ca="1">IF(Table1[[#This Row],[Debt]]&gt;$AS$2,1,0)</f>
        <v>1</v>
      </c>
      <c r="AS197" s="24"/>
      <c r="AT197" s="24"/>
      <c r="AU197" s="19"/>
      <c r="AV197" s="24"/>
      <c r="AW197" s="82">
        <f ca="1">Table1[[#This Row],[Mortage left]]/Table1[[#This Row],[Value of the house]]</f>
        <v>0.67027143764609109</v>
      </c>
      <c r="AX197" s="29">
        <f t="shared" ca="1" si="102"/>
        <v>0</v>
      </c>
      <c r="AY197" s="30"/>
      <c r="AZ197" s="19"/>
      <c r="BA197" s="68">
        <f ca="1" xml:space="preserve"> IF(Table1[[#This Row],[Area]]="Sedi Beshr",Table1[[#This Row],[Income]],0)</f>
        <v>0</v>
      </c>
      <c r="BB197" s="65"/>
      <c r="BC197" s="65">
        <f ca="1" xml:space="preserve"> IF(Table1[[#This Row],[Area]]="Miami",Table1[[#This Row],[Income]],0)</f>
        <v>0</v>
      </c>
      <c r="BD197" s="65"/>
      <c r="BE197" s="65">
        <f ca="1" xml:space="preserve"> IF(Table1[[#This Row],[Area]]="El-Shatbi",Table1[[#This Row],[Income]],0)</f>
        <v>0</v>
      </c>
      <c r="BF197" s="65"/>
      <c r="BG197" s="65">
        <f ca="1" xml:space="preserve"> IF(Table1[[#This Row],[Area]]="el-Hanovil",Table1[[#This Row],[Income]],0)</f>
        <v>0</v>
      </c>
      <c r="BH197" s="65"/>
      <c r="BI197" s="65">
        <f ca="1" xml:space="preserve"> IF(Table1[[#This Row],[Area]]="El-Dekhila",Table1[[#This Row],[Income]],0)</f>
        <v>1859</v>
      </c>
      <c r="BJ197" s="66"/>
      <c r="BK197" s="16"/>
      <c r="BL197" s="68">
        <f ca="1"/>
        <v>0</v>
      </c>
      <c r="BM197" s="65"/>
      <c r="BN197" s="65">
        <f ca="1"/>
        <v>0</v>
      </c>
      <c r="BO197" s="65"/>
      <c r="BP197" s="65">
        <f ca="1"/>
        <v>0</v>
      </c>
      <c r="BQ197" s="65"/>
      <c r="BR197" s="65">
        <f ca="1"/>
        <v>0</v>
      </c>
      <c r="BS197" s="65"/>
      <c r="BT197" s="65">
        <f ca="1"/>
        <v>0</v>
      </c>
      <c r="BU197" s="24"/>
      <c r="BV197" s="65">
        <f ca="1"/>
        <v>6451</v>
      </c>
      <c r="BW197" s="19"/>
      <c r="BX197" s="16"/>
      <c r="BY197" s="56">
        <f ca="1">IF(Table1[[#This Row],[Debt]]&gt;Table1[[#This Row],[Income]],1,0)</f>
        <v>0</v>
      </c>
      <c r="BZ197" s="19"/>
      <c r="CA197" s="24"/>
      <c r="CB197" s="76">
        <f t="shared" ref="CB197:CB260" ca="1" si="103">IF(U196&gt;CC196, C196,0)</f>
        <v>40</v>
      </c>
      <c r="CC197" s="24"/>
      <c r="CD197" s="19"/>
      <c r="CE197" s="16"/>
      <c r="CF197" s="16"/>
      <c r="CG197" s="16"/>
      <c r="CH197" s="16"/>
    </row>
    <row r="198" spans="1:86" x14ac:dyDescent="0.35">
      <c r="A198" s="1">
        <f t="shared" ca="1" si="79"/>
        <v>1</v>
      </c>
      <c r="B198" s="1" t="str">
        <f t="shared" ca="1" si="80"/>
        <v>Women</v>
      </c>
      <c r="C198" s="1">
        <f t="shared" ca="1" si="81"/>
        <v>29</v>
      </c>
      <c r="D198" s="1">
        <f t="shared" ca="1" si="82"/>
        <v>4</v>
      </c>
      <c r="E198" s="1" t="str">
        <f t="shared" ca="1" si="83"/>
        <v>IT</v>
      </c>
      <c r="F198" s="1">
        <f t="shared" ca="1" si="84"/>
        <v>3</v>
      </c>
      <c r="G198" s="1" t="str">
        <f t="shared" ca="1" si="85"/>
        <v>university</v>
      </c>
      <c r="H198" s="1">
        <f t="shared" ca="1" si="86"/>
        <v>4</v>
      </c>
      <c r="I198" s="1">
        <f t="shared" ca="1" si="78"/>
        <v>3</v>
      </c>
      <c r="J198" s="70">
        <f t="shared" ca="1" si="87"/>
        <v>6106</v>
      </c>
      <c r="K198" s="1">
        <f t="shared" ca="1" si="88"/>
        <v>2</v>
      </c>
      <c r="L198" s="1" t="str">
        <f t="shared" ca="1" si="89"/>
        <v>Miami</v>
      </c>
      <c r="M198" s="70">
        <f t="shared" ca="1" si="90"/>
        <v>24424</v>
      </c>
      <c r="N198" s="70">
        <f t="shared" ca="1" si="91"/>
        <v>9561.3060648549072</v>
      </c>
      <c r="O198" s="70">
        <f t="shared" ca="1" si="92"/>
        <v>15435.484724071077</v>
      </c>
      <c r="P198" s="70">
        <f t="shared" ca="1" si="93"/>
        <v>7843</v>
      </c>
      <c r="Q198" s="70">
        <f t="shared" ca="1" si="94"/>
        <v>4464.8236779245162</v>
      </c>
      <c r="R198" s="70">
        <f t="shared" ca="1" si="95"/>
        <v>641.88335299975097</v>
      </c>
      <c r="S198" s="70">
        <f t="shared" ca="1" si="96"/>
        <v>40501.368077070831</v>
      </c>
      <c r="T198" s="70">
        <f t="shared" ca="1" si="97"/>
        <v>21869.129742779423</v>
      </c>
      <c r="U198" s="70">
        <f t="shared" ca="1" si="98"/>
        <v>18632.238334291407</v>
      </c>
      <c r="W198" s="7">
        <f t="shared" ca="1" si="99"/>
        <v>1</v>
      </c>
      <c r="X198" s="4">
        <f t="shared" ca="1" si="100"/>
        <v>0</v>
      </c>
      <c r="Y198" s="4"/>
      <c r="Z198" s="4"/>
      <c r="AA198" s="8"/>
      <c r="AC198" s="7">
        <f ca="1">IF(Table1[[#This Row],[field of work]] = "teaching",1,0)</f>
        <v>0</v>
      </c>
      <c r="AD198" s="4">
        <f ca="1">IF(Table1[[#This Row],[field of work]] = "health", 1,0)</f>
        <v>0</v>
      </c>
      <c r="AE198" s="4">
        <f ca="1">IF(Table1[[#This Row],[field of work]] = "construction", 1,0)</f>
        <v>0</v>
      </c>
      <c r="AF198" s="4">
        <f ca="1">IF(Table1[[#This Row],[field of work]] = "IT", 1,0)</f>
        <v>1</v>
      </c>
      <c r="AG198" s="4">
        <f ca="1">IF(Table1[[#This Row],[field of work]] = "general work", 1,0)</f>
        <v>0</v>
      </c>
      <c r="AH198" s="4">
        <f ca="1">IF(Table1[[#This Row],[field of work]] = "agriculture", 1,0)</f>
        <v>0</v>
      </c>
      <c r="AI198" s="4"/>
      <c r="AJ198" s="4"/>
      <c r="AK198" s="4"/>
      <c r="AL198" s="4"/>
      <c r="AM198" s="4"/>
      <c r="AN198" s="4"/>
      <c r="AO198" s="8"/>
      <c r="AP198" s="18">
        <f t="shared" ca="1" si="101"/>
        <v>5145.161574690359</v>
      </c>
      <c r="AQ198" s="19"/>
      <c r="AR198" s="23">
        <f ca="1">IF(Table1[[#This Row],[Debt]]&gt;$AS$2,1,0)</f>
        <v>1</v>
      </c>
      <c r="AS198" s="24"/>
      <c r="AT198" s="24"/>
      <c r="AU198" s="19"/>
      <c r="AV198" s="24"/>
      <c r="AW198" s="82">
        <f ca="1">Table1[[#This Row],[Mortage left]]/Table1[[#This Row],[Value of the house]]</f>
        <v>0.39147175175462279</v>
      </c>
      <c r="AX198" s="29">
        <f t="shared" ca="1" si="102"/>
        <v>0</v>
      </c>
      <c r="AY198" s="30"/>
      <c r="AZ198" s="19"/>
      <c r="BA198" s="68">
        <f ca="1" xml:space="preserve"> IF(Table1[[#This Row],[Area]]="Sedi Beshr",Table1[[#This Row],[Income]],0)</f>
        <v>0</v>
      </c>
      <c r="BB198" s="65"/>
      <c r="BC198" s="65">
        <f ca="1" xml:space="preserve"> IF(Table1[[#This Row],[Area]]="Miami",Table1[[#This Row],[Income]],0)</f>
        <v>6106</v>
      </c>
      <c r="BD198" s="65"/>
      <c r="BE198" s="65">
        <f ca="1" xml:space="preserve"> IF(Table1[[#This Row],[Area]]="El-Shatbi",Table1[[#This Row],[Income]],0)</f>
        <v>0</v>
      </c>
      <c r="BF198" s="65"/>
      <c r="BG198" s="65">
        <f ca="1" xml:space="preserve"> IF(Table1[[#This Row],[Area]]="el-Hanovil",Table1[[#This Row],[Income]],0)</f>
        <v>0</v>
      </c>
      <c r="BH198" s="65"/>
      <c r="BI198" s="65">
        <f ca="1" xml:space="preserve"> IF(Table1[[#This Row],[Area]]="El-Dekhila",Table1[[#This Row],[Income]],0)</f>
        <v>0</v>
      </c>
      <c r="BJ198" s="66"/>
      <c r="BK198" s="16"/>
      <c r="BL198" s="68">
        <f ca="1"/>
        <v>0</v>
      </c>
      <c r="BM198" s="65"/>
      <c r="BN198" s="65">
        <f ca="1"/>
        <v>0</v>
      </c>
      <c r="BO198" s="65"/>
      <c r="BP198" s="65">
        <f ca="1"/>
        <v>0</v>
      </c>
      <c r="BQ198" s="65"/>
      <c r="BR198" s="65">
        <f ca="1"/>
        <v>0</v>
      </c>
      <c r="BS198" s="65"/>
      <c r="BT198" s="65">
        <f ca="1"/>
        <v>1859</v>
      </c>
      <c r="BU198" s="24"/>
      <c r="BV198" s="65">
        <f ca="1"/>
        <v>0</v>
      </c>
      <c r="BW198" s="19"/>
      <c r="BX198" s="16"/>
      <c r="BY198" s="56">
        <f ca="1">IF(Table1[[#This Row],[Debt]]&gt;Table1[[#This Row],[Income]],1,0)</f>
        <v>0</v>
      </c>
      <c r="BZ198" s="19"/>
      <c r="CA198" s="24"/>
      <c r="CB198" s="76">
        <f t="shared" ca="1" si="103"/>
        <v>29</v>
      </c>
      <c r="CC198" s="24"/>
      <c r="CD198" s="19"/>
      <c r="CE198" s="16"/>
      <c r="CF198" s="16"/>
      <c r="CG198" s="16"/>
      <c r="CH198" s="16"/>
    </row>
    <row r="199" spans="1:86" x14ac:dyDescent="0.35">
      <c r="A199" s="1">
        <f t="shared" ca="1" si="79"/>
        <v>1</v>
      </c>
      <c r="B199" s="1" t="str">
        <f t="shared" ca="1" si="80"/>
        <v>Women</v>
      </c>
      <c r="C199" s="1">
        <f t="shared" ca="1" si="81"/>
        <v>23</v>
      </c>
      <c r="D199" s="1">
        <f t="shared" ca="1" si="82"/>
        <v>5</v>
      </c>
      <c r="E199" s="1" t="str">
        <f t="shared" ca="1" si="83"/>
        <v>general work</v>
      </c>
      <c r="F199" s="1">
        <f t="shared" ca="1" si="84"/>
        <v>2</v>
      </c>
      <c r="G199" s="1" t="str">
        <f t="shared" ca="1" si="85"/>
        <v>college</v>
      </c>
      <c r="H199" s="1">
        <f t="shared" ca="1" si="86"/>
        <v>3</v>
      </c>
      <c r="I199" s="1">
        <f t="shared" ca="1" si="78"/>
        <v>1</v>
      </c>
      <c r="J199" s="70">
        <f t="shared" ca="1" si="87"/>
        <v>2562</v>
      </c>
      <c r="K199" s="1">
        <f t="shared" ca="1" si="88"/>
        <v>1</v>
      </c>
      <c r="L199" s="1" t="str">
        <f t="shared" ca="1" si="89"/>
        <v>El-Shatbi</v>
      </c>
      <c r="M199" s="70">
        <f t="shared" ca="1" si="90"/>
        <v>10248</v>
      </c>
      <c r="N199" s="70">
        <f t="shared" ca="1" si="91"/>
        <v>5680.8228367637075</v>
      </c>
      <c r="O199" s="70">
        <f t="shared" ca="1" si="92"/>
        <v>633.34015036052551</v>
      </c>
      <c r="P199" s="70">
        <f t="shared" ca="1" si="93"/>
        <v>265</v>
      </c>
      <c r="Q199" s="70">
        <f t="shared" ca="1" si="94"/>
        <v>4559.6748817691232</v>
      </c>
      <c r="R199" s="70">
        <f t="shared" ca="1" si="95"/>
        <v>2855.9968286245621</v>
      </c>
      <c r="S199" s="70">
        <f t="shared" ca="1" si="96"/>
        <v>13737.336978985088</v>
      </c>
      <c r="T199" s="70">
        <f t="shared" ca="1" si="97"/>
        <v>10505.497718532832</v>
      </c>
      <c r="U199" s="70">
        <f t="shared" ca="1" si="98"/>
        <v>3231.839260452256</v>
      </c>
      <c r="W199" s="7">
        <f t="shared" ca="1" si="99"/>
        <v>1</v>
      </c>
      <c r="X199" s="4">
        <f t="shared" ca="1" si="100"/>
        <v>0</v>
      </c>
      <c r="Y199" s="4"/>
      <c r="Z199" s="4"/>
      <c r="AA199" s="8"/>
      <c r="AC199" s="7">
        <f ca="1">IF(Table1[[#This Row],[field of work]] = "teaching",1,0)</f>
        <v>0</v>
      </c>
      <c r="AD199" s="4">
        <f ca="1">IF(Table1[[#This Row],[field of work]] = "health", 1,0)</f>
        <v>0</v>
      </c>
      <c r="AE199" s="4">
        <f ca="1">IF(Table1[[#This Row],[field of work]] = "construction", 1,0)</f>
        <v>0</v>
      </c>
      <c r="AF199" s="4">
        <f ca="1">IF(Table1[[#This Row],[field of work]] = "IT", 1,0)</f>
        <v>0</v>
      </c>
      <c r="AG199" s="4">
        <f ca="1">IF(Table1[[#This Row],[field of work]] = "general work", 1,0)</f>
        <v>1</v>
      </c>
      <c r="AH199" s="4">
        <f ca="1">IF(Table1[[#This Row],[field of work]] = "agriculture", 1,0)</f>
        <v>0</v>
      </c>
      <c r="AI199" s="4"/>
      <c r="AJ199" s="4"/>
      <c r="AK199" s="4"/>
      <c r="AL199" s="4"/>
      <c r="AM199" s="4"/>
      <c r="AN199" s="4"/>
      <c r="AO199" s="8"/>
      <c r="AP199" s="18">
        <f t="shared" ca="1" si="101"/>
        <v>633.34015036052551</v>
      </c>
      <c r="AQ199" s="19"/>
      <c r="AR199" s="23">
        <f ca="1">IF(Table1[[#This Row],[Debt]]&gt;$AS$2,1,0)</f>
        <v>1</v>
      </c>
      <c r="AS199" s="24"/>
      <c r="AT199" s="24"/>
      <c r="AU199" s="19"/>
      <c r="AV199" s="24"/>
      <c r="AW199" s="82">
        <f ca="1">Table1[[#This Row],[Mortage left]]/Table1[[#This Row],[Value of the house]]</f>
        <v>0.55433478110496759</v>
      </c>
      <c r="AX199" s="29">
        <f t="shared" ca="1" si="102"/>
        <v>0</v>
      </c>
      <c r="AY199" s="30"/>
      <c r="AZ199" s="19"/>
      <c r="BA199" s="68">
        <f ca="1" xml:space="preserve"> IF(Table1[[#This Row],[Area]]="Sedi Beshr",Table1[[#This Row],[Income]],0)</f>
        <v>0</v>
      </c>
      <c r="BB199" s="65"/>
      <c r="BC199" s="65">
        <f ca="1" xml:space="preserve"> IF(Table1[[#This Row],[Area]]="Miami",Table1[[#This Row],[Income]],0)</f>
        <v>0</v>
      </c>
      <c r="BD199" s="65"/>
      <c r="BE199" s="65">
        <f ca="1" xml:space="preserve"> IF(Table1[[#This Row],[Area]]="El-Shatbi",Table1[[#This Row],[Income]],0)</f>
        <v>2562</v>
      </c>
      <c r="BF199" s="65"/>
      <c r="BG199" s="65">
        <f ca="1" xml:space="preserve"> IF(Table1[[#This Row],[Area]]="el-Hanovil",Table1[[#This Row],[Income]],0)</f>
        <v>0</v>
      </c>
      <c r="BH199" s="65"/>
      <c r="BI199" s="65">
        <f ca="1" xml:space="preserve"> IF(Table1[[#This Row],[Area]]="El-Dekhila",Table1[[#This Row],[Income]],0)</f>
        <v>0</v>
      </c>
      <c r="BJ199" s="66"/>
      <c r="BK199" s="16"/>
      <c r="BL199" s="68">
        <f ca="1"/>
        <v>0</v>
      </c>
      <c r="BM199" s="65"/>
      <c r="BN199" s="65">
        <f ca="1"/>
        <v>0</v>
      </c>
      <c r="BO199" s="65"/>
      <c r="BP199" s="65">
        <f ca="1"/>
        <v>0</v>
      </c>
      <c r="BQ199" s="65"/>
      <c r="BR199" s="65">
        <f ca="1"/>
        <v>6106</v>
      </c>
      <c r="BS199" s="65"/>
      <c r="BT199" s="65">
        <f ca="1"/>
        <v>0</v>
      </c>
      <c r="BU199" s="24"/>
      <c r="BV199" s="65">
        <f ca="1"/>
        <v>0</v>
      </c>
      <c r="BW199" s="19"/>
      <c r="BX199" s="16"/>
      <c r="BY199" s="56">
        <f ca="1">IF(Table1[[#This Row],[Debt]]&gt;Table1[[#This Row],[Income]],1,0)</f>
        <v>1</v>
      </c>
      <c r="BZ199" s="19"/>
      <c r="CA199" s="24"/>
      <c r="CB199" s="76">
        <f t="shared" ca="1" si="103"/>
        <v>29</v>
      </c>
      <c r="CC199" s="24"/>
      <c r="CD199" s="19"/>
      <c r="CE199" s="16"/>
      <c r="CF199" s="16"/>
      <c r="CG199" s="16"/>
      <c r="CH199" s="16"/>
    </row>
    <row r="200" spans="1:86" x14ac:dyDescent="0.35">
      <c r="A200" s="1">
        <f t="shared" ca="1" si="79"/>
        <v>1</v>
      </c>
      <c r="B200" s="1" t="str">
        <f t="shared" ca="1" si="80"/>
        <v>Women</v>
      </c>
      <c r="C200" s="1">
        <f t="shared" ca="1" si="81"/>
        <v>31</v>
      </c>
      <c r="D200" s="1">
        <f t="shared" ca="1" si="82"/>
        <v>1</v>
      </c>
      <c r="E200" s="1" t="str">
        <f t="shared" ca="1" si="83"/>
        <v>health</v>
      </c>
      <c r="F200" s="1">
        <f t="shared" ca="1" si="84"/>
        <v>3</v>
      </c>
      <c r="G200" s="1" t="str">
        <f t="shared" ca="1" si="85"/>
        <v>university</v>
      </c>
      <c r="H200" s="1">
        <f t="shared" ca="1" si="86"/>
        <v>3</v>
      </c>
      <c r="I200" s="1">
        <f t="shared" ca="1" si="78"/>
        <v>1</v>
      </c>
      <c r="J200" s="70">
        <f t="shared" ca="1" si="87"/>
        <v>6893</v>
      </c>
      <c r="K200" s="1">
        <f t="shared" ca="1" si="88"/>
        <v>1</v>
      </c>
      <c r="L200" s="1" t="str">
        <f t="shared" ca="1" si="89"/>
        <v>El-Shatbi</v>
      </c>
      <c r="M200" s="70">
        <f t="shared" ca="1" si="90"/>
        <v>41358</v>
      </c>
      <c r="N200" s="70">
        <f t="shared" ca="1" si="91"/>
        <v>17089.876708760421</v>
      </c>
      <c r="O200" s="70">
        <f t="shared" ca="1" si="92"/>
        <v>3159.1861005444152</v>
      </c>
      <c r="P200" s="70">
        <f t="shared" ca="1" si="93"/>
        <v>2976</v>
      </c>
      <c r="Q200" s="70">
        <f t="shared" ca="1" si="94"/>
        <v>4759.279581005193</v>
      </c>
      <c r="R200" s="70">
        <f t="shared" ca="1" si="95"/>
        <v>2455.459546725775</v>
      </c>
      <c r="S200" s="70">
        <f t="shared" ca="1" si="96"/>
        <v>46972.64564727019</v>
      </c>
      <c r="T200" s="70">
        <f t="shared" ca="1" si="97"/>
        <v>24825.156289765615</v>
      </c>
      <c r="U200" s="70">
        <f t="shared" ca="1" si="98"/>
        <v>22147.489357504575</v>
      </c>
      <c r="W200" s="7">
        <f t="shared" ca="1" si="99"/>
        <v>1</v>
      </c>
      <c r="X200" s="4">
        <f t="shared" ca="1" si="100"/>
        <v>0</v>
      </c>
      <c r="Y200" s="4"/>
      <c r="Z200" s="4"/>
      <c r="AA200" s="8"/>
      <c r="AC200" s="7">
        <f ca="1">IF(Table1[[#This Row],[field of work]] = "teaching",1,0)</f>
        <v>0</v>
      </c>
      <c r="AD200" s="4">
        <f ca="1">IF(Table1[[#This Row],[field of work]] = "health", 1,0)</f>
        <v>1</v>
      </c>
      <c r="AE200" s="4">
        <f ca="1">IF(Table1[[#This Row],[field of work]] = "construction", 1,0)</f>
        <v>0</v>
      </c>
      <c r="AF200" s="4">
        <f ca="1">IF(Table1[[#This Row],[field of work]] = "IT", 1,0)</f>
        <v>0</v>
      </c>
      <c r="AG200" s="4">
        <f ca="1">IF(Table1[[#This Row],[field of work]] = "general work", 1,0)</f>
        <v>0</v>
      </c>
      <c r="AH200" s="4">
        <f ca="1">IF(Table1[[#This Row],[field of work]] = "agriculture", 1,0)</f>
        <v>0</v>
      </c>
      <c r="AI200" s="4"/>
      <c r="AJ200" s="4"/>
      <c r="AK200" s="4"/>
      <c r="AL200" s="4"/>
      <c r="AM200" s="4"/>
      <c r="AN200" s="4"/>
      <c r="AO200" s="8"/>
      <c r="AP200" s="18">
        <f t="shared" ca="1" si="101"/>
        <v>3159.1861005444152</v>
      </c>
      <c r="AQ200" s="19"/>
      <c r="AR200" s="23">
        <f ca="1">IF(Table1[[#This Row],[Debt]]&gt;$AS$2,1,0)</f>
        <v>1</v>
      </c>
      <c r="AS200" s="24"/>
      <c r="AT200" s="24"/>
      <c r="AU200" s="19"/>
      <c r="AV200" s="24"/>
      <c r="AW200" s="82">
        <f ca="1">Table1[[#This Row],[Mortage left]]/Table1[[#This Row],[Value of the house]]</f>
        <v>0.41321816114803472</v>
      </c>
      <c r="AX200" s="29">
        <f t="shared" ca="1" si="102"/>
        <v>0</v>
      </c>
      <c r="AY200" s="30"/>
      <c r="AZ200" s="19"/>
      <c r="BA200" s="68">
        <f ca="1" xml:space="preserve"> IF(Table1[[#This Row],[Area]]="Sedi Beshr",Table1[[#This Row],[Income]],0)</f>
        <v>0</v>
      </c>
      <c r="BB200" s="65"/>
      <c r="BC200" s="65">
        <f ca="1" xml:space="preserve"> IF(Table1[[#This Row],[Area]]="Miami",Table1[[#This Row],[Income]],0)</f>
        <v>0</v>
      </c>
      <c r="BD200" s="65"/>
      <c r="BE200" s="65">
        <f ca="1" xml:space="preserve"> IF(Table1[[#This Row],[Area]]="El-Shatbi",Table1[[#This Row],[Income]],0)</f>
        <v>6893</v>
      </c>
      <c r="BF200" s="65"/>
      <c r="BG200" s="65">
        <f ca="1" xml:space="preserve"> IF(Table1[[#This Row],[Area]]="el-Hanovil",Table1[[#This Row],[Income]],0)</f>
        <v>0</v>
      </c>
      <c r="BH200" s="65"/>
      <c r="BI200" s="65">
        <f ca="1" xml:space="preserve"> IF(Table1[[#This Row],[Area]]="El-Dekhila",Table1[[#This Row],[Income]],0)</f>
        <v>0</v>
      </c>
      <c r="BJ200" s="66"/>
      <c r="BK200" s="16"/>
      <c r="BL200" s="68">
        <f ca="1"/>
        <v>0</v>
      </c>
      <c r="BM200" s="65"/>
      <c r="BN200" s="65">
        <f ca="1"/>
        <v>0</v>
      </c>
      <c r="BO200" s="65"/>
      <c r="BP200" s="65">
        <f ca="1"/>
        <v>0</v>
      </c>
      <c r="BQ200" s="65"/>
      <c r="BR200" s="65">
        <f ca="1"/>
        <v>0</v>
      </c>
      <c r="BS200" s="65"/>
      <c r="BT200" s="65">
        <f ca="1"/>
        <v>2562</v>
      </c>
      <c r="BU200" s="24"/>
      <c r="BV200" s="65">
        <f ca="1"/>
        <v>0</v>
      </c>
      <c r="BW200" s="19"/>
      <c r="BX200" s="16"/>
      <c r="BY200" s="56">
        <f ca="1">IF(Table1[[#This Row],[Debt]]&gt;Table1[[#This Row],[Income]],1,0)</f>
        <v>0</v>
      </c>
      <c r="BZ200" s="19"/>
      <c r="CA200" s="24"/>
      <c r="CB200" s="76">
        <f t="shared" ca="1" si="103"/>
        <v>23</v>
      </c>
      <c r="CC200" s="24"/>
      <c r="CD200" s="19"/>
      <c r="CE200" s="16"/>
      <c r="CF200" s="16"/>
      <c r="CG200" s="16"/>
      <c r="CH200" s="16"/>
    </row>
    <row r="201" spans="1:86" x14ac:dyDescent="0.35">
      <c r="A201" s="1">
        <f t="shared" ca="1" si="79"/>
        <v>0</v>
      </c>
      <c r="B201" s="1" t="str">
        <f t="shared" ca="1" si="80"/>
        <v>Men</v>
      </c>
      <c r="C201" s="1">
        <f t="shared" ca="1" si="81"/>
        <v>22</v>
      </c>
      <c r="D201" s="1">
        <f t="shared" ca="1" si="82"/>
        <v>2</v>
      </c>
      <c r="E201" s="1" t="str">
        <f t="shared" ca="1" si="83"/>
        <v>construction</v>
      </c>
      <c r="F201" s="1">
        <f t="shared" ca="1" si="84"/>
        <v>3</v>
      </c>
      <c r="G201" s="1" t="str">
        <f t="shared" ca="1" si="85"/>
        <v>university</v>
      </c>
      <c r="H201" s="1">
        <f t="shared" ca="1" si="86"/>
        <v>0</v>
      </c>
      <c r="I201" s="1">
        <f t="shared" ca="1" si="78"/>
        <v>2</v>
      </c>
      <c r="J201" s="70">
        <f t="shared" ca="1" si="87"/>
        <v>2570</v>
      </c>
      <c r="K201" s="1">
        <f t="shared" ca="1" si="88"/>
        <v>2</v>
      </c>
      <c r="L201" s="1" t="str">
        <f t="shared" ca="1" si="89"/>
        <v>Miami</v>
      </c>
      <c r="M201" s="70">
        <f t="shared" ca="1" si="90"/>
        <v>10280</v>
      </c>
      <c r="N201" s="70">
        <f t="shared" ca="1" si="91"/>
        <v>811.79286362584378</v>
      </c>
      <c r="O201" s="70">
        <f t="shared" ca="1" si="92"/>
        <v>2964.3950253801868</v>
      </c>
      <c r="P201" s="70">
        <f t="shared" ca="1" si="93"/>
        <v>1726</v>
      </c>
      <c r="Q201" s="70">
        <f t="shared" ca="1" si="94"/>
        <v>4743.2276456243508</v>
      </c>
      <c r="R201" s="70">
        <f t="shared" ca="1" si="95"/>
        <v>3664.6750290517966</v>
      </c>
      <c r="S201" s="70">
        <f t="shared" ca="1" si="96"/>
        <v>16909.070054431984</v>
      </c>
      <c r="T201" s="70">
        <f t="shared" ca="1" si="97"/>
        <v>7281.0205092501947</v>
      </c>
      <c r="U201" s="70">
        <f t="shared" ca="1" si="98"/>
        <v>9628.0495451817897</v>
      </c>
      <c r="W201" s="7">
        <f t="shared" ca="1" si="99"/>
        <v>0</v>
      </c>
      <c r="X201" s="4">
        <f t="shared" ca="1" si="100"/>
        <v>1</v>
      </c>
      <c r="Y201" s="4"/>
      <c r="Z201" s="4"/>
      <c r="AA201" s="8"/>
      <c r="AC201" s="7">
        <f ca="1">IF(Table1[[#This Row],[field of work]] = "teaching",1,0)</f>
        <v>0</v>
      </c>
      <c r="AD201" s="4">
        <f ca="1">IF(Table1[[#This Row],[field of work]] = "health", 1,0)</f>
        <v>0</v>
      </c>
      <c r="AE201" s="4">
        <f ca="1">IF(Table1[[#This Row],[field of work]] = "construction", 1,0)</f>
        <v>1</v>
      </c>
      <c r="AF201" s="4">
        <f ca="1">IF(Table1[[#This Row],[field of work]] = "IT", 1,0)</f>
        <v>0</v>
      </c>
      <c r="AG201" s="4">
        <f ca="1">IF(Table1[[#This Row],[field of work]] = "general work", 1,0)</f>
        <v>0</v>
      </c>
      <c r="AH201" s="4">
        <f ca="1">IF(Table1[[#This Row],[field of work]] = "agriculture", 1,0)</f>
        <v>0</v>
      </c>
      <c r="AI201" s="4"/>
      <c r="AJ201" s="4"/>
      <c r="AK201" s="4"/>
      <c r="AL201" s="4"/>
      <c r="AM201" s="4"/>
      <c r="AN201" s="4"/>
      <c r="AO201" s="8"/>
      <c r="AP201" s="18">
        <f t="shared" ca="1" si="101"/>
        <v>1482.1975126900934</v>
      </c>
      <c r="AQ201" s="19"/>
      <c r="AR201" s="23">
        <f ca="1">IF(Table1[[#This Row],[Debt]]&gt;$AS$2,1,0)</f>
        <v>1</v>
      </c>
      <c r="AS201" s="24"/>
      <c r="AT201" s="24"/>
      <c r="AU201" s="19"/>
      <c r="AV201" s="24"/>
      <c r="AW201" s="82">
        <f ca="1">Table1[[#This Row],[Mortage left]]/Table1[[#This Row],[Value of the house]]</f>
        <v>7.8968177395510097E-2</v>
      </c>
      <c r="AX201" s="29">
        <f t="shared" ca="1" si="102"/>
        <v>1</v>
      </c>
      <c r="AY201" s="30"/>
      <c r="AZ201" s="19"/>
      <c r="BA201" s="68">
        <f ca="1" xml:space="preserve"> IF(Table1[[#This Row],[Area]]="Sedi Beshr",Table1[[#This Row],[Income]],0)</f>
        <v>0</v>
      </c>
      <c r="BB201" s="65"/>
      <c r="BC201" s="65">
        <f ca="1" xml:space="preserve"> IF(Table1[[#This Row],[Area]]="Miami",Table1[[#This Row],[Income]],0)</f>
        <v>2570</v>
      </c>
      <c r="BD201" s="65"/>
      <c r="BE201" s="65">
        <f ca="1" xml:space="preserve"> IF(Table1[[#This Row],[Area]]="El-Shatbi",Table1[[#This Row],[Income]],0)</f>
        <v>0</v>
      </c>
      <c r="BF201" s="65"/>
      <c r="BG201" s="65">
        <f ca="1" xml:space="preserve"> IF(Table1[[#This Row],[Area]]="el-Hanovil",Table1[[#This Row],[Income]],0)</f>
        <v>0</v>
      </c>
      <c r="BH201" s="65"/>
      <c r="BI201" s="65">
        <f ca="1" xml:space="preserve"> IF(Table1[[#This Row],[Area]]="El-Dekhila",Table1[[#This Row],[Income]],0)</f>
        <v>0</v>
      </c>
      <c r="BJ201" s="66"/>
      <c r="BK201" s="16"/>
      <c r="BL201" s="68">
        <f ca="1"/>
        <v>6893</v>
      </c>
      <c r="BM201" s="65"/>
      <c r="BN201" s="65">
        <f ca="1"/>
        <v>0</v>
      </c>
      <c r="BO201" s="65"/>
      <c r="BP201" s="65">
        <f ca="1"/>
        <v>0</v>
      </c>
      <c r="BQ201" s="65"/>
      <c r="BR201" s="65">
        <f ca="1"/>
        <v>0</v>
      </c>
      <c r="BS201" s="65"/>
      <c r="BT201" s="65">
        <f ca="1"/>
        <v>0</v>
      </c>
      <c r="BU201" s="24"/>
      <c r="BV201" s="65">
        <f ca="1"/>
        <v>0</v>
      </c>
      <c r="BW201" s="19"/>
      <c r="BX201" s="16"/>
      <c r="BY201" s="56">
        <f ca="1">IF(Table1[[#This Row],[Debt]]&gt;Table1[[#This Row],[Income]],1,0)</f>
        <v>1</v>
      </c>
      <c r="BZ201" s="19"/>
      <c r="CA201" s="24"/>
      <c r="CB201" s="76">
        <f t="shared" ca="1" si="103"/>
        <v>31</v>
      </c>
      <c r="CC201" s="24"/>
      <c r="CD201" s="19"/>
      <c r="CE201" s="16"/>
      <c r="CF201" s="16"/>
      <c r="CG201" s="16"/>
      <c r="CH201" s="16"/>
    </row>
    <row r="202" spans="1:86" x14ac:dyDescent="0.35">
      <c r="A202" s="1">
        <f t="shared" ca="1" si="79"/>
        <v>0</v>
      </c>
      <c r="B202" s="1" t="str">
        <f t="shared" ca="1" si="80"/>
        <v>Men</v>
      </c>
      <c r="C202" s="1">
        <f t="shared" ca="1" si="81"/>
        <v>37</v>
      </c>
      <c r="D202" s="1">
        <f t="shared" ca="1" si="82"/>
        <v>1</v>
      </c>
      <c r="E202" s="1" t="str">
        <f t="shared" ca="1" si="83"/>
        <v>health</v>
      </c>
      <c r="F202" s="1">
        <f t="shared" ca="1" si="84"/>
        <v>2</v>
      </c>
      <c r="G202" s="1" t="str">
        <f t="shared" ca="1" si="85"/>
        <v>college</v>
      </c>
      <c r="H202" s="1">
        <f t="shared" ca="1" si="86"/>
        <v>3</v>
      </c>
      <c r="I202" s="1">
        <f t="shared" ca="1" si="78"/>
        <v>1</v>
      </c>
      <c r="J202" s="70">
        <f t="shared" ca="1" si="87"/>
        <v>4496</v>
      </c>
      <c r="K202" s="1">
        <f t="shared" ca="1" si="88"/>
        <v>2</v>
      </c>
      <c r="L202" s="1" t="str">
        <f t="shared" ca="1" si="89"/>
        <v>Miami</v>
      </c>
      <c r="M202" s="70">
        <f t="shared" ca="1" si="90"/>
        <v>17984</v>
      </c>
      <c r="N202" s="70">
        <f t="shared" ca="1" si="91"/>
        <v>8524.4209511923473</v>
      </c>
      <c r="O202" s="70">
        <f t="shared" ca="1" si="92"/>
        <v>3506.7093133859962</v>
      </c>
      <c r="P202" s="70">
        <f t="shared" ca="1" si="93"/>
        <v>217</v>
      </c>
      <c r="Q202" s="70">
        <f t="shared" ca="1" si="94"/>
        <v>929.73702133465542</v>
      </c>
      <c r="R202" s="70">
        <f t="shared" ca="1" si="95"/>
        <v>2683.2177137446251</v>
      </c>
      <c r="S202" s="70">
        <f t="shared" ca="1" si="96"/>
        <v>24173.927027130623</v>
      </c>
      <c r="T202" s="70">
        <f t="shared" ca="1" si="97"/>
        <v>9671.1579725270021</v>
      </c>
      <c r="U202" s="70">
        <f t="shared" ca="1" si="98"/>
        <v>14502.769054603621</v>
      </c>
      <c r="W202" s="7">
        <f t="shared" ca="1" si="99"/>
        <v>0</v>
      </c>
      <c r="X202" s="4">
        <f t="shared" ca="1" si="100"/>
        <v>1</v>
      </c>
      <c r="Y202" s="4"/>
      <c r="Z202" s="4"/>
      <c r="AA202" s="8"/>
      <c r="AC202" s="7">
        <f ca="1">IF(Table1[[#This Row],[field of work]] = "teaching",1,0)</f>
        <v>0</v>
      </c>
      <c r="AD202" s="4">
        <f ca="1">IF(Table1[[#This Row],[field of work]] = "health", 1,0)</f>
        <v>1</v>
      </c>
      <c r="AE202" s="4">
        <f ca="1">IF(Table1[[#This Row],[field of work]] = "construction", 1,0)</f>
        <v>0</v>
      </c>
      <c r="AF202" s="4">
        <f ca="1">IF(Table1[[#This Row],[field of work]] = "IT", 1,0)</f>
        <v>0</v>
      </c>
      <c r="AG202" s="4">
        <f ca="1">IF(Table1[[#This Row],[field of work]] = "general work", 1,0)</f>
        <v>0</v>
      </c>
      <c r="AH202" s="4">
        <f ca="1">IF(Table1[[#This Row],[field of work]] = "agriculture", 1,0)</f>
        <v>0</v>
      </c>
      <c r="AI202" s="4"/>
      <c r="AJ202" s="4"/>
      <c r="AK202" s="4"/>
      <c r="AL202" s="4"/>
      <c r="AM202" s="4"/>
      <c r="AN202" s="4"/>
      <c r="AO202" s="8"/>
      <c r="AP202" s="18">
        <f t="shared" ca="1" si="101"/>
        <v>3506.7093133859962</v>
      </c>
      <c r="AQ202" s="19"/>
      <c r="AR202" s="23">
        <f ca="1">IF(Table1[[#This Row],[Debt]]&gt;$AS$2,1,0)</f>
        <v>0</v>
      </c>
      <c r="AS202" s="24"/>
      <c r="AT202" s="24"/>
      <c r="AU202" s="19"/>
      <c r="AV202" s="24"/>
      <c r="AW202" s="82">
        <f ca="1">Table1[[#This Row],[Mortage left]]/Table1[[#This Row],[Value of the house]]</f>
        <v>0.47400027531096239</v>
      </c>
      <c r="AX202" s="29">
        <f t="shared" ca="1" si="102"/>
        <v>0</v>
      </c>
      <c r="AY202" s="30"/>
      <c r="AZ202" s="19"/>
      <c r="BA202" s="68">
        <f ca="1" xml:space="preserve"> IF(Table1[[#This Row],[Area]]="Sedi Beshr",Table1[[#This Row],[Income]],0)</f>
        <v>0</v>
      </c>
      <c r="BB202" s="65"/>
      <c r="BC202" s="65">
        <f ca="1" xml:space="preserve"> IF(Table1[[#This Row],[Area]]="Miami",Table1[[#This Row],[Income]],0)</f>
        <v>4496</v>
      </c>
      <c r="BD202" s="65"/>
      <c r="BE202" s="65">
        <f ca="1" xml:space="preserve"> IF(Table1[[#This Row],[Area]]="El-Shatbi",Table1[[#This Row],[Income]],0)</f>
        <v>0</v>
      </c>
      <c r="BF202" s="65"/>
      <c r="BG202" s="65">
        <f ca="1" xml:space="preserve"> IF(Table1[[#This Row],[Area]]="el-Hanovil",Table1[[#This Row],[Income]],0)</f>
        <v>0</v>
      </c>
      <c r="BH202" s="65"/>
      <c r="BI202" s="65">
        <f ca="1" xml:space="preserve"> IF(Table1[[#This Row],[Area]]="El-Dekhila",Table1[[#This Row],[Income]],0)</f>
        <v>0</v>
      </c>
      <c r="BJ202" s="66"/>
      <c r="BK202" s="16"/>
      <c r="BL202" s="68">
        <f ca="1"/>
        <v>0</v>
      </c>
      <c r="BM202" s="65"/>
      <c r="BN202" s="65">
        <f ca="1"/>
        <v>2570</v>
      </c>
      <c r="BO202" s="65"/>
      <c r="BP202" s="65">
        <f ca="1"/>
        <v>0</v>
      </c>
      <c r="BQ202" s="65"/>
      <c r="BR202" s="65">
        <f ca="1"/>
        <v>0</v>
      </c>
      <c r="BS202" s="65"/>
      <c r="BT202" s="65">
        <f ca="1"/>
        <v>0</v>
      </c>
      <c r="BU202" s="24"/>
      <c r="BV202" s="65">
        <f ca="1"/>
        <v>0</v>
      </c>
      <c r="BW202" s="19"/>
      <c r="BX202" s="16"/>
      <c r="BY202" s="56">
        <f ca="1">IF(Table1[[#This Row],[Debt]]&gt;Table1[[#This Row],[Income]],1,0)</f>
        <v>0</v>
      </c>
      <c r="BZ202" s="19"/>
      <c r="CA202" s="24"/>
      <c r="CB202" s="76">
        <f t="shared" ca="1" si="103"/>
        <v>22</v>
      </c>
      <c r="CC202" s="24"/>
      <c r="CD202" s="19"/>
      <c r="CE202" s="16"/>
      <c r="CF202" s="16"/>
      <c r="CG202" s="16"/>
      <c r="CH202" s="16"/>
    </row>
    <row r="203" spans="1:86" x14ac:dyDescent="0.35">
      <c r="A203" s="1">
        <f t="shared" ca="1" si="79"/>
        <v>1</v>
      </c>
      <c r="B203" s="1" t="str">
        <f t="shared" ca="1" si="80"/>
        <v>Women</v>
      </c>
      <c r="C203" s="1">
        <f t="shared" ca="1" si="81"/>
        <v>32</v>
      </c>
      <c r="D203" s="1">
        <f t="shared" ca="1" si="82"/>
        <v>2</v>
      </c>
      <c r="E203" s="1" t="str">
        <f t="shared" ca="1" si="83"/>
        <v>construction</v>
      </c>
      <c r="F203" s="1">
        <f t="shared" ca="1" si="84"/>
        <v>1</v>
      </c>
      <c r="G203" s="1" t="str">
        <f t="shared" ca="1" si="85"/>
        <v>High school</v>
      </c>
      <c r="H203" s="1">
        <f t="shared" ca="1" si="86"/>
        <v>4</v>
      </c>
      <c r="I203" s="1">
        <f t="shared" ca="1" si="78"/>
        <v>3</v>
      </c>
      <c r="J203" s="70">
        <f t="shared" ca="1" si="87"/>
        <v>5514</v>
      </c>
      <c r="K203" s="1">
        <f t="shared" ca="1" si="88"/>
        <v>2</v>
      </c>
      <c r="L203" s="1" t="str">
        <f t="shared" ca="1" si="89"/>
        <v>Miami</v>
      </c>
      <c r="M203" s="70">
        <f t="shared" ca="1" si="90"/>
        <v>22056</v>
      </c>
      <c r="N203" s="70">
        <f t="shared" ca="1" si="91"/>
        <v>15894.909915766426</v>
      </c>
      <c r="O203" s="70">
        <f t="shared" ca="1" si="92"/>
        <v>1446.6613661647557</v>
      </c>
      <c r="P203" s="70">
        <f t="shared" ca="1" si="93"/>
        <v>696</v>
      </c>
      <c r="Q203" s="70">
        <f t="shared" ca="1" si="94"/>
        <v>10007.854720801019</v>
      </c>
      <c r="R203" s="70">
        <f t="shared" ca="1" si="95"/>
        <v>2641.2686556899225</v>
      </c>
      <c r="S203" s="70">
        <f t="shared" ca="1" si="96"/>
        <v>26143.930021854678</v>
      </c>
      <c r="T203" s="70">
        <f t="shared" ca="1" si="97"/>
        <v>26598.764636567445</v>
      </c>
      <c r="U203" s="70">
        <f t="shared" ca="1" si="98"/>
        <v>-454.83461471276678</v>
      </c>
      <c r="W203" s="7">
        <f t="shared" ca="1" si="99"/>
        <v>1</v>
      </c>
      <c r="X203" s="4">
        <f t="shared" ca="1" si="100"/>
        <v>0</v>
      </c>
      <c r="Y203" s="4"/>
      <c r="Z203" s="4"/>
      <c r="AA203" s="8"/>
      <c r="AC203" s="7">
        <f ca="1">IF(Table1[[#This Row],[field of work]] = "teaching",1,0)</f>
        <v>0</v>
      </c>
      <c r="AD203" s="4">
        <f ca="1">IF(Table1[[#This Row],[field of work]] = "health", 1,0)</f>
        <v>0</v>
      </c>
      <c r="AE203" s="4">
        <f ca="1">IF(Table1[[#This Row],[field of work]] = "construction", 1,0)</f>
        <v>1</v>
      </c>
      <c r="AF203" s="4">
        <f ca="1">IF(Table1[[#This Row],[field of work]] = "IT", 1,0)</f>
        <v>0</v>
      </c>
      <c r="AG203" s="4">
        <f ca="1">IF(Table1[[#This Row],[field of work]] = "general work", 1,0)</f>
        <v>0</v>
      </c>
      <c r="AH203" s="4">
        <f ca="1">IF(Table1[[#This Row],[field of work]] = "agriculture", 1,0)</f>
        <v>0</v>
      </c>
      <c r="AI203" s="4"/>
      <c r="AJ203" s="4"/>
      <c r="AK203" s="4"/>
      <c r="AL203" s="4"/>
      <c r="AM203" s="4"/>
      <c r="AN203" s="4"/>
      <c r="AO203" s="8"/>
      <c r="AP203" s="18">
        <f t="shared" ca="1" si="101"/>
        <v>482.22045538825188</v>
      </c>
      <c r="AQ203" s="19"/>
      <c r="AR203" s="23">
        <f ca="1">IF(Table1[[#This Row],[Debt]]&gt;$AS$2,1,0)</f>
        <v>1</v>
      </c>
      <c r="AS203" s="24"/>
      <c r="AT203" s="24"/>
      <c r="AU203" s="19"/>
      <c r="AV203" s="24"/>
      <c r="AW203" s="82">
        <f ca="1">Table1[[#This Row],[Mortage left]]/Table1[[#This Row],[Value of the house]]</f>
        <v>0.72066149418600045</v>
      </c>
      <c r="AX203" s="29">
        <f t="shared" ca="1" si="102"/>
        <v>0</v>
      </c>
      <c r="AY203" s="30"/>
      <c r="AZ203" s="19"/>
      <c r="BA203" s="68">
        <f ca="1" xml:space="preserve"> IF(Table1[[#This Row],[Area]]="Sedi Beshr",Table1[[#This Row],[Income]],0)</f>
        <v>0</v>
      </c>
      <c r="BB203" s="65"/>
      <c r="BC203" s="65">
        <f ca="1" xml:space="preserve"> IF(Table1[[#This Row],[Area]]="Miami",Table1[[#This Row],[Income]],0)</f>
        <v>5514</v>
      </c>
      <c r="BD203" s="65"/>
      <c r="BE203" s="65">
        <f ca="1" xml:space="preserve"> IF(Table1[[#This Row],[Area]]="El-Shatbi",Table1[[#This Row],[Income]],0)</f>
        <v>0</v>
      </c>
      <c r="BF203" s="65"/>
      <c r="BG203" s="65">
        <f ca="1" xml:space="preserve"> IF(Table1[[#This Row],[Area]]="el-Hanovil",Table1[[#This Row],[Income]],0)</f>
        <v>0</v>
      </c>
      <c r="BH203" s="65"/>
      <c r="BI203" s="65">
        <f ca="1" xml:space="preserve"> IF(Table1[[#This Row],[Area]]="El-Dekhila",Table1[[#This Row],[Income]],0)</f>
        <v>0</v>
      </c>
      <c r="BJ203" s="66"/>
      <c r="BK203" s="16"/>
      <c r="BL203" s="68">
        <f ca="1"/>
        <v>4496</v>
      </c>
      <c r="BM203" s="65"/>
      <c r="BN203" s="65">
        <f ca="1"/>
        <v>0</v>
      </c>
      <c r="BO203" s="65"/>
      <c r="BP203" s="65">
        <f ca="1"/>
        <v>0</v>
      </c>
      <c r="BQ203" s="65"/>
      <c r="BR203" s="65">
        <f ca="1"/>
        <v>0</v>
      </c>
      <c r="BS203" s="65"/>
      <c r="BT203" s="65">
        <f ca="1"/>
        <v>0</v>
      </c>
      <c r="BU203" s="24"/>
      <c r="BV203" s="65">
        <f ca="1"/>
        <v>0</v>
      </c>
      <c r="BW203" s="19"/>
      <c r="BX203" s="16"/>
      <c r="BY203" s="56">
        <f ca="1">IF(Table1[[#This Row],[Debt]]&gt;Table1[[#This Row],[Income]],1,0)</f>
        <v>1</v>
      </c>
      <c r="BZ203" s="19"/>
      <c r="CA203" s="24"/>
      <c r="CB203" s="76">
        <f t="shared" ca="1" si="103"/>
        <v>37</v>
      </c>
      <c r="CC203" s="24"/>
      <c r="CD203" s="19"/>
      <c r="CE203" s="16"/>
      <c r="CF203" s="16"/>
      <c r="CG203" s="16"/>
      <c r="CH203" s="16"/>
    </row>
    <row r="204" spans="1:86" x14ac:dyDescent="0.35">
      <c r="A204" s="1">
        <f t="shared" ca="1" si="79"/>
        <v>1</v>
      </c>
      <c r="B204" s="1" t="str">
        <f t="shared" ca="1" si="80"/>
        <v>Women</v>
      </c>
      <c r="C204" s="1">
        <f t="shared" ca="1" si="81"/>
        <v>26</v>
      </c>
      <c r="D204" s="1">
        <f t="shared" ca="1" si="82"/>
        <v>5</v>
      </c>
      <c r="E204" s="1" t="str">
        <f t="shared" ca="1" si="83"/>
        <v>general work</v>
      </c>
      <c r="F204" s="1">
        <f t="shared" ca="1" si="84"/>
        <v>4</v>
      </c>
      <c r="G204" s="1" t="str">
        <f t="shared" ca="1" si="85"/>
        <v>technical</v>
      </c>
      <c r="H204" s="1">
        <f t="shared" ca="1" si="86"/>
        <v>3</v>
      </c>
      <c r="I204" s="1">
        <f t="shared" ca="1" si="78"/>
        <v>1</v>
      </c>
      <c r="J204" s="70">
        <f t="shared" ca="1" si="87"/>
        <v>3472</v>
      </c>
      <c r="K204" s="1">
        <f t="shared" ca="1" si="88"/>
        <v>1</v>
      </c>
      <c r="L204" s="1" t="str">
        <f t="shared" ca="1" si="89"/>
        <v>El-Shatbi</v>
      </c>
      <c r="M204" s="70">
        <f t="shared" ca="1" si="90"/>
        <v>20832</v>
      </c>
      <c r="N204" s="70">
        <f t="shared" ca="1" si="91"/>
        <v>18587.617364333157</v>
      </c>
      <c r="O204" s="70">
        <f t="shared" ca="1" si="92"/>
        <v>2748.355684248425</v>
      </c>
      <c r="P204" s="70">
        <f t="shared" ca="1" si="93"/>
        <v>500</v>
      </c>
      <c r="Q204" s="70">
        <f t="shared" ca="1" si="94"/>
        <v>5828.4547773556696</v>
      </c>
      <c r="R204" s="70">
        <f t="shared" ca="1" si="95"/>
        <v>3125.8047380385356</v>
      </c>
      <c r="S204" s="70">
        <f t="shared" ca="1" si="96"/>
        <v>26706.160422286961</v>
      </c>
      <c r="T204" s="70">
        <f t="shared" ca="1" si="97"/>
        <v>24916.072141688826</v>
      </c>
      <c r="U204" s="70">
        <f t="shared" ca="1" si="98"/>
        <v>1790.0882805981346</v>
      </c>
      <c r="W204" s="7">
        <f t="shared" ca="1" si="99"/>
        <v>1</v>
      </c>
      <c r="X204" s="4">
        <f t="shared" ca="1" si="100"/>
        <v>0</v>
      </c>
      <c r="Y204" s="4"/>
      <c r="Z204" s="4"/>
      <c r="AA204" s="8"/>
      <c r="AC204" s="7">
        <f ca="1">IF(Table1[[#This Row],[field of work]] = "teaching",1,0)</f>
        <v>0</v>
      </c>
      <c r="AD204" s="4">
        <f ca="1">IF(Table1[[#This Row],[field of work]] = "health", 1,0)</f>
        <v>0</v>
      </c>
      <c r="AE204" s="4">
        <f ca="1">IF(Table1[[#This Row],[field of work]] = "construction", 1,0)</f>
        <v>0</v>
      </c>
      <c r="AF204" s="4">
        <f ca="1">IF(Table1[[#This Row],[field of work]] = "IT", 1,0)</f>
        <v>0</v>
      </c>
      <c r="AG204" s="4">
        <f ca="1">IF(Table1[[#This Row],[field of work]] = "general work", 1,0)</f>
        <v>1</v>
      </c>
      <c r="AH204" s="4">
        <f ca="1">IF(Table1[[#This Row],[field of work]] = "agriculture", 1,0)</f>
        <v>0</v>
      </c>
      <c r="AI204" s="4"/>
      <c r="AJ204" s="4"/>
      <c r="AK204" s="4"/>
      <c r="AL204" s="4"/>
      <c r="AM204" s="4"/>
      <c r="AN204" s="4"/>
      <c r="AO204" s="8"/>
      <c r="AP204" s="18">
        <f t="shared" ca="1" si="101"/>
        <v>2748.355684248425</v>
      </c>
      <c r="AQ204" s="19"/>
      <c r="AR204" s="23">
        <f ca="1">IF(Table1[[#This Row],[Debt]]&gt;$AS$2,1,0)</f>
        <v>1</v>
      </c>
      <c r="AS204" s="24"/>
      <c r="AT204" s="24"/>
      <c r="AU204" s="19"/>
      <c r="AV204" s="24"/>
      <c r="AW204" s="82">
        <f ca="1">Table1[[#This Row],[Mortage left]]/Table1[[#This Row],[Value of the house]]</f>
        <v>0.89226273830324299</v>
      </c>
      <c r="AX204" s="29">
        <f t="shared" ca="1" si="102"/>
        <v>0</v>
      </c>
      <c r="AY204" s="30"/>
      <c r="AZ204" s="19"/>
      <c r="BA204" s="68">
        <f ca="1" xml:space="preserve"> IF(Table1[[#This Row],[Area]]="Sedi Beshr",Table1[[#This Row],[Income]],0)</f>
        <v>0</v>
      </c>
      <c r="BB204" s="65"/>
      <c r="BC204" s="65">
        <f ca="1" xml:space="preserve"> IF(Table1[[#This Row],[Area]]="Miami",Table1[[#This Row],[Income]],0)</f>
        <v>0</v>
      </c>
      <c r="BD204" s="65"/>
      <c r="BE204" s="65">
        <f ca="1" xml:space="preserve"> IF(Table1[[#This Row],[Area]]="El-Shatbi",Table1[[#This Row],[Income]],0)</f>
        <v>3472</v>
      </c>
      <c r="BF204" s="65"/>
      <c r="BG204" s="65">
        <f ca="1" xml:space="preserve"> IF(Table1[[#This Row],[Area]]="el-Hanovil",Table1[[#This Row],[Income]],0)</f>
        <v>0</v>
      </c>
      <c r="BH204" s="65"/>
      <c r="BI204" s="65">
        <f ca="1" xml:space="preserve"> IF(Table1[[#This Row],[Area]]="El-Dekhila",Table1[[#This Row],[Income]],0)</f>
        <v>0</v>
      </c>
      <c r="BJ204" s="66"/>
      <c r="BK204" s="16"/>
      <c r="BL204" s="68">
        <f ca="1"/>
        <v>0</v>
      </c>
      <c r="BM204" s="65"/>
      <c r="BN204" s="65">
        <f ca="1"/>
        <v>5514</v>
      </c>
      <c r="BO204" s="65"/>
      <c r="BP204" s="65">
        <f ca="1"/>
        <v>0</v>
      </c>
      <c r="BQ204" s="65"/>
      <c r="BR204" s="65">
        <f ca="1"/>
        <v>0</v>
      </c>
      <c r="BS204" s="65"/>
      <c r="BT204" s="65">
        <f ca="1"/>
        <v>0</v>
      </c>
      <c r="BU204" s="24"/>
      <c r="BV204" s="65">
        <f ca="1"/>
        <v>0</v>
      </c>
      <c r="BW204" s="19"/>
      <c r="BX204" s="16"/>
      <c r="BY204" s="56">
        <f ca="1">IF(Table1[[#This Row],[Debt]]&gt;Table1[[#This Row],[Income]],1,0)</f>
        <v>1</v>
      </c>
      <c r="BZ204" s="19"/>
      <c r="CA204" s="24"/>
      <c r="CB204" s="76">
        <f t="shared" ca="1" si="103"/>
        <v>0</v>
      </c>
      <c r="CC204" s="24"/>
      <c r="CD204" s="19"/>
      <c r="CE204" s="16"/>
      <c r="CF204" s="16"/>
      <c r="CG204" s="16"/>
      <c r="CH204" s="16"/>
    </row>
    <row r="205" spans="1:86" x14ac:dyDescent="0.35">
      <c r="A205" s="1">
        <f t="shared" ca="1" si="79"/>
        <v>0</v>
      </c>
      <c r="B205" s="1" t="str">
        <f t="shared" ca="1" si="80"/>
        <v>Men</v>
      </c>
      <c r="C205" s="1">
        <f t="shared" ca="1" si="81"/>
        <v>27</v>
      </c>
      <c r="D205" s="1">
        <f t="shared" ca="1" si="82"/>
        <v>2</v>
      </c>
      <c r="E205" s="1" t="str">
        <f t="shared" ca="1" si="83"/>
        <v>construction</v>
      </c>
      <c r="F205" s="1">
        <f t="shared" ca="1" si="84"/>
        <v>5</v>
      </c>
      <c r="G205" s="1" t="str">
        <f t="shared" ca="1" si="85"/>
        <v>other</v>
      </c>
      <c r="H205" s="1">
        <f t="shared" ca="1" si="86"/>
        <v>1</v>
      </c>
      <c r="I205" s="1">
        <f t="shared" ca="1" si="78"/>
        <v>2</v>
      </c>
      <c r="J205" s="70">
        <f t="shared" ca="1" si="87"/>
        <v>2845</v>
      </c>
      <c r="K205" s="1">
        <f t="shared" ca="1" si="88"/>
        <v>3</v>
      </c>
      <c r="L205" s="1" t="str">
        <f t="shared" ca="1" si="89"/>
        <v>El-Hanovil</v>
      </c>
      <c r="M205" s="70">
        <f t="shared" ca="1" si="90"/>
        <v>17070</v>
      </c>
      <c r="N205" s="70">
        <f t="shared" ca="1" si="91"/>
        <v>14605.425679400065</v>
      </c>
      <c r="O205" s="70">
        <f t="shared" ca="1" si="92"/>
        <v>3515.6626743612028</v>
      </c>
      <c r="P205" s="70">
        <f t="shared" ca="1" si="93"/>
        <v>3151</v>
      </c>
      <c r="Q205" s="70">
        <f t="shared" ca="1" si="94"/>
        <v>2805.589374905333</v>
      </c>
      <c r="R205" s="70">
        <f t="shared" ca="1" si="95"/>
        <v>3806.3859507465531</v>
      </c>
      <c r="S205" s="70">
        <f t="shared" ca="1" si="96"/>
        <v>24392.048625107756</v>
      </c>
      <c r="T205" s="70">
        <f t="shared" ca="1" si="97"/>
        <v>20562.015054305397</v>
      </c>
      <c r="U205" s="70">
        <f t="shared" ca="1" si="98"/>
        <v>3830.0335708023595</v>
      </c>
      <c r="W205" s="7">
        <f t="shared" ca="1" si="99"/>
        <v>0</v>
      </c>
      <c r="X205" s="4">
        <f t="shared" ca="1" si="100"/>
        <v>1</v>
      </c>
      <c r="Y205" s="4"/>
      <c r="Z205" s="4"/>
      <c r="AA205" s="8"/>
      <c r="AC205" s="7">
        <f ca="1">IF(Table1[[#This Row],[field of work]] = "teaching",1,0)</f>
        <v>0</v>
      </c>
      <c r="AD205" s="4">
        <f ca="1">IF(Table1[[#This Row],[field of work]] = "health", 1,0)</f>
        <v>0</v>
      </c>
      <c r="AE205" s="4">
        <f ca="1">IF(Table1[[#This Row],[field of work]] = "construction", 1,0)</f>
        <v>1</v>
      </c>
      <c r="AF205" s="4">
        <f ca="1">IF(Table1[[#This Row],[field of work]] = "IT", 1,0)</f>
        <v>0</v>
      </c>
      <c r="AG205" s="4">
        <f ca="1">IF(Table1[[#This Row],[field of work]] = "general work", 1,0)</f>
        <v>0</v>
      </c>
      <c r="AH205" s="4">
        <f ca="1">IF(Table1[[#This Row],[field of work]] = "agriculture", 1,0)</f>
        <v>0</v>
      </c>
      <c r="AI205" s="4"/>
      <c r="AJ205" s="4"/>
      <c r="AK205" s="4"/>
      <c r="AL205" s="4"/>
      <c r="AM205" s="4"/>
      <c r="AN205" s="4"/>
      <c r="AO205" s="8"/>
      <c r="AP205" s="18">
        <f t="shared" ca="1" si="101"/>
        <v>1757.8313371806014</v>
      </c>
      <c r="AQ205" s="19"/>
      <c r="AR205" s="23">
        <f ca="1">IF(Table1[[#This Row],[Debt]]&gt;$AS$2,1,0)</f>
        <v>1</v>
      </c>
      <c r="AS205" s="24"/>
      <c r="AT205" s="24"/>
      <c r="AU205" s="19"/>
      <c r="AV205" s="24"/>
      <c r="AW205" s="82">
        <f ca="1">Table1[[#This Row],[Mortage left]]/Table1[[#This Row],[Value of the house]]</f>
        <v>0.8556195477094356</v>
      </c>
      <c r="AX205" s="29">
        <f t="shared" ca="1" si="102"/>
        <v>0</v>
      </c>
      <c r="AY205" s="30"/>
      <c r="AZ205" s="19"/>
      <c r="BA205" s="68">
        <f ca="1" xml:space="preserve"> IF(Table1[[#This Row],[Area]]="Sedi Beshr",Table1[[#This Row],[Income]],0)</f>
        <v>0</v>
      </c>
      <c r="BB205" s="65"/>
      <c r="BC205" s="65">
        <f ca="1" xml:space="preserve"> IF(Table1[[#This Row],[Area]]="Miami",Table1[[#This Row],[Income]],0)</f>
        <v>0</v>
      </c>
      <c r="BD205" s="65"/>
      <c r="BE205" s="65">
        <f ca="1" xml:space="preserve"> IF(Table1[[#This Row],[Area]]="El-Shatbi",Table1[[#This Row],[Income]],0)</f>
        <v>0</v>
      </c>
      <c r="BF205" s="65"/>
      <c r="BG205" s="65">
        <f ca="1" xml:space="preserve"> IF(Table1[[#This Row],[Area]]="el-Hanovil",Table1[[#This Row],[Income]],0)</f>
        <v>2845</v>
      </c>
      <c r="BH205" s="65"/>
      <c r="BI205" s="65">
        <f ca="1" xml:space="preserve"> IF(Table1[[#This Row],[Area]]="El-Dekhila",Table1[[#This Row],[Income]],0)</f>
        <v>0</v>
      </c>
      <c r="BJ205" s="66"/>
      <c r="BK205" s="16"/>
      <c r="BL205" s="68">
        <f ca="1"/>
        <v>0</v>
      </c>
      <c r="BM205" s="65"/>
      <c r="BN205" s="65">
        <f ca="1"/>
        <v>0</v>
      </c>
      <c r="BO205" s="65"/>
      <c r="BP205" s="65">
        <f ca="1"/>
        <v>0</v>
      </c>
      <c r="BQ205" s="65"/>
      <c r="BR205" s="65">
        <f ca="1"/>
        <v>0</v>
      </c>
      <c r="BS205" s="65"/>
      <c r="BT205" s="65">
        <f ca="1"/>
        <v>3472</v>
      </c>
      <c r="BU205" s="24"/>
      <c r="BV205" s="65">
        <f ca="1"/>
        <v>0</v>
      </c>
      <c r="BW205" s="19"/>
      <c r="BX205" s="16"/>
      <c r="BY205" s="56">
        <f ca="1">IF(Table1[[#This Row],[Debt]]&gt;Table1[[#This Row],[Income]],1,0)</f>
        <v>0</v>
      </c>
      <c r="BZ205" s="19"/>
      <c r="CA205" s="24"/>
      <c r="CB205" s="76">
        <f t="shared" ca="1" si="103"/>
        <v>26</v>
      </c>
      <c r="CC205" s="24"/>
      <c r="CD205" s="19"/>
      <c r="CE205" s="16"/>
      <c r="CF205" s="16"/>
      <c r="CG205" s="16"/>
      <c r="CH205" s="16"/>
    </row>
    <row r="206" spans="1:86" x14ac:dyDescent="0.35">
      <c r="A206" s="1">
        <f t="shared" ca="1" si="79"/>
        <v>0</v>
      </c>
      <c r="B206" s="1" t="str">
        <f t="shared" ca="1" si="80"/>
        <v>Men</v>
      </c>
      <c r="C206" s="1">
        <f t="shared" ca="1" si="81"/>
        <v>32</v>
      </c>
      <c r="D206" s="1">
        <f t="shared" ca="1" si="82"/>
        <v>3</v>
      </c>
      <c r="E206" s="1" t="str">
        <f t="shared" ca="1" si="83"/>
        <v>teaching</v>
      </c>
      <c r="F206" s="1">
        <f t="shared" ca="1" si="84"/>
        <v>1</v>
      </c>
      <c r="G206" s="1" t="str">
        <f t="shared" ca="1" si="85"/>
        <v>High school</v>
      </c>
      <c r="H206" s="1">
        <f t="shared" ca="1" si="86"/>
        <v>3</v>
      </c>
      <c r="I206" s="1">
        <f t="shared" ca="1" si="78"/>
        <v>3</v>
      </c>
      <c r="J206" s="70">
        <f t="shared" ca="1" si="87"/>
        <v>6340</v>
      </c>
      <c r="K206" s="1">
        <f t="shared" ca="1" si="88"/>
        <v>4</v>
      </c>
      <c r="L206" s="1" t="str">
        <f t="shared" ca="1" si="89"/>
        <v>El-Dekhila</v>
      </c>
      <c r="M206" s="70">
        <f t="shared" ca="1" si="90"/>
        <v>31700</v>
      </c>
      <c r="N206" s="70">
        <f t="shared" ca="1" si="91"/>
        <v>29113.655200524172</v>
      </c>
      <c r="O206" s="70">
        <f t="shared" ca="1" si="92"/>
        <v>11955.532493190065</v>
      </c>
      <c r="P206" s="70">
        <f t="shared" ca="1" si="93"/>
        <v>1240</v>
      </c>
      <c r="Q206" s="70">
        <f t="shared" ca="1" si="94"/>
        <v>3790.1909068690588</v>
      </c>
      <c r="R206" s="70">
        <f t="shared" ca="1" si="95"/>
        <v>4405.4771482904735</v>
      </c>
      <c r="S206" s="70">
        <f t="shared" ca="1" si="96"/>
        <v>48061.009641480545</v>
      </c>
      <c r="T206" s="70">
        <f t="shared" ca="1" si="97"/>
        <v>34143.846107393234</v>
      </c>
      <c r="U206" s="70">
        <f t="shared" ca="1" si="98"/>
        <v>13917.163534087311</v>
      </c>
      <c r="W206" s="7">
        <f t="shared" ca="1" si="99"/>
        <v>0</v>
      </c>
      <c r="X206" s="4">
        <f t="shared" ca="1" si="100"/>
        <v>1</v>
      </c>
      <c r="Y206" s="4"/>
      <c r="Z206" s="4"/>
      <c r="AA206" s="8"/>
      <c r="AC206" s="7">
        <f ca="1">IF(Table1[[#This Row],[field of work]] = "teaching",1,0)</f>
        <v>1</v>
      </c>
      <c r="AD206" s="4">
        <f ca="1">IF(Table1[[#This Row],[field of work]] = "health", 1,0)</f>
        <v>0</v>
      </c>
      <c r="AE206" s="4">
        <f ca="1">IF(Table1[[#This Row],[field of work]] = "construction", 1,0)</f>
        <v>0</v>
      </c>
      <c r="AF206" s="4">
        <f ca="1">IF(Table1[[#This Row],[field of work]] = "IT", 1,0)</f>
        <v>0</v>
      </c>
      <c r="AG206" s="4">
        <f ca="1">IF(Table1[[#This Row],[field of work]] = "general work", 1,0)</f>
        <v>0</v>
      </c>
      <c r="AH206" s="4">
        <f ca="1">IF(Table1[[#This Row],[field of work]] = "agriculture", 1,0)</f>
        <v>0</v>
      </c>
      <c r="AI206" s="4"/>
      <c r="AJ206" s="4"/>
      <c r="AK206" s="4"/>
      <c r="AL206" s="4"/>
      <c r="AM206" s="4"/>
      <c r="AN206" s="4"/>
      <c r="AO206" s="8"/>
      <c r="AP206" s="18">
        <f t="shared" ca="1" si="101"/>
        <v>3985.1774977300215</v>
      </c>
      <c r="AQ206" s="19"/>
      <c r="AR206" s="23">
        <f ca="1">IF(Table1[[#This Row],[Debt]]&gt;$AS$2,1,0)</f>
        <v>1</v>
      </c>
      <c r="AS206" s="24"/>
      <c r="AT206" s="24"/>
      <c r="AU206" s="19"/>
      <c r="AV206" s="24"/>
      <c r="AW206" s="82">
        <f ca="1">Table1[[#This Row],[Mortage left]]/Table1[[#This Row],[Value of the house]]</f>
        <v>0.91841183597868048</v>
      </c>
      <c r="AX206" s="29">
        <f t="shared" ca="1" si="102"/>
        <v>0</v>
      </c>
      <c r="AY206" s="30"/>
      <c r="AZ206" s="19"/>
      <c r="BA206" s="68">
        <f ca="1" xml:space="preserve"> IF(Table1[[#This Row],[Area]]="Sedi Beshr",Table1[[#This Row],[Income]],0)</f>
        <v>0</v>
      </c>
      <c r="BB206" s="65"/>
      <c r="BC206" s="65">
        <f ca="1" xml:space="preserve"> IF(Table1[[#This Row],[Area]]="Miami",Table1[[#This Row],[Income]],0)</f>
        <v>0</v>
      </c>
      <c r="BD206" s="65"/>
      <c r="BE206" s="65">
        <f ca="1" xml:space="preserve"> IF(Table1[[#This Row],[Area]]="El-Shatbi",Table1[[#This Row],[Income]],0)</f>
        <v>0</v>
      </c>
      <c r="BF206" s="65"/>
      <c r="BG206" s="65">
        <f ca="1" xml:space="preserve"> IF(Table1[[#This Row],[Area]]="el-Hanovil",Table1[[#This Row],[Income]],0)</f>
        <v>0</v>
      </c>
      <c r="BH206" s="65"/>
      <c r="BI206" s="65">
        <f ca="1" xml:space="preserve"> IF(Table1[[#This Row],[Area]]="El-Dekhila",Table1[[#This Row],[Income]],0)</f>
        <v>6340</v>
      </c>
      <c r="BJ206" s="66"/>
      <c r="BK206" s="16"/>
      <c r="BL206" s="68">
        <f ca="1"/>
        <v>0</v>
      </c>
      <c r="BM206" s="65"/>
      <c r="BN206" s="65">
        <f ca="1"/>
        <v>2845</v>
      </c>
      <c r="BO206" s="65"/>
      <c r="BP206" s="65">
        <f ca="1"/>
        <v>0</v>
      </c>
      <c r="BQ206" s="65"/>
      <c r="BR206" s="65">
        <f ca="1"/>
        <v>0</v>
      </c>
      <c r="BS206" s="65"/>
      <c r="BT206" s="65">
        <f ca="1"/>
        <v>0</v>
      </c>
      <c r="BU206" s="24"/>
      <c r="BV206" s="65">
        <f ca="1"/>
        <v>0</v>
      </c>
      <c r="BW206" s="19"/>
      <c r="BX206" s="16"/>
      <c r="BY206" s="56">
        <f ca="1">IF(Table1[[#This Row],[Debt]]&gt;Table1[[#This Row],[Income]],1,0)</f>
        <v>0</v>
      </c>
      <c r="BZ206" s="19"/>
      <c r="CA206" s="24"/>
      <c r="CB206" s="76">
        <f t="shared" ca="1" si="103"/>
        <v>27</v>
      </c>
      <c r="CC206" s="24"/>
      <c r="CD206" s="19"/>
      <c r="CE206" s="16"/>
      <c r="CF206" s="16"/>
      <c r="CG206" s="16"/>
      <c r="CH206" s="16"/>
    </row>
    <row r="207" spans="1:86" x14ac:dyDescent="0.35">
      <c r="A207" s="1">
        <f t="shared" ca="1" si="79"/>
        <v>0</v>
      </c>
      <c r="B207" s="1" t="str">
        <f t="shared" ca="1" si="80"/>
        <v>Men</v>
      </c>
      <c r="C207" s="1">
        <f t="shared" ca="1" si="81"/>
        <v>32</v>
      </c>
      <c r="D207" s="1">
        <f t="shared" ca="1" si="82"/>
        <v>4</v>
      </c>
      <c r="E207" s="1" t="str">
        <f t="shared" ca="1" si="83"/>
        <v>IT</v>
      </c>
      <c r="F207" s="1">
        <f t="shared" ca="1" si="84"/>
        <v>5</v>
      </c>
      <c r="G207" s="1" t="str">
        <f t="shared" ca="1" si="85"/>
        <v>other</v>
      </c>
      <c r="H207" s="1">
        <f t="shared" ca="1" si="86"/>
        <v>2</v>
      </c>
      <c r="I207" s="1">
        <f t="shared" ca="1" si="78"/>
        <v>3</v>
      </c>
      <c r="J207" s="70">
        <f t="shared" ca="1" si="87"/>
        <v>4719</v>
      </c>
      <c r="K207" s="1">
        <f t="shared" ca="1" si="88"/>
        <v>5</v>
      </c>
      <c r="L207" s="1" t="str">
        <f t="shared" ca="1" si="89"/>
        <v>Sedi Beshr</v>
      </c>
      <c r="M207" s="70">
        <f t="shared" ca="1" si="90"/>
        <v>18876</v>
      </c>
      <c r="N207" s="70">
        <f t="shared" ca="1" si="91"/>
        <v>5651.1348929512014</v>
      </c>
      <c r="O207" s="70">
        <f t="shared" ca="1" si="92"/>
        <v>3647.0656848041499</v>
      </c>
      <c r="P207" s="70">
        <f t="shared" ca="1" si="93"/>
        <v>1261</v>
      </c>
      <c r="Q207" s="70">
        <f t="shared" ca="1" si="94"/>
        <v>634.65457313212073</v>
      </c>
      <c r="R207" s="70">
        <f t="shared" ca="1" si="95"/>
        <v>5808.6317072389602</v>
      </c>
      <c r="S207" s="70">
        <f t="shared" ca="1" si="96"/>
        <v>28331.697392043112</v>
      </c>
      <c r="T207" s="70">
        <f t="shared" ca="1" si="97"/>
        <v>7546.7894660833226</v>
      </c>
      <c r="U207" s="70">
        <f t="shared" ca="1" si="98"/>
        <v>20784.907925959789</v>
      </c>
      <c r="W207" s="7">
        <f t="shared" ca="1" si="99"/>
        <v>0</v>
      </c>
      <c r="X207" s="4">
        <f t="shared" ca="1" si="100"/>
        <v>1</v>
      </c>
      <c r="Y207" s="4"/>
      <c r="Z207" s="4"/>
      <c r="AA207" s="8"/>
      <c r="AC207" s="7">
        <f ca="1">IF(Table1[[#This Row],[field of work]] = "teaching",1,0)</f>
        <v>0</v>
      </c>
      <c r="AD207" s="4">
        <f ca="1">IF(Table1[[#This Row],[field of work]] = "health", 1,0)</f>
        <v>0</v>
      </c>
      <c r="AE207" s="4">
        <f ca="1">IF(Table1[[#This Row],[field of work]] = "construction", 1,0)</f>
        <v>0</v>
      </c>
      <c r="AF207" s="4">
        <f ca="1">IF(Table1[[#This Row],[field of work]] = "IT", 1,0)</f>
        <v>1</v>
      </c>
      <c r="AG207" s="4">
        <f ca="1">IF(Table1[[#This Row],[field of work]] = "general work", 1,0)</f>
        <v>0</v>
      </c>
      <c r="AH207" s="4">
        <f ca="1">IF(Table1[[#This Row],[field of work]] = "agriculture", 1,0)</f>
        <v>0</v>
      </c>
      <c r="AI207" s="4"/>
      <c r="AJ207" s="4"/>
      <c r="AK207" s="4"/>
      <c r="AL207" s="4"/>
      <c r="AM207" s="4"/>
      <c r="AN207" s="4"/>
      <c r="AO207" s="8"/>
      <c r="AP207" s="18">
        <f t="shared" ca="1" si="101"/>
        <v>1215.6885616013833</v>
      </c>
      <c r="AQ207" s="19"/>
      <c r="AR207" s="23">
        <f ca="1">IF(Table1[[#This Row],[Debt]]&gt;$AS$2,1,0)</f>
        <v>0</v>
      </c>
      <c r="AS207" s="24"/>
      <c r="AT207" s="24"/>
      <c r="AU207" s="19"/>
      <c r="AV207" s="24"/>
      <c r="AW207" s="82">
        <f ca="1">Table1[[#This Row],[Mortage left]]/Table1[[#This Row],[Value of the house]]</f>
        <v>0.29938201382449681</v>
      </c>
      <c r="AX207" s="29">
        <f t="shared" ca="1" si="102"/>
        <v>1</v>
      </c>
      <c r="AY207" s="30"/>
      <c r="AZ207" s="19"/>
      <c r="BA207" s="68">
        <f ca="1" xml:space="preserve"> IF(Table1[[#This Row],[Area]]="Sedi Beshr",Table1[[#This Row],[Income]],0)</f>
        <v>4719</v>
      </c>
      <c r="BB207" s="65"/>
      <c r="BC207" s="65">
        <f ca="1" xml:space="preserve"> IF(Table1[[#This Row],[Area]]="Miami",Table1[[#This Row],[Income]],0)</f>
        <v>0</v>
      </c>
      <c r="BD207" s="65"/>
      <c r="BE207" s="65">
        <f ca="1" xml:space="preserve"> IF(Table1[[#This Row],[Area]]="El-Shatbi",Table1[[#This Row],[Income]],0)</f>
        <v>0</v>
      </c>
      <c r="BF207" s="65"/>
      <c r="BG207" s="65">
        <f ca="1" xml:space="preserve"> IF(Table1[[#This Row],[Area]]="el-Hanovil",Table1[[#This Row],[Income]],0)</f>
        <v>0</v>
      </c>
      <c r="BH207" s="65"/>
      <c r="BI207" s="65">
        <f ca="1" xml:space="preserve"> IF(Table1[[#This Row],[Area]]="El-Dekhila",Table1[[#This Row],[Income]],0)</f>
        <v>0</v>
      </c>
      <c r="BJ207" s="66"/>
      <c r="BK207" s="16"/>
      <c r="BL207" s="68">
        <f ca="1"/>
        <v>0</v>
      </c>
      <c r="BM207" s="65"/>
      <c r="BN207" s="65">
        <f ca="1"/>
        <v>0</v>
      </c>
      <c r="BO207" s="65"/>
      <c r="BP207" s="65">
        <f ca="1"/>
        <v>6340</v>
      </c>
      <c r="BQ207" s="65"/>
      <c r="BR207" s="65">
        <f ca="1"/>
        <v>0</v>
      </c>
      <c r="BS207" s="65"/>
      <c r="BT207" s="65">
        <f ca="1"/>
        <v>0</v>
      </c>
      <c r="BU207" s="24"/>
      <c r="BV207" s="65">
        <f ca="1"/>
        <v>0</v>
      </c>
      <c r="BW207" s="19"/>
      <c r="BX207" s="16"/>
      <c r="BY207" s="56">
        <f ca="1">IF(Table1[[#This Row],[Debt]]&gt;Table1[[#This Row],[Income]],1,0)</f>
        <v>0</v>
      </c>
      <c r="BZ207" s="19"/>
      <c r="CA207" s="24"/>
      <c r="CB207" s="76">
        <f t="shared" ca="1" si="103"/>
        <v>32</v>
      </c>
      <c r="CC207" s="24"/>
      <c r="CD207" s="19"/>
      <c r="CE207" s="16"/>
      <c r="CF207" s="16"/>
      <c r="CG207" s="16"/>
      <c r="CH207" s="16"/>
    </row>
    <row r="208" spans="1:86" x14ac:dyDescent="0.35">
      <c r="A208" s="1">
        <f t="shared" ca="1" si="79"/>
        <v>0</v>
      </c>
      <c r="B208" s="1" t="str">
        <f t="shared" ca="1" si="80"/>
        <v>Men</v>
      </c>
      <c r="C208" s="1">
        <f t="shared" ca="1" si="81"/>
        <v>21</v>
      </c>
      <c r="D208" s="1">
        <f t="shared" ca="1" si="82"/>
        <v>5</v>
      </c>
      <c r="E208" s="1" t="str">
        <f t="shared" ca="1" si="83"/>
        <v>general work</v>
      </c>
      <c r="F208" s="1">
        <f t="shared" ca="1" si="84"/>
        <v>3</v>
      </c>
      <c r="G208" s="1" t="str">
        <f t="shared" ca="1" si="85"/>
        <v>university</v>
      </c>
      <c r="H208" s="1">
        <f t="shared" ca="1" si="86"/>
        <v>0</v>
      </c>
      <c r="I208" s="1">
        <f t="shared" ca="1" si="78"/>
        <v>1</v>
      </c>
      <c r="J208" s="70">
        <f t="shared" ca="1" si="87"/>
        <v>3960</v>
      </c>
      <c r="K208" s="1">
        <f t="shared" ca="1" si="88"/>
        <v>3</v>
      </c>
      <c r="L208" s="1" t="str">
        <f t="shared" ca="1" si="89"/>
        <v>El-Hanovil</v>
      </c>
      <c r="M208" s="70">
        <f t="shared" ca="1" si="90"/>
        <v>15840</v>
      </c>
      <c r="N208" s="70">
        <f t="shared" ca="1" si="91"/>
        <v>2339.7458712231632</v>
      </c>
      <c r="O208" s="70">
        <f t="shared" ca="1" si="92"/>
        <v>3326.0045581209683</v>
      </c>
      <c r="P208" s="70">
        <f t="shared" ca="1" si="93"/>
        <v>2930</v>
      </c>
      <c r="Q208" s="70">
        <f t="shared" ca="1" si="94"/>
        <v>7869.3043090580049</v>
      </c>
      <c r="R208" s="70">
        <f t="shared" ca="1" si="95"/>
        <v>3546.0264365658923</v>
      </c>
      <c r="S208" s="70">
        <f t="shared" ca="1" si="96"/>
        <v>22712.030994686858</v>
      </c>
      <c r="T208" s="70">
        <f t="shared" ca="1" si="97"/>
        <v>13139.050180281169</v>
      </c>
      <c r="U208" s="70">
        <f t="shared" ca="1" si="98"/>
        <v>9572.9808144056897</v>
      </c>
      <c r="W208" s="7">
        <f t="shared" ca="1" si="99"/>
        <v>0</v>
      </c>
      <c r="X208" s="4">
        <f t="shared" ca="1" si="100"/>
        <v>1</v>
      </c>
      <c r="Y208" s="4"/>
      <c r="Z208" s="4"/>
      <c r="AA208" s="8"/>
      <c r="AC208" s="7">
        <f ca="1">IF(Table1[[#This Row],[field of work]] = "teaching",1,0)</f>
        <v>0</v>
      </c>
      <c r="AD208" s="4">
        <f ca="1">IF(Table1[[#This Row],[field of work]] = "health", 1,0)</f>
        <v>0</v>
      </c>
      <c r="AE208" s="4">
        <f ca="1">IF(Table1[[#This Row],[field of work]] = "construction", 1,0)</f>
        <v>0</v>
      </c>
      <c r="AF208" s="4">
        <f ca="1">IF(Table1[[#This Row],[field of work]] = "IT", 1,0)</f>
        <v>0</v>
      </c>
      <c r="AG208" s="4">
        <f ca="1">IF(Table1[[#This Row],[field of work]] = "general work", 1,0)</f>
        <v>1</v>
      </c>
      <c r="AH208" s="4">
        <f ca="1">IF(Table1[[#This Row],[field of work]] = "agriculture", 1,0)</f>
        <v>0</v>
      </c>
      <c r="AI208" s="4"/>
      <c r="AJ208" s="4"/>
      <c r="AK208" s="4"/>
      <c r="AL208" s="4"/>
      <c r="AM208" s="4"/>
      <c r="AN208" s="4"/>
      <c r="AO208" s="8"/>
      <c r="AP208" s="18">
        <f t="shared" ca="1" si="101"/>
        <v>3326.0045581209683</v>
      </c>
      <c r="AQ208" s="19"/>
      <c r="AR208" s="23">
        <f ca="1">IF(Table1[[#This Row],[Debt]]&gt;$AS$2,1,0)</f>
        <v>1</v>
      </c>
      <c r="AS208" s="24"/>
      <c r="AT208" s="24"/>
      <c r="AU208" s="19"/>
      <c r="AV208" s="24"/>
      <c r="AW208" s="82">
        <f ca="1">Table1[[#This Row],[Mortage left]]/Table1[[#This Row],[Value of the house]]</f>
        <v>0.14771122924388658</v>
      </c>
      <c r="AX208" s="29">
        <f t="shared" ca="1" si="102"/>
        <v>1</v>
      </c>
      <c r="AY208" s="30"/>
      <c r="AZ208" s="19"/>
      <c r="BA208" s="68">
        <f ca="1" xml:space="preserve"> IF(Table1[[#This Row],[Area]]="Sedi Beshr",Table1[[#This Row],[Income]],0)</f>
        <v>0</v>
      </c>
      <c r="BB208" s="65"/>
      <c r="BC208" s="65">
        <f ca="1" xml:space="preserve"> IF(Table1[[#This Row],[Area]]="Miami",Table1[[#This Row],[Income]],0)</f>
        <v>0</v>
      </c>
      <c r="BD208" s="65"/>
      <c r="BE208" s="65">
        <f ca="1" xml:space="preserve"> IF(Table1[[#This Row],[Area]]="El-Shatbi",Table1[[#This Row],[Income]],0)</f>
        <v>0</v>
      </c>
      <c r="BF208" s="65"/>
      <c r="BG208" s="65">
        <f ca="1" xml:space="preserve"> IF(Table1[[#This Row],[Area]]="el-Hanovil",Table1[[#This Row],[Income]],0)</f>
        <v>3960</v>
      </c>
      <c r="BH208" s="65"/>
      <c r="BI208" s="65">
        <f ca="1" xml:space="preserve"> IF(Table1[[#This Row],[Area]]="El-Dekhila",Table1[[#This Row],[Income]],0)</f>
        <v>0</v>
      </c>
      <c r="BJ208" s="66"/>
      <c r="BK208" s="16"/>
      <c r="BL208" s="68">
        <f ca="1"/>
        <v>0</v>
      </c>
      <c r="BM208" s="65"/>
      <c r="BN208" s="65">
        <f ca="1"/>
        <v>0</v>
      </c>
      <c r="BO208" s="65"/>
      <c r="BP208" s="65">
        <f ca="1"/>
        <v>0</v>
      </c>
      <c r="BQ208" s="65"/>
      <c r="BR208" s="65">
        <f ca="1"/>
        <v>4719</v>
      </c>
      <c r="BS208" s="65"/>
      <c r="BT208" s="65">
        <f ca="1"/>
        <v>0</v>
      </c>
      <c r="BU208" s="24"/>
      <c r="BV208" s="65">
        <f ca="1"/>
        <v>0</v>
      </c>
      <c r="BW208" s="19"/>
      <c r="BX208" s="16"/>
      <c r="BY208" s="56">
        <f ca="1">IF(Table1[[#This Row],[Debt]]&gt;Table1[[#This Row],[Income]],1,0)</f>
        <v>1</v>
      </c>
      <c r="BZ208" s="19"/>
      <c r="CA208" s="24"/>
      <c r="CB208" s="76">
        <f t="shared" ca="1" si="103"/>
        <v>32</v>
      </c>
      <c r="CC208" s="24"/>
      <c r="CD208" s="19"/>
      <c r="CE208" s="16"/>
      <c r="CF208" s="16"/>
      <c r="CG208" s="16"/>
      <c r="CH208" s="16"/>
    </row>
    <row r="209" spans="1:86" x14ac:dyDescent="0.35">
      <c r="A209" s="1">
        <f t="shared" ca="1" si="79"/>
        <v>0</v>
      </c>
      <c r="B209" s="1" t="str">
        <f t="shared" ca="1" si="80"/>
        <v>Men</v>
      </c>
      <c r="C209" s="1">
        <f t="shared" ca="1" si="81"/>
        <v>35</v>
      </c>
      <c r="D209" s="1">
        <f t="shared" ca="1" si="82"/>
        <v>4</v>
      </c>
      <c r="E209" s="1" t="str">
        <f t="shared" ca="1" si="83"/>
        <v>IT</v>
      </c>
      <c r="F209" s="1">
        <f t="shared" ca="1" si="84"/>
        <v>2</v>
      </c>
      <c r="G209" s="1" t="str">
        <f t="shared" ca="1" si="85"/>
        <v>college</v>
      </c>
      <c r="H209" s="1">
        <f t="shared" ca="1" si="86"/>
        <v>2</v>
      </c>
      <c r="I209" s="1">
        <f t="shared" ca="1" si="78"/>
        <v>2</v>
      </c>
      <c r="J209" s="70">
        <f t="shared" ca="1" si="87"/>
        <v>5645</v>
      </c>
      <c r="K209" s="1">
        <f t="shared" ca="1" si="88"/>
        <v>5</v>
      </c>
      <c r="L209" s="1" t="str">
        <f t="shared" ca="1" si="89"/>
        <v>Sedi Beshr</v>
      </c>
      <c r="M209" s="70">
        <f t="shared" ca="1" si="90"/>
        <v>16935</v>
      </c>
      <c r="N209" s="70">
        <f t="shared" ca="1" si="91"/>
        <v>4486.8203232856413</v>
      </c>
      <c r="O209" s="70">
        <f t="shared" ca="1" si="92"/>
        <v>3538.2596465227866</v>
      </c>
      <c r="P209" s="70">
        <f t="shared" ca="1" si="93"/>
        <v>2025</v>
      </c>
      <c r="Q209" s="70">
        <f t="shared" ca="1" si="94"/>
        <v>7467.4255807094669</v>
      </c>
      <c r="R209" s="70">
        <f t="shared" ca="1" si="95"/>
        <v>863.67930525176189</v>
      </c>
      <c r="S209" s="70">
        <f t="shared" ca="1" si="96"/>
        <v>21336.938951774548</v>
      </c>
      <c r="T209" s="70">
        <f t="shared" ca="1" si="97"/>
        <v>13979.245903995108</v>
      </c>
      <c r="U209" s="70">
        <f t="shared" ca="1" si="98"/>
        <v>7357.6930477794394</v>
      </c>
      <c r="W209" s="7">
        <f t="shared" ca="1" si="99"/>
        <v>0</v>
      </c>
      <c r="X209" s="4">
        <f t="shared" ca="1" si="100"/>
        <v>1</v>
      </c>
      <c r="Y209" s="4"/>
      <c r="Z209" s="4"/>
      <c r="AA209" s="8"/>
      <c r="AC209" s="7">
        <f ca="1">IF(Table1[[#This Row],[field of work]] = "teaching",1,0)</f>
        <v>0</v>
      </c>
      <c r="AD209" s="4">
        <f ca="1">IF(Table1[[#This Row],[field of work]] = "health", 1,0)</f>
        <v>0</v>
      </c>
      <c r="AE209" s="4">
        <f ca="1">IF(Table1[[#This Row],[field of work]] = "construction", 1,0)</f>
        <v>0</v>
      </c>
      <c r="AF209" s="4">
        <f ca="1">IF(Table1[[#This Row],[field of work]] = "IT", 1,0)</f>
        <v>1</v>
      </c>
      <c r="AG209" s="4">
        <f ca="1">IF(Table1[[#This Row],[field of work]] = "general work", 1,0)</f>
        <v>0</v>
      </c>
      <c r="AH209" s="4">
        <f ca="1">IF(Table1[[#This Row],[field of work]] = "agriculture", 1,0)</f>
        <v>0</v>
      </c>
      <c r="AI209" s="4"/>
      <c r="AJ209" s="4"/>
      <c r="AK209" s="4"/>
      <c r="AL209" s="4"/>
      <c r="AM209" s="4"/>
      <c r="AN209" s="4"/>
      <c r="AO209" s="8"/>
      <c r="AP209" s="18">
        <f t="shared" ca="1" si="101"/>
        <v>1769.1298232613933</v>
      </c>
      <c r="AQ209" s="19"/>
      <c r="AR209" s="23">
        <f ca="1">IF(Table1[[#This Row],[Debt]]&gt;$AS$2,1,0)</f>
        <v>1</v>
      </c>
      <c r="AS209" s="24"/>
      <c r="AT209" s="24"/>
      <c r="AU209" s="19"/>
      <c r="AV209" s="24"/>
      <c r="AW209" s="82">
        <f ca="1">Table1[[#This Row],[Mortage left]]/Table1[[#This Row],[Value of the house]]</f>
        <v>0.26494362700239982</v>
      </c>
      <c r="AX209" s="29">
        <f t="shared" ca="1" si="102"/>
        <v>1</v>
      </c>
      <c r="AY209" s="30"/>
      <c r="AZ209" s="19"/>
      <c r="BA209" s="68">
        <f ca="1" xml:space="preserve"> IF(Table1[[#This Row],[Area]]="Sedi Beshr",Table1[[#This Row],[Income]],0)</f>
        <v>5645</v>
      </c>
      <c r="BB209" s="65"/>
      <c r="BC209" s="65">
        <f ca="1" xml:space="preserve"> IF(Table1[[#This Row],[Area]]="Miami",Table1[[#This Row],[Income]],0)</f>
        <v>0</v>
      </c>
      <c r="BD209" s="65"/>
      <c r="BE209" s="65">
        <f ca="1" xml:space="preserve"> IF(Table1[[#This Row],[Area]]="El-Shatbi",Table1[[#This Row],[Income]],0)</f>
        <v>0</v>
      </c>
      <c r="BF209" s="65"/>
      <c r="BG209" s="65">
        <f ca="1" xml:space="preserve"> IF(Table1[[#This Row],[Area]]="el-Hanovil",Table1[[#This Row],[Income]],0)</f>
        <v>0</v>
      </c>
      <c r="BH209" s="65"/>
      <c r="BI209" s="65">
        <f ca="1" xml:space="preserve"> IF(Table1[[#This Row],[Area]]="El-Dekhila",Table1[[#This Row],[Income]],0)</f>
        <v>0</v>
      </c>
      <c r="BJ209" s="66"/>
      <c r="BK209" s="16"/>
      <c r="BL209" s="68">
        <f ca="1"/>
        <v>0</v>
      </c>
      <c r="BM209" s="65"/>
      <c r="BN209" s="65">
        <f ca="1"/>
        <v>0</v>
      </c>
      <c r="BO209" s="65"/>
      <c r="BP209" s="65">
        <f ca="1"/>
        <v>0</v>
      </c>
      <c r="BQ209" s="65"/>
      <c r="BR209" s="65">
        <f ca="1"/>
        <v>0</v>
      </c>
      <c r="BS209" s="65"/>
      <c r="BT209" s="65">
        <f ca="1"/>
        <v>3960</v>
      </c>
      <c r="BU209" s="24"/>
      <c r="BV209" s="65">
        <f ca="1"/>
        <v>0</v>
      </c>
      <c r="BW209" s="19"/>
      <c r="BX209" s="16"/>
      <c r="BY209" s="56">
        <f ca="1">IF(Table1[[#This Row],[Debt]]&gt;Table1[[#This Row],[Income]],1,0)</f>
        <v>1</v>
      </c>
      <c r="BZ209" s="19"/>
      <c r="CA209" s="24"/>
      <c r="CB209" s="76">
        <f t="shared" ca="1" si="103"/>
        <v>21</v>
      </c>
      <c r="CC209" s="24"/>
      <c r="CD209" s="19"/>
      <c r="CE209" s="16"/>
      <c r="CF209" s="16"/>
      <c r="CG209" s="16"/>
      <c r="CH209" s="16"/>
    </row>
    <row r="210" spans="1:86" x14ac:dyDescent="0.35">
      <c r="A210" s="1">
        <f t="shared" ca="1" si="79"/>
        <v>0</v>
      </c>
      <c r="B210" s="1" t="str">
        <f t="shared" ca="1" si="80"/>
        <v>Men</v>
      </c>
      <c r="C210" s="1">
        <f t="shared" ca="1" si="81"/>
        <v>40</v>
      </c>
      <c r="D210" s="1">
        <f t="shared" ca="1" si="82"/>
        <v>3</v>
      </c>
      <c r="E210" s="1" t="str">
        <f t="shared" ca="1" si="83"/>
        <v>teaching</v>
      </c>
      <c r="F210" s="1">
        <f t="shared" ca="1" si="84"/>
        <v>4</v>
      </c>
      <c r="G210" s="1" t="str">
        <f t="shared" ca="1" si="85"/>
        <v>technical</v>
      </c>
      <c r="H210" s="1">
        <f t="shared" ca="1" si="86"/>
        <v>4</v>
      </c>
      <c r="I210" s="1">
        <f t="shared" ca="1" si="78"/>
        <v>2</v>
      </c>
      <c r="J210" s="70">
        <f t="shared" ca="1" si="87"/>
        <v>6287</v>
      </c>
      <c r="K210" s="1">
        <f t="shared" ca="1" si="88"/>
        <v>3</v>
      </c>
      <c r="L210" s="1" t="str">
        <f t="shared" ca="1" si="89"/>
        <v>El-Hanovil</v>
      </c>
      <c r="M210" s="70">
        <f t="shared" ca="1" si="90"/>
        <v>37722</v>
      </c>
      <c r="N210" s="70">
        <f t="shared" ca="1" si="91"/>
        <v>30922.914734864011</v>
      </c>
      <c r="O210" s="70">
        <f t="shared" ca="1" si="92"/>
        <v>9008.0535875231089</v>
      </c>
      <c r="P210" s="70">
        <f t="shared" ca="1" si="93"/>
        <v>700</v>
      </c>
      <c r="Q210" s="70">
        <f t="shared" ca="1" si="94"/>
        <v>3446.869457908419</v>
      </c>
      <c r="R210" s="70">
        <f t="shared" ca="1" si="95"/>
        <v>6540.4813398877805</v>
      </c>
      <c r="S210" s="70">
        <f t="shared" ca="1" si="96"/>
        <v>53270.534927410888</v>
      </c>
      <c r="T210" s="70">
        <f t="shared" ca="1" si="97"/>
        <v>35069.784192772429</v>
      </c>
      <c r="U210" s="70">
        <f t="shared" ca="1" si="98"/>
        <v>18200.750734638459</v>
      </c>
      <c r="W210" s="7">
        <f t="shared" ca="1" si="99"/>
        <v>0</v>
      </c>
      <c r="X210" s="4">
        <f t="shared" ca="1" si="100"/>
        <v>1</v>
      </c>
      <c r="Y210" s="4"/>
      <c r="Z210" s="4"/>
      <c r="AA210" s="8"/>
      <c r="AC210" s="7">
        <f ca="1">IF(Table1[[#This Row],[field of work]] = "teaching",1,0)</f>
        <v>1</v>
      </c>
      <c r="AD210" s="4">
        <f ca="1">IF(Table1[[#This Row],[field of work]] = "health", 1,0)</f>
        <v>0</v>
      </c>
      <c r="AE210" s="4">
        <f ca="1">IF(Table1[[#This Row],[field of work]] = "construction", 1,0)</f>
        <v>0</v>
      </c>
      <c r="AF210" s="4">
        <f ca="1">IF(Table1[[#This Row],[field of work]] = "IT", 1,0)</f>
        <v>0</v>
      </c>
      <c r="AG210" s="4">
        <f ca="1">IF(Table1[[#This Row],[field of work]] = "general work", 1,0)</f>
        <v>0</v>
      </c>
      <c r="AH210" s="4">
        <f ca="1">IF(Table1[[#This Row],[field of work]] = "agriculture", 1,0)</f>
        <v>0</v>
      </c>
      <c r="AI210" s="4"/>
      <c r="AJ210" s="4"/>
      <c r="AK210" s="4"/>
      <c r="AL210" s="4"/>
      <c r="AM210" s="4"/>
      <c r="AN210" s="4"/>
      <c r="AO210" s="8"/>
      <c r="AP210" s="18">
        <f t="shared" ca="1" si="101"/>
        <v>4504.0267937615545</v>
      </c>
      <c r="AQ210" s="19"/>
      <c r="AR210" s="23">
        <f ca="1">IF(Table1[[#This Row],[Debt]]&gt;$AS$2,1,0)</f>
        <v>1</v>
      </c>
      <c r="AS210" s="24"/>
      <c r="AT210" s="24"/>
      <c r="AU210" s="19"/>
      <c r="AV210" s="24"/>
      <c r="AW210" s="82">
        <f ca="1">Table1[[#This Row],[Mortage left]]/Table1[[#This Row],[Value of the house]]</f>
        <v>0.81975809169354785</v>
      </c>
      <c r="AX210" s="29">
        <f t="shared" ca="1" si="102"/>
        <v>0</v>
      </c>
      <c r="AY210" s="30"/>
      <c r="AZ210" s="19"/>
      <c r="BA210" s="68">
        <f ca="1" xml:space="preserve"> IF(Table1[[#This Row],[Area]]="Sedi Beshr",Table1[[#This Row],[Income]],0)</f>
        <v>0</v>
      </c>
      <c r="BB210" s="65"/>
      <c r="BC210" s="65">
        <f ca="1" xml:space="preserve"> IF(Table1[[#This Row],[Area]]="Miami",Table1[[#This Row],[Income]],0)</f>
        <v>0</v>
      </c>
      <c r="BD210" s="65"/>
      <c r="BE210" s="65">
        <f ca="1" xml:space="preserve"> IF(Table1[[#This Row],[Area]]="El-Shatbi",Table1[[#This Row],[Income]],0)</f>
        <v>0</v>
      </c>
      <c r="BF210" s="65"/>
      <c r="BG210" s="65">
        <f ca="1" xml:space="preserve"> IF(Table1[[#This Row],[Area]]="el-Hanovil",Table1[[#This Row],[Income]],0)</f>
        <v>6287</v>
      </c>
      <c r="BH210" s="65"/>
      <c r="BI210" s="65">
        <f ca="1" xml:space="preserve"> IF(Table1[[#This Row],[Area]]="El-Dekhila",Table1[[#This Row],[Income]],0)</f>
        <v>0</v>
      </c>
      <c r="BJ210" s="66"/>
      <c r="BK210" s="16"/>
      <c r="BL210" s="68">
        <f ca="1"/>
        <v>0</v>
      </c>
      <c r="BM210" s="65"/>
      <c r="BN210" s="65">
        <f ca="1"/>
        <v>0</v>
      </c>
      <c r="BO210" s="65"/>
      <c r="BP210" s="65">
        <f ca="1"/>
        <v>0</v>
      </c>
      <c r="BQ210" s="65"/>
      <c r="BR210" s="65">
        <f ca="1"/>
        <v>5645</v>
      </c>
      <c r="BS210" s="65"/>
      <c r="BT210" s="65">
        <f ca="1"/>
        <v>0</v>
      </c>
      <c r="BU210" s="24"/>
      <c r="BV210" s="65">
        <f ca="1"/>
        <v>0</v>
      </c>
      <c r="BW210" s="19"/>
      <c r="BX210" s="16"/>
      <c r="BY210" s="56">
        <f ca="1">IF(Table1[[#This Row],[Debt]]&gt;Table1[[#This Row],[Income]],1,0)</f>
        <v>0</v>
      </c>
      <c r="BZ210" s="19"/>
      <c r="CA210" s="24"/>
      <c r="CB210" s="76">
        <f t="shared" ca="1" si="103"/>
        <v>35</v>
      </c>
      <c r="CC210" s="24"/>
      <c r="CD210" s="19"/>
      <c r="CE210" s="16"/>
      <c r="CF210" s="16"/>
      <c r="CG210" s="16"/>
      <c r="CH210" s="16"/>
    </row>
    <row r="211" spans="1:86" x14ac:dyDescent="0.35">
      <c r="A211" s="1">
        <f t="shared" ca="1" si="79"/>
        <v>0</v>
      </c>
      <c r="B211" s="1" t="str">
        <f t="shared" ca="1" si="80"/>
        <v>Men</v>
      </c>
      <c r="C211" s="1">
        <f t="shared" ca="1" si="81"/>
        <v>36</v>
      </c>
      <c r="D211" s="1">
        <f t="shared" ca="1" si="82"/>
        <v>5</v>
      </c>
      <c r="E211" s="1" t="str">
        <f t="shared" ca="1" si="83"/>
        <v>general work</v>
      </c>
      <c r="F211" s="1">
        <f t="shared" ca="1" si="84"/>
        <v>5</v>
      </c>
      <c r="G211" s="1" t="str">
        <f t="shared" ca="1" si="85"/>
        <v>other</v>
      </c>
      <c r="H211" s="1">
        <f t="shared" ca="1" si="86"/>
        <v>4</v>
      </c>
      <c r="I211" s="1">
        <f t="shared" ca="1" si="78"/>
        <v>3</v>
      </c>
      <c r="J211" s="70">
        <f t="shared" ca="1" si="87"/>
        <v>1548</v>
      </c>
      <c r="K211" s="1">
        <f t="shared" ca="1" si="88"/>
        <v>4</v>
      </c>
      <c r="L211" s="1" t="str">
        <f t="shared" ca="1" si="89"/>
        <v>El-Dekhila</v>
      </c>
      <c r="M211" s="70">
        <f t="shared" ca="1" si="90"/>
        <v>9288</v>
      </c>
      <c r="N211" s="70">
        <f t="shared" ca="1" si="91"/>
        <v>9067.6536282486213</v>
      </c>
      <c r="O211" s="70">
        <f t="shared" ca="1" si="92"/>
        <v>3494.3044265616363</v>
      </c>
      <c r="P211" s="70">
        <f t="shared" ca="1" si="93"/>
        <v>2256</v>
      </c>
      <c r="Q211" s="70">
        <f t="shared" ca="1" si="94"/>
        <v>1935.6184987315773</v>
      </c>
      <c r="R211" s="70">
        <f t="shared" ca="1" si="95"/>
        <v>2193.718495289475</v>
      </c>
      <c r="S211" s="70">
        <f t="shared" ca="1" si="96"/>
        <v>14976.022921851112</v>
      </c>
      <c r="T211" s="70">
        <f t="shared" ca="1" si="97"/>
        <v>13259.272126980199</v>
      </c>
      <c r="U211" s="70">
        <f t="shared" ca="1" si="98"/>
        <v>1716.7507948709135</v>
      </c>
      <c r="W211" s="7">
        <f t="shared" ca="1" si="99"/>
        <v>0</v>
      </c>
      <c r="X211" s="4">
        <f t="shared" ca="1" si="100"/>
        <v>1</v>
      </c>
      <c r="Y211" s="4"/>
      <c r="Z211" s="4"/>
      <c r="AA211" s="8"/>
      <c r="AC211" s="7">
        <f ca="1">IF(Table1[[#This Row],[field of work]] = "teaching",1,0)</f>
        <v>0</v>
      </c>
      <c r="AD211" s="4">
        <f ca="1">IF(Table1[[#This Row],[field of work]] = "health", 1,0)</f>
        <v>0</v>
      </c>
      <c r="AE211" s="4">
        <f ca="1">IF(Table1[[#This Row],[field of work]] = "construction", 1,0)</f>
        <v>0</v>
      </c>
      <c r="AF211" s="4">
        <f ca="1">IF(Table1[[#This Row],[field of work]] = "IT", 1,0)</f>
        <v>0</v>
      </c>
      <c r="AG211" s="4">
        <f ca="1">IF(Table1[[#This Row],[field of work]] = "general work", 1,0)</f>
        <v>1</v>
      </c>
      <c r="AH211" s="4">
        <f ca="1">IF(Table1[[#This Row],[field of work]] = "agriculture", 1,0)</f>
        <v>0</v>
      </c>
      <c r="AI211" s="4"/>
      <c r="AJ211" s="4"/>
      <c r="AK211" s="4"/>
      <c r="AL211" s="4"/>
      <c r="AM211" s="4"/>
      <c r="AN211" s="4"/>
      <c r="AO211" s="8"/>
      <c r="AP211" s="18">
        <f t="shared" ca="1" si="101"/>
        <v>1164.7681421872121</v>
      </c>
      <c r="AQ211" s="19"/>
      <c r="AR211" s="23">
        <f ca="1">IF(Table1[[#This Row],[Debt]]&gt;$AS$2,1,0)</f>
        <v>1</v>
      </c>
      <c r="AS211" s="24"/>
      <c r="AT211" s="24"/>
      <c r="AU211" s="19"/>
      <c r="AV211" s="24"/>
      <c r="AW211" s="82">
        <f ca="1">Table1[[#This Row],[Mortage left]]/Table1[[#This Row],[Value of the house]]</f>
        <v>0.9762762304315914</v>
      </c>
      <c r="AX211" s="29">
        <f t="shared" ca="1" si="102"/>
        <v>0</v>
      </c>
      <c r="AY211" s="30"/>
      <c r="AZ211" s="19"/>
      <c r="BA211" s="68">
        <f ca="1" xml:space="preserve"> IF(Table1[[#This Row],[Area]]="Sedi Beshr",Table1[[#This Row],[Income]],0)</f>
        <v>0</v>
      </c>
      <c r="BB211" s="65"/>
      <c r="BC211" s="65">
        <f ca="1" xml:space="preserve"> IF(Table1[[#This Row],[Area]]="Miami",Table1[[#This Row],[Income]],0)</f>
        <v>0</v>
      </c>
      <c r="BD211" s="65"/>
      <c r="BE211" s="65">
        <f ca="1" xml:space="preserve"> IF(Table1[[#This Row],[Area]]="El-Shatbi",Table1[[#This Row],[Income]],0)</f>
        <v>0</v>
      </c>
      <c r="BF211" s="65"/>
      <c r="BG211" s="65">
        <f ca="1" xml:space="preserve"> IF(Table1[[#This Row],[Area]]="el-Hanovil",Table1[[#This Row],[Income]],0)</f>
        <v>0</v>
      </c>
      <c r="BH211" s="65"/>
      <c r="BI211" s="65">
        <f ca="1" xml:space="preserve"> IF(Table1[[#This Row],[Area]]="El-Dekhila",Table1[[#This Row],[Income]],0)</f>
        <v>1548</v>
      </c>
      <c r="BJ211" s="66"/>
      <c r="BK211" s="16"/>
      <c r="BL211" s="68">
        <f ca="1"/>
        <v>0</v>
      </c>
      <c r="BM211" s="65"/>
      <c r="BN211" s="65">
        <f ca="1"/>
        <v>0</v>
      </c>
      <c r="BO211" s="65"/>
      <c r="BP211" s="65">
        <f ca="1"/>
        <v>6287</v>
      </c>
      <c r="BQ211" s="65"/>
      <c r="BR211" s="65">
        <f ca="1"/>
        <v>0</v>
      </c>
      <c r="BS211" s="65"/>
      <c r="BT211" s="65">
        <f ca="1"/>
        <v>0</v>
      </c>
      <c r="BU211" s="24"/>
      <c r="BV211" s="65">
        <f ca="1"/>
        <v>0</v>
      </c>
      <c r="BW211" s="19"/>
      <c r="BX211" s="16"/>
      <c r="BY211" s="56">
        <f ca="1">IF(Table1[[#This Row],[Debt]]&gt;Table1[[#This Row],[Income]],1,0)</f>
        <v>1</v>
      </c>
      <c r="BZ211" s="19"/>
      <c r="CA211" s="24"/>
      <c r="CB211" s="76">
        <f t="shared" ca="1" si="103"/>
        <v>40</v>
      </c>
      <c r="CC211" s="24"/>
      <c r="CD211" s="19"/>
      <c r="CE211" s="16"/>
      <c r="CF211" s="16"/>
      <c r="CG211" s="16"/>
      <c r="CH211" s="16"/>
    </row>
    <row r="212" spans="1:86" x14ac:dyDescent="0.35">
      <c r="A212" s="1">
        <f t="shared" ca="1" si="79"/>
        <v>0</v>
      </c>
      <c r="B212" s="1" t="str">
        <f t="shared" ca="1" si="80"/>
        <v>Men</v>
      </c>
      <c r="C212" s="1">
        <f t="shared" ca="1" si="81"/>
        <v>26</v>
      </c>
      <c r="D212" s="1">
        <f t="shared" ca="1" si="82"/>
        <v>6</v>
      </c>
      <c r="E212" s="1" t="str">
        <f t="shared" ca="1" si="83"/>
        <v>agriculture</v>
      </c>
      <c r="F212" s="1">
        <f t="shared" ca="1" si="84"/>
        <v>5</v>
      </c>
      <c r="G212" s="1" t="str">
        <f t="shared" ca="1" si="85"/>
        <v>other</v>
      </c>
      <c r="H212" s="1">
        <f t="shared" ca="1" si="86"/>
        <v>0</v>
      </c>
      <c r="I212" s="1">
        <f t="shared" ca="1" si="78"/>
        <v>2</v>
      </c>
      <c r="J212" s="70">
        <f t="shared" ca="1" si="87"/>
        <v>3741</v>
      </c>
      <c r="K212" s="1">
        <f t="shared" ca="1" si="88"/>
        <v>2</v>
      </c>
      <c r="L212" s="1" t="str">
        <f t="shared" ca="1" si="89"/>
        <v>Miami</v>
      </c>
      <c r="M212" s="70">
        <f t="shared" ca="1" si="90"/>
        <v>18705</v>
      </c>
      <c r="N212" s="70">
        <f t="shared" ca="1" si="91"/>
        <v>9840.3804897068494</v>
      </c>
      <c r="O212" s="70">
        <f t="shared" ca="1" si="92"/>
        <v>4724.3181898309913</v>
      </c>
      <c r="P212" s="70">
        <f t="shared" ca="1" si="93"/>
        <v>4202</v>
      </c>
      <c r="Q212" s="70">
        <f t="shared" ca="1" si="94"/>
        <v>677.72275670967292</v>
      </c>
      <c r="R212" s="70">
        <f t="shared" ca="1" si="95"/>
        <v>536.87182732854501</v>
      </c>
      <c r="S212" s="70">
        <f t="shared" ca="1" si="96"/>
        <v>23966.190017159537</v>
      </c>
      <c r="T212" s="70">
        <f t="shared" ca="1" si="97"/>
        <v>14720.103246416522</v>
      </c>
      <c r="U212" s="70">
        <f t="shared" ca="1" si="98"/>
        <v>9246.0867707430152</v>
      </c>
      <c r="W212" s="7">
        <f t="shared" ca="1" si="99"/>
        <v>0</v>
      </c>
      <c r="X212" s="4">
        <f t="shared" ca="1" si="100"/>
        <v>1</v>
      </c>
      <c r="Y212" s="4"/>
      <c r="Z212" s="4"/>
      <c r="AA212" s="8"/>
      <c r="AC212" s="7">
        <f ca="1">IF(Table1[[#This Row],[field of work]] = "teaching",1,0)</f>
        <v>0</v>
      </c>
      <c r="AD212" s="4">
        <f ca="1">IF(Table1[[#This Row],[field of work]] = "health", 1,0)</f>
        <v>0</v>
      </c>
      <c r="AE212" s="4">
        <f ca="1">IF(Table1[[#This Row],[field of work]] = "construction", 1,0)</f>
        <v>0</v>
      </c>
      <c r="AF212" s="4">
        <f ca="1">IF(Table1[[#This Row],[field of work]] = "IT", 1,0)</f>
        <v>0</v>
      </c>
      <c r="AG212" s="4">
        <f ca="1">IF(Table1[[#This Row],[field of work]] = "general work", 1,0)</f>
        <v>0</v>
      </c>
      <c r="AH212" s="4">
        <f ca="1">IF(Table1[[#This Row],[field of work]] = "agriculture", 1,0)</f>
        <v>1</v>
      </c>
      <c r="AI212" s="4"/>
      <c r="AJ212" s="4"/>
      <c r="AK212" s="4"/>
      <c r="AL212" s="4"/>
      <c r="AM212" s="4"/>
      <c r="AN212" s="4"/>
      <c r="AO212" s="8"/>
      <c r="AP212" s="18">
        <f t="shared" ca="1" si="101"/>
        <v>2362.1590949154956</v>
      </c>
      <c r="AQ212" s="19"/>
      <c r="AR212" s="23">
        <f ca="1">IF(Table1[[#This Row],[Debt]]&gt;$AS$2,1,0)</f>
        <v>0</v>
      </c>
      <c r="AS212" s="24"/>
      <c r="AT212" s="24"/>
      <c r="AU212" s="19"/>
      <c r="AV212" s="24"/>
      <c r="AW212" s="82">
        <f ca="1">Table1[[#This Row],[Mortage left]]/Table1[[#This Row],[Value of the house]]</f>
        <v>0.52608289172450406</v>
      </c>
      <c r="AX212" s="29">
        <f t="shared" ca="1" si="102"/>
        <v>0</v>
      </c>
      <c r="AY212" s="30"/>
      <c r="AZ212" s="19"/>
      <c r="BA212" s="68">
        <f ca="1" xml:space="preserve"> IF(Table1[[#This Row],[Area]]="Sedi Beshr",Table1[[#This Row],[Income]],0)</f>
        <v>0</v>
      </c>
      <c r="BB212" s="65"/>
      <c r="BC212" s="65">
        <f ca="1" xml:space="preserve"> IF(Table1[[#This Row],[Area]]="Miami",Table1[[#This Row],[Income]],0)</f>
        <v>3741</v>
      </c>
      <c r="BD212" s="65"/>
      <c r="BE212" s="65">
        <f ca="1" xml:space="preserve"> IF(Table1[[#This Row],[Area]]="El-Shatbi",Table1[[#This Row],[Income]],0)</f>
        <v>0</v>
      </c>
      <c r="BF212" s="65"/>
      <c r="BG212" s="65">
        <f ca="1" xml:space="preserve"> IF(Table1[[#This Row],[Area]]="el-Hanovil",Table1[[#This Row],[Income]],0)</f>
        <v>0</v>
      </c>
      <c r="BH212" s="65"/>
      <c r="BI212" s="65">
        <f ca="1" xml:space="preserve"> IF(Table1[[#This Row],[Area]]="El-Dekhila",Table1[[#This Row],[Income]],0)</f>
        <v>0</v>
      </c>
      <c r="BJ212" s="66"/>
      <c r="BK212" s="16"/>
      <c r="BL212" s="68">
        <f ca="1"/>
        <v>0</v>
      </c>
      <c r="BM212" s="65"/>
      <c r="BN212" s="65">
        <f ca="1"/>
        <v>0</v>
      </c>
      <c r="BO212" s="65"/>
      <c r="BP212" s="65">
        <f ca="1"/>
        <v>0</v>
      </c>
      <c r="BQ212" s="65"/>
      <c r="BR212" s="65">
        <f ca="1"/>
        <v>0</v>
      </c>
      <c r="BS212" s="65"/>
      <c r="BT212" s="65">
        <f ca="1"/>
        <v>1548</v>
      </c>
      <c r="BU212" s="24"/>
      <c r="BV212" s="65">
        <f ca="1"/>
        <v>0</v>
      </c>
      <c r="BW212" s="19"/>
      <c r="BX212" s="16"/>
      <c r="BY212" s="56">
        <f ca="1">IF(Table1[[#This Row],[Debt]]&gt;Table1[[#This Row],[Income]],1,0)</f>
        <v>0</v>
      </c>
      <c r="BZ212" s="19"/>
      <c r="CA212" s="24"/>
      <c r="CB212" s="76">
        <f t="shared" ca="1" si="103"/>
        <v>36</v>
      </c>
      <c r="CC212" s="24"/>
      <c r="CD212" s="19"/>
      <c r="CE212" s="16"/>
      <c r="CF212" s="16"/>
      <c r="CG212" s="16"/>
      <c r="CH212" s="16"/>
    </row>
    <row r="213" spans="1:86" x14ac:dyDescent="0.35">
      <c r="A213" s="1">
        <f t="shared" ca="1" si="79"/>
        <v>0</v>
      </c>
      <c r="B213" s="1" t="str">
        <f t="shared" ca="1" si="80"/>
        <v>Men</v>
      </c>
      <c r="C213" s="1">
        <f t="shared" ca="1" si="81"/>
        <v>25</v>
      </c>
      <c r="D213" s="1">
        <f t="shared" ca="1" si="82"/>
        <v>1</v>
      </c>
      <c r="E213" s="1" t="str">
        <f t="shared" ca="1" si="83"/>
        <v>health</v>
      </c>
      <c r="F213" s="1">
        <f t="shared" ca="1" si="84"/>
        <v>2</v>
      </c>
      <c r="G213" s="1" t="str">
        <f t="shared" ca="1" si="85"/>
        <v>college</v>
      </c>
      <c r="H213" s="1">
        <f t="shared" ca="1" si="86"/>
        <v>4</v>
      </c>
      <c r="I213" s="1">
        <f t="shared" ca="1" si="78"/>
        <v>2</v>
      </c>
      <c r="J213" s="70">
        <f t="shared" ca="1" si="87"/>
        <v>2158</v>
      </c>
      <c r="K213" s="1">
        <f t="shared" ca="1" si="88"/>
        <v>4</v>
      </c>
      <c r="L213" s="1" t="str">
        <f t="shared" ca="1" si="89"/>
        <v>El-Dekhila</v>
      </c>
      <c r="M213" s="70">
        <f t="shared" ca="1" si="90"/>
        <v>10790</v>
      </c>
      <c r="N213" s="70">
        <f t="shared" ca="1" si="91"/>
        <v>3917.6715921241394</v>
      </c>
      <c r="O213" s="70">
        <f t="shared" ca="1" si="92"/>
        <v>1223.8237239529597</v>
      </c>
      <c r="P213" s="70">
        <f t="shared" ca="1" si="93"/>
        <v>664</v>
      </c>
      <c r="Q213" s="70">
        <f t="shared" ca="1" si="94"/>
        <v>3040.2394296362972</v>
      </c>
      <c r="R213" s="70">
        <f t="shared" ca="1" si="95"/>
        <v>2677.1881761451045</v>
      </c>
      <c r="S213" s="70">
        <f t="shared" ca="1" si="96"/>
        <v>14691.011900098063</v>
      </c>
      <c r="T213" s="70">
        <f t="shared" ca="1" si="97"/>
        <v>7621.9110217604366</v>
      </c>
      <c r="U213" s="70">
        <f t="shared" ca="1" si="98"/>
        <v>7069.1008783376265</v>
      </c>
      <c r="W213" s="7">
        <f t="shared" ca="1" si="99"/>
        <v>0</v>
      </c>
      <c r="X213" s="4">
        <f t="shared" ca="1" si="100"/>
        <v>1</v>
      </c>
      <c r="Y213" s="4"/>
      <c r="Z213" s="4"/>
      <c r="AA213" s="8"/>
      <c r="AC213" s="7">
        <f ca="1">IF(Table1[[#This Row],[field of work]] = "teaching",1,0)</f>
        <v>0</v>
      </c>
      <c r="AD213" s="4">
        <f ca="1">IF(Table1[[#This Row],[field of work]] = "health", 1,0)</f>
        <v>1</v>
      </c>
      <c r="AE213" s="4">
        <f ca="1">IF(Table1[[#This Row],[field of work]] = "construction", 1,0)</f>
        <v>0</v>
      </c>
      <c r="AF213" s="4">
        <f ca="1">IF(Table1[[#This Row],[field of work]] = "IT", 1,0)</f>
        <v>0</v>
      </c>
      <c r="AG213" s="4">
        <f ca="1">IF(Table1[[#This Row],[field of work]] = "general work", 1,0)</f>
        <v>0</v>
      </c>
      <c r="AH213" s="4">
        <f ca="1">IF(Table1[[#This Row],[field of work]] = "agriculture", 1,0)</f>
        <v>0</v>
      </c>
      <c r="AI213" s="4"/>
      <c r="AJ213" s="4"/>
      <c r="AK213" s="4"/>
      <c r="AL213" s="4"/>
      <c r="AM213" s="4"/>
      <c r="AN213" s="4"/>
      <c r="AO213" s="8"/>
      <c r="AP213" s="18">
        <f t="shared" ca="1" si="101"/>
        <v>611.91186197647983</v>
      </c>
      <c r="AQ213" s="19"/>
      <c r="AR213" s="23">
        <f ca="1">IF(Table1[[#This Row],[Debt]]&gt;$AS$2,1,0)</f>
        <v>1</v>
      </c>
      <c r="AS213" s="24"/>
      <c r="AT213" s="24"/>
      <c r="AU213" s="19"/>
      <c r="AV213" s="24"/>
      <c r="AW213" s="82">
        <f ca="1">Table1[[#This Row],[Mortage left]]/Table1[[#This Row],[Value of the house]]</f>
        <v>0.36308355812086557</v>
      </c>
      <c r="AX213" s="29">
        <f t="shared" ca="1" si="102"/>
        <v>0</v>
      </c>
      <c r="AY213" s="30"/>
      <c r="AZ213" s="19"/>
      <c r="BA213" s="68">
        <f ca="1" xml:space="preserve"> IF(Table1[[#This Row],[Area]]="Sedi Beshr",Table1[[#This Row],[Income]],0)</f>
        <v>0</v>
      </c>
      <c r="BB213" s="65"/>
      <c r="BC213" s="65">
        <f ca="1" xml:space="preserve"> IF(Table1[[#This Row],[Area]]="Miami",Table1[[#This Row],[Income]],0)</f>
        <v>0</v>
      </c>
      <c r="BD213" s="65"/>
      <c r="BE213" s="65">
        <f ca="1" xml:space="preserve"> IF(Table1[[#This Row],[Area]]="El-Shatbi",Table1[[#This Row],[Income]],0)</f>
        <v>0</v>
      </c>
      <c r="BF213" s="65"/>
      <c r="BG213" s="65">
        <f ca="1" xml:space="preserve"> IF(Table1[[#This Row],[Area]]="el-Hanovil",Table1[[#This Row],[Income]],0)</f>
        <v>0</v>
      </c>
      <c r="BH213" s="65"/>
      <c r="BI213" s="65">
        <f ca="1" xml:space="preserve"> IF(Table1[[#This Row],[Area]]="El-Dekhila",Table1[[#This Row],[Income]],0)</f>
        <v>2158</v>
      </c>
      <c r="BJ213" s="66"/>
      <c r="BK213" s="16"/>
      <c r="BL213" s="68">
        <f ca="1"/>
        <v>0</v>
      </c>
      <c r="BM213" s="65"/>
      <c r="BN213" s="65">
        <f ca="1"/>
        <v>0</v>
      </c>
      <c r="BO213" s="65"/>
      <c r="BP213" s="65">
        <f ca="1"/>
        <v>0</v>
      </c>
      <c r="BQ213" s="65"/>
      <c r="BR213" s="65">
        <f ca="1"/>
        <v>0</v>
      </c>
      <c r="BS213" s="65"/>
      <c r="BT213" s="65">
        <f ca="1"/>
        <v>0</v>
      </c>
      <c r="BU213" s="24"/>
      <c r="BV213" s="65">
        <f ca="1"/>
        <v>3741</v>
      </c>
      <c r="BW213" s="19"/>
      <c r="BX213" s="16"/>
      <c r="BY213" s="56">
        <f ca="1">IF(Table1[[#This Row],[Debt]]&gt;Table1[[#This Row],[Income]],1,0)</f>
        <v>1</v>
      </c>
      <c r="BZ213" s="19"/>
      <c r="CA213" s="24"/>
      <c r="CB213" s="76">
        <f t="shared" ca="1" si="103"/>
        <v>26</v>
      </c>
      <c r="CC213" s="24"/>
      <c r="CD213" s="19"/>
      <c r="CE213" s="16"/>
      <c r="CF213" s="16"/>
      <c r="CG213" s="16"/>
      <c r="CH213" s="16"/>
    </row>
    <row r="214" spans="1:86" x14ac:dyDescent="0.35">
      <c r="A214" s="1">
        <f t="shared" ca="1" si="79"/>
        <v>1</v>
      </c>
      <c r="B214" s="1" t="str">
        <f t="shared" ca="1" si="80"/>
        <v>Women</v>
      </c>
      <c r="C214" s="1">
        <f t="shared" ca="1" si="81"/>
        <v>23</v>
      </c>
      <c r="D214" s="1">
        <f t="shared" ca="1" si="82"/>
        <v>2</v>
      </c>
      <c r="E214" s="1" t="str">
        <f t="shared" ca="1" si="83"/>
        <v>construction</v>
      </c>
      <c r="F214" s="1">
        <f t="shared" ca="1" si="84"/>
        <v>1</v>
      </c>
      <c r="G214" s="1" t="str">
        <f t="shared" ca="1" si="85"/>
        <v>High school</v>
      </c>
      <c r="H214" s="1">
        <f t="shared" ca="1" si="86"/>
        <v>4</v>
      </c>
      <c r="I214" s="1">
        <f t="shared" ca="1" si="78"/>
        <v>1</v>
      </c>
      <c r="J214" s="70">
        <f t="shared" ca="1" si="87"/>
        <v>2517</v>
      </c>
      <c r="K214" s="1">
        <f t="shared" ca="1" si="88"/>
        <v>3</v>
      </c>
      <c r="L214" s="1" t="str">
        <f t="shared" ca="1" si="89"/>
        <v>El-Hanovil</v>
      </c>
      <c r="M214" s="70">
        <f t="shared" ca="1" si="90"/>
        <v>15102</v>
      </c>
      <c r="N214" s="70">
        <f t="shared" ca="1" si="91"/>
        <v>2741.0723798111844</v>
      </c>
      <c r="O214" s="70">
        <f t="shared" ca="1" si="92"/>
        <v>1337.6057192821322</v>
      </c>
      <c r="P214" s="70">
        <f t="shared" ca="1" si="93"/>
        <v>576</v>
      </c>
      <c r="Q214" s="70">
        <f t="shared" ca="1" si="94"/>
        <v>1737.2091055671372</v>
      </c>
      <c r="R214" s="70">
        <f t="shared" ca="1" si="95"/>
        <v>3463.6654631388328</v>
      </c>
      <c r="S214" s="70">
        <f t="shared" ca="1" si="96"/>
        <v>19903.271182420965</v>
      </c>
      <c r="T214" s="70">
        <f t="shared" ca="1" si="97"/>
        <v>5054.281485378322</v>
      </c>
      <c r="U214" s="70">
        <f t="shared" ca="1" si="98"/>
        <v>14848.989697042643</v>
      </c>
      <c r="W214" s="7">
        <f t="shared" ca="1" si="99"/>
        <v>1</v>
      </c>
      <c r="X214" s="4">
        <f t="shared" ca="1" si="100"/>
        <v>0</v>
      </c>
      <c r="Y214" s="4"/>
      <c r="Z214" s="4"/>
      <c r="AA214" s="8"/>
      <c r="AC214" s="7">
        <f ca="1">IF(Table1[[#This Row],[field of work]] = "teaching",1,0)</f>
        <v>0</v>
      </c>
      <c r="AD214" s="4">
        <f ca="1">IF(Table1[[#This Row],[field of work]] = "health", 1,0)</f>
        <v>0</v>
      </c>
      <c r="AE214" s="4">
        <f ca="1">IF(Table1[[#This Row],[field of work]] = "construction", 1,0)</f>
        <v>1</v>
      </c>
      <c r="AF214" s="4">
        <f ca="1">IF(Table1[[#This Row],[field of work]] = "IT", 1,0)</f>
        <v>0</v>
      </c>
      <c r="AG214" s="4">
        <f ca="1">IF(Table1[[#This Row],[field of work]] = "general work", 1,0)</f>
        <v>0</v>
      </c>
      <c r="AH214" s="4">
        <f ca="1">IF(Table1[[#This Row],[field of work]] = "agriculture", 1,0)</f>
        <v>0</v>
      </c>
      <c r="AI214" s="4"/>
      <c r="AJ214" s="4"/>
      <c r="AK214" s="4"/>
      <c r="AL214" s="4"/>
      <c r="AM214" s="4"/>
      <c r="AN214" s="4"/>
      <c r="AO214" s="8"/>
      <c r="AP214" s="18">
        <f t="shared" ca="1" si="101"/>
        <v>1337.6057192821322</v>
      </c>
      <c r="AQ214" s="19"/>
      <c r="AR214" s="23">
        <f ca="1">IF(Table1[[#This Row],[Debt]]&gt;$AS$2,1,0)</f>
        <v>1</v>
      </c>
      <c r="AS214" s="24"/>
      <c r="AT214" s="24"/>
      <c r="AU214" s="19"/>
      <c r="AV214" s="24"/>
      <c r="AW214" s="82">
        <f ca="1">Table1[[#This Row],[Mortage left]]/Table1[[#This Row],[Value of the house]]</f>
        <v>0.18150393191704306</v>
      </c>
      <c r="AX214" s="29">
        <f t="shared" ca="1" si="102"/>
        <v>1</v>
      </c>
      <c r="AY214" s="30"/>
      <c r="AZ214" s="19"/>
      <c r="BA214" s="68">
        <f ca="1" xml:space="preserve"> IF(Table1[[#This Row],[Area]]="Sedi Beshr",Table1[[#This Row],[Income]],0)</f>
        <v>0</v>
      </c>
      <c r="BB214" s="65"/>
      <c r="BC214" s="65">
        <f ca="1" xml:space="preserve"> IF(Table1[[#This Row],[Area]]="Miami",Table1[[#This Row],[Income]],0)</f>
        <v>0</v>
      </c>
      <c r="BD214" s="65"/>
      <c r="BE214" s="65">
        <f ca="1" xml:space="preserve"> IF(Table1[[#This Row],[Area]]="El-Shatbi",Table1[[#This Row],[Income]],0)</f>
        <v>0</v>
      </c>
      <c r="BF214" s="65"/>
      <c r="BG214" s="65">
        <f ca="1" xml:space="preserve"> IF(Table1[[#This Row],[Area]]="el-Hanovil",Table1[[#This Row],[Income]],0)</f>
        <v>2517</v>
      </c>
      <c r="BH214" s="65"/>
      <c r="BI214" s="65">
        <f ca="1" xml:space="preserve"> IF(Table1[[#This Row],[Area]]="El-Dekhila",Table1[[#This Row],[Income]],0)</f>
        <v>0</v>
      </c>
      <c r="BJ214" s="66"/>
      <c r="BK214" s="16"/>
      <c r="BL214" s="68">
        <f ca="1"/>
        <v>2158</v>
      </c>
      <c r="BM214" s="65"/>
      <c r="BN214" s="65">
        <f ca="1"/>
        <v>0</v>
      </c>
      <c r="BO214" s="65"/>
      <c r="BP214" s="65">
        <f ca="1"/>
        <v>0</v>
      </c>
      <c r="BQ214" s="65"/>
      <c r="BR214" s="65">
        <f ca="1"/>
        <v>0</v>
      </c>
      <c r="BS214" s="65"/>
      <c r="BT214" s="65">
        <f ca="1"/>
        <v>0</v>
      </c>
      <c r="BU214" s="24"/>
      <c r="BV214" s="65">
        <f ca="1"/>
        <v>0</v>
      </c>
      <c r="BW214" s="19"/>
      <c r="BX214" s="16"/>
      <c r="BY214" s="56">
        <f ca="1">IF(Table1[[#This Row],[Debt]]&gt;Table1[[#This Row],[Income]],1,0)</f>
        <v>0</v>
      </c>
      <c r="BZ214" s="19"/>
      <c r="CA214" s="24"/>
      <c r="CB214" s="76">
        <f t="shared" ca="1" si="103"/>
        <v>25</v>
      </c>
      <c r="CC214" s="24"/>
      <c r="CD214" s="19"/>
      <c r="CE214" s="16"/>
      <c r="CF214" s="16"/>
      <c r="CG214" s="16"/>
      <c r="CH214" s="16"/>
    </row>
    <row r="215" spans="1:86" x14ac:dyDescent="0.35">
      <c r="A215" s="1">
        <f t="shared" ca="1" si="79"/>
        <v>1</v>
      </c>
      <c r="B215" s="1" t="str">
        <f t="shared" ca="1" si="80"/>
        <v>Women</v>
      </c>
      <c r="C215" s="1">
        <f t="shared" ca="1" si="81"/>
        <v>35</v>
      </c>
      <c r="D215" s="1">
        <f t="shared" ca="1" si="82"/>
        <v>4</v>
      </c>
      <c r="E215" s="1" t="str">
        <f t="shared" ca="1" si="83"/>
        <v>IT</v>
      </c>
      <c r="F215" s="1">
        <f t="shared" ca="1" si="84"/>
        <v>2</v>
      </c>
      <c r="G215" s="1" t="str">
        <f t="shared" ca="1" si="85"/>
        <v>college</v>
      </c>
      <c r="H215" s="1">
        <f t="shared" ca="1" si="86"/>
        <v>2</v>
      </c>
      <c r="I215" s="1">
        <f t="shared" ca="1" si="78"/>
        <v>2</v>
      </c>
      <c r="J215" s="70">
        <f t="shared" ca="1" si="87"/>
        <v>3665</v>
      </c>
      <c r="K215" s="1">
        <f t="shared" ca="1" si="88"/>
        <v>1</v>
      </c>
      <c r="L215" s="1" t="str">
        <f t="shared" ca="1" si="89"/>
        <v>El-Shatbi</v>
      </c>
      <c r="M215" s="70">
        <f t="shared" ca="1" si="90"/>
        <v>18325</v>
      </c>
      <c r="N215" s="70">
        <f t="shared" ca="1" si="91"/>
        <v>7467.0670822033762</v>
      </c>
      <c r="O215" s="70">
        <f t="shared" ca="1" si="92"/>
        <v>686.23617219480991</v>
      </c>
      <c r="P215" s="70">
        <f t="shared" ca="1" si="93"/>
        <v>79</v>
      </c>
      <c r="Q215" s="70">
        <f t="shared" ca="1" si="94"/>
        <v>7089.8075756567905</v>
      </c>
      <c r="R215" s="70">
        <f t="shared" ca="1" si="95"/>
        <v>4715.1682972925892</v>
      </c>
      <c r="S215" s="70">
        <f t="shared" ca="1" si="96"/>
        <v>23726.404469487399</v>
      </c>
      <c r="T215" s="70">
        <f t="shared" ca="1" si="97"/>
        <v>14635.874657860168</v>
      </c>
      <c r="U215" s="70">
        <f t="shared" ca="1" si="98"/>
        <v>9090.5298116272315</v>
      </c>
      <c r="W215" s="7">
        <f t="shared" ca="1" si="99"/>
        <v>1</v>
      </c>
      <c r="X215" s="4">
        <f t="shared" ca="1" si="100"/>
        <v>0</v>
      </c>
      <c r="Y215" s="4"/>
      <c r="Z215" s="4"/>
      <c r="AA215" s="8"/>
      <c r="AC215" s="7">
        <f ca="1">IF(Table1[[#This Row],[field of work]] = "teaching",1,0)</f>
        <v>0</v>
      </c>
      <c r="AD215" s="4">
        <f ca="1">IF(Table1[[#This Row],[field of work]] = "health", 1,0)</f>
        <v>0</v>
      </c>
      <c r="AE215" s="4">
        <f ca="1">IF(Table1[[#This Row],[field of work]] = "construction", 1,0)</f>
        <v>0</v>
      </c>
      <c r="AF215" s="4">
        <f ca="1">IF(Table1[[#This Row],[field of work]] = "IT", 1,0)</f>
        <v>1</v>
      </c>
      <c r="AG215" s="4">
        <f ca="1">IF(Table1[[#This Row],[field of work]] = "general work", 1,0)</f>
        <v>0</v>
      </c>
      <c r="AH215" s="4">
        <f ca="1">IF(Table1[[#This Row],[field of work]] = "agriculture", 1,0)</f>
        <v>0</v>
      </c>
      <c r="AI215" s="4"/>
      <c r="AJ215" s="4"/>
      <c r="AK215" s="4"/>
      <c r="AL215" s="4"/>
      <c r="AM215" s="4"/>
      <c r="AN215" s="4"/>
      <c r="AO215" s="8"/>
      <c r="AP215" s="18">
        <f t="shared" ca="1" si="101"/>
        <v>343.11808609740496</v>
      </c>
      <c r="AQ215" s="19"/>
      <c r="AR215" s="23">
        <f ca="1">IF(Table1[[#This Row],[Debt]]&gt;$AS$2,1,0)</f>
        <v>1</v>
      </c>
      <c r="AS215" s="24"/>
      <c r="AT215" s="24"/>
      <c r="AU215" s="19"/>
      <c r="AV215" s="24"/>
      <c r="AW215" s="82">
        <f ca="1">Table1[[#This Row],[Mortage left]]/Table1[[#This Row],[Value of the house]]</f>
        <v>0.40747978620482272</v>
      </c>
      <c r="AX215" s="29">
        <f t="shared" ca="1" si="102"/>
        <v>0</v>
      </c>
      <c r="AY215" s="30"/>
      <c r="AZ215" s="19"/>
      <c r="BA215" s="68">
        <f ca="1" xml:space="preserve"> IF(Table1[[#This Row],[Area]]="Sedi Beshr",Table1[[#This Row],[Income]],0)</f>
        <v>0</v>
      </c>
      <c r="BB215" s="65"/>
      <c r="BC215" s="65">
        <f ca="1" xml:space="preserve"> IF(Table1[[#This Row],[Area]]="Miami",Table1[[#This Row],[Income]],0)</f>
        <v>0</v>
      </c>
      <c r="BD215" s="65"/>
      <c r="BE215" s="65">
        <f ca="1" xml:space="preserve"> IF(Table1[[#This Row],[Area]]="El-Shatbi",Table1[[#This Row],[Income]],0)</f>
        <v>3665</v>
      </c>
      <c r="BF215" s="65"/>
      <c r="BG215" s="65">
        <f ca="1" xml:space="preserve"> IF(Table1[[#This Row],[Area]]="el-Hanovil",Table1[[#This Row],[Income]],0)</f>
        <v>0</v>
      </c>
      <c r="BH215" s="65"/>
      <c r="BI215" s="65">
        <f ca="1" xml:space="preserve"> IF(Table1[[#This Row],[Area]]="El-Dekhila",Table1[[#This Row],[Income]],0)</f>
        <v>0</v>
      </c>
      <c r="BJ215" s="66"/>
      <c r="BK215" s="16"/>
      <c r="BL215" s="68">
        <f ca="1"/>
        <v>0</v>
      </c>
      <c r="BM215" s="65"/>
      <c r="BN215" s="65">
        <f ca="1"/>
        <v>2517</v>
      </c>
      <c r="BO215" s="65"/>
      <c r="BP215" s="65">
        <f ca="1"/>
        <v>0</v>
      </c>
      <c r="BQ215" s="65"/>
      <c r="BR215" s="65">
        <f ca="1"/>
        <v>0</v>
      </c>
      <c r="BS215" s="65"/>
      <c r="BT215" s="65">
        <f ca="1"/>
        <v>0</v>
      </c>
      <c r="BU215" s="24"/>
      <c r="BV215" s="65">
        <f ca="1"/>
        <v>0</v>
      </c>
      <c r="BW215" s="19"/>
      <c r="BX215" s="16"/>
      <c r="BY215" s="56">
        <f ca="1">IF(Table1[[#This Row],[Debt]]&gt;Table1[[#This Row],[Income]],1,0)</f>
        <v>1</v>
      </c>
      <c r="BZ215" s="19"/>
      <c r="CA215" s="24"/>
      <c r="CB215" s="76">
        <f t="shared" ca="1" si="103"/>
        <v>23</v>
      </c>
      <c r="CC215" s="24"/>
      <c r="CD215" s="19"/>
      <c r="CE215" s="16"/>
      <c r="CF215" s="16"/>
      <c r="CG215" s="16"/>
      <c r="CH215" s="16"/>
    </row>
    <row r="216" spans="1:86" x14ac:dyDescent="0.35">
      <c r="A216" s="1">
        <f t="shared" ca="1" si="79"/>
        <v>0</v>
      </c>
      <c r="B216" s="1" t="str">
        <f t="shared" ca="1" si="80"/>
        <v>Men</v>
      </c>
      <c r="C216" s="1">
        <f t="shared" ca="1" si="81"/>
        <v>37</v>
      </c>
      <c r="D216" s="1">
        <f t="shared" ca="1" si="82"/>
        <v>1</v>
      </c>
      <c r="E216" s="1" t="str">
        <f t="shared" ca="1" si="83"/>
        <v>health</v>
      </c>
      <c r="F216" s="1">
        <f t="shared" ca="1" si="84"/>
        <v>4</v>
      </c>
      <c r="G216" s="1" t="str">
        <f t="shared" ca="1" si="85"/>
        <v>technical</v>
      </c>
      <c r="H216" s="1">
        <f t="shared" ca="1" si="86"/>
        <v>0</v>
      </c>
      <c r="I216" s="1">
        <f t="shared" ca="1" si="78"/>
        <v>1</v>
      </c>
      <c r="J216" s="70">
        <f t="shared" ca="1" si="87"/>
        <v>2234</v>
      </c>
      <c r="K216" s="1">
        <f t="shared" ca="1" si="88"/>
        <v>2</v>
      </c>
      <c r="L216" s="1" t="str">
        <f t="shared" ca="1" si="89"/>
        <v>Miami</v>
      </c>
      <c r="M216" s="70">
        <f t="shared" ca="1" si="90"/>
        <v>6702</v>
      </c>
      <c r="N216" s="70">
        <f t="shared" ca="1" si="91"/>
        <v>6403.7809528444586</v>
      </c>
      <c r="O216" s="70">
        <f t="shared" ca="1" si="92"/>
        <v>1408.7253395065115</v>
      </c>
      <c r="P216" s="70">
        <f t="shared" ca="1" si="93"/>
        <v>927</v>
      </c>
      <c r="Q216" s="70">
        <f t="shared" ca="1" si="94"/>
        <v>4006.8523653645234</v>
      </c>
      <c r="R216" s="70">
        <f t="shared" ca="1" si="95"/>
        <v>1678.6803508013468</v>
      </c>
      <c r="S216" s="70">
        <f t="shared" ca="1" si="96"/>
        <v>9789.4056903078581</v>
      </c>
      <c r="T216" s="70">
        <f t="shared" ca="1" si="97"/>
        <v>11337.633318208982</v>
      </c>
      <c r="U216" s="70">
        <f t="shared" ca="1" si="98"/>
        <v>-1548.2276279011239</v>
      </c>
      <c r="W216" s="7">
        <f t="shared" ca="1" si="99"/>
        <v>0</v>
      </c>
      <c r="X216" s="4">
        <f t="shared" ca="1" si="100"/>
        <v>1</v>
      </c>
      <c r="Y216" s="4"/>
      <c r="Z216" s="4"/>
      <c r="AA216" s="8"/>
      <c r="AC216" s="7">
        <f ca="1">IF(Table1[[#This Row],[field of work]] = "teaching",1,0)</f>
        <v>0</v>
      </c>
      <c r="AD216" s="4">
        <f ca="1">IF(Table1[[#This Row],[field of work]] = "health", 1,0)</f>
        <v>1</v>
      </c>
      <c r="AE216" s="4">
        <f ca="1">IF(Table1[[#This Row],[field of work]] = "construction", 1,0)</f>
        <v>0</v>
      </c>
      <c r="AF216" s="4">
        <f ca="1">IF(Table1[[#This Row],[field of work]] = "IT", 1,0)</f>
        <v>0</v>
      </c>
      <c r="AG216" s="4">
        <f ca="1">IF(Table1[[#This Row],[field of work]] = "general work", 1,0)</f>
        <v>0</v>
      </c>
      <c r="AH216" s="4">
        <f ca="1">IF(Table1[[#This Row],[field of work]] = "agriculture", 1,0)</f>
        <v>0</v>
      </c>
      <c r="AI216" s="4"/>
      <c r="AJ216" s="4"/>
      <c r="AK216" s="4"/>
      <c r="AL216" s="4"/>
      <c r="AM216" s="4"/>
      <c r="AN216" s="4"/>
      <c r="AO216" s="8"/>
      <c r="AP216" s="18">
        <f t="shared" ca="1" si="101"/>
        <v>1408.7253395065115</v>
      </c>
      <c r="AQ216" s="19"/>
      <c r="AR216" s="23">
        <f ca="1">IF(Table1[[#This Row],[Debt]]&gt;$AS$2,1,0)</f>
        <v>1</v>
      </c>
      <c r="AS216" s="24"/>
      <c r="AT216" s="24"/>
      <c r="AU216" s="19"/>
      <c r="AV216" s="24"/>
      <c r="AW216" s="82">
        <f ca="1">Table1[[#This Row],[Mortage left]]/Table1[[#This Row],[Value of the house]]</f>
        <v>0.95550297714778554</v>
      </c>
      <c r="AX216" s="29">
        <f t="shared" ca="1" si="102"/>
        <v>0</v>
      </c>
      <c r="AY216" s="30"/>
      <c r="AZ216" s="19"/>
      <c r="BA216" s="68">
        <f ca="1" xml:space="preserve"> IF(Table1[[#This Row],[Area]]="Sedi Beshr",Table1[[#This Row],[Income]],0)</f>
        <v>0</v>
      </c>
      <c r="BB216" s="65"/>
      <c r="BC216" s="65">
        <f ca="1" xml:space="preserve"> IF(Table1[[#This Row],[Area]]="Miami",Table1[[#This Row],[Income]],0)</f>
        <v>2234</v>
      </c>
      <c r="BD216" s="65"/>
      <c r="BE216" s="65">
        <f ca="1" xml:space="preserve"> IF(Table1[[#This Row],[Area]]="El-Shatbi",Table1[[#This Row],[Income]],0)</f>
        <v>0</v>
      </c>
      <c r="BF216" s="65"/>
      <c r="BG216" s="65">
        <f ca="1" xml:space="preserve"> IF(Table1[[#This Row],[Area]]="el-Hanovil",Table1[[#This Row],[Income]],0)</f>
        <v>0</v>
      </c>
      <c r="BH216" s="65"/>
      <c r="BI216" s="65">
        <f ca="1" xml:space="preserve"> IF(Table1[[#This Row],[Area]]="El-Dekhila",Table1[[#This Row],[Income]],0)</f>
        <v>0</v>
      </c>
      <c r="BJ216" s="66"/>
      <c r="BK216" s="16"/>
      <c r="BL216" s="68">
        <f ca="1"/>
        <v>0</v>
      </c>
      <c r="BM216" s="65"/>
      <c r="BN216" s="65">
        <f ca="1"/>
        <v>0</v>
      </c>
      <c r="BO216" s="65"/>
      <c r="BP216" s="65">
        <f ca="1"/>
        <v>0</v>
      </c>
      <c r="BQ216" s="65"/>
      <c r="BR216" s="65">
        <f ca="1"/>
        <v>3665</v>
      </c>
      <c r="BS216" s="65"/>
      <c r="BT216" s="65">
        <f ca="1"/>
        <v>0</v>
      </c>
      <c r="BU216" s="24"/>
      <c r="BV216" s="65">
        <f ca="1"/>
        <v>0</v>
      </c>
      <c r="BW216" s="19"/>
      <c r="BX216" s="16"/>
      <c r="BY216" s="56">
        <f ca="1">IF(Table1[[#This Row],[Debt]]&gt;Table1[[#This Row],[Income]],1,0)</f>
        <v>1</v>
      </c>
      <c r="BZ216" s="19"/>
      <c r="CA216" s="24"/>
      <c r="CB216" s="76">
        <f t="shared" ca="1" si="103"/>
        <v>35</v>
      </c>
      <c r="CC216" s="24"/>
      <c r="CD216" s="19"/>
      <c r="CE216" s="16"/>
      <c r="CF216" s="16"/>
      <c r="CG216" s="16"/>
      <c r="CH216" s="16"/>
    </row>
    <row r="217" spans="1:86" x14ac:dyDescent="0.35">
      <c r="A217" s="1">
        <f t="shared" ca="1" si="79"/>
        <v>1</v>
      </c>
      <c r="B217" s="1" t="str">
        <f t="shared" ca="1" si="80"/>
        <v>Women</v>
      </c>
      <c r="C217" s="1">
        <f t="shared" ca="1" si="81"/>
        <v>32</v>
      </c>
      <c r="D217" s="1">
        <f t="shared" ca="1" si="82"/>
        <v>5</v>
      </c>
      <c r="E217" s="1" t="str">
        <f t="shared" ca="1" si="83"/>
        <v>general work</v>
      </c>
      <c r="F217" s="1">
        <f t="shared" ca="1" si="84"/>
        <v>2</v>
      </c>
      <c r="G217" s="1" t="str">
        <f t="shared" ca="1" si="85"/>
        <v>college</v>
      </c>
      <c r="H217" s="1">
        <f t="shared" ca="1" si="86"/>
        <v>4</v>
      </c>
      <c r="I217" s="1">
        <f t="shared" ca="1" si="78"/>
        <v>1</v>
      </c>
      <c r="J217" s="70">
        <f t="shared" ca="1" si="87"/>
        <v>4124</v>
      </c>
      <c r="K217" s="1">
        <f t="shared" ca="1" si="88"/>
        <v>5</v>
      </c>
      <c r="L217" s="1" t="str">
        <f t="shared" ca="1" si="89"/>
        <v>Sedi Beshr</v>
      </c>
      <c r="M217" s="70">
        <f t="shared" ca="1" si="90"/>
        <v>24744</v>
      </c>
      <c r="N217" s="70">
        <f t="shared" ca="1" si="91"/>
        <v>20233.938069877862</v>
      </c>
      <c r="O217" s="70">
        <f t="shared" ca="1" si="92"/>
        <v>3764.5962881438577</v>
      </c>
      <c r="P217" s="70">
        <f t="shared" ca="1" si="93"/>
        <v>1549</v>
      </c>
      <c r="Q217" s="70">
        <f t="shared" ca="1" si="94"/>
        <v>685.03575611231906</v>
      </c>
      <c r="R217" s="70">
        <f t="shared" ca="1" si="95"/>
        <v>2299.5382294890164</v>
      </c>
      <c r="S217" s="70">
        <f t="shared" ca="1" si="96"/>
        <v>30808.134517632872</v>
      </c>
      <c r="T217" s="70">
        <f t="shared" ca="1" si="97"/>
        <v>22467.973825990182</v>
      </c>
      <c r="U217" s="70">
        <f t="shared" ca="1" si="98"/>
        <v>8340.1606916426899</v>
      </c>
      <c r="W217" s="7">
        <f t="shared" ca="1" si="99"/>
        <v>1</v>
      </c>
      <c r="X217" s="4">
        <f t="shared" ca="1" si="100"/>
        <v>0</v>
      </c>
      <c r="Y217" s="4"/>
      <c r="Z217" s="4"/>
      <c r="AA217" s="8"/>
      <c r="AC217" s="7">
        <f ca="1">IF(Table1[[#This Row],[field of work]] = "teaching",1,0)</f>
        <v>0</v>
      </c>
      <c r="AD217" s="4">
        <f ca="1">IF(Table1[[#This Row],[field of work]] = "health", 1,0)</f>
        <v>0</v>
      </c>
      <c r="AE217" s="4">
        <f ca="1">IF(Table1[[#This Row],[field of work]] = "construction", 1,0)</f>
        <v>0</v>
      </c>
      <c r="AF217" s="4">
        <f ca="1">IF(Table1[[#This Row],[field of work]] = "IT", 1,0)</f>
        <v>0</v>
      </c>
      <c r="AG217" s="4">
        <f ca="1">IF(Table1[[#This Row],[field of work]] = "general work", 1,0)</f>
        <v>1</v>
      </c>
      <c r="AH217" s="4">
        <f ca="1">IF(Table1[[#This Row],[field of work]] = "agriculture", 1,0)</f>
        <v>0</v>
      </c>
      <c r="AI217" s="4"/>
      <c r="AJ217" s="4"/>
      <c r="AK217" s="4"/>
      <c r="AL217" s="4"/>
      <c r="AM217" s="4"/>
      <c r="AN217" s="4"/>
      <c r="AO217" s="8"/>
      <c r="AP217" s="18">
        <f t="shared" ca="1" si="101"/>
        <v>3764.5962881438577</v>
      </c>
      <c r="AQ217" s="19"/>
      <c r="AR217" s="23">
        <f ca="1">IF(Table1[[#This Row],[Debt]]&gt;$AS$2,1,0)</f>
        <v>0</v>
      </c>
      <c r="AS217" s="24"/>
      <c r="AT217" s="24"/>
      <c r="AU217" s="19"/>
      <c r="AV217" s="24"/>
      <c r="AW217" s="82">
        <f ca="1">Table1[[#This Row],[Mortage left]]/Table1[[#This Row],[Value of the house]]</f>
        <v>0.81773108914798986</v>
      </c>
      <c r="AX217" s="29">
        <f t="shared" ca="1" si="102"/>
        <v>0</v>
      </c>
      <c r="AY217" s="30"/>
      <c r="AZ217" s="19"/>
      <c r="BA217" s="68">
        <f ca="1" xml:space="preserve"> IF(Table1[[#This Row],[Area]]="Sedi Beshr",Table1[[#This Row],[Income]],0)</f>
        <v>4124</v>
      </c>
      <c r="BB217" s="65"/>
      <c r="BC217" s="65">
        <f ca="1" xml:space="preserve"> IF(Table1[[#This Row],[Area]]="Miami",Table1[[#This Row],[Income]],0)</f>
        <v>0</v>
      </c>
      <c r="BD217" s="65"/>
      <c r="BE217" s="65">
        <f ca="1" xml:space="preserve"> IF(Table1[[#This Row],[Area]]="El-Shatbi",Table1[[#This Row],[Income]],0)</f>
        <v>0</v>
      </c>
      <c r="BF217" s="65"/>
      <c r="BG217" s="65">
        <f ca="1" xml:space="preserve"> IF(Table1[[#This Row],[Area]]="el-Hanovil",Table1[[#This Row],[Income]],0)</f>
        <v>0</v>
      </c>
      <c r="BH217" s="65"/>
      <c r="BI217" s="65">
        <f ca="1" xml:space="preserve"> IF(Table1[[#This Row],[Area]]="El-Dekhila",Table1[[#This Row],[Income]],0)</f>
        <v>0</v>
      </c>
      <c r="BJ217" s="66"/>
      <c r="BK217" s="16"/>
      <c r="BL217" s="68">
        <f ca="1"/>
        <v>2234</v>
      </c>
      <c r="BM217" s="65"/>
      <c r="BN217" s="65">
        <f ca="1"/>
        <v>0</v>
      </c>
      <c r="BO217" s="65"/>
      <c r="BP217" s="65">
        <f ca="1"/>
        <v>0</v>
      </c>
      <c r="BQ217" s="65"/>
      <c r="BR217" s="65">
        <f ca="1"/>
        <v>0</v>
      </c>
      <c r="BS217" s="65"/>
      <c r="BT217" s="65">
        <f ca="1"/>
        <v>0</v>
      </c>
      <c r="BU217" s="24"/>
      <c r="BV217" s="65">
        <f ca="1"/>
        <v>0</v>
      </c>
      <c r="BW217" s="19"/>
      <c r="BX217" s="16"/>
      <c r="BY217" s="56">
        <f ca="1">IF(Table1[[#This Row],[Debt]]&gt;Table1[[#This Row],[Income]],1,0)</f>
        <v>0</v>
      </c>
      <c r="BZ217" s="19"/>
      <c r="CA217" s="24"/>
      <c r="CB217" s="76">
        <f t="shared" ca="1" si="103"/>
        <v>0</v>
      </c>
      <c r="CC217" s="24"/>
      <c r="CD217" s="19"/>
      <c r="CE217" s="16"/>
      <c r="CF217" s="16"/>
      <c r="CG217" s="16"/>
      <c r="CH217" s="16"/>
    </row>
    <row r="218" spans="1:86" x14ac:dyDescent="0.35">
      <c r="A218" s="1">
        <f t="shared" ca="1" si="79"/>
        <v>1</v>
      </c>
      <c r="B218" s="1" t="str">
        <f t="shared" ca="1" si="80"/>
        <v>Women</v>
      </c>
      <c r="C218" s="1">
        <f t="shared" ca="1" si="81"/>
        <v>30</v>
      </c>
      <c r="D218" s="1">
        <f t="shared" ca="1" si="82"/>
        <v>3</v>
      </c>
      <c r="E218" s="1" t="str">
        <f t="shared" ca="1" si="83"/>
        <v>teaching</v>
      </c>
      <c r="F218" s="1">
        <f t="shared" ca="1" si="84"/>
        <v>4</v>
      </c>
      <c r="G218" s="1" t="str">
        <f t="shared" ca="1" si="85"/>
        <v>technical</v>
      </c>
      <c r="H218" s="1">
        <f t="shared" ca="1" si="86"/>
        <v>2</v>
      </c>
      <c r="I218" s="1">
        <f t="shared" ca="1" si="78"/>
        <v>2</v>
      </c>
      <c r="J218" s="70">
        <f t="shared" ca="1" si="87"/>
        <v>6438</v>
      </c>
      <c r="K218" s="1">
        <f t="shared" ca="1" si="88"/>
        <v>3</v>
      </c>
      <c r="L218" s="1" t="str">
        <f t="shared" ca="1" si="89"/>
        <v>El-Hanovil</v>
      </c>
      <c r="M218" s="70">
        <f t="shared" ca="1" si="90"/>
        <v>32190</v>
      </c>
      <c r="N218" s="70">
        <f t="shared" ca="1" si="91"/>
        <v>362.83848119956349</v>
      </c>
      <c r="O218" s="70">
        <f t="shared" ca="1" si="92"/>
        <v>950.3882202122121</v>
      </c>
      <c r="P218" s="70">
        <f t="shared" ca="1" si="93"/>
        <v>743</v>
      </c>
      <c r="Q218" s="70">
        <f t="shared" ca="1" si="94"/>
        <v>604.15006167203069</v>
      </c>
      <c r="R218" s="70">
        <f t="shared" ca="1" si="95"/>
        <v>6151.8952991575716</v>
      </c>
      <c r="S218" s="70">
        <f t="shared" ca="1" si="96"/>
        <v>39292.283519369783</v>
      </c>
      <c r="T218" s="70">
        <f t="shared" ca="1" si="97"/>
        <v>1709.9885428715941</v>
      </c>
      <c r="U218" s="70">
        <f t="shared" ca="1" si="98"/>
        <v>37582.294976498189</v>
      </c>
      <c r="W218" s="7">
        <f t="shared" ca="1" si="99"/>
        <v>1</v>
      </c>
      <c r="X218" s="4">
        <f t="shared" ca="1" si="100"/>
        <v>0</v>
      </c>
      <c r="Y218" s="4"/>
      <c r="Z218" s="4"/>
      <c r="AA218" s="8"/>
      <c r="AC218" s="7">
        <f ca="1">IF(Table1[[#This Row],[field of work]] = "teaching",1,0)</f>
        <v>1</v>
      </c>
      <c r="AD218" s="4">
        <f ca="1">IF(Table1[[#This Row],[field of work]] = "health", 1,0)</f>
        <v>0</v>
      </c>
      <c r="AE218" s="4">
        <f ca="1">IF(Table1[[#This Row],[field of work]] = "construction", 1,0)</f>
        <v>0</v>
      </c>
      <c r="AF218" s="4">
        <f ca="1">IF(Table1[[#This Row],[field of work]] = "IT", 1,0)</f>
        <v>0</v>
      </c>
      <c r="AG218" s="4">
        <f ca="1">IF(Table1[[#This Row],[field of work]] = "general work", 1,0)</f>
        <v>0</v>
      </c>
      <c r="AH218" s="4">
        <f ca="1">IF(Table1[[#This Row],[field of work]] = "agriculture", 1,0)</f>
        <v>0</v>
      </c>
      <c r="AI218" s="4"/>
      <c r="AJ218" s="4"/>
      <c r="AK218" s="4"/>
      <c r="AL218" s="4"/>
      <c r="AM218" s="4"/>
      <c r="AN218" s="4"/>
      <c r="AO218" s="8"/>
      <c r="AP218" s="18">
        <f t="shared" ca="1" si="101"/>
        <v>475.19411010610605</v>
      </c>
      <c r="AQ218" s="19"/>
      <c r="AR218" s="23">
        <f ca="1">IF(Table1[[#This Row],[Debt]]&gt;$AS$2,1,0)</f>
        <v>0</v>
      </c>
      <c r="AS218" s="24"/>
      <c r="AT218" s="24"/>
      <c r="AU218" s="19"/>
      <c r="AV218" s="24"/>
      <c r="AW218" s="82">
        <f ca="1">Table1[[#This Row],[Mortage left]]/Table1[[#This Row],[Value of the house]]</f>
        <v>1.1271776365317288E-2</v>
      </c>
      <c r="AX218" s="29">
        <f t="shared" ca="1" si="102"/>
        <v>1</v>
      </c>
      <c r="AY218" s="30"/>
      <c r="AZ218" s="19"/>
      <c r="BA218" s="68">
        <f ca="1" xml:space="preserve"> IF(Table1[[#This Row],[Area]]="Sedi Beshr",Table1[[#This Row],[Income]],0)</f>
        <v>0</v>
      </c>
      <c r="BB218" s="65"/>
      <c r="BC218" s="65">
        <f ca="1" xml:space="preserve"> IF(Table1[[#This Row],[Area]]="Miami",Table1[[#This Row],[Income]],0)</f>
        <v>0</v>
      </c>
      <c r="BD218" s="65"/>
      <c r="BE218" s="65">
        <f ca="1" xml:space="preserve"> IF(Table1[[#This Row],[Area]]="El-Shatbi",Table1[[#This Row],[Income]],0)</f>
        <v>0</v>
      </c>
      <c r="BF218" s="65"/>
      <c r="BG218" s="65">
        <f ca="1" xml:space="preserve"> IF(Table1[[#This Row],[Area]]="el-Hanovil",Table1[[#This Row],[Income]],0)</f>
        <v>6438</v>
      </c>
      <c r="BH218" s="65"/>
      <c r="BI218" s="65">
        <f ca="1" xml:space="preserve"> IF(Table1[[#This Row],[Area]]="El-Dekhila",Table1[[#This Row],[Income]],0)</f>
        <v>0</v>
      </c>
      <c r="BJ218" s="66"/>
      <c r="BK218" s="16"/>
      <c r="BL218" s="68">
        <f ca="1"/>
        <v>0</v>
      </c>
      <c r="BM218" s="65"/>
      <c r="BN218" s="65">
        <f ca="1"/>
        <v>0</v>
      </c>
      <c r="BO218" s="65"/>
      <c r="BP218" s="65">
        <f ca="1"/>
        <v>0</v>
      </c>
      <c r="BQ218" s="65"/>
      <c r="BR218" s="65">
        <f ca="1"/>
        <v>0</v>
      </c>
      <c r="BS218" s="65"/>
      <c r="BT218" s="65">
        <f ca="1"/>
        <v>4124</v>
      </c>
      <c r="BU218" s="24"/>
      <c r="BV218" s="65">
        <f ca="1"/>
        <v>0</v>
      </c>
      <c r="BW218" s="19"/>
      <c r="BX218" s="16"/>
      <c r="BY218" s="56">
        <f ca="1">IF(Table1[[#This Row],[Debt]]&gt;Table1[[#This Row],[Income]],1,0)</f>
        <v>0</v>
      </c>
      <c r="BZ218" s="19"/>
      <c r="CA218" s="24"/>
      <c r="CB218" s="76">
        <f t="shared" ca="1" si="103"/>
        <v>32</v>
      </c>
      <c r="CC218" s="24"/>
      <c r="CD218" s="19"/>
      <c r="CE218" s="16"/>
      <c r="CF218" s="16"/>
      <c r="CG218" s="16"/>
      <c r="CH218" s="16"/>
    </row>
    <row r="219" spans="1:86" x14ac:dyDescent="0.35">
      <c r="A219" s="1">
        <f t="shared" ca="1" si="79"/>
        <v>0</v>
      </c>
      <c r="B219" s="1" t="str">
        <f t="shared" ca="1" si="80"/>
        <v>Men</v>
      </c>
      <c r="C219" s="1">
        <f t="shared" ca="1" si="81"/>
        <v>38</v>
      </c>
      <c r="D219" s="1">
        <f t="shared" ca="1" si="82"/>
        <v>1</v>
      </c>
      <c r="E219" s="1" t="str">
        <f t="shared" ca="1" si="83"/>
        <v>health</v>
      </c>
      <c r="F219" s="1">
        <f t="shared" ca="1" si="84"/>
        <v>4</v>
      </c>
      <c r="G219" s="1" t="str">
        <f t="shared" ca="1" si="85"/>
        <v>technical</v>
      </c>
      <c r="H219" s="1">
        <f t="shared" ca="1" si="86"/>
        <v>2</v>
      </c>
      <c r="I219" s="1">
        <f t="shared" ca="1" si="78"/>
        <v>2</v>
      </c>
      <c r="J219" s="70">
        <f t="shared" ca="1" si="87"/>
        <v>5371</v>
      </c>
      <c r="K219" s="1">
        <f t="shared" ca="1" si="88"/>
        <v>1</v>
      </c>
      <c r="L219" s="1" t="str">
        <f t="shared" ca="1" si="89"/>
        <v>El-Shatbi</v>
      </c>
      <c r="M219" s="70">
        <f t="shared" ca="1" si="90"/>
        <v>21484</v>
      </c>
      <c r="N219" s="70">
        <f t="shared" ca="1" si="91"/>
        <v>15588.086361451124</v>
      </c>
      <c r="O219" s="70">
        <f t="shared" ca="1" si="92"/>
        <v>3733.7843005950617</v>
      </c>
      <c r="P219" s="70">
        <f t="shared" ca="1" si="93"/>
        <v>2840</v>
      </c>
      <c r="Q219" s="70">
        <f t="shared" ca="1" si="94"/>
        <v>3920.0859113876513</v>
      </c>
      <c r="R219" s="70">
        <f t="shared" ca="1" si="95"/>
        <v>1636.2005386900269</v>
      </c>
      <c r="S219" s="70">
        <f t="shared" ca="1" si="96"/>
        <v>26853.984839285091</v>
      </c>
      <c r="T219" s="70">
        <f t="shared" ca="1" si="97"/>
        <v>22348.172272838776</v>
      </c>
      <c r="U219" s="70">
        <f t="shared" ca="1" si="98"/>
        <v>4505.812566446315</v>
      </c>
      <c r="W219" s="7">
        <f t="shared" ca="1" si="99"/>
        <v>0</v>
      </c>
      <c r="X219" s="4">
        <f t="shared" ca="1" si="100"/>
        <v>1</v>
      </c>
      <c r="Y219" s="4"/>
      <c r="Z219" s="4"/>
      <c r="AA219" s="8"/>
      <c r="AC219" s="7">
        <f ca="1">IF(Table1[[#This Row],[field of work]] = "teaching",1,0)</f>
        <v>0</v>
      </c>
      <c r="AD219" s="4">
        <f ca="1">IF(Table1[[#This Row],[field of work]] = "health", 1,0)</f>
        <v>1</v>
      </c>
      <c r="AE219" s="4">
        <f ca="1">IF(Table1[[#This Row],[field of work]] = "construction", 1,0)</f>
        <v>0</v>
      </c>
      <c r="AF219" s="4">
        <f ca="1">IF(Table1[[#This Row],[field of work]] = "IT", 1,0)</f>
        <v>0</v>
      </c>
      <c r="AG219" s="4">
        <f ca="1">IF(Table1[[#This Row],[field of work]] = "general work", 1,0)</f>
        <v>0</v>
      </c>
      <c r="AH219" s="4">
        <f ca="1">IF(Table1[[#This Row],[field of work]] = "agriculture", 1,0)</f>
        <v>0</v>
      </c>
      <c r="AI219" s="4"/>
      <c r="AJ219" s="4"/>
      <c r="AK219" s="4"/>
      <c r="AL219" s="4"/>
      <c r="AM219" s="4"/>
      <c r="AN219" s="4"/>
      <c r="AO219" s="8"/>
      <c r="AP219" s="18">
        <f t="shared" ca="1" si="101"/>
        <v>1866.8921502975309</v>
      </c>
      <c r="AQ219" s="19"/>
      <c r="AR219" s="23">
        <f ca="1">IF(Table1[[#This Row],[Debt]]&gt;$AS$2,1,0)</f>
        <v>1</v>
      </c>
      <c r="AS219" s="24"/>
      <c r="AT219" s="24"/>
      <c r="AU219" s="19"/>
      <c r="AV219" s="24"/>
      <c r="AW219" s="82">
        <f ca="1">Table1[[#This Row],[Mortage left]]/Table1[[#This Row],[Value of the house]]</f>
        <v>0.72556722963373321</v>
      </c>
      <c r="AX219" s="29">
        <f t="shared" ca="1" si="102"/>
        <v>0</v>
      </c>
      <c r="AY219" s="30"/>
      <c r="AZ219" s="19"/>
      <c r="BA219" s="68">
        <f ca="1" xml:space="preserve"> IF(Table1[[#This Row],[Area]]="Sedi Beshr",Table1[[#This Row],[Income]],0)</f>
        <v>0</v>
      </c>
      <c r="BB219" s="65"/>
      <c r="BC219" s="65">
        <f ca="1" xml:space="preserve"> IF(Table1[[#This Row],[Area]]="Miami",Table1[[#This Row],[Income]],0)</f>
        <v>0</v>
      </c>
      <c r="BD219" s="65"/>
      <c r="BE219" s="65">
        <f ca="1" xml:space="preserve"> IF(Table1[[#This Row],[Area]]="El-Shatbi",Table1[[#This Row],[Income]],0)</f>
        <v>5371</v>
      </c>
      <c r="BF219" s="65"/>
      <c r="BG219" s="65">
        <f ca="1" xml:space="preserve"> IF(Table1[[#This Row],[Area]]="el-Hanovil",Table1[[#This Row],[Income]],0)</f>
        <v>0</v>
      </c>
      <c r="BH219" s="65"/>
      <c r="BI219" s="65">
        <f ca="1" xml:space="preserve"> IF(Table1[[#This Row],[Area]]="El-Dekhila",Table1[[#This Row],[Income]],0)</f>
        <v>0</v>
      </c>
      <c r="BJ219" s="66"/>
      <c r="BK219" s="16"/>
      <c r="BL219" s="68">
        <f ca="1"/>
        <v>0</v>
      </c>
      <c r="BM219" s="65"/>
      <c r="BN219" s="65">
        <f ca="1"/>
        <v>0</v>
      </c>
      <c r="BO219" s="65"/>
      <c r="BP219" s="65">
        <f ca="1"/>
        <v>6438</v>
      </c>
      <c r="BQ219" s="65"/>
      <c r="BR219" s="65">
        <f ca="1"/>
        <v>0</v>
      </c>
      <c r="BS219" s="65"/>
      <c r="BT219" s="65">
        <f ca="1"/>
        <v>0</v>
      </c>
      <c r="BU219" s="24"/>
      <c r="BV219" s="65">
        <f ca="1"/>
        <v>0</v>
      </c>
      <c r="BW219" s="19"/>
      <c r="BX219" s="16"/>
      <c r="BY219" s="56">
        <f ca="1">IF(Table1[[#This Row],[Debt]]&gt;Table1[[#This Row],[Income]],1,0)</f>
        <v>0</v>
      </c>
      <c r="BZ219" s="19"/>
      <c r="CA219" s="24"/>
      <c r="CB219" s="76">
        <f t="shared" ca="1" si="103"/>
        <v>30</v>
      </c>
      <c r="CC219" s="24"/>
      <c r="CD219" s="19"/>
      <c r="CE219" s="16"/>
      <c r="CF219" s="16"/>
      <c r="CG219" s="16"/>
      <c r="CH219" s="16"/>
    </row>
    <row r="220" spans="1:86" x14ac:dyDescent="0.35">
      <c r="A220" s="1">
        <f t="shared" ca="1" si="79"/>
        <v>1</v>
      </c>
      <c r="B220" s="1" t="str">
        <f t="shared" ca="1" si="80"/>
        <v>Women</v>
      </c>
      <c r="C220" s="1">
        <f t="shared" ca="1" si="81"/>
        <v>38</v>
      </c>
      <c r="D220" s="1">
        <f t="shared" ca="1" si="82"/>
        <v>4</v>
      </c>
      <c r="E220" s="1" t="str">
        <f t="shared" ca="1" si="83"/>
        <v>IT</v>
      </c>
      <c r="F220" s="1">
        <f t="shared" ca="1" si="84"/>
        <v>3</v>
      </c>
      <c r="G220" s="1" t="str">
        <f t="shared" ca="1" si="85"/>
        <v>university</v>
      </c>
      <c r="H220" s="1">
        <f t="shared" ca="1" si="86"/>
        <v>2</v>
      </c>
      <c r="I220" s="1">
        <f t="shared" ca="1" si="78"/>
        <v>2</v>
      </c>
      <c r="J220" s="70">
        <f t="shared" ca="1" si="87"/>
        <v>5462</v>
      </c>
      <c r="K220" s="1">
        <f t="shared" ca="1" si="88"/>
        <v>2</v>
      </c>
      <c r="L220" s="1" t="str">
        <f t="shared" ca="1" si="89"/>
        <v>Miami</v>
      </c>
      <c r="M220" s="70">
        <f t="shared" ca="1" si="90"/>
        <v>27310</v>
      </c>
      <c r="N220" s="70">
        <f t="shared" ca="1" si="91"/>
        <v>8807.8249410019744</v>
      </c>
      <c r="O220" s="70">
        <f t="shared" ca="1" si="92"/>
        <v>6046.4203109070477</v>
      </c>
      <c r="P220" s="70">
        <f t="shared" ca="1" si="93"/>
        <v>1134</v>
      </c>
      <c r="Q220" s="70">
        <f t="shared" ca="1" si="94"/>
        <v>812.99551716957762</v>
      </c>
      <c r="R220" s="70">
        <f t="shared" ca="1" si="95"/>
        <v>1969.2108223377836</v>
      </c>
      <c r="S220" s="70">
        <f t="shared" ca="1" si="96"/>
        <v>35325.631133244839</v>
      </c>
      <c r="T220" s="70">
        <f t="shared" ca="1" si="97"/>
        <v>10754.820458171553</v>
      </c>
      <c r="U220" s="70">
        <f t="shared" ca="1" si="98"/>
        <v>24570.810675073284</v>
      </c>
      <c r="W220" s="7">
        <f t="shared" ca="1" si="99"/>
        <v>1</v>
      </c>
      <c r="X220" s="4">
        <f t="shared" ca="1" si="100"/>
        <v>0</v>
      </c>
      <c r="Y220" s="4"/>
      <c r="Z220" s="4"/>
      <c r="AA220" s="8"/>
      <c r="AC220" s="7">
        <f ca="1">IF(Table1[[#This Row],[field of work]] = "teaching",1,0)</f>
        <v>0</v>
      </c>
      <c r="AD220" s="4">
        <f ca="1">IF(Table1[[#This Row],[field of work]] = "health", 1,0)</f>
        <v>0</v>
      </c>
      <c r="AE220" s="4">
        <f ca="1">IF(Table1[[#This Row],[field of work]] = "construction", 1,0)</f>
        <v>0</v>
      </c>
      <c r="AF220" s="4">
        <f ca="1">IF(Table1[[#This Row],[field of work]] = "IT", 1,0)</f>
        <v>1</v>
      </c>
      <c r="AG220" s="4">
        <f ca="1">IF(Table1[[#This Row],[field of work]] = "general work", 1,0)</f>
        <v>0</v>
      </c>
      <c r="AH220" s="4">
        <f ca="1">IF(Table1[[#This Row],[field of work]] = "agriculture", 1,0)</f>
        <v>0</v>
      </c>
      <c r="AI220" s="4"/>
      <c r="AJ220" s="4"/>
      <c r="AK220" s="4"/>
      <c r="AL220" s="4"/>
      <c r="AM220" s="4"/>
      <c r="AN220" s="4"/>
      <c r="AO220" s="8"/>
      <c r="AP220" s="18">
        <f t="shared" ca="1" si="101"/>
        <v>3023.2101554535238</v>
      </c>
      <c r="AQ220" s="19"/>
      <c r="AR220" s="23">
        <f ca="1">IF(Table1[[#This Row],[Debt]]&gt;$AS$2,1,0)</f>
        <v>0</v>
      </c>
      <c r="AS220" s="24"/>
      <c r="AT220" s="24"/>
      <c r="AU220" s="19"/>
      <c r="AV220" s="24"/>
      <c r="AW220" s="82">
        <f ca="1">Table1[[#This Row],[Mortage left]]/Table1[[#This Row],[Value of the house]]</f>
        <v>0.32251281365807305</v>
      </c>
      <c r="AX220" s="29">
        <f t="shared" ca="1" si="102"/>
        <v>0</v>
      </c>
      <c r="AY220" s="30"/>
      <c r="AZ220" s="19"/>
      <c r="BA220" s="68">
        <f ca="1" xml:space="preserve"> IF(Table1[[#This Row],[Area]]="Sedi Beshr",Table1[[#This Row],[Income]],0)</f>
        <v>0</v>
      </c>
      <c r="BB220" s="65"/>
      <c r="BC220" s="65">
        <f ca="1" xml:space="preserve"> IF(Table1[[#This Row],[Area]]="Miami",Table1[[#This Row],[Income]],0)</f>
        <v>5462</v>
      </c>
      <c r="BD220" s="65"/>
      <c r="BE220" s="65">
        <f ca="1" xml:space="preserve"> IF(Table1[[#This Row],[Area]]="El-Shatbi",Table1[[#This Row],[Income]],0)</f>
        <v>0</v>
      </c>
      <c r="BF220" s="65"/>
      <c r="BG220" s="65">
        <f ca="1" xml:space="preserve"> IF(Table1[[#This Row],[Area]]="el-Hanovil",Table1[[#This Row],[Income]],0)</f>
        <v>0</v>
      </c>
      <c r="BH220" s="65"/>
      <c r="BI220" s="65">
        <f ca="1" xml:space="preserve"> IF(Table1[[#This Row],[Area]]="El-Dekhila",Table1[[#This Row],[Income]],0)</f>
        <v>0</v>
      </c>
      <c r="BJ220" s="66"/>
      <c r="BK220" s="16"/>
      <c r="BL220" s="68">
        <f ca="1"/>
        <v>5371</v>
      </c>
      <c r="BM220" s="65"/>
      <c r="BN220" s="65">
        <f ca="1"/>
        <v>0</v>
      </c>
      <c r="BO220" s="65"/>
      <c r="BP220" s="65">
        <f ca="1"/>
        <v>0</v>
      </c>
      <c r="BQ220" s="65"/>
      <c r="BR220" s="65">
        <f ca="1"/>
        <v>0</v>
      </c>
      <c r="BS220" s="65"/>
      <c r="BT220" s="65">
        <f ca="1"/>
        <v>0</v>
      </c>
      <c r="BU220" s="24"/>
      <c r="BV220" s="65">
        <f ca="1"/>
        <v>0</v>
      </c>
      <c r="BW220" s="19"/>
      <c r="BX220" s="16"/>
      <c r="BY220" s="56">
        <f ca="1">IF(Table1[[#This Row],[Debt]]&gt;Table1[[#This Row],[Income]],1,0)</f>
        <v>0</v>
      </c>
      <c r="BZ220" s="19"/>
      <c r="CA220" s="24"/>
      <c r="CB220" s="76">
        <f t="shared" ca="1" si="103"/>
        <v>38</v>
      </c>
      <c r="CC220" s="24"/>
      <c r="CD220" s="19"/>
      <c r="CE220" s="16"/>
      <c r="CF220" s="16"/>
      <c r="CG220" s="16"/>
      <c r="CH220" s="16"/>
    </row>
    <row r="221" spans="1:86" x14ac:dyDescent="0.35">
      <c r="A221" s="1">
        <f t="shared" ca="1" si="79"/>
        <v>0</v>
      </c>
      <c r="B221" s="1" t="str">
        <f t="shared" ca="1" si="80"/>
        <v>Men</v>
      </c>
      <c r="C221" s="1">
        <f t="shared" ca="1" si="81"/>
        <v>36</v>
      </c>
      <c r="D221" s="1">
        <f t="shared" ca="1" si="82"/>
        <v>6</v>
      </c>
      <c r="E221" s="1" t="str">
        <f t="shared" ca="1" si="83"/>
        <v>agriculture</v>
      </c>
      <c r="F221" s="1">
        <f t="shared" ca="1" si="84"/>
        <v>4</v>
      </c>
      <c r="G221" s="1" t="str">
        <f t="shared" ca="1" si="85"/>
        <v>technical</v>
      </c>
      <c r="H221" s="1">
        <f t="shared" ca="1" si="86"/>
        <v>4</v>
      </c>
      <c r="I221" s="1">
        <f t="shared" ca="1" si="78"/>
        <v>2</v>
      </c>
      <c r="J221" s="70">
        <f t="shared" ca="1" si="87"/>
        <v>3693</v>
      </c>
      <c r="K221" s="1">
        <f t="shared" ca="1" si="88"/>
        <v>3</v>
      </c>
      <c r="L221" s="1" t="str">
        <f t="shared" ca="1" si="89"/>
        <v>El-Hanovil</v>
      </c>
      <c r="M221" s="70">
        <f t="shared" ca="1" si="90"/>
        <v>14772</v>
      </c>
      <c r="N221" s="70">
        <f t="shared" ca="1" si="91"/>
        <v>2396.2905687564762</v>
      </c>
      <c r="O221" s="70">
        <f t="shared" ca="1" si="92"/>
        <v>4809.3153732624287</v>
      </c>
      <c r="P221" s="70">
        <f t="shared" ca="1" si="93"/>
        <v>97</v>
      </c>
      <c r="Q221" s="70">
        <f t="shared" ca="1" si="94"/>
        <v>4077.6879490206243</v>
      </c>
      <c r="R221" s="70">
        <f t="shared" ca="1" si="95"/>
        <v>1111.9623716776814</v>
      </c>
      <c r="S221" s="70">
        <f t="shared" ca="1" si="96"/>
        <v>20693.277744940107</v>
      </c>
      <c r="T221" s="70">
        <f t="shared" ca="1" si="97"/>
        <v>6570.9785177771009</v>
      </c>
      <c r="U221" s="70">
        <f t="shared" ca="1" si="98"/>
        <v>14122.299227163006</v>
      </c>
      <c r="W221" s="7">
        <f t="shared" ca="1" si="99"/>
        <v>0</v>
      </c>
      <c r="X221" s="4">
        <f t="shared" ca="1" si="100"/>
        <v>1</v>
      </c>
      <c r="Y221" s="4"/>
      <c r="Z221" s="4"/>
      <c r="AA221" s="8"/>
      <c r="AC221" s="7">
        <f ca="1">IF(Table1[[#This Row],[field of work]] = "teaching",1,0)</f>
        <v>0</v>
      </c>
      <c r="AD221" s="4">
        <f ca="1">IF(Table1[[#This Row],[field of work]] = "health", 1,0)</f>
        <v>0</v>
      </c>
      <c r="AE221" s="4">
        <f ca="1">IF(Table1[[#This Row],[field of work]] = "construction", 1,0)</f>
        <v>0</v>
      </c>
      <c r="AF221" s="4">
        <f ca="1">IF(Table1[[#This Row],[field of work]] = "IT", 1,0)</f>
        <v>0</v>
      </c>
      <c r="AG221" s="4">
        <f ca="1">IF(Table1[[#This Row],[field of work]] = "general work", 1,0)</f>
        <v>0</v>
      </c>
      <c r="AH221" s="4">
        <f ca="1">IF(Table1[[#This Row],[field of work]] = "agriculture", 1,0)</f>
        <v>1</v>
      </c>
      <c r="AI221" s="4"/>
      <c r="AJ221" s="4"/>
      <c r="AK221" s="4"/>
      <c r="AL221" s="4"/>
      <c r="AM221" s="4"/>
      <c r="AN221" s="4"/>
      <c r="AO221" s="8"/>
      <c r="AP221" s="18">
        <f t="shared" ca="1" si="101"/>
        <v>2404.6576866312143</v>
      </c>
      <c r="AQ221" s="19"/>
      <c r="AR221" s="23">
        <f ca="1">IF(Table1[[#This Row],[Debt]]&gt;$AS$2,1,0)</f>
        <v>1</v>
      </c>
      <c r="AS221" s="24"/>
      <c r="AT221" s="24"/>
      <c r="AU221" s="19"/>
      <c r="AV221" s="24"/>
      <c r="AW221" s="82">
        <f ca="1">Table1[[#This Row],[Mortage left]]/Table1[[#This Row],[Value of the house]]</f>
        <v>0.16221842463826674</v>
      </c>
      <c r="AX221" s="29">
        <f t="shared" ca="1" si="102"/>
        <v>1</v>
      </c>
      <c r="AY221" s="30"/>
      <c r="AZ221" s="19"/>
      <c r="BA221" s="68">
        <f ca="1" xml:space="preserve"> IF(Table1[[#This Row],[Area]]="Sedi Beshr",Table1[[#This Row],[Income]],0)</f>
        <v>0</v>
      </c>
      <c r="BB221" s="65"/>
      <c r="BC221" s="65">
        <f ca="1" xml:space="preserve"> IF(Table1[[#This Row],[Area]]="Miami",Table1[[#This Row],[Income]],0)</f>
        <v>0</v>
      </c>
      <c r="BD221" s="65"/>
      <c r="BE221" s="65">
        <f ca="1" xml:space="preserve"> IF(Table1[[#This Row],[Area]]="El-Shatbi",Table1[[#This Row],[Income]],0)</f>
        <v>0</v>
      </c>
      <c r="BF221" s="65"/>
      <c r="BG221" s="65">
        <f ca="1" xml:space="preserve"> IF(Table1[[#This Row],[Area]]="el-Hanovil",Table1[[#This Row],[Income]],0)</f>
        <v>3693</v>
      </c>
      <c r="BH221" s="65"/>
      <c r="BI221" s="65">
        <f ca="1" xml:space="preserve"> IF(Table1[[#This Row],[Area]]="El-Dekhila",Table1[[#This Row],[Income]],0)</f>
        <v>0</v>
      </c>
      <c r="BJ221" s="66"/>
      <c r="BK221" s="16"/>
      <c r="BL221" s="68">
        <f ca="1"/>
        <v>0</v>
      </c>
      <c r="BM221" s="65"/>
      <c r="BN221" s="65">
        <f ca="1"/>
        <v>0</v>
      </c>
      <c r="BO221" s="65"/>
      <c r="BP221" s="65">
        <f ca="1"/>
        <v>0</v>
      </c>
      <c r="BQ221" s="65"/>
      <c r="BR221" s="65">
        <f ca="1"/>
        <v>5462</v>
      </c>
      <c r="BS221" s="65"/>
      <c r="BT221" s="65">
        <f ca="1"/>
        <v>0</v>
      </c>
      <c r="BU221" s="24"/>
      <c r="BV221" s="65">
        <f ca="1"/>
        <v>0</v>
      </c>
      <c r="BW221" s="19"/>
      <c r="BX221" s="16"/>
      <c r="BY221" s="56">
        <f ca="1">IF(Table1[[#This Row],[Debt]]&gt;Table1[[#This Row],[Income]],1,0)</f>
        <v>1</v>
      </c>
      <c r="BZ221" s="19"/>
      <c r="CA221" s="24"/>
      <c r="CB221" s="76">
        <f t="shared" ca="1" si="103"/>
        <v>38</v>
      </c>
      <c r="CC221" s="24"/>
      <c r="CD221" s="19"/>
      <c r="CE221" s="16"/>
      <c r="CF221" s="16"/>
      <c r="CG221" s="16"/>
      <c r="CH221" s="16"/>
    </row>
    <row r="222" spans="1:86" x14ac:dyDescent="0.35">
      <c r="A222" s="1">
        <f t="shared" ca="1" si="79"/>
        <v>0</v>
      </c>
      <c r="B222" s="1" t="str">
        <f t="shared" ca="1" si="80"/>
        <v>Men</v>
      </c>
      <c r="C222" s="1">
        <f t="shared" ca="1" si="81"/>
        <v>34</v>
      </c>
      <c r="D222" s="1">
        <f t="shared" ca="1" si="82"/>
        <v>1</v>
      </c>
      <c r="E222" s="1" t="str">
        <f t="shared" ca="1" si="83"/>
        <v>health</v>
      </c>
      <c r="F222" s="1">
        <f t="shared" ca="1" si="84"/>
        <v>5</v>
      </c>
      <c r="G222" s="1" t="str">
        <f t="shared" ca="1" si="85"/>
        <v>other</v>
      </c>
      <c r="H222" s="1">
        <f t="shared" ca="1" si="86"/>
        <v>4</v>
      </c>
      <c r="I222" s="1">
        <f t="shared" ca="1" si="78"/>
        <v>1</v>
      </c>
      <c r="J222" s="70">
        <f t="shared" ca="1" si="87"/>
        <v>3355</v>
      </c>
      <c r="K222" s="1">
        <f t="shared" ca="1" si="88"/>
        <v>4</v>
      </c>
      <c r="L222" s="1" t="str">
        <f t="shared" ca="1" si="89"/>
        <v>El-Dekhila</v>
      </c>
      <c r="M222" s="70">
        <f t="shared" ca="1" si="90"/>
        <v>13420</v>
      </c>
      <c r="N222" s="70">
        <f t="shared" ca="1" si="91"/>
        <v>8861.6757045874147</v>
      </c>
      <c r="O222" s="70">
        <f t="shared" ca="1" si="92"/>
        <v>594.54685522417958</v>
      </c>
      <c r="P222" s="70">
        <f t="shared" ca="1" si="93"/>
        <v>239</v>
      </c>
      <c r="Q222" s="70">
        <f t="shared" ca="1" si="94"/>
        <v>4928.4380850071911</v>
      </c>
      <c r="R222" s="70">
        <f t="shared" ca="1" si="95"/>
        <v>5014.2875029626257</v>
      </c>
      <c r="S222" s="70">
        <f t="shared" ca="1" si="96"/>
        <v>19028.834358186807</v>
      </c>
      <c r="T222" s="70">
        <f t="shared" ca="1" si="97"/>
        <v>14029.113789594605</v>
      </c>
      <c r="U222" s="70">
        <f t="shared" ca="1" si="98"/>
        <v>4999.7205685922017</v>
      </c>
      <c r="W222" s="7">
        <f t="shared" ca="1" si="99"/>
        <v>0</v>
      </c>
      <c r="X222" s="4">
        <f t="shared" ca="1" si="100"/>
        <v>1</v>
      </c>
      <c r="Y222" s="4"/>
      <c r="Z222" s="4"/>
      <c r="AA222" s="8"/>
      <c r="AC222" s="7">
        <f ca="1">IF(Table1[[#This Row],[field of work]] = "teaching",1,0)</f>
        <v>0</v>
      </c>
      <c r="AD222" s="4">
        <f ca="1">IF(Table1[[#This Row],[field of work]] = "health", 1,0)</f>
        <v>1</v>
      </c>
      <c r="AE222" s="4">
        <f ca="1">IF(Table1[[#This Row],[field of work]] = "construction", 1,0)</f>
        <v>0</v>
      </c>
      <c r="AF222" s="4">
        <f ca="1">IF(Table1[[#This Row],[field of work]] = "IT", 1,0)</f>
        <v>0</v>
      </c>
      <c r="AG222" s="4">
        <f ca="1">IF(Table1[[#This Row],[field of work]] = "general work", 1,0)</f>
        <v>0</v>
      </c>
      <c r="AH222" s="4">
        <f ca="1">IF(Table1[[#This Row],[field of work]] = "agriculture", 1,0)</f>
        <v>0</v>
      </c>
      <c r="AI222" s="4"/>
      <c r="AJ222" s="4"/>
      <c r="AK222" s="4"/>
      <c r="AL222" s="4"/>
      <c r="AM222" s="4"/>
      <c r="AN222" s="4"/>
      <c r="AO222" s="8"/>
      <c r="AP222" s="18">
        <f t="shared" ca="1" si="101"/>
        <v>594.54685522417958</v>
      </c>
      <c r="AQ222" s="19"/>
      <c r="AR222" s="23">
        <f ca="1">IF(Table1[[#This Row],[Debt]]&gt;$AS$2,1,0)</f>
        <v>1</v>
      </c>
      <c r="AS222" s="24"/>
      <c r="AT222" s="24"/>
      <c r="AU222" s="19"/>
      <c r="AV222" s="24"/>
      <c r="AW222" s="82">
        <f ca="1">Table1[[#This Row],[Mortage left]]/Table1[[#This Row],[Value of the house]]</f>
        <v>0.66033351002886842</v>
      </c>
      <c r="AX222" s="29">
        <f t="shared" ca="1" si="102"/>
        <v>0</v>
      </c>
      <c r="AY222" s="30"/>
      <c r="AZ222" s="19"/>
      <c r="BA222" s="68">
        <f ca="1" xml:space="preserve"> IF(Table1[[#This Row],[Area]]="Sedi Beshr",Table1[[#This Row],[Income]],0)</f>
        <v>0</v>
      </c>
      <c r="BB222" s="65"/>
      <c r="BC222" s="65">
        <f ca="1" xml:space="preserve"> IF(Table1[[#This Row],[Area]]="Miami",Table1[[#This Row],[Income]],0)</f>
        <v>0</v>
      </c>
      <c r="BD222" s="65"/>
      <c r="BE222" s="65">
        <f ca="1" xml:space="preserve"> IF(Table1[[#This Row],[Area]]="El-Shatbi",Table1[[#This Row],[Income]],0)</f>
        <v>0</v>
      </c>
      <c r="BF222" s="65"/>
      <c r="BG222" s="65">
        <f ca="1" xml:space="preserve"> IF(Table1[[#This Row],[Area]]="el-Hanovil",Table1[[#This Row],[Income]],0)</f>
        <v>0</v>
      </c>
      <c r="BH222" s="65"/>
      <c r="BI222" s="65">
        <f ca="1" xml:space="preserve"> IF(Table1[[#This Row],[Area]]="El-Dekhila",Table1[[#This Row],[Income]],0)</f>
        <v>3355</v>
      </c>
      <c r="BJ222" s="66"/>
      <c r="BK222" s="16"/>
      <c r="BL222" s="68">
        <f ca="1"/>
        <v>0</v>
      </c>
      <c r="BM222" s="65"/>
      <c r="BN222" s="65">
        <f ca="1"/>
        <v>0</v>
      </c>
      <c r="BO222" s="65"/>
      <c r="BP222" s="65">
        <f ca="1"/>
        <v>0</v>
      </c>
      <c r="BQ222" s="65"/>
      <c r="BR222" s="65">
        <f ca="1"/>
        <v>0</v>
      </c>
      <c r="BS222" s="65"/>
      <c r="BT222" s="65">
        <f ca="1"/>
        <v>0</v>
      </c>
      <c r="BU222" s="24"/>
      <c r="BV222" s="65">
        <f ca="1"/>
        <v>3693</v>
      </c>
      <c r="BW222" s="19"/>
      <c r="BX222" s="16"/>
      <c r="BY222" s="56">
        <f ca="1">IF(Table1[[#This Row],[Debt]]&gt;Table1[[#This Row],[Income]],1,0)</f>
        <v>1</v>
      </c>
      <c r="BZ222" s="19"/>
      <c r="CA222" s="24"/>
      <c r="CB222" s="76">
        <f t="shared" ca="1" si="103"/>
        <v>36</v>
      </c>
      <c r="CC222" s="24"/>
      <c r="CD222" s="19"/>
      <c r="CE222" s="16"/>
      <c r="CF222" s="16"/>
      <c r="CG222" s="16"/>
      <c r="CH222" s="16"/>
    </row>
    <row r="223" spans="1:86" x14ac:dyDescent="0.35">
      <c r="A223" s="1">
        <f t="shared" ca="1" si="79"/>
        <v>1</v>
      </c>
      <c r="B223" s="1" t="str">
        <f t="shared" ca="1" si="80"/>
        <v>Women</v>
      </c>
      <c r="C223" s="1">
        <f t="shared" ca="1" si="81"/>
        <v>30</v>
      </c>
      <c r="D223" s="1">
        <f t="shared" ca="1" si="82"/>
        <v>1</v>
      </c>
      <c r="E223" s="1" t="str">
        <f t="shared" ca="1" si="83"/>
        <v>health</v>
      </c>
      <c r="F223" s="1">
        <f t="shared" ca="1" si="84"/>
        <v>4</v>
      </c>
      <c r="G223" s="1" t="str">
        <f t="shared" ca="1" si="85"/>
        <v>technical</v>
      </c>
      <c r="H223" s="1">
        <f t="shared" ca="1" si="86"/>
        <v>2</v>
      </c>
      <c r="I223" s="1">
        <f t="shared" ca="1" si="78"/>
        <v>2</v>
      </c>
      <c r="J223" s="70">
        <f t="shared" ca="1" si="87"/>
        <v>5858</v>
      </c>
      <c r="K223" s="1">
        <f t="shared" ca="1" si="88"/>
        <v>3</v>
      </c>
      <c r="L223" s="1" t="str">
        <f t="shared" ca="1" si="89"/>
        <v>El-Hanovil</v>
      </c>
      <c r="M223" s="70">
        <f t="shared" ca="1" si="90"/>
        <v>17574</v>
      </c>
      <c r="N223" s="70">
        <f t="shared" ca="1" si="91"/>
        <v>15297.274774860658</v>
      </c>
      <c r="O223" s="70">
        <f t="shared" ca="1" si="92"/>
        <v>4756.7294012662323</v>
      </c>
      <c r="P223" s="70">
        <f t="shared" ca="1" si="93"/>
        <v>2102</v>
      </c>
      <c r="Q223" s="70">
        <f t="shared" ca="1" si="94"/>
        <v>985.4510985721754</v>
      </c>
      <c r="R223" s="70">
        <f t="shared" ca="1" si="95"/>
        <v>1994.4825025520306</v>
      </c>
      <c r="S223" s="70">
        <f t="shared" ca="1" si="96"/>
        <v>24325.211903818261</v>
      </c>
      <c r="T223" s="70">
        <f t="shared" ca="1" si="97"/>
        <v>18384.725873432832</v>
      </c>
      <c r="U223" s="70">
        <f t="shared" ca="1" si="98"/>
        <v>5940.4860303854293</v>
      </c>
      <c r="W223" s="7">
        <f t="shared" ca="1" si="99"/>
        <v>1</v>
      </c>
      <c r="X223" s="4">
        <f t="shared" ca="1" si="100"/>
        <v>0</v>
      </c>
      <c r="Y223" s="4"/>
      <c r="Z223" s="4"/>
      <c r="AA223" s="8"/>
      <c r="AC223" s="7">
        <f ca="1">IF(Table1[[#This Row],[field of work]] = "teaching",1,0)</f>
        <v>0</v>
      </c>
      <c r="AD223" s="4">
        <f ca="1">IF(Table1[[#This Row],[field of work]] = "health", 1,0)</f>
        <v>1</v>
      </c>
      <c r="AE223" s="4">
        <f ca="1">IF(Table1[[#This Row],[field of work]] = "construction", 1,0)</f>
        <v>0</v>
      </c>
      <c r="AF223" s="4">
        <f ca="1">IF(Table1[[#This Row],[field of work]] = "IT", 1,0)</f>
        <v>0</v>
      </c>
      <c r="AG223" s="4">
        <f ca="1">IF(Table1[[#This Row],[field of work]] = "general work", 1,0)</f>
        <v>0</v>
      </c>
      <c r="AH223" s="4">
        <f ca="1">IF(Table1[[#This Row],[field of work]] = "agriculture", 1,0)</f>
        <v>0</v>
      </c>
      <c r="AI223" s="4"/>
      <c r="AJ223" s="4"/>
      <c r="AK223" s="4"/>
      <c r="AL223" s="4"/>
      <c r="AM223" s="4"/>
      <c r="AN223" s="4"/>
      <c r="AO223" s="8"/>
      <c r="AP223" s="18">
        <f t="shared" ca="1" si="101"/>
        <v>2378.3647006331162</v>
      </c>
      <c r="AQ223" s="19"/>
      <c r="AR223" s="23">
        <f ca="1">IF(Table1[[#This Row],[Debt]]&gt;$AS$2,1,0)</f>
        <v>0</v>
      </c>
      <c r="AS223" s="24"/>
      <c r="AT223" s="24"/>
      <c r="AU223" s="19"/>
      <c r="AV223" s="24"/>
      <c r="AW223" s="82">
        <f ca="1">Table1[[#This Row],[Mortage left]]/Table1[[#This Row],[Value of the house]]</f>
        <v>0.87044923038924882</v>
      </c>
      <c r="AX223" s="29">
        <f t="shared" ca="1" si="102"/>
        <v>0</v>
      </c>
      <c r="AY223" s="30"/>
      <c r="AZ223" s="19"/>
      <c r="BA223" s="68">
        <f ca="1" xml:space="preserve"> IF(Table1[[#This Row],[Area]]="Sedi Beshr",Table1[[#This Row],[Income]],0)</f>
        <v>0</v>
      </c>
      <c r="BB223" s="65"/>
      <c r="BC223" s="65">
        <f ca="1" xml:space="preserve"> IF(Table1[[#This Row],[Area]]="Miami",Table1[[#This Row],[Income]],0)</f>
        <v>0</v>
      </c>
      <c r="BD223" s="65"/>
      <c r="BE223" s="65">
        <f ca="1" xml:space="preserve"> IF(Table1[[#This Row],[Area]]="El-Shatbi",Table1[[#This Row],[Income]],0)</f>
        <v>0</v>
      </c>
      <c r="BF223" s="65"/>
      <c r="BG223" s="65">
        <f ca="1" xml:space="preserve"> IF(Table1[[#This Row],[Area]]="el-Hanovil",Table1[[#This Row],[Income]],0)</f>
        <v>5858</v>
      </c>
      <c r="BH223" s="65"/>
      <c r="BI223" s="65">
        <f ca="1" xml:space="preserve"> IF(Table1[[#This Row],[Area]]="El-Dekhila",Table1[[#This Row],[Income]],0)</f>
        <v>0</v>
      </c>
      <c r="BJ223" s="66"/>
      <c r="BK223" s="16"/>
      <c r="BL223" s="68">
        <f ca="1"/>
        <v>3355</v>
      </c>
      <c r="BM223" s="65"/>
      <c r="BN223" s="65">
        <f ca="1"/>
        <v>0</v>
      </c>
      <c r="BO223" s="65"/>
      <c r="BP223" s="65">
        <f ca="1"/>
        <v>0</v>
      </c>
      <c r="BQ223" s="65"/>
      <c r="BR223" s="65">
        <f ca="1"/>
        <v>0</v>
      </c>
      <c r="BS223" s="65"/>
      <c r="BT223" s="65">
        <f ca="1"/>
        <v>0</v>
      </c>
      <c r="BU223" s="24"/>
      <c r="BV223" s="65">
        <f ca="1"/>
        <v>0</v>
      </c>
      <c r="BW223" s="19"/>
      <c r="BX223" s="16"/>
      <c r="BY223" s="56">
        <f ca="1">IF(Table1[[#This Row],[Debt]]&gt;Table1[[#This Row],[Income]],1,0)</f>
        <v>0</v>
      </c>
      <c r="BZ223" s="19"/>
      <c r="CA223" s="24"/>
      <c r="CB223" s="76">
        <f t="shared" ca="1" si="103"/>
        <v>34</v>
      </c>
      <c r="CC223" s="24"/>
      <c r="CD223" s="19"/>
      <c r="CE223" s="16"/>
      <c r="CF223" s="16"/>
      <c r="CG223" s="16"/>
      <c r="CH223" s="16"/>
    </row>
    <row r="224" spans="1:86" x14ac:dyDescent="0.35">
      <c r="A224" s="1">
        <f t="shared" ca="1" si="79"/>
        <v>1</v>
      </c>
      <c r="B224" s="1" t="str">
        <f t="shared" ca="1" si="80"/>
        <v>Women</v>
      </c>
      <c r="C224" s="1">
        <f t="shared" ca="1" si="81"/>
        <v>38</v>
      </c>
      <c r="D224" s="1">
        <f t="shared" ca="1" si="82"/>
        <v>1</v>
      </c>
      <c r="E224" s="1" t="str">
        <f t="shared" ca="1" si="83"/>
        <v>health</v>
      </c>
      <c r="F224" s="1">
        <f t="shared" ca="1" si="84"/>
        <v>5</v>
      </c>
      <c r="G224" s="1" t="str">
        <f t="shared" ca="1" si="85"/>
        <v>other</v>
      </c>
      <c r="H224" s="1">
        <f t="shared" ca="1" si="86"/>
        <v>2</v>
      </c>
      <c r="I224" s="1">
        <f t="shared" ca="1" si="78"/>
        <v>1</v>
      </c>
      <c r="J224" s="70">
        <f t="shared" ca="1" si="87"/>
        <v>3095</v>
      </c>
      <c r="K224" s="1">
        <f t="shared" ca="1" si="88"/>
        <v>1</v>
      </c>
      <c r="L224" s="1" t="str">
        <f t="shared" ca="1" si="89"/>
        <v>El-Shatbi</v>
      </c>
      <c r="M224" s="70">
        <f t="shared" ca="1" si="90"/>
        <v>12380</v>
      </c>
      <c r="N224" s="70">
        <f t="shared" ca="1" si="91"/>
        <v>11715.134868238969</v>
      </c>
      <c r="O224" s="70">
        <f t="shared" ca="1" si="92"/>
        <v>187.27876364885179</v>
      </c>
      <c r="P224" s="70">
        <f t="shared" ca="1" si="93"/>
        <v>34</v>
      </c>
      <c r="Q224" s="70">
        <f t="shared" ca="1" si="94"/>
        <v>2858.5584844173327</v>
      </c>
      <c r="R224" s="70">
        <f t="shared" ca="1" si="95"/>
        <v>3343.9294473384734</v>
      </c>
      <c r="S224" s="70">
        <f t="shared" ca="1" si="96"/>
        <v>15911.208210987326</v>
      </c>
      <c r="T224" s="70">
        <f t="shared" ca="1" si="97"/>
        <v>14607.693352656301</v>
      </c>
      <c r="U224" s="70">
        <f t="shared" ca="1" si="98"/>
        <v>1303.5148583310256</v>
      </c>
      <c r="W224" s="7">
        <f t="shared" ca="1" si="99"/>
        <v>1</v>
      </c>
      <c r="X224" s="4">
        <f t="shared" ca="1" si="100"/>
        <v>0</v>
      </c>
      <c r="Y224" s="4"/>
      <c r="Z224" s="4"/>
      <c r="AA224" s="8"/>
      <c r="AC224" s="7">
        <f ca="1">IF(Table1[[#This Row],[field of work]] = "teaching",1,0)</f>
        <v>0</v>
      </c>
      <c r="AD224" s="4">
        <f ca="1">IF(Table1[[#This Row],[field of work]] = "health", 1,0)</f>
        <v>1</v>
      </c>
      <c r="AE224" s="4">
        <f ca="1">IF(Table1[[#This Row],[field of work]] = "construction", 1,0)</f>
        <v>0</v>
      </c>
      <c r="AF224" s="4">
        <f ca="1">IF(Table1[[#This Row],[field of work]] = "IT", 1,0)</f>
        <v>0</v>
      </c>
      <c r="AG224" s="4">
        <f ca="1">IF(Table1[[#This Row],[field of work]] = "general work", 1,0)</f>
        <v>0</v>
      </c>
      <c r="AH224" s="4">
        <f ca="1">IF(Table1[[#This Row],[field of work]] = "agriculture", 1,0)</f>
        <v>0</v>
      </c>
      <c r="AI224" s="4"/>
      <c r="AJ224" s="4"/>
      <c r="AK224" s="4"/>
      <c r="AL224" s="4"/>
      <c r="AM224" s="4"/>
      <c r="AN224" s="4"/>
      <c r="AO224" s="8"/>
      <c r="AP224" s="18">
        <f t="shared" ca="1" si="101"/>
        <v>187.27876364885179</v>
      </c>
      <c r="AQ224" s="19"/>
      <c r="AR224" s="23">
        <f ca="1">IF(Table1[[#This Row],[Debt]]&gt;$AS$2,1,0)</f>
        <v>1</v>
      </c>
      <c r="AS224" s="24"/>
      <c r="AT224" s="24"/>
      <c r="AU224" s="19"/>
      <c r="AV224" s="24"/>
      <c r="AW224" s="82">
        <f ca="1">Table1[[#This Row],[Mortage left]]/Table1[[#This Row],[Value of the house]]</f>
        <v>0.94629522360573259</v>
      </c>
      <c r="AX224" s="29">
        <f t="shared" ca="1" si="102"/>
        <v>0</v>
      </c>
      <c r="AY224" s="30"/>
      <c r="AZ224" s="19"/>
      <c r="BA224" s="68">
        <f ca="1" xml:space="preserve"> IF(Table1[[#This Row],[Area]]="Sedi Beshr",Table1[[#This Row],[Income]],0)</f>
        <v>0</v>
      </c>
      <c r="BB224" s="65"/>
      <c r="BC224" s="65">
        <f ca="1" xml:space="preserve"> IF(Table1[[#This Row],[Area]]="Miami",Table1[[#This Row],[Income]],0)</f>
        <v>0</v>
      </c>
      <c r="BD224" s="65"/>
      <c r="BE224" s="65">
        <f ca="1" xml:space="preserve"> IF(Table1[[#This Row],[Area]]="El-Shatbi",Table1[[#This Row],[Income]],0)</f>
        <v>3095</v>
      </c>
      <c r="BF224" s="65"/>
      <c r="BG224" s="65">
        <f ca="1" xml:space="preserve"> IF(Table1[[#This Row],[Area]]="el-Hanovil",Table1[[#This Row],[Income]],0)</f>
        <v>0</v>
      </c>
      <c r="BH224" s="65"/>
      <c r="BI224" s="65">
        <f ca="1" xml:space="preserve"> IF(Table1[[#This Row],[Area]]="El-Dekhila",Table1[[#This Row],[Income]],0)</f>
        <v>0</v>
      </c>
      <c r="BJ224" s="66"/>
      <c r="BK224" s="16"/>
      <c r="BL224" s="68">
        <f ca="1"/>
        <v>5858</v>
      </c>
      <c r="BM224" s="65"/>
      <c r="BN224" s="65">
        <f ca="1"/>
        <v>0</v>
      </c>
      <c r="BO224" s="65"/>
      <c r="BP224" s="65">
        <f ca="1"/>
        <v>0</v>
      </c>
      <c r="BQ224" s="65"/>
      <c r="BR224" s="65">
        <f ca="1"/>
        <v>0</v>
      </c>
      <c r="BS224" s="65"/>
      <c r="BT224" s="65">
        <f ca="1"/>
        <v>0</v>
      </c>
      <c r="BU224" s="24"/>
      <c r="BV224" s="65">
        <f ca="1"/>
        <v>0</v>
      </c>
      <c r="BW224" s="19"/>
      <c r="BX224" s="16"/>
      <c r="BY224" s="56">
        <f ca="1">IF(Table1[[#This Row],[Debt]]&gt;Table1[[#This Row],[Income]],1,0)</f>
        <v>0</v>
      </c>
      <c r="BZ224" s="19"/>
      <c r="CA224" s="24"/>
      <c r="CB224" s="76">
        <f t="shared" ca="1" si="103"/>
        <v>30</v>
      </c>
      <c r="CC224" s="24"/>
      <c r="CD224" s="19"/>
      <c r="CE224" s="16"/>
      <c r="CF224" s="16"/>
      <c r="CG224" s="16"/>
      <c r="CH224" s="16"/>
    </row>
    <row r="225" spans="1:86" x14ac:dyDescent="0.35">
      <c r="A225" s="1">
        <f t="shared" ca="1" si="79"/>
        <v>1</v>
      </c>
      <c r="B225" s="1" t="str">
        <f t="shared" ca="1" si="80"/>
        <v>Women</v>
      </c>
      <c r="C225" s="1">
        <f t="shared" ca="1" si="81"/>
        <v>28</v>
      </c>
      <c r="D225" s="1">
        <f t="shared" ca="1" si="82"/>
        <v>5</v>
      </c>
      <c r="E225" s="1" t="str">
        <f t="shared" ca="1" si="83"/>
        <v>general work</v>
      </c>
      <c r="F225" s="1">
        <f t="shared" ca="1" si="84"/>
        <v>2</v>
      </c>
      <c r="G225" s="1" t="str">
        <f t="shared" ca="1" si="85"/>
        <v>college</v>
      </c>
      <c r="H225" s="1">
        <f t="shared" ca="1" si="86"/>
        <v>1</v>
      </c>
      <c r="I225" s="1">
        <f t="shared" ca="1" si="78"/>
        <v>3</v>
      </c>
      <c r="J225" s="70">
        <f t="shared" ca="1" si="87"/>
        <v>1891</v>
      </c>
      <c r="K225" s="1">
        <f t="shared" ca="1" si="88"/>
        <v>2</v>
      </c>
      <c r="L225" s="1" t="str">
        <f t="shared" ca="1" si="89"/>
        <v>Miami</v>
      </c>
      <c r="M225" s="70">
        <f t="shared" ca="1" si="90"/>
        <v>7564</v>
      </c>
      <c r="N225" s="70">
        <f t="shared" ca="1" si="91"/>
        <v>1645.7186958760628</v>
      </c>
      <c r="O225" s="70">
        <f t="shared" ca="1" si="92"/>
        <v>2009.5271528961223</v>
      </c>
      <c r="P225" s="70">
        <f t="shared" ca="1" si="93"/>
        <v>35</v>
      </c>
      <c r="Q225" s="70">
        <f t="shared" ca="1" si="94"/>
        <v>556.84114270640293</v>
      </c>
      <c r="R225" s="70">
        <f t="shared" ca="1" si="95"/>
        <v>17.848167430219767</v>
      </c>
      <c r="S225" s="70">
        <f t="shared" ca="1" si="96"/>
        <v>9591.3753203263423</v>
      </c>
      <c r="T225" s="70">
        <f t="shared" ca="1" si="97"/>
        <v>2237.559838582466</v>
      </c>
      <c r="U225" s="70">
        <f t="shared" ca="1" si="98"/>
        <v>7353.8154817438763</v>
      </c>
      <c r="W225" s="7">
        <f t="shared" ca="1" si="99"/>
        <v>1</v>
      </c>
      <c r="X225" s="4">
        <f t="shared" ca="1" si="100"/>
        <v>0</v>
      </c>
      <c r="Y225" s="4"/>
      <c r="Z225" s="4"/>
      <c r="AA225" s="8"/>
      <c r="AC225" s="7">
        <f ca="1">IF(Table1[[#This Row],[field of work]] = "teaching",1,0)</f>
        <v>0</v>
      </c>
      <c r="AD225" s="4">
        <f ca="1">IF(Table1[[#This Row],[field of work]] = "health", 1,0)</f>
        <v>0</v>
      </c>
      <c r="AE225" s="4">
        <f ca="1">IF(Table1[[#This Row],[field of work]] = "construction", 1,0)</f>
        <v>0</v>
      </c>
      <c r="AF225" s="4">
        <f ca="1">IF(Table1[[#This Row],[field of work]] = "IT", 1,0)</f>
        <v>0</v>
      </c>
      <c r="AG225" s="4">
        <f ca="1">IF(Table1[[#This Row],[field of work]] = "general work", 1,0)</f>
        <v>1</v>
      </c>
      <c r="AH225" s="4">
        <f ca="1">IF(Table1[[#This Row],[field of work]] = "agriculture", 1,0)</f>
        <v>0</v>
      </c>
      <c r="AI225" s="4"/>
      <c r="AJ225" s="4"/>
      <c r="AK225" s="4"/>
      <c r="AL225" s="4"/>
      <c r="AM225" s="4"/>
      <c r="AN225" s="4"/>
      <c r="AO225" s="8"/>
      <c r="AP225" s="18">
        <f t="shared" ca="1" si="101"/>
        <v>669.84238429870743</v>
      </c>
      <c r="AQ225" s="19"/>
      <c r="AR225" s="23">
        <f ca="1">IF(Table1[[#This Row],[Debt]]&gt;$AS$2,1,0)</f>
        <v>0</v>
      </c>
      <c r="AS225" s="24"/>
      <c r="AT225" s="24"/>
      <c r="AU225" s="19"/>
      <c r="AV225" s="24"/>
      <c r="AW225" s="82">
        <f ca="1">Table1[[#This Row],[Mortage left]]/Table1[[#This Row],[Value of the house]]</f>
        <v>0.21757254043840069</v>
      </c>
      <c r="AX225" s="29">
        <f t="shared" ca="1" si="102"/>
        <v>1</v>
      </c>
      <c r="AY225" s="30"/>
      <c r="AZ225" s="19"/>
      <c r="BA225" s="68">
        <f ca="1" xml:space="preserve"> IF(Table1[[#This Row],[Area]]="Sedi Beshr",Table1[[#This Row],[Income]],0)</f>
        <v>0</v>
      </c>
      <c r="BB225" s="65"/>
      <c r="BC225" s="65">
        <f ca="1" xml:space="preserve"> IF(Table1[[#This Row],[Area]]="Miami",Table1[[#This Row],[Income]],0)</f>
        <v>1891</v>
      </c>
      <c r="BD225" s="65"/>
      <c r="BE225" s="65">
        <f ca="1" xml:space="preserve"> IF(Table1[[#This Row],[Area]]="El-Shatbi",Table1[[#This Row],[Income]],0)</f>
        <v>0</v>
      </c>
      <c r="BF225" s="65"/>
      <c r="BG225" s="65">
        <f ca="1" xml:space="preserve"> IF(Table1[[#This Row],[Area]]="el-Hanovil",Table1[[#This Row],[Income]],0)</f>
        <v>0</v>
      </c>
      <c r="BH225" s="65"/>
      <c r="BI225" s="65">
        <f ca="1" xml:space="preserve"> IF(Table1[[#This Row],[Area]]="El-Dekhila",Table1[[#This Row],[Income]],0)</f>
        <v>0</v>
      </c>
      <c r="BJ225" s="66"/>
      <c r="BK225" s="16"/>
      <c r="BL225" s="68">
        <f ca="1"/>
        <v>3095</v>
      </c>
      <c r="BM225" s="65"/>
      <c r="BN225" s="65">
        <f ca="1"/>
        <v>0</v>
      </c>
      <c r="BO225" s="65"/>
      <c r="BP225" s="65">
        <f ca="1"/>
        <v>0</v>
      </c>
      <c r="BQ225" s="65"/>
      <c r="BR225" s="65">
        <f ca="1"/>
        <v>0</v>
      </c>
      <c r="BS225" s="65"/>
      <c r="BT225" s="65">
        <f ca="1"/>
        <v>0</v>
      </c>
      <c r="BU225" s="24"/>
      <c r="BV225" s="65">
        <f ca="1"/>
        <v>0</v>
      </c>
      <c r="BW225" s="19"/>
      <c r="BX225" s="16"/>
      <c r="BY225" s="56">
        <f ca="1">IF(Table1[[#This Row],[Debt]]&gt;Table1[[#This Row],[Income]],1,0)</f>
        <v>0</v>
      </c>
      <c r="BZ225" s="19"/>
      <c r="CA225" s="24"/>
      <c r="CB225" s="76">
        <f t="shared" ca="1" si="103"/>
        <v>38</v>
      </c>
      <c r="CC225" s="24"/>
      <c r="CD225" s="19"/>
      <c r="CE225" s="16"/>
      <c r="CF225" s="16"/>
      <c r="CG225" s="16"/>
      <c r="CH225" s="16"/>
    </row>
    <row r="226" spans="1:86" x14ac:dyDescent="0.35">
      <c r="A226" s="1">
        <f t="shared" ca="1" si="79"/>
        <v>1</v>
      </c>
      <c r="B226" s="1" t="str">
        <f t="shared" ca="1" si="80"/>
        <v>Women</v>
      </c>
      <c r="C226" s="1">
        <f t="shared" ca="1" si="81"/>
        <v>27</v>
      </c>
      <c r="D226" s="1">
        <f t="shared" ca="1" si="82"/>
        <v>4</v>
      </c>
      <c r="E226" s="1" t="str">
        <f t="shared" ca="1" si="83"/>
        <v>IT</v>
      </c>
      <c r="F226" s="1">
        <f t="shared" ca="1" si="84"/>
        <v>3</v>
      </c>
      <c r="G226" s="1" t="str">
        <f t="shared" ca="1" si="85"/>
        <v>university</v>
      </c>
      <c r="H226" s="1">
        <f t="shared" ca="1" si="86"/>
        <v>4</v>
      </c>
      <c r="I226" s="1">
        <f t="shared" ca="1" si="78"/>
        <v>1</v>
      </c>
      <c r="J226" s="70">
        <f t="shared" ca="1" si="87"/>
        <v>5860</v>
      </c>
      <c r="K226" s="1">
        <f t="shared" ca="1" si="88"/>
        <v>3</v>
      </c>
      <c r="L226" s="1" t="str">
        <f t="shared" ca="1" si="89"/>
        <v>El-Hanovil</v>
      </c>
      <c r="M226" s="70">
        <f t="shared" ca="1" si="90"/>
        <v>17580</v>
      </c>
      <c r="N226" s="70">
        <f t="shared" ca="1" si="91"/>
        <v>14015.90189371023</v>
      </c>
      <c r="O226" s="70">
        <f t="shared" ca="1" si="92"/>
        <v>4518.216101847207</v>
      </c>
      <c r="P226" s="70">
        <f t="shared" ca="1" si="93"/>
        <v>4445</v>
      </c>
      <c r="Q226" s="70">
        <f t="shared" ca="1" si="94"/>
        <v>3327.8476384112837</v>
      </c>
      <c r="R226" s="70">
        <f t="shared" ca="1" si="95"/>
        <v>214.51200836641158</v>
      </c>
      <c r="S226" s="70">
        <f t="shared" ca="1" si="96"/>
        <v>22312.728110213618</v>
      </c>
      <c r="T226" s="70">
        <f t="shared" ca="1" si="97"/>
        <v>21788.749532121514</v>
      </c>
      <c r="U226" s="70">
        <f t="shared" ca="1" si="98"/>
        <v>523.97857809210473</v>
      </c>
      <c r="W226" s="7">
        <f t="shared" ca="1" si="99"/>
        <v>1</v>
      </c>
      <c r="X226" s="4">
        <f t="shared" ca="1" si="100"/>
        <v>0</v>
      </c>
      <c r="Y226" s="4"/>
      <c r="Z226" s="4"/>
      <c r="AA226" s="8"/>
      <c r="AC226" s="7">
        <f ca="1">IF(Table1[[#This Row],[field of work]] = "teaching",1,0)</f>
        <v>0</v>
      </c>
      <c r="AD226" s="4">
        <f ca="1">IF(Table1[[#This Row],[field of work]] = "health", 1,0)</f>
        <v>0</v>
      </c>
      <c r="AE226" s="4">
        <f ca="1">IF(Table1[[#This Row],[field of work]] = "construction", 1,0)</f>
        <v>0</v>
      </c>
      <c r="AF226" s="4">
        <f ca="1">IF(Table1[[#This Row],[field of work]] = "IT", 1,0)</f>
        <v>1</v>
      </c>
      <c r="AG226" s="4">
        <f ca="1">IF(Table1[[#This Row],[field of work]] = "general work", 1,0)</f>
        <v>0</v>
      </c>
      <c r="AH226" s="4">
        <f ca="1">IF(Table1[[#This Row],[field of work]] = "agriculture", 1,0)</f>
        <v>0</v>
      </c>
      <c r="AI226" s="4"/>
      <c r="AJ226" s="4"/>
      <c r="AK226" s="4"/>
      <c r="AL226" s="4"/>
      <c r="AM226" s="4"/>
      <c r="AN226" s="4"/>
      <c r="AO226" s="8"/>
      <c r="AP226" s="18">
        <f t="shared" ca="1" si="101"/>
        <v>4518.216101847207</v>
      </c>
      <c r="AQ226" s="19"/>
      <c r="AR226" s="23">
        <f ca="1">IF(Table1[[#This Row],[Debt]]&gt;$AS$2,1,0)</f>
        <v>1</v>
      </c>
      <c r="AS226" s="24"/>
      <c r="AT226" s="24"/>
      <c r="AU226" s="19"/>
      <c r="AV226" s="24"/>
      <c r="AW226" s="82">
        <f ca="1">Table1[[#This Row],[Mortage left]]/Table1[[#This Row],[Value of the house]]</f>
        <v>0.79726404401082085</v>
      </c>
      <c r="AX226" s="29">
        <f t="shared" ca="1" si="102"/>
        <v>0</v>
      </c>
      <c r="AY226" s="30"/>
      <c r="AZ226" s="19"/>
      <c r="BA226" s="68">
        <f ca="1" xml:space="preserve"> IF(Table1[[#This Row],[Area]]="Sedi Beshr",Table1[[#This Row],[Income]],0)</f>
        <v>0</v>
      </c>
      <c r="BB226" s="65"/>
      <c r="BC226" s="65">
        <f ca="1" xml:space="preserve"> IF(Table1[[#This Row],[Area]]="Miami",Table1[[#This Row],[Income]],0)</f>
        <v>0</v>
      </c>
      <c r="BD226" s="65"/>
      <c r="BE226" s="65">
        <f ca="1" xml:space="preserve"> IF(Table1[[#This Row],[Area]]="El-Shatbi",Table1[[#This Row],[Income]],0)</f>
        <v>0</v>
      </c>
      <c r="BF226" s="65"/>
      <c r="BG226" s="65">
        <f ca="1" xml:space="preserve"> IF(Table1[[#This Row],[Area]]="el-Hanovil",Table1[[#This Row],[Income]],0)</f>
        <v>5860</v>
      </c>
      <c r="BH226" s="65"/>
      <c r="BI226" s="65">
        <f ca="1" xml:space="preserve"> IF(Table1[[#This Row],[Area]]="El-Dekhila",Table1[[#This Row],[Income]],0)</f>
        <v>0</v>
      </c>
      <c r="BJ226" s="66"/>
      <c r="BK226" s="16"/>
      <c r="BL226" s="68">
        <f ca="1"/>
        <v>0</v>
      </c>
      <c r="BM226" s="65"/>
      <c r="BN226" s="65">
        <f ca="1"/>
        <v>0</v>
      </c>
      <c r="BO226" s="65"/>
      <c r="BP226" s="65">
        <f ca="1"/>
        <v>0</v>
      </c>
      <c r="BQ226" s="65"/>
      <c r="BR226" s="65">
        <f ca="1"/>
        <v>0</v>
      </c>
      <c r="BS226" s="65"/>
      <c r="BT226" s="65">
        <f ca="1"/>
        <v>1891</v>
      </c>
      <c r="BU226" s="24"/>
      <c r="BV226" s="65">
        <f ca="1"/>
        <v>0</v>
      </c>
      <c r="BW226" s="19"/>
      <c r="BX226" s="16"/>
      <c r="BY226" s="56">
        <f ca="1">IF(Table1[[#This Row],[Debt]]&gt;Table1[[#This Row],[Income]],1,0)</f>
        <v>0</v>
      </c>
      <c r="BZ226" s="19"/>
      <c r="CA226" s="24"/>
      <c r="CB226" s="76">
        <f t="shared" ca="1" si="103"/>
        <v>28</v>
      </c>
      <c r="CC226" s="24"/>
      <c r="CD226" s="19"/>
      <c r="CE226" s="16"/>
      <c r="CF226" s="16"/>
      <c r="CG226" s="16"/>
      <c r="CH226" s="16"/>
    </row>
    <row r="227" spans="1:86" x14ac:dyDescent="0.35">
      <c r="A227" s="1">
        <f t="shared" ca="1" si="79"/>
        <v>1</v>
      </c>
      <c r="B227" s="1" t="str">
        <f t="shared" ca="1" si="80"/>
        <v>Women</v>
      </c>
      <c r="C227" s="1">
        <f t="shared" ca="1" si="81"/>
        <v>20</v>
      </c>
      <c r="D227" s="1">
        <f t="shared" ca="1" si="82"/>
        <v>3</v>
      </c>
      <c r="E227" s="1" t="str">
        <f t="shared" ca="1" si="83"/>
        <v>teaching</v>
      </c>
      <c r="F227" s="1">
        <f t="shared" ca="1" si="84"/>
        <v>4</v>
      </c>
      <c r="G227" s="1" t="str">
        <f t="shared" ca="1" si="85"/>
        <v>technical</v>
      </c>
      <c r="H227" s="1">
        <f t="shared" ca="1" si="86"/>
        <v>0</v>
      </c>
      <c r="I227" s="1">
        <f t="shared" ca="1" si="78"/>
        <v>2</v>
      </c>
      <c r="J227" s="70">
        <f t="shared" ca="1" si="87"/>
        <v>5867</v>
      </c>
      <c r="K227" s="1">
        <f t="shared" ca="1" si="88"/>
        <v>3</v>
      </c>
      <c r="L227" s="1" t="str">
        <f t="shared" ca="1" si="89"/>
        <v>El-Hanovil</v>
      </c>
      <c r="M227" s="70">
        <f t="shared" ca="1" si="90"/>
        <v>23468</v>
      </c>
      <c r="N227" s="70">
        <f t="shared" ca="1" si="91"/>
        <v>20962.513753091909</v>
      </c>
      <c r="O227" s="70">
        <f t="shared" ca="1" si="92"/>
        <v>404.22114665898312</v>
      </c>
      <c r="P227" s="70">
        <f t="shared" ca="1" si="93"/>
        <v>47</v>
      </c>
      <c r="Q227" s="70">
        <f t="shared" ca="1" si="94"/>
        <v>9334.542003140592</v>
      </c>
      <c r="R227" s="70">
        <f t="shared" ca="1" si="95"/>
        <v>4861.7928771969309</v>
      </c>
      <c r="S227" s="70">
        <f t="shared" ca="1" si="96"/>
        <v>28734.014023855914</v>
      </c>
      <c r="T227" s="70">
        <f t="shared" ca="1" si="97"/>
        <v>30344.055756232501</v>
      </c>
      <c r="U227" s="70">
        <f t="shared" ca="1" si="98"/>
        <v>-1610.0417323765869</v>
      </c>
      <c r="W227" s="7">
        <f t="shared" ca="1" si="99"/>
        <v>1</v>
      </c>
      <c r="X227" s="4">
        <f t="shared" ca="1" si="100"/>
        <v>0</v>
      </c>
      <c r="Y227" s="4"/>
      <c r="Z227" s="4"/>
      <c r="AA227" s="8"/>
      <c r="AC227" s="7">
        <f ca="1">IF(Table1[[#This Row],[field of work]] = "teaching",1,0)</f>
        <v>1</v>
      </c>
      <c r="AD227" s="4">
        <f ca="1">IF(Table1[[#This Row],[field of work]] = "health", 1,0)</f>
        <v>0</v>
      </c>
      <c r="AE227" s="4">
        <f ca="1">IF(Table1[[#This Row],[field of work]] = "construction", 1,0)</f>
        <v>0</v>
      </c>
      <c r="AF227" s="4">
        <f ca="1">IF(Table1[[#This Row],[field of work]] = "IT", 1,0)</f>
        <v>0</v>
      </c>
      <c r="AG227" s="4">
        <f ca="1">IF(Table1[[#This Row],[field of work]] = "general work", 1,0)</f>
        <v>0</v>
      </c>
      <c r="AH227" s="4">
        <f ca="1">IF(Table1[[#This Row],[field of work]] = "agriculture", 1,0)</f>
        <v>0</v>
      </c>
      <c r="AI227" s="4"/>
      <c r="AJ227" s="4"/>
      <c r="AK227" s="4"/>
      <c r="AL227" s="4"/>
      <c r="AM227" s="4"/>
      <c r="AN227" s="4"/>
      <c r="AO227" s="8"/>
      <c r="AP227" s="18">
        <f t="shared" ca="1" si="101"/>
        <v>202.11057332949156</v>
      </c>
      <c r="AQ227" s="19"/>
      <c r="AR227" s="23">
        <f ca="1">IF(Table1[[#This Row],[Debt]]&gt;$AS$2,1,0)</f>
        <v>1</v>
      </c>
      <c r="AS227" s="24"/>
      <c r="AT227" s="24"/>
      <c r="AU227" s="19"/>
      <c r="AV227" s="24"/>
      <c r="AW227" s="82">
        <f ca="1">Table1[[#This Row],[Mortage left]]/Table1[[#This Row],[Value of the house]]</f>
        <v>0.89323818617231587</v>
      </c>
      <c r="AX227" s="29">
        <f t="shared" ca="1" si="102"/>
        <v>0</v>
      </c>
      <c r="AY227" s="30"/>
      <c r="AZ227" s="19"/>
      <c r="BA227" s="68">
        <f ca="1" xml:space="preserve"> IF(Table1[[#This Row],[Area]]="Sedi Beshr",Table1[[#This Row],[Income]],0)</f>
        <v>0</v>
      </c>
      <c r="BB227" s="65"/>
      <c r="BC227" s="65">
        <f ca="1" xml:space="preserve"> IF(Table1[[#This Row],[Area]]="Miami",Table1[[#This Row],[Income]],0)</f>
        <v>0</v>
      </c>
      <c r="BD227" s="65"/>
      <c r="BE227" s="65">
        <f ca="1" xml:space="preserve"> IF(Table1[[#This Row],[Area]]="El-Shatbi",Table1[[#This Row],[Income]],0)</f>
        <v>0</v>
      </c>
      <c r="BF227" s="65"/>
      <c r="BG227" s="65">
        <f ca="1" xml:space="preserve"> IF(Table1[[#This Row],[Area]]="el-Hanovil",Table1[[#This Row],[Income]],0)</f>
        <v>5867</v>
      </c>
      <c r="BH227" s="65"/>
      <c r="BI227" s="65">
        <f ca="1" xml:space="preserve"> IF(Table1[[#This Row],[Area]]="El-Dekhila",Table1[[#This Row],[Income]],0)</f>
        <v>0</v>
      </c>
      <c r="BJ227" s="66"/>
      <c r="BK227" s="16"/>
      <c r="BL227" s="68">
        <f ca="1"/>
        <v>0</v>
      </c>
      <c r="BM227" s="65"/>
      <c r="BN227" s="65">
        <f ca="1"/>
        <v>0</v>
      </c>
      <c r="BO227" s="65"/>
      <c r="BP227" s="65">
        <f ca="1"/>
        <v>0</v>
      </c>
      <c r="BQ227" s="65"/>
      <c r="BR227" s="65">
        <f ca="1"/>
        <v>5860</v>
      </c>
      <c r="BS227" s="65"/>
      <c r="BT227" s="65">
        <f ca="1"/>
        <v>0</v>
      </c>
      <c r="BU227" s="24"/>
      <c r="BV227" s="65">
        <f ca="1"/>
        <v>0</v>
      </c>
      <c r="BW227" s="19"/>
      <c r="BX227" s="16"/>
      <c r="BY227" s="56">
        <f ca="1">IF(Table1[[#This Row],[Debt]]&gt;Table1[[#This Row],[Income]],1,0)</f>
        <v>1</v>
      </c>
      <c r="BZ227" s="19"/>
      <c r="CA227" s="24"/>
      <c r="CB227" s="76">
        <f t="shared" ca="1" si="103"/>
        <v>27</v>
      </c>
      <c r="CC227" s="24"/>
      <c r="CD227" s="19"/>
      <c r="CE227" s="16"/>
      <c r="CF227" s="16"/>
      <c r="CG227" s="16"/>
      <c r="CH227" s="16"/>
    </row>
    <row r="228" spans="1:86" x14ac:dyDescent="0.35">
      <c r="A228" s="1">
        <f t="shared" ca="1" si="79"/>
        <v>0</v>
      </c>
      <c r="B228" s="1" t="str">
        <f t="shared" ca="1" si="80"/>
        <v>Men</v>
      </c>
      <c r="C228" s="1">
        <f t="shared" ca="1" si="81"/>
        <v>34</v>
      </c>
      <c r="D228" s="1">
        <f t="shared" ca="1" si="82"/>
        <v>4</v>
      </c>
      <c r="E228" s="1" t="str">
        <f t="shared" ca="1" si="83"/>
        <v>IT</v>
      </c>
      <c r="F228" s="1">
        <f t="shared" ca="1" si="84"/>
        <v>5</v>
      </c>
      <c r="G228" s="1" t="str">
        <f t="shared" ca="1" si="85"/>
        <v>other</v>
      </c>
      <c r="H228" s="1">
        <f t="shared" ca="1" si="86"/>
        <v>0</v>
      </c>
      <c r="I228" s="1">
        <f t="shared" ca="1" si="78"/>
        <v>3</v>
      </c>
      <c r="J228" s="70">
        <f t="shared" ca="1" si="87"/>
        <v>1478</v>
      </c>
      <c r="K228" s="1">
        <f t="shared" ca="1" si="88"/>
        <v>4</v>
      </c>
      <c r="L228" s="1" t="str">
        <f t="shared" ca="1" si="89"/>
        <v>El-Dekhila</v>
      </c>
      <c r="M228" s="70">
        <f t="shared" ca="1" si="90"/>
        <v>7390</v>
      </c>
      <c r="N228" s="70">
        <f t="shared" ca="1" si="91"/>
        <v>234.16312708072974</v>
      </c>
      <c r="O228" s="70">
        <f t="shared" ca="1" si="92"/>
        <v>4204.0807260701195</v>
      </c>
      <c r="P228" s="70">
        <f t="shared" ca="1" si="93"/>
        <v>480</v>
      </c>
      <c r="Q228" s="70">
        <f t="shared" ca="1" si="94"/>
        <v>2852.7854983622497</v>
      </c>
      <c r="R228" s="70">
        <f t="shared" ca="1" si="95"/>
        <v>1077.2581750359896</v>
      </c>
      <c r="S228" s="70">
        <f t="shared" ca="1" si="96"/>
        <v>12671.338901106108</v>
      </c>
      <c r="T228" s="70">
        <f t="shared" ca="1" si="97"/>
        <v>3566.9486254429794</v>
      </c>
      <c r="U228" s="70">
        <f t="shared" ca="1" si="98"/>
        <v>9104.3902756631287</v>
      </c>
      <c r="W228" s="7">
        <f t="shared" ca="1" si="99"/>
        <v>0</v>
      </c>
      <c r="X228" s="4">
        <f t="shared" ca="1" si="100"/>
        <v>1</v>
      </c>
      <c r="Y228" s="4"/>
      <c r="Z228" s="4"/>
      <c r="AA228" s="8"/>
      <c r="AC228" s="7">
        <f ca="1">IF(Table1[[#This Row],[field of work]] = "teaching",1,0)</f>
        <v>0</v>
      </c>
      <c r="AD228" s="4">
        <f ca="1">IF(Table1[[#This Row],[field of work]] = "health", 1,0)</f>
        <v>0</v>
      </c>
      <c r="AE228" s="4">
        <f ca="1">IF(Table1[[#This Row],[field of work]] = "construction", 1,0)</f>
        <v>0</v>
      </c>
      <c r="AF228" s="4">
        <f ca="1">IF(Table1[[#This Row],[field of work]] = "IT", 1,0)</f>
        <v>1</v>
      </c>
      <c r="AG228" s="4">
        <f ca="1">IF(Table1[[#This Row],[field of work]] = "general work", 1,0)</f>
        <v>0</v>
      </c>
      <c r="AH228" s="4">
        <f ca="1">IF(Table1[[#This Row],[field of work]] = "agriculture", 1,0)</f>
        <v>0</v>
      </c>
      <c r="AI228" s="4"/>
      <c r="AJ228" s="4"/>
      <c r="AK228" s="4"/>
      <c r="AL228" s="4"/>
      <c r="AM228" s="4"/>
      <c r="AN228" s="4"/>
      <c r="AO228" s="8"/>
      <c r="AP228" s="18">
        <f t="shared" ca="1" si="101"/>
        <v>1401.3602420233731</v>
      </c>
      <c r="AQ228" s="19"/>
      <c r="AR228" s="23">
        <f ca="1">IF(Table1[[#This Row],[Debt]]&gt;$AS$2,1,0)</f>
        <v>1</v>
      </c>
      <c r="AS228" s="24"/>
      <c r="AT228" s="24"/>
      <c r="AU228" s="19"/>
      <c r="AV228" s="24"/>
      <c r="AW228" s="82">
        <f ca="1">Table1[[#This Row],[Mortage left]]/Table1[[#This Row],[Value of the house]]</f>
        <v>3.1686485396580477E-2</v>
      </c>
      <c r="AX228" s="29">
        <f t="shared" ca="1" si="102"/>
        <v>1</v>
      </c>
      <c r="AY228" s="30"/>
      <c r="AZ228" s="19"/>
      <c r="BA228" s="68">
        <f ca="1" xml:space="preserve"> IF(Table1[[#This Row],[Area]]="Sedi Beshr",Table1[[#This Row],[Income]],0)</f>
        <v>0</v>
      </c>
      <c r="BB228" s="65"/>
      <c r="BC228" s="65">
        <f ca="1" xml:space="preserve"> IF(Table1[[#This Row],[Area]]="Miami",Table1[[#This Row],[Income]],0)</f>
        <v>0</v>
      </c>
      <c r="BD228" s="65"/>
      <c r="BE228" s="65">
        <f ca="1" xml:space="preserve"> IF(Table1[[#This Row],[Area]]="El-Shatbi",Table1[[#This Row],[Income]],0)</f>
        <v>0</v>
      </c>
      <c r="BF228" s="65"/>
      <c r="BG228" s="65">
        <f ca="1" xml:space="preserve"> IF(Table1[[#This Row],[Area]]="el-Hanovil",Table1[[#This Row],[Income]],0)</f>
        <v>0</v>
      </c>
      <c r="BH228" s="65"/>
      <c r="BI228" s="65">
        <f ca="1" xml:space="preserve"> IF(Table1[[#This Row],[Area]]="El-Dekhila",Table1[[#This Row],[Income]],0)</f>
        <v>1478</v>
      </c>
      <c r="BJ228" s="66"/>
      <c r="BK228" s="16"/>
      <c r="BL228" s="68">
        <f ca="1"/>
        <v>0</v>
      </c>
      <c r="BM228" s="65"/>
      <c r="BN228" s="65">
        <f ca="1"/>
        <v>0</v>
      </c>
      <c r="BO228" s="65"/>
      <c r="BP228" s="65">
        <f ca="1"/>
        <v>5867</v>
      </c>
      <c r="BQ228" s="65"/>
      <c r="BR228" s="65">
        <f ca="1"/>
        <v>0</v>
      </c>
      <c r="BS228" s="65"/>
      <c r="BT228" s="65">
        <f ca="1"/>
        <v>0</v>
      </c>
      <c r="BU228" s="24"/>
      <c r="BV228" s="65">
        <f ca="1"/>
        <v>0</v>
      </c>
      <c r="BW228" s="19"/>
      <c r="BX228" s="16"/>
      <c r="BY228" s="56">
        <f ca="1">IF(Table1[[#This Row],[Debt]]&gt;Table1[[#This Row],[Income]],1,0)</f>
        <v>1</v>
      </c>
      <c r="BZ228" s="19"/>
      <c r="CA228" s="24"/>
      <c r="CB228" s="76">
        <f t="shared" ca="1" si="103"/>
        <v>0</v>
      </c>
      <c r="CC228" s="24"/>
      <c r="CD228" s="19"/>
      <c r="CE228" s="16"/>
      <c r="CF228" s="16"/>
      <c r="CG228" s="16"/>
      <c r="CH228" s="16"/>
    </row>
    <row r="229" spans="1:86" x14ac:dyDescent="0.35">
      <c r="A229" s="1">
        <f t="shared" ca="1" si="79"/>
        <v>0</v>
      </c>
      <c r="B229" s="1" t="str">
        <f t="shared" ca="1" si="80"/>
        <v>Men</v>
      </c>
      <c r="C229" s="1">
        <f t="shared" ca="1" si="81"/>
        <v>39</v>
      </c>
      <c r="D229" s="1">
        <f t="shared" ca="1" si="82"/>
        <v>4</v>
      </c>
      <c r="E229" s="1" t="str">
        <f t="shared" ca="1" si="83"/>
        <v>IT</v>
      </c>
      <c r="F229" s="1">
        <f t="shared" ca="1" si="84"/>
        <v>1</v>
      </c>
      <c r="G229" s="1" t="str">
        <f t="shared" ca="1" si="85"/>
        <v>High school</v>
      </c>
      <c r="H229" s="1">
        <f t="shared" ca="1" si="86"/>
        <v>3</v>
      </c>
      <c r="I229" s="1">
        <f t="shared" ca="1" si="78"/>
        <v>3</v>
      </c>
      <c r="J229" s="70">
        <f t="shared" ca="1" si="87"/>
        <v>6241</v>
      </c>
      <c r="K229" s="1">
        <f t="shared" ca="1" si="88"/>
        <v>2</v>
      </c>
      <c r="L229" s="1" t="str">
        <f t="shared" ca="1" si="89"/>
        <v>Miami</v>
      </c>
      <c r="M229" s="70">
        <f t="shared" ca="1" si="90"/>
        <v>18723</v>
      </c>
      <c r="N229" s="70">
        <f t="shared" ca="1" si="91"/>
        <v>13318.124715615573</v>
      </c>
      <c r="O229" s="70">
        <f t="shared" ca="1" si="92"/>
        <v>12707.272380773682</v>
      </c>
      <c r="P229" s="70">
        <f t="shared" ca="1" si="93"/>
        <v>1426</v>
      </c>
      <c r="Q229" s="70">
        <f t="shared" ca="1" si="94"/>
        <v>3951.0961259741848</v>
      </c>
      <c r="R229" s="70">
        <f t="shared" ca="1" si="95"/>
        <v>2011.8853831743759</v>
      </c>
      <c r="S229" s="70">
        <f t="shared" ca="1" si="96"/>
        <v>33442.15776394806</v>
      </c>
      <c r="T229" s="70">
        <f t="shared" ca="1" si="97"/>
        <v>18695.220841589758</v>
      </c>
      <c r="U229" s="70">
        <f t="shared" ca="1" si="98"/>
        <v>14746.936922358302</v>
      </c>
      <c r="W229" s="7">
        <f t="shared" ca="1" si="99"/>
        <v>0</v>
      </c>
      <c r="X229" s="4">
        <f t="shared" ca="1" si="100"/>
        <v>1</v>
      </c>
      <c r="Y229" s="4"/>
      <c r="Z229" s="4"/>
      <c r="AA229" s="8"/>
      <c r="AC229" s="7">
        <f ca="1">IF(Table1[[#This Row],[field of work]] = "teaching",1,0)</f>
        <v>0</v>
      </c>
      <c r="AD229" s="4">
        <f ca="1">IF(Table1[[#This Row],[field of work]] = "health", 1,0)</f>
        <v>0</v>
      </c>
      <c r="AE229" s="4">
        <f ca="1">IF(Table1[[#This Row],[field of work]] = "construction", 1,0)</f>
        <v>0</v>
      </c>
      <c r="AF229" s="4">
        <f ca="1">IF(Table1[[#This Row],[field of work]] = "IT", 1,0)</f>
        <v>1</v>
      </c>
      <c r="AG229" s="4">
        <f ca="1">IF(Table1[[#This Row],[field of work]] = "general work", 1,0)</f>
        <v>0</v>
      </c>
      <c r="AH229" s="4">
        <f ca="1">IF(Table1[[#This Row],[field of work]] = "agriculture", 1,0)</f>
        <v>0</v>
      </c>
      <c r="AI229" s="4"/>
      <c r="AJ229" s="4"/>
      <c r="AK229" s="4"/>
      <c r="AL229" s="4"/>
      <c r="AM229" s="4"/>
      <c r="AN229" s="4"/>
      <c r="AO229" s="8"/>
      <c r="AP229" s="18">
        <f t="shared" ca="1" si="101"/>
        <v>4235.7574602578943</v>
      </c>
      <c r="AQ229" s="19"/>
      <c r="AR229" s="23">
        <f ca="1">IF(Table1[[#This Row],[Debt]]&gt;$AS$2,1,0)</f>
        <v>1</v>
      </c>
      <c r="AS229" s="24"/>
      <c r="AT229" s="24"/>
      <c r="AU229" s="19"/>
      <c r="AV229" s="24"/>
      <c r="AW229" s="82">
        <f ca="1">Table1[[#This Row],[Mortage left]]/Table1[[#This Row],[Value of the house]]</f>
        <v>0.71132429181304135</v>
      </c>
      <c r="AX229" s="29">
        <f t="shared" ca="1" si="102"/>
        <v>0</v>
      </c>
      <c r="AY229" s="30"/>
      <c r="AZ229" s="19"/>
      <c r="BA229" s="68">
        <f ca="1" xml:space="preserve"> IF(Table1[[#This Row],[Area]]="Sedi Beshr",Table1[[#This Row],[Income]],0)</f>
        <v>0</v>
      </c>
      <c r="BB229" s="65"/>
      <c r="BC229" s="65">
        <f ca="1" xml:space="preserve"> IF(Table1[[#This Row],[Area]]="Miami",Table1[[#This Row],[Income]],0)</f>
        <v>6241</v>
      </c>
      <c r="BD229" s="65"/>
      <c r="BE229" s="65">
        <f ca="1" xml:space="preserve"> IF(Table1[[#This Row],[Area]]="El-Shatbi",Table1[[#This Row],[Income]],0)</f>
        <v>0</v>
      </c>
      <c r="BF229" s="65"/>
      <c r="BG229" s="65">
        <f ca="1" xml:space="preserve"> IF(Table1[[#This Row],[Area]]="el-Hanovil",Table1[[#This Row],[Income]],0)</f>
        <v>0</v>
      </c>
      <c r="BH229" s="65"/>
      <c r="BI229" s="65">
        <f ca="1" xml:space="preserve"> IF(Table1[[#This Row],[Area]]="El-Dekhila",Table1[[#This Row],[Income]],0)</f>
        <v>0</v>
      </c>
      <c r="BJ229" s="66"/>
      <c r="BK229" s="16"/>
      <c r="BL229" s="68">
        <f ca="1"/>
        <v>0</v>
      </c>
      <c r="BM229" s="65"/>
      <c r="BN229" s="65">
        <f ca="1"/>
        <v>0</v>
      </c>
      <c r="BO229" s="65"/>
      <c r="BP229" s="65">
        <f ca="1"/>
        <v>0</v>
      </c>
      <c r="BQ229" s="65"/>
      <c r="BR229" s="65">
        <f ca="1"/>
        <v>1478</v>
      </c>
      <c r="BS229" s="65"/>
      <c r="BT229" s="65">
        <f ca="1"/>
        <v>0</v>
      </c>
      <c r="BU229" s="24"/>
      <c r="BV229" s="65">
        <f ca="1"/>
        <v>0</v>
      </c>
      <c r="BW229" s="19"/>
      <c r="BX229" s="16"/>
      <c r="BY229" s="56">
        <f ca="1">IF(Table1[[#This Row],[Debt]]&gt;Table1[[#This Row],[Income]],1,0)</f>
        <v>0</v>
      </c>
      <c r="BZ229" s="19"/>
      <c r="CA229" s="24"/>
      <c r="CB229" s="76">
        <f t="shared" ca="1" si="103"/>
        <v>34</v>
      </c>
      <c r="CC229" s="24"/>
      <c r="CD229" s="19"/>
      <c r="CE229" s="16"/>
      <c r="CF229" s="16"/>
      <c r="CG229" s="16"/>
      <c r="CH229" s="16"/>
    </row>
    <row r="230" spans="1:86" x14ac:dyDescent="0.35">
      <c r="A230" s="1">
        <f t="shared" ca="1" si="79"/>
        <v>1</v>
      </c>
      <c r="B230" s="1" t="str">
        <f t="shared" ca="1" si="80"/>
        <v>Women</v>
      </c>
      <c r="C230" s="1">
        <f t="shared" ca="1" si="81"/>
        <v>35</v>
      </c>
      <c r="D230" s="1">
        <f t="shared" ca="1" si="82"/>
        <v>5</v>
      </c>
      <c r="E230" s="1" t="str">
        <f t="shared" ca="1" si="83"/>
        <v>general work</v>
      </c>
      <c r="F230" s="1">
        <f t="shared" ca="1" si="84"/>
        <v>2</v>
      </c>
      <c r="G230" s="1" t="str">
        <f t="shared" ca="1" si="85"/>
        <v>college</v>
      </c>
      <c r="H230" s="1">
        <f t="shared" ca="1" si="86"/>
        <v>3</v>
      </c>
      <c r="I230" s="1">
        <f t="shared" ca="1" si="78"/>
        <v>3</v>
      </c>
      <c r="J230" s="70">
        <f t="shared" ca="1" si="87"/>
        <v>4361</v>
      </c>
      <c r="K230" s="1">
        <f t="shared" ca="1" si="88"/>
        <v>5</v>
      </c>
      <c r="L230" s="1" t="str">
        <f t="shared" ca="1" si="89"/>
        <v>Sedi Beshr</v>
      </c>
      <c r="M230" s="70">
        <f t="shared" ca="1" si="90"/>
        <v>26166</v>
      </c>
      <c r="N230" s="70">
        <f t="shared" ca="1" si="91"/>
        <v>19245.311383627872</v>
      </c>
      <c r="O230" s="70">
        <f t="shared" ca="1" si="92"/>
        <v>216.20187232681843</v>
      </c>
      <c r="P230" s="70">
        <f t="shared" ca="1" si="93"/>
        <v>137</v>
      </c>
      <c r="Q230" s="70">
        <f t="shared" ca="1" si="94"/>
        <v>5611.4194989700518</v>
      </c>
      <c r="R230" s="70">
        <f t="shared" ca="1" si="95"/>
        <v>1759.1673001192012</v>
      </c>
      <c r="S230" s="70">
        <f t="shared" ca="1" si="96"/>
        <v>28141.369172446022</v>
      </c>
      <c r="T230" s="70">
        <f t="shared" ca="1" si="97"/>
        <v>24993.730882597923</v>
      </c>
      <c r="U230" s="70">
        <f t="shared" ca="1" si="98"/>
        <v>3147.6382898480988</v>
      </c>
      <c r="W230" s="7">
        <f t="shared" ca="1" si="99"/>
        <v>1</v>
      </c>
      <c r="X230" s="4">
        <f t="shared" ca="1" si="100"/>
        <v>0</v>
      </c>
      <c r="Y230" s="4"/>
      <c r="Z230" s="4"/>
      <c r="AA230" s="8"/>
      <c r="AC230" s="7">
        <f ca="1">IF(Table1[[#This Row],[field of work]] = "teaching",1,0)</f>
        <v>0</v>
      </c>
      <c r="AD230" s="4">
        <f ca="1">IF(Table1[[#This Row],[field of work]] = "health", 1,0)</f>
        <v>0</v>
      </c>
      <c r="AE230" s="4">
        <f ca="1">IF(Table1[[#This Row],[field of work]] = "construction", 1,0)</f>
        <v>0</v>
      </c>
      <c r="AF230" s="4">
        <f ca="1">IF(Table1[[#This Row],[field of work]] = "IT", 1,0)</f>
        <v>0</v>
      </c>
      <c r="AG230" s="4">
        <f ca="1">IF(Table1[[#This Row],[field of work]] = "general work", 1,0)</f>
        <v>1</v>
      </c>
      <c r="AH230" s="4">
        <f ca="1">IF(Table1[[#This Row],[field of work]] = "agriculture", 1,0)</f>
        <v>0</v>
      </c>
      <c r="AI230" s="4"/>
      <c r="AJ230" s="4"/>
      <c r="AK230" s="4"/>
      <c r="AL230" s="4"/>
      <c r="AM230" s="4"/>
      <c r="AN230" s="4"/>
      <c r="AO230" s="8"/>
      <c r="AP230" s="18">
        <f t="shared" ca="1" si="101"/>
        <v>72.067290775606139</v>
      </c>
      <c r="AQ230" s="19"/>
      <c r="AR230" s="23">
        <f ca="1">IF(Table1[[#This Row],[Debt]]&gt;$AS$2,1,0)</f>
        <v>1</v>
      </c>
      <c r="AS230" s="24"/>
      <c r="AT230" s="24"/>
      <c r="AU230" s="19"/>
      <c r="AV230" s="24"/>
      <c r="AW230" s="82">
        <f ca="1">Table1[[#This Row],[Mortage left]]/Table1[[#This Row],[Value of the house]]</f>
        <v>0.73550834608376792</v>
      </c>
      <c r="AX230" s="29">
        <f t="shared" ca="1" si="102"/>
        <v>0</v>
      </c>
      <c r="AY230" s="30"/>
      <c r="AZ230" s="19"/>
      <c r="BA230" s="68">
        <f ca="1" xml:space="preserve"> IF(Table1[[#This Row],[Area]]="Sedi Beshr",Table1[[#This Row],[Income]],0)</f>
        <v>4361</v>
      </c>
      <c r="BB230" s="65"/>
      <c r="BC230" s="65">
        <f ca="1" xml:space="preserve"> IF(Table1[[#This Row],[Area]]="Miami",Table1[[#This Row],[Income]],0)</f>
        <v>0</v>
      </c>
      <c r="BD230" s="65"/>
      <c r="BE230" s="65">
        <f ca="1" xml:space="preserve"> IF(Table1[[#This Row],[Area]]="El-Shatbi",Table1[[#This Row],[Income]],0)</f>
        <v>0</v>
      </c>
      <c r="BF230" s="65"/>
      <c r="BG230" s="65">
        <f ca="1" xml:space="preserve"> IF(Table1[[#This Row],[Area]]="el-Hanovil",Table1[[#This Row],[Income]],0)</f>
        <v>0</v>
      </c>
      <c r="BH230" s="65"/>
      <c r="BI230" s="65">
        <f ca="1" xml:space="preserve"> IF(Table1[[#This Row],[Area]]="El-Dekhila",Table1[[#This Row],[Income]],0)</f>
        <v>0</v>
      </c>
      <c r="BJ230" s="66"/>
      <c r="BK230" s="16"/>
      <c r="BL230" s="68">
        <f ca="1"/>
        <v>0</v>
      </c>
      <c r="BM230" s="65"/>
      <c r="BN230" s="65">
        <f ca="1"/>
        <v>0</v>
      </c>
      <c r="BO230" s="65"/>
      <c r="BP230" s="65">
        <f ca="1"/>
        <v>0</v>
      </c>
      <c r="BQ230" s="65"/>
      <c r="BR230" s="65">
        <f ca="1"/>
        <v>6241</v>
      </c>
      <c r="BS230" s="65"/>
      <c r="BT230" s="65">
        <f ca="1"/>
        <v>0</v>
      </c>
      <c r="BU230" s="24"/>
      <c r="BV230" s="65">
        <f ca="1"/>
        <v>0</v>
      </c>
      <c r="BW230" s="19"/>
      <c r="BX230" s="16"/>
      <c r="BY230" s="56">
        <f ca="1">IF(Table1[[#This Row],[Debt]]&gt;Table1[[#This Row],[Income]],1,0)</f>
        <v>1</v>
      </c>
      <c r="BZ230" s="19"/>
      <c r="CA230" s="24"/>
      <c r="CB230" s="76">
        <f t="shared" ca="1" si="103"/>
        <v>39</v>
      </c>
      <c r="CC230" s="24"/>
      <c r="CD230" s="19"/>
      <c r="CE230" s="16"/>
      <c r="CF230" s="16"/>
      <c r="CG230" s="16"/>
      <c r="CH230" s="16"/>
    </row>
    <row r="231" spans="1:86" x14ac:dyDescent="0.35">
      <c r="A231" s="1">
        <f t="shared" ca="1" si="79"/>
        <v>1</v>
      </c>
      <c r="B231" s="1" t="str">
        <f t="shared" ca="1" si="80"/>
        <v>Women</v>
      </c>
      <c r="C231" s="1">
        <f t="shared" ca="1" si="81"/>
        <v>21</v>
      </c>
      <c r="D231" s="1">
        <f t="shared" ca="1" si="82"/>
        <v>1</v>
      </c>
      <c r="E231" s="1" t="str">
        <f t="shared" ca="1" si="83"/>
        <v>health</v>
      </c>
      <c r="F231" s="1">
        <f t="shared" ca="1" si="84"/>
        <v>4</v>
      </c>
      <c r="G231" s="1" t="str">
        <f t="shared" ca="1" si="85"/>
        <v>technical</v>
      </c>
      <c r="H231" s="1">
        <f t="shared" ca="1" si="86"/>
        <v>4</v>
      </c>
      <c r="I231" s="1">
        <f t="shared" ca="1" si="78"/>
        <v>3</v>
      </c>
      <c r="J231" s="70">
        <f t="shared" ca="1" si="87"/>
        <v>1288</v>
      </c>
      <c r="K231" s="1">
        <f t="shared" ca="1" si="88"/>
        <v>2</v>
      </c>
      <c r="L231" s="1" t="str">
        <f t="shared" ca="1" si="89"/>
        <v>Miami</v>
      </c>
      <c r="M231" s="70">
        <f t="shared" ca="1" si="90"/>
        <v>7728</v>
      </c>
      <c r="N231" s="70">
        <f t="shared" ca="1" si="91"/>
        <v>3750.2905314803943</v>
      </c>
      <c r="O231" s="70">
        <f t="shared" ca="1" si="92"/>
        <v>3560.6732974173478</v>
      </c>
      <c r="P231" s="70">
        <f t="shared" ca="1" si="93"/>
        <v>3450</v>
      </c>
      <c r="Q231" s="70">
        <f t="shared" ca="1" si="94"/>
        <v>370.60938892134993</v>
      </c>
      <c r="R231" s="70">
        <f t="shared" ca="1" si="95"/>
        <v>533.25179293105361</v>
      </c>
      <c r="S231" s="70">
        <f t="shared" ca="1" si="96"/>
        <v>11821.925090348403</v>
      </c>
      <c r="T231" s="70">
        <f t="shared" ca="1" si="97"/>
        <v>7570.8999204017437</v>
      </c>
      <c r="U231" s="70">
        <f t="shared" ca="1" si="98"/>
        <v>4251.0251699466589</v>
      </c>
      <c r="W231" s="7">
        <f t="shared" ca="1" si="99"/>
        <v>1</v>
      </c>
      <c r="X231" s="4">
        <f t="shared" ca="1" si="100"/>
        <v>0</v>
      </c>
      <c r="Y231" s="4"/>
      <c r="Z231" s="4"/>
      <c r="AA231" s="8"/>
      <c r="AC231" s="7">
        <f ca="1">IF(Table1[[#This Row],[field of work]] = "teaching",1,0)</f>
        <v>0</v>
      </c>
      <c r="AD231" s="4">
        <f ca="1">IF(Table1[[#This Row],[field of work]] = "health", 1,0)</f>
        <v>1</v>
      </c>
      <c r="AE231" s="4">
        <f ca="1">IF(Table1[[#This Row],[field of work]] = "construction", 1,0)</f>
        <v>0</v>
      </c>
      <c r="AF231" s="4">
        <f ca="1">IF(Table1[[#This Row],[field of work]] = "IT", 1,0)</f>
        <v>0</v>
      </c>
      <c r="AG231" s="4">
        <f ca="1">IF(Table1[[#This Row],[field of work]] = "general work", 1,0)</f>
        <v>0</v>
      </c>
      <c r="AH231" s="4">
        <f ca="1">IF(Table1[[#This Row],[field of work]] = "agriculture", 1,0)</f>
        <v>0</v>
      </c>
      <c r="AI231" s="4"/>
      <c r="AJ231" s="4"/>
      <c r="AK231" s="4"/>
      <c r="AL231" s="4"/>
      <c r="AM231" s="4"/>
      <c r="AN231" s="4"/>
      <c r="AO231" s="8"/>
      <c r="AP231" s="18">
        <f t="shared" ca="1" si="101"/>
        <v>1186.891099139116</v>
      </c>
      <c r="AQ231" s="19"/>
      <c r="AR231" s="23">
        <f ca="1">IF(Table1[[#This Row],[Debt]]&gt;$AS$2,1,0)</f>
        <v>0</v>
      </c>
      <c r="AS231" s="24"/>
      <c r="AT231" s="24"/>
      <c r="AU231" s="19"/>
      <c r="AV231" s="24"/>
      <c r="AW231" s="82">
        <f ca="1">Table1[[#This Row],[Mortage left]]/Table1[[#This Row],[Value of the house]]</f>
        <v>0.4852860418582291</v>
      </c>
      <c r="AX231" s="29">
        <f t="shared" ca="1" si="102"/>
        <v>0</v>
      </c>
      <c r="AY231" s="30"/>
      <c r="AZ231" s="19"/>
      <c r="BA231" s="68">
        <f ca="1" xml:space="preserve"> IF(Table1[[#This Row],[Area]]="Sedi Beshr",Table1[[#This Row],[Income]],0)</f>
        <v>0</v>
      </c>
      <c r="BB231" s="65"/>
      <c r="BC231" s="65">
        <f ca="1" xml:space="preserve"> IF(Table1[[#This Row],[Area]]="Miami",Table1[[#This Row],[Income]],0)</f>
        <v>1288</v>
      </c>
      <c r="BD231" s="65"/>
      <c r="BE231" s="65">
        <f ca="1" xml:space="preserve"> IF(Table1[[#This Row],[Area]]="El-Shatbi",Table1[[#This Row],[Income]],0)</f>
        <v>0</v>
      </c>
      <c r="BF231" s="65"/>
      <c r="BG231" s="65">
        <f ca="1" xml:space="preserve"> IF(Table1[[#This Row],[Area]]="el-Hanovil",Table1[[#This Row],[Income]],0)</f>
        <v>0</v>
      </c>
      <c r="BH231" s="65"/>
      <c r="BI231" s="65">
        <f ca="1" xml:space="preserve"> IF(Table1[[#This Row],[Area]]="El-Dekhila",Table1[[#This Row],[Income]],0)</f>
        <v>0</v>
      </c>
      <c r="BJ231" s="66"/>
      <c r="BK231" s="16"/>
      <c r="BL231" s="68">
        <f ca="1"/>
        <v>0</v>
      </c>
      <c r="BM231" s="65"/>
      <c r="BN231" s="65">
        <f ca="1"/>
        <v>0</v>
      </c>
      <c r="BO231" s="65"/>
      <c r="BP231" s="65">
        <f ca="1"/>
        <v>0</v>
      </c>
      <c r="BQ231" s="65"/>
      <c r="BR231" s="65">
        <f ca="1"/>
        <v>0</v>
      </c>
      <c r="BS231" s="65"/>
      <c r="BT231" s="65">
        <f ca="1"/>
        <v>4361</v>
      </c>
      <c r="BU231" s="24"/>
      <c r="BV231" s="65">
        <f ca="1"/>
        <v>0</v>
      </c>
      <c r="BW231" s="19"/>
      <c r="BX231" s="16"/>
      <c r="BY231" s="56">
        <f ca="1">IF(Table1[[#This Row],[Debt]]&gt;Table1[[#This Row],[Income]],1,0)</f>
        <v>0</v>
      </c>
      <c r="BZ231" s="19"/>
      <c r="CA231" s="24"/>
      <c r="CB231" s="76">
        <f t="shared" ca="1" si="103"/>
        <v>35</v>
      </c>
      <c r="CC231" s="24"/>
      <c r="CD231" s="19"/>
      <c r="CE231" s="16"/>
      <c r="CF231" s="16"/>
      <c r="CG231" s="16"/>
      <c r="CH231" s="16"/>
    </row>
    <row r="232" spans="1:86" x14ac:dyDescent="0.35">
      <c r="A232" s="1">
        <f t="shared" ca="1" si="79"/>
        <v>0</v>
      </c>
      <c r="B232" s="1" t="str">
        <f t="shared" ca="1" si="80"/>
        <v>Men</v>
      </c>
      <c r="C232" s="1">
        <f t="shared" ca="1" si="81"/>
        <v>30</v>
      </c>
      <c r="D232" s="1">
        <f t="shared" ca="1" si="82"/>
        <v>3</v>
      </c>
      <c r="E232" s="1" t="str">
        <f t="shared" ca="1" si="83"/>
        <v>teaching</v>
      </c>
      <c r="F232" s="1">
        <f t="shared" ca="1" si="84"/>
        <v>5</v>
      </c>
      <c r="G232" s="1" t="str">
        <f t="shared" ca="1" si="85"/>
        <v>other</v>
      </c>
      <c r="H232" s="1">
        <f t="shared" ca="1" si="86"/>
        <v>3</v>
      </c>
      <c r="I232" s="1">
        <f t="shared" ca="1" si="78"/>
        <v>3</v>
      </c>
      <c r="J232" s="70">
        <f t="shared" ca="1" si="87"/>
        <v>3678</v>
      </c>
      <c r="K232" s="1">
        <f t="shared" ca="1" si="88"/>
        <v>4</v>
      </c>
      <c r="L232" s="1" t="str">
        <f t="shared" ca="1" si="89"/>
        <v>El-Dekhila</v>
      </c>
      <c r="M232" s="70">
        <f t="shared" ca="1" si="90"/>
        <v>18390</v>
      </c>
      <c r="N232" s="70">
        <f t="shared" ca="1" si="91"/>
        <v>15405.133573323958</v>
      </c>
      <c r="O232" s="70">
        <f t="shared" ca="1" si="92"/>
        <v>6707.0724449951231</v>
      </c>
      <c r="P232" s="70">
        <f t="shared" ca="1" si="93"/>
        <v>6193</v>
      </c>
      <c r="Q232" s="70">
        <f t="shared" ca="1" si="94"/>
        <v>290.66498035863225</v>
      </c>
      <c r="R232" s="70">
        <f t="shared" ca="1" si="95"/>
        <v>2859.9633034849112</v>
      </c>
      <c r="S232" s="70">
        <f t="shared" ca="1" si="96"/>
        <v>27957.035748480033</v>
      </c>
      <c r="T232" s="70">
        <f t="shared" ca="1" si="97"/>
        <v>21888.798553682591</v>
      </c>
      <c r="U232" s="70">
        <f t="shared" ca="1" si="98"/>
        <v>6068.2371947974425</v>
      </c>
      <c r="W232" s="7">
        <f t="shared" ca="1" si="99"/>
        <v>0</v>
      </c>
      <c r="X232" s="4">
        <f t="shared" ca="1" si="100"/>
        <v>1</v>
      </c>
      <c r="Y232" s="4"/>
      <c r="Z232" s="4"/>
      <c r="AA232" s="8"/>
      <c r="AC232" s="7">
        <f ca="1">IF(Table1[[#This Row],[field of work]] = "teaching",1,0)</f>
        <v>1</v>
      </c>
      <c r="AD232" s="4">
        <f ca="1">IF(Table1[[#This Row],[field of work]] = "health", 1,0)</f>
        <v>0</v>
      </c>
      <c r="AE232" s="4">
        <f ca="1">IF(Table1[[#This Row],[field of work]] = "construction", 1,0)</f>
        <v>0</v>
      </c>
      <c r="AF232" s="4">
        <f ca="1">IF(Table1[[#This Row],[field of work]] = "IT", 1,0)</f>
        <v>0</v>
      </c>
      <c r="AG232" s="4">
        <f ca="1">IF(Table1[[#This Row],[field of work]] = "general work", 1,0)</f>
        <v>0</v>
      </c>
      <c r="AH232" s="4">
        <f ca="1">IF(Table1[[#This Row],[field of work]] = "agriculture", 1,0)</f>
        <v>0</v>
      </c>
      <c r="AI232" s="4"/>
      <c r="AJ232" s="4"/>
      <c r="AK232" s="4"/>
      <c r="AL232" s="4"/>
      <c r="AM232" s="4"/>
      <c r="AN232" s="4"/>
      <c r="AO232" s="8"/>
      <c r="AP232" s="18">
        <f t="shared" ca="1" si="101"/>
        <v>2235.6908149983742</v>
      </c>
      <c r="AQ232" s="19"/>
      <c r="AR232" s="23">
        <f ca="1">IF(Table1[[#This Row],[Debt]]&gt;$AS$2,1,0)</f>
        <v>0</v>
      </c>
      <c r="AS232" s="24"/>
      <c r="AT232" s="24"/>
      <c r="AU232" s="19"/>
      <c r="AV232" s="24"/>
      <c r="AW232" s="82">
        <f ca="1">Table1[[#This Row],[Mortage left]]/Table1[[#This Row],[Value of the house]]</f>
        <v>0.83769078702142241</v>
      </c>
      <c r="AX232" s="29">
        <f t="shared" ca="1" si="102"/>
        <v>0</v>
      </c>
      <c r="AY232" s="30"/>
      <c r="AZ232" s="19"/>
      <c r="BA232" s="68">
        <f ca="1" xml:space="preserve"> IF(Table1[[#This Row],[Area]]="Sedi Beshr",Table1[[#This Row],[Income]],0)</f>
        <v>0</v>
      </c>
      <c r="BB232" s="65"/>
      <c r="BC232" s="65">
        <f ca="1" xml:space="preserve"> IF(Table1[[#This Row],[Area]]="Miami",Table1[[#This Row],[Income]],0)</f>
        <v>0</v>
      </c>
      <c r="BD232" s="65"/>
      <c r="BE232" s="65">
        <f ca="1" xml:space="preserve"> IF(Table1[[#This Row],[Area]]="El-Shatbi",Table1[[#This Row],[Income]],0)</f>
        <v>0</v>
      </c>
      <c r="BF232" s="65"/>
      <c r="BG232" s="65">
        <f ca="1" xml:space="preserve"> IF(Table1[[#This Row],[Area]]="el-Hanovil",Table1[[#This Row],[Income]],0)</f>
        <v>0</v>
      </c>
      <c r="BH232" s="65"/>
      <c r="BI232" s="65">
        <f ca="1" xml:space="preserve"> IF(Table1[[#This Row],[Area]]="El-Dekhila",Table1[[#This Row],[Income]],0)</f>
        <v>3678</v>
      </c>
      <c r="BJ232" s="66"/>
      <c r="BK232" s="16"/>
      <c r="BL232" s="68">
        <f ca="1"/>
        <v>1288</v>
      </c>
      <c r="BM232" s="65"/>
      <c r="BN232" s="65">
        <f ca="1"/>
        <v>0</v>
      </c>
      <c r="BO232" s="65"/>
      <c r="BP232" s="65">
        <f ca="1"/>
        <v>0</v>
      </c>
      <c r="BQ232" s="65"/>
      <c r="BR232" s="65">
        <f ca="1"/>
        <v>0</v>
      </c>
      <c r="BS232" s="65"/>
      <c r="BT232" s="65">
        <f ca="1"/>
        <v>0</v>
      </c>
      <c r="BU232" s="24"/>
      <c r="BV232" s="65">
        <f ca="1"/>
        <v>0</v>
      </c>
      <c r="BW232" s="19"/>
      <c r="BX232" s="16"/>
      <c r="BY232" s="56">
        <f ca="1">IF(Table1[[#This Row],[Debt]]&gt;Table1[[#This Row],[Income]],1,0)</f>
        <v>0</v>
      </c>
      <c r="BZ232" s="19"/>
      <c r="CA232" s="24"/>
      <c r="CB232" s="76">
        <f t="shared" ca="1" si="103"/>
        <v>21</v>
      </c>
      <c r="CC232" s="24"/>
      <c r="CD232" s="19"/>
      <c r="CE232" s="16"/>
      <c r="CF232" s="16"/>
      <c r="CG232" s="16"/>
      <c r="CH232" s="16"/>
    </row>
    <row r="233" spans="1:86" x14ac:dyDescent="0.35">
      <c r="A233" s="1">
        <f t="shared" ca="1" si="79"/>
        <v>1</v>
      </c>
      <c r="B233" s="1" t="str">
        <f t="shared" ca="1" si="80"/>
        <v>Women</v>
      </c>
      <c r="C233" s="1">
        <f t="shared" ca="1" si="81"/>
        <v>31</v>
      </c>
      <c r="D233" s="1">
        <f t="shared" ca="1" si="82"/>
        <v>2</v>
      </c>
      <c r="E233" s="1" t="str">
        <f t="shared" ca="1" si="83"/>
        <v>construction</v>
      </c>
      <c r="F233" s="1">
        <f t="shared" ca="1" si="84"/>
        <v>4</v>
      </c>
      <c r="G233" s="1" t="str">
        <f t="shared" ca="1" si="85"/>
        <v>technical</v>
      </c>
      <c r="H233" s="1">
        <f t="shared" ca="1" si="86"/>
        <v>4</v>
      </c>
      <c r="I233" s="1">
        <f t="shared" ca="1" si="78"/>
        <v>2</v>
      </c>
      <c r="J233" s="70">
        <f t="shared" ca="1" si="87"/>
        <v>1653</v>
      </c>
      <c r="K233" s="1">
        <f t="shared" ca="1" si="88"/>
        <v>5</v>
      </c>
      <c r="L233" s="1" t="str">
        <f t="shared" ca="1" si="89"/>
        <v>Sedi Beshr</v>
      </c>
      <c r="M233" s="70">
        <f t="shared" ca="1" si="90"/>
        <v>9918</v>
      </c>
      <c r="N233" s="70">
        <f t="shared" ca="1" si="91"/>
        <v>8346.1037179600098</v>
      </c>
      <c r="O233" s="70">
        <f t="shared" ca="1" si="92"/>
        <v>1025.6545752990683</v>
      </c>
      <c r="P233" s="70">
        <f t="shared" ca="1" si="93"/>
        <v>44</v>
      </c>
      <c r="Q233" s="70">
        <f t="shared" ca="1" si="94"/>
        <v>1334.5686429386262</v>
      </c>
      <c r="R233" s="70">
        <f t="shared" ca="1" si="95"/>
        <v>1244.0329308638868</v>
      </c>
      <c r="S233" s="70">
        <f t="shared" ca="1" si="96"/>
        <v>12187.687506162954</v>
      </c>
      <c r="T233" s="70">
        <f t="shared" ca="1" si="97"/>
        <v>9724.6723608986358</v>
      </c>
      <c r="U233" s="70">
        <f t="shared" ca="1" si="98"/>
        <v>2463.0151452643186</v>
      </c>
      <c r="W233" s="7">
        <f t="shared" ca="1" si="99"/>
        <v>1</v>
      </c>
      <c r="X233" s="4">
        <f t="shared" ca="1" si="100"/>
        <v>0</v>
      </c>
      <c r="Y233" s="4"/>
      <c r="Z233" s="4"/>
      <c r="AA233" s="8"/>
      <c r="AC233" s="7">
        <f ca="1">IF(Table1[[#This Row],[field of work]] = "teaching",1,0)</f>
        <v>0</v>
      </c>
      <c r="AD233" s="4">
        <f ca="1">IF(Table1[[#This Row],[field of work]] = "health", 1,0)</f>
        <v>0</v>
      </c>
      <c r="AE233" s="4">
        <f ca="1">IF(Table1[[#This Row],[field of work]] = "construction", 1,0)</f>
        <v>1</v>
      </c>
      <c r="AF233" s="4">
        <f ca="1">IF(Table1[[#This Row],[field of work]] = "IT", 1,0)</f>
        <v>0</v>
      </c>
      <c r="AG233" s="4">
        <f ca="1">IF(Table1[[#This Row],[field of work]] = "general work", 1,0)</f>
        <v>0</v>
      </c>
      <c r="AH233" s="4">
        <f ca="1">IF(Table1[[#This Row],[field of work]] = "agriculture", 1,0)</f>
        <v>0</v>
      </c>
      <c r="AI233" s="4"/>
      <c r="AJ233" s="4"/>
      <c r="AK233" s="4"/>
      <c r="AL233" s="4"/>
      <c r="AM233" s="4"/>
      <c r="AN233" s="4"/>
      <c r="AO233" s="8"/>
      <c r="AP233" s="18">
        <f t="shared" ca="1" si="101"/>
        <v>512.82728764953413</v>
      </c>
      <c r="AQ233" s="19"/>
      <c r="AR233" s="23">
        <f ca="1">IF(Table1[[#This Row],[Debt]]&gt;$AS$2,1,0)</f>
        <v>1</v>
      </c>
      <c r="AS233" s="24"/>
      <c r="AT233" s="24"/>
      <c r="AU233" s="19"/>
      <c r="AV233" s="24"/>
      <c r="AW233" s="82">
        <f ca="1">Table1[[#This Row],[Mortage left]]/Table1[[#This Row],[Value of the house]]</f>
        <v>0.84151076002823244</v>
      </c>
      <c r="AX233" s="29">
        <f t="shared" ca="1" si="102"/>
        <v>0</v>
      </c>
      <c r="AY233" s="30"/>
      <c r="AZ233" s="19"/>
      <c r="BA233" s="68">
        <f ca="1" xml:space="preserve"> IF(Table1[[#This Row],[Area]]="Sedi Beshr",Table1[[#This Row],[Income]],0)</f>
        <v>1653</v>
      </c>
      <c r="BB233" s="65"/>
      <c r="BC233" s="65">
        <f ca="1" xml:space="preserve"> IF(Table1[[#This Row],[Area]]="Miami",Table1[[#This Row],[Income]],0)</f>
        <v>0</v>
      </c>
      <c r="BD233" s="65"/>
      <c r="BE233" s="65">
        <f ca="1" xml:space="preserve"> IF(Table1[[#This Row],[Area]]="El-Shatbi",Table1[[#This Row],[Income]],0)</f>
        <v>0</v>
      </c>
      <c r="BF233" s="65"/>
      <c r="BG233" s="65">
        <f ca="1" xml:space="preserve"> IF(Table1[[#This Row],[Area]]="el-Hanovil",Table1[[#This Row],[Income]],0)</f>
        <v>0</v>
      </c>
      <c r="BH233" s="65"/>
      <c r="BI233" s="65">
        <f ca="1" xml:space="preserve"> IF(Table1[[#This Row],[Area]]="El-Dekhila",Table1[[#This Row],[Income]],0)</f>
        <v>0</v>
      </c>
      <c r="BJ233" s="66"/>
      <c r="BK233" s="16"/>
      <c r="BL233" s="68">
        <f ca="1"/>
        <v>0</v>
      </c>
      <c r="BM233" s="65"/>
      <c r="BN233" s="65">
        <f ca="1"/>
        <v>0</v>
      </c>
      <c r="BO233" s="65"/>
      <c r="BP233" s="65">
        <f ca="1"/>
        <v>3678</v>
      </c>
      <c r="BQ233" s="65"/>
      <c r="BR233" s="65">
        <f ca="1"/>
        <v>0</v>
      </c>
      <c r="BS233" s="65"/>
      <c r="BT233" s="65">
        <f ca="1"/>
        <v>0</v>
      </c>
      <c r="BU233" s="24"/>
      <c r="BV233" s="65">
        <f ca="1"/>
        <v>0</v>
      </c>
      <c r="BW233" s="19"/>
      <c r="BX233" s="16"/>
      <c r="BY233" s="56">
        <f ca="1">IF(Table1[[#This Row],[Debt]]&gt;Table1[[#This Row],[Income]],1,0)</f>
        <v>0</v>
      </c>
      <c r="BZ233" s="19"/>
      <c r="CA233" s="24"/>
      <c r="CB233" s="76">
        <f t="shared" ca="1" si="103"/>
        <v>30</v>
      </c>
      <c r="CC233" s="24"/>
      <c r="CD233" s="19"/>
      <c r="CE233" s="16"/>
      <c r="CF233" s="16"/>
      <c r="CG233" s="16"/>
      <c r="CH233" s="16"/>
    </row>
    <row r="234" spans="1:86" x14ac:dyDescent="0.35">
      <c r="A234" s="1">
        <f t="shared" ca="1" si="79"/>
        <v>1</v>
      </c>
      <c r="B234" s="1" t="str">
        <f t="shared" ca="1" si="80"/>
        <v>Women</v>
      </c>
      <c r="C234" s="1">
        <f t="shared" ca="1" si="81"/>
        <v>27</v>
      </c>
      <c r="D234" s="1">
        <f t="shared" ca="1" si="82"/>
        <v>2</v>
      </c>
      <c r="E234" s="1" t="str">
        <f t="shared" ca="1" si="83"/>
        <v>construction</v>
      </c>
      <c r="F234" s="1">
        <f t="shared" ca="1" si="84"/>
        <v>2</v>
      </c>
      <c r="G234" s="1" t="str">
        <f t="shared" ca="1" si="85"/>
        <v>college</v>
      </c>
      <c r="H234" s="1">
        <f t="shared" ca="1" si="86"/>
        <v>0</v>
      </c>
      <c r="I234" s="1">
        <f t="shared" ca="1" si="78"/>
        <v>1</v>
      </c>
      <c r="J234" s="70">
        <f t="shared" ca="1" si="87"/>
        <v>4718</v>
      </c>
      <c r="K234" s="1">
        <f t="shared" ca="1" si="88"/>
        <v>1</v>
      </c>
      <c r="L234" s="1" t="str">
        <f t="shared" ca="1" si="89"/>
        <v>El-Shatbi</v>
      </c>
      <c r="M234" s="70">
        <f t="shared" ca="1" si="90"/>
        <v>14154</v>
      </c>
      <c r="N234" s="70">
        <f t="shared" ca="1" si="91"/>
        <v>1153.1021744105694</v>
      </c>
      <c r="O234" s="70">
        <f t="shared" ca="1" si="92"/>
        <v>2101.4165360233483</v>
      </c>
      <c r="P234" s="70">
        <f t="shared" ca="1" si="93"/>
        <v>2033</v>
      </c>
      <c r="Q234" s="70">
        <f t="shared" ca="1" si="94"/>
        <v>375.91997808777404</v>
      </c>
      <c r="R234" s="70">
        <f t="shared" ca="1" si="95"/>
        <v>4248.584074652621</v>
      </c>
      <c r="S234" s="70">
        <f t="shared" ca="1" si="96"/>
        <v>20504.000610675968</v>
      </c>
      <c r="T234" s="70">
        <f t="shared" ca="1" si="97"/>
        <v>3562.0221524983431</v>
      </c>
      <c r="U234" s="70">
        <f t="shared" ca="1" si="98"/>
        <v>16941.978458177626</v>
      </c>
      <c r="W234" s="7">
        <f t="shared" ca="1" si="99"/>
        <v>1</v>
      </c>
      <c r="X234" s="4">
        <f t="shared" ca="1" si="100"/>
        <v>0</v>
      </c>
      <c r="Y234" s="4"/>
      <c r="Z234" s="4"/>
      <c r="AA234" s="8"/>
      <c r="AC234" s="7">
        <f ca="1">IF(Table1[[#This Row],[field of work]] = "teaching",1,0)</f>
        <v>0</v>
      </c>
      <c r="AD234" s="4">
        <f ca="1">IF(Table1[[#This Row],[field of work]] = "health", 1,0)</f>
        <v>0</v>
      </c>
      <c r="AE234" s="4">
        <f ca="1">IF(Table1[[#This Row],[field of work]] = "construction", 1,0)</f>
        <v>1</v>
      </c>
      <c r="AF234" s="4">
        <f ca="1">IF(Table1[[#This Row],[field of work]] = "IT", 1,0)</f>
        <v>0</v>
      </c>
      <c r="AG234" s="4">
        <f ca="1">IF(Table1[[#This Row],[field of work]] = "general work", 1,0)</f>
        <v>0</v>
      </c>
      <c r="AH234" s="4">
        <f ca="1">IF(Table1[[#This Row],[field of work]] = "agriculture", 1,0)</f>
        <v>0</v>
      </c>
      <c r="AI234" s="4"/>
      <c r="AJ234" s="4"/>
      <c r="AK234" s="4"/>
      <c r="AL234" s="4"/>
      <c r="AM234" s="4"/>
      <c r="AN234" s="4"/>
      <c r="AO234" s="8"/>
      <c r="AP234" s="18">
        <f t="shared" ca="1" si="101"/>
        <v>2101.4165360233483</v>
      </c>
      <c r="AQ234" s="19"/>
      <c r="AR234" s="23">
        <f ca="1">IF(Table1[[#This Row],[Debt]]&gt;$AS$2,1,0)</f>
        <v>0</v>
      </c>
      <c r="AS234" s="24"/>
      <c r="AT234" s="24"/>
      <c r="AU234" s="19"/>
      <c r="AV234" s="24"/>
      <c r="AW234" s="82">
        <f ca="1">Table1[[#This Row],[Mortage left]]/Table1[[#This Row],[Value of the house]]</f>
        <v>8.146828984107457E-2</v>
      </c>
      <c r="AX234" s="29">
        <f t="shared" ca="1" si="102"/>
        <v>1</v>
      </c>
      <c r="AY234" s="30"/>
      <c r="AZ234" s="19"/>
      <c r="BA234" s="68">
        <f ca="1" xml:space="preserve"> IF(Table1[[#This Row],[Area]]="Sedi Beshr",Table1[[#This Row],[Income]],0)</f>
        <v>0</v>
      </c>
      <c r="BB234" s="65"/>
      <c r="BC234" s="65">
        <f ca="1" xml:space="preserve"> IF(Table1[[#This Row],[Area]]="Miami",Table1[[#This Row],[Income]],0)</f>
        <v>0</v>
      </c>
      <c r="BD234" s="65"/>
      <c r="BE234" s="65">
        <f ca="1" xml:space="preserve"> IF(Table1[[#This Row],[Area]]="El-Shatbi",Table1[[#This Row],[Income]],0)</f>
        <v>4718</v>
      </c>
      <c r="BF234" s="65"/>
      <c r="BG234" s="65">
        <f ca="1" xml:space="preserve"> IF(Table1[[#This Row],[Area]]="el-Hanovil",Table1[[#This Row],[Income]],0)</f>
        <v>0</v>
      </c>
      <c r="BH234" s="65"/>
      <c r="BI234" s="65">
        <f ca="1" xml:space="preserve"> IF(Table1[[#This Row],[Area]]="El-Dekhila",Table1[[#This Row],[Income]],0)</f>
        <v>0</v>
      </c>
      <c r="BJ234" s="66"/>
      <c r="BK234" s="16"/>
      <c r="BL234" s="68">
        <f ca="1"/>
        <v>0</v>
      </c>
      <c r="BM234" s="65"/>
      <c r="BN234" s="65">
        <f ca="1"/>
        <v>1653</v>
      </c>
      <c r="BO234" s="65"/>
      <c r="BP234" s="65">
        <f ca="1"/>
        <v>0</v>
      </c>
      <c r="BQ234" s="65"/>
      <c r="BR234" s="65">
        <f ca="1"/>
        <v>0</v>
      </c>
      <c r="BS234" s="65"/>
      <c r="BT234" s="65">
        <f ca="1"/>
        <v>0</v>
      </c>
      <c r="BU234" s="24"/>
      <c r="BV234" s="65">
        <f ca="1"/>
        <v>0</v>
      </c>
      <c r="BW234" s="19"/>
      <c r="BX234" s="16"/>
      <c r="BY234" s="56">
        <f ca="1">IF(Table1[[#This Row],[Debt]]&gt;Table1[[#This Row],[Income]],1,0)</f>
        <v>0</v>
      </c>
      <c r="BZ234" s="19"/>
      <c r="CA234" s="24"/>
      <c r="CB234" s="76">
        <f t="shared" ca="1" si="103"/>
        <v>31</v>
      </c>
      <c r="CC234" s="24"/>
      <c r="CD234" s="19"/>
      <c r="CE234" s="16"/>
      <c r="CF234" s="16"/>
      <c r="CG234" s="16"/>
      <c r="CH234" s="16"/>
    </row>
    <row r="235" spans="1:86" x14ac:dyDescent="0.35">
      <c r="A235" s="1">
        <f t="shared" ca="1" si="79"/>
        <v>1</v>
      </c>
      <c r="B235" s="1" t="str">
        <f t="shared" ca="1" si="80"/>
        <v>Women</v>
      </c>
      <c r="C235" s="1">
        <f t="shared" ca="1" si="81"/>
        <v>24</v>
      </c>
      <c r="D235" s="1">
        <f t="shared" ca="1" si="82"/>
        <v>5</v>
      </c>
      <c r="E235" s="1" t="str">
        <f t="shared" ca="1" si="83"/>
        <v>general work</v>
      </c>
      <c r="F235" s="1">
        <f t="shared" ca="1" si="84"/>
        <v>5</v>
      </c>
      <c r="G235" s="1" t="str">
        <f t="shared" ca="1" si="85"/>
        <v>other</v>
      </c>
      <c r="H235" s="1">
        <f t="shared" ca="1" si="86"/>
        <v>4</v>
      </c>
      <c r="I235" s="1">
        <f t="shared" ca="1" si="78"/>
        <v>2</v>
      </c>
      <c r="J235" s="70">
        <f t="shared" ca="1" si="87"/>
        <v>1725</v>
      </c>
      <c r="K235" s="1">
        <f t="shared" ca="1" si="88"/>
        <v>1</v>
      </c>
      <c r="L235" s="1" t="str">
        <f t="shared" ca="1" si="89"/>
        <v>El-Shatbi</v>
      </c>
      <c r="M235" s="70">
        <f t="shared" ca="1" si="90"/>
        <v>8625</v>
      </c>
      <c r="N235" s="70">
        <f t="shared" ca="1" si="91"/>
        <v>3536.6520327078943</v>
      </c>
      <c r="O235" s="70">
        <f t="shared" ca="1" si="92"/>
        <v>2177.2117568914077</v>
      </c>
      <c r="P235" s="70">
        <f t="shared" ca="1" si="93"/>
        <v>2033</v>
      </c>
      <c r="Q235" s="70">
        <f t="shared" ca="1" si="94"/>
        <v>1939.9814818021127</v>
      </c>
      <c r="R235" s="70">
        <f t="shared" ca="1" si="95"/>
        <v>611.32315404587939</v>
      </c>
      <c r="S235" s="70">
        <f t="shared" ca="1" si="96"/>
        <v>11413.534910937287</v>
      </c>
      <c r="T235" s="70">
        <f t="shared" ca="1" si="97"/>
        <v>7509.6335145100074</v>
      </c>
      <c r="U235" s="70">
        <f t="shared" ca="1" si="98"/>
        <v>3903.9013964272799</v>
      </c>
      <c r="W235" s="7">
        <f t="shared" ca="1" si="99"/>
        <v>1</v>
      </c>
      <c r="X235" s="4">
        <f t="shared" ca="1" si="100"/>
        <v>0</v>
      </c>
      <c r="Y235" s="4"/>
      <c r="Z235" s="4"/>
      <c r="AA235" s="8"/>
      <c r="AC235" s="7">
        <f ca="1">IF(Table1[[#This Row],[field of work]] = "teaching",1,0)</f>
        <v>0</v>
      </c>
      <c r="AD235" s="4">
        <f ca="1">IF(Table1[[#This Row],[field of work]] = "health", 1,0)</f>
        <v>0</v>
      </c>
      <c r="AE235" s="4">
        <f ca="1">IF(Table1[[#This Row],[field of work]] = "construction", 1,0)</f>
        <v>0</v>
      </c>
      <c r="AF235" s="4">
        <f ca="1">IF(Table1[[#This Row],[field of work]] = "IT", 1,0)</f>
        <v>0</v>
      </c>
      <c r="AG235" s="4">
        <f ca="1">IF(Table1[[#This Row],[field of work]] = "general work", 1,0)</f>
        <v>1</v>
      </c>
      <c r="AH235" s="4">
        <f ca="1">IF(Table1[[#This Row],[field of work]] = "agriculture", 1,0)</f>
        <v>0</v>
      </c>
      <c r="AI235" s="4"/>
      <c r="AJ235" s="4"/>
      <c r="AK235" s="4"/>
      <c r="AL235" s="4"/>
      <c r="AM235" s="4"/>
      <c r="AN235" s="4"/>
      <c r="AO235" s="8"/>
      <c r="AP235" s="18">
        <f t="shared" ca="1" si="101"/>
        <v>1088.6058784457039</v>
      </c>
      <c r="AQ235" s="19"/>
      <c r="AR235" s="23">
        <f ca="1">IF(Table1[[#This Row],[Debt]]&gt;$AS$2,1,0)</f>
        <v>1</v>
      </c>
      <c r="AS235" s="24"/>
      <c r="AT235" s="24"/>
      <c r="AU235" s="19"/>
      <c r="AV235" s="24"/>
      <c r="AW235" s="82">
        <f ca="1">Table1[[#This Row],[Mortage left]]/Table1[[#This Row],[Value of the house]]</f>
        <v>0.41004661248787178</v>
      </c>
      <c r="AX235" s="29">
        <f t="shared" ca="1" si="102"/>
        <v>0</v>
      </c>
      <c r="AY235" s="30"/>
      <c r="AZ235" s="19"/>
      <c r="BA235" s="68">
        <f ca="1" xml:space="preserve"> IF(Table1[[#This Row],[Area]]="Sedi Beshr",Table1[[#This Row],[Income]],0)</f>
        <v>0</v>
      </c>
      <c r="BB235" s="65"/>
      <c r="BC235" s="65">
        <f ca="1" xml:space="preserve"> IF(Table1[[#This Row],[Area]]="Miami",Table1[[#This Row],[Income]],0)</f>
        <v>0</v>
      </c>
      <c r="BD235" s="65"/>
      <c r="BE235" s="65">
        <f ca="1" xml:space="preserve"> IF(Table1[[#This Row],[Area]]="El-Shatbi",Table1[[#This Row],[Income]],0)</f>
        <v>1725</v>
      </c>
      <c r="BF235" s="65"/>
      <c r="BG235" s="65">
        <f ca="1" xml:space="preserve"> IF(Table1[[#This Row],[Area]]="el-Hanovil",Table1[[#This Row],[Income]],0)</f>
        <v>0</v>
      </c>
      <c r="BH235" s="65"/>
      <c r="BI235" s="65">
        <f ca="1" xml:space="preserve"> IF(Table1[[#This Row],[Area]]="El-Dekhila",Table1[[#This Row],[Income]],0)</f>
        <v>0</v>
      </c>
      <c r="BJ235" s="66"/>
      <c r="BK235" s="16"/>
      <c r="BL235" s="68">
        <f ca="1"/>
        <v>0</v>
      </c>
      <c r="BM235" s="65"/>
      <c r="BN235" s="65">
        <f ca="1"/>
        <v>4718</v>
      </c>
      <c r="BO235" s="65"/>
      <c r="BP235" s="65">
        <f ca="1"/>
        <v>0</v>
      </c>
      <c r="BQ235" s="65"/>
      <c r="BR235" s="65">
        <f ca="1"/>
        <v>0</v>
      </c>
      <c r="BS235" s="65"/>
      <c r="BT235" s="65">
        <f ca="1"/>
        <v>0</v>
      </c>
      <c r="BU235" s="24"/>
      <c r="BV235" s="65">
        <f ca="1"/>
        <v>0</v>
      </c>
      <c r="BW235" s="19"/>
      <c r="BX235" s="16"/>
      <c r="BY235" s="56">
        <f ca="1">IF(Table1[[#This Row],[Debt]]&gt;Table1[[#This Row],[Income]],1,0)</f>
        <v>1</v>
      </c>
      <c r="BZ235" s="19"/>
      <c r="CA235" s="24"/>
      <c r="CB235" s="76">
        <f t="shared" ca="1" si="103"/>
        <v>27</v>
      </c>
      <c r="CC235" s="24"/>
      <c r="CD235" s="19"/>
      <c r="CE235" s="16"/>
      <c r="CF235" s="16"/>
      <c r="CG235" s="16"/>
      <c r="CH235" s="16"/>
    </row>
    <row r="236" spans="1:86" x14ac:dyDescent="0.35">
      <c r="A236" s="1">
        <f t="shared" ca="1" si="79"/>
        <v>0</v>
      </c>
      <c r="B236" s="1" t="str">
        <f t="shared" ca="1" si="80"/>
        <v>Men</v>
      </c>
      <c r="C236" s="1">
        <f t="shared" ca="1" si="81"/>
        <v>25</v>
      </c>
      <c r="D236" s="1">
        <f t="shared" ca="1" si="82"/>
        <v>2</v>
      </c>
      <c r="E236" s="1" t="str">
        <f t="shared" ca="1" si="83"/>
        <v>construction</v>
      </c>
      <c r="F236" s="1">
        <f t="shared" ca="1" si="84"/>
        <v>5</v>
      </c>
      <c r="G236" s="1" t="str">
        <f t="shared" ca="1" si="85"/>
        <v>other</v>
      </c>
      <c r="H236" s="1">
        <f t="shared" ca="1" si="86"/>
        <v>0</v>
      </c>
      <c r="I236" s="1">
        <f t="shared" ca="1" si="78"/>
        <v>3</v>
      </c>
      <c r="J236" s="70">
        <f t="shared" ca="1" si="87"/>
        <v>2071</v>
      </c>
      <c r="K236" s="1">
        <f t="shared" ca="1" si="88"/>
        <v>4</v>
      </c>
      <c r="L236" s="1" t="str">
        <f t="shared" ca="1" si="89"/>
        <v>El-Dekhila</v>
      </c>
      <c r="M236" s="70">
        <f t="shared" ca="1" si="90"/>
        <v>12426</v>
      </c>
      <c r="N236" s="70">
        <f t="shared" ca="1" si="91"/>
        <v>6039.2107256719319</v>
      </c>
      <c r="O236" s="70">
        <f t="shared" ca="1" si="92"/>
        <v>2125.5810472213057</v>
      </c>
      <c r="P236" s="70">
        <f t="shared" ca="1" si="93"/>
        <v>875</v>
      </c>
      <c r="Q236" s="70">
        <f t="shared" ca="1" si="94"/>
        <v>1616.9254063995577</v>
      </c>
      <c r="R236" s="70">
        <f t="shared" ca="1" si="95"/>
        <v>830.71572394203008</v>
      </c>
      <c r="S236" s="70">
        <f t="shared" ca="1" si="96"/>
        <v>15382.296771163336</v>
      </c>
      <c r="T236" s="70">
        <f t="shared" ca="1" si="97"/>
        <v>8531.1361320714896</v>
      </c>
      <c r="U236" s="70">
        <f t="shared" ca="1" si="98"/>
        <v>6851.160639091846</v>
      </c>
      <c r="W236" s="7">
        <f t="shared" ca="1" si="99"/>
        <v>0</v>
      </c>
      <c r="X236" s="4">
        <f t="shared" ca="1" si="100"/>
        <v>1</v>
      </c>
      <c r="Y236" s="4"/>
      <c r="Z236" s="4"/>
      <c r="AA236" s="8"/>
      <c r="AC236" s="7">
        <f ca="1">IF(Table1[[#This Row],[field of work]] = "teaching",1,0)</f>
        <v>0</v>
      </c>
      <c r="AD236" s="4">
        <f ca="1">IF(Table1[[#This Row],[field of work]] = "health", 1,0)</f>
        <v>0</v>
      </c>
      <c r="AE236" s="4">
        <f ca="1">IF(Table1[[#This Row],[field of work]] = "construction", 1,0)</f>
        <v>1</v>
      </c>
      <c r="AF236" s="4">
        <f ca="1">IF(Table1[[#This Row],[field of work]] = "IT", 1,0)</f>
        <v>0</v>
      </c>
      <c r="AG236" s="4">
        <f ca="1">IF(Table1[[#This Row],[field of work]] = "general work", 1,0)</f>
        <v>0</v>
      </c>
      <c r="AH236" s="4">
        <f ca="1">IF(Table1[[#This Row],[field of work]] = "agriculture", 1,0)</f>
        <v>0</v>
      </c>
      <c r="AI236" s="4"/>
      <c r="AJ236" s="4"/>
      <c r="AK236" s="4"/>
      <c r="AL236" s="4"/>
      <c r="AM236" s="4"/>
      <c r="AN236" s="4"/>
      <c r="AO236" s="8"/>
      <c r="AP236" s="18">
        <f t="shared" ca="1" si="101"/>
        <v>708.52701574043522</v>
      </c>
      <c r="AQ236" s="19"/>
      <c r="AR236" s="23">
        <f ca="1">IF(Table1[[#This Row],[Debt]]&gt;$AS$2,1,0)</f>
        <v>1</v>
      </c>
      <c r="AS236" s="24"/>
      <c r="AT236" s="24"/>
      <c r="AU236" s="19"/>
      <c r="AV236" s="24"/>
      <c r="AW236" s="82">
        <f ca="1">Table1[[#This Row],[Mortage left]]/Table1[[#This Row],[Value of the house]]</f>
        <v>0.48601406129663061</v>
      </c>
      <c r="AX236" s="29">
        <f t="shared" ca="1" si="102"/>
        <v>0</v>
      </c>
      <c r="AY236" s="30"/>
      <c r="AZ236" s="19"/>
      <c r="BA236" s="68">
        <f ca="1" xml:space="preserve"> IF(Table1[[#This Row],[Area]]="Sedi Beshr",Table1[[#This Row],[Income]],0)</f>
        <v>0</v>
      </c>
      <c r="BB236" s="65"/>
      <c r="BC236" s="65">
        <f ca="1" xml:space="preserve"> IF(Table1[[#This Row],[Area]]="Miami",Table1[[#This Row],[Income]],0)</f>
        <v>0</v>
      </c>
      <c r="BD236" s="65"/>
      <c r="BE236" s="65">
        <f ca="1" xml:space="preserve"> IF(Table1[[#This Row],[Area]]="El-Shatbi",Table1[[#This Row],[Income]],0)</f>
        <v>0</v>
      </c>
      <c r="BF236" s="65"/>
      <c r="BG236" s="65">
        <f ca="1" xml:space="preserve"> IF(Table1[[#This Row],[Area]]="el-Hanovil",Table1[[#This Row],[Income]],0)</f>
        <v>0</v>
      </c>
      <c r="BH236" s="65"/>
      <c r="BI236" s="65">
        <f ca="1" xml:space="preserve"> IF(Table1[[#This Row],[Area]]="El-Dekhila",Table1[[#This Row],[Income]],0)</f>
        <v>2071</v>
      </c>
      <c r="BJ236" s="66"/>
      <c r="BK236" s="16"/>
      <c r="BL236" s="68">
        <f ca="1"/>
        <v>0</v>
      </c>
      <c r="BM236" s="65"/>
      <c r="BN236" s="65">
        <f ca="1"/>
        <v>0</v>
      </c>
      <c r="BO236" s="65"/>
      <c r="BP236" s="65">
        <f ca="1"/>
        <v>0</v>
      </c>
      <c r="BQ236" s="65"/>
      <c r="BR236" s="65">
        <f ca="1"/>
        <v>0</v>
      </c>
      <c r="BS236" s="65"/>
      <c r="BT236" s="65">
        <f ca="1"/>
        <v>1725</v>
      </c>
      <c r="BU236" s="24"/>
      <c r="BV236" s="65">
        <f ca="1"/>
        <v>0</v>
      </c>
      <c r="BW236" s="19"/>
      <c r="BX236" s="16"/>
      <c r="BY236" s="56">
        <f ca="1">IF(Table1[[#This Row],[Debt]]&gt;Table1[[#This Row],[Income]],1,0)</f>
        <v>0</v>
      </c>
      <c r="BZ236" s="19"/>
      <c r="CA236" s="24"/>
      <c r="CB236" s="76">
        <f t="shared" ca="1" si="103"/>
        <v>24</v>
      </c>
      <c r="CC236" s="24"/>
      <c r="CD236" s="19"/>
      <c r="CE236" s="16"/>
      <c r="CF236" s="16"/>
      <c r="CG236" s="16"/>
      <c r="CH236" s="16"/>
    </row>
    <row r="237" spans="1:86" x14ac:dyDescent="0.35">
      <c r="A237" s="1">
        <f t="shared" ca="1" si="79"/>
        <v>1</v>
      </c>
      <c r="B237" s="1" t="str">
        <f t="shared" ca="1" si="80"/>
        <v>Women</v>
      </c>
      <c r="C237" s="1">
        <f t="shared" ca="1" si="81"/>
        <v>39</v>
      </c>
      <c r="D237" s="1">
        <f t="shared" ca="1" si="82"/>
        <v>2</v>
      </c>
      <c r="E237" s="1" t="str">
        <f t="shared" ca="1" si="83"/>
        <v>construction</v>
      </c>
      <c r="F237" s="1">
        <f t="shared" ca="1" si="84"/>
        <v>4</v>
      </c>
      <c r="G237" s="1" t="str">
        <f t="shared" ca="1" si="85"/>
        <v>technical</v>
      </c>
      <c r="H237" s="1">
        <f t="shared" ca="1" si="86"/>
        <v>0</v>
      </c>
      <c r="I237" s="1">
        <f t="shared" ca="1" si="78"/>
        <v>2</v>
      </c>
      <c r="J237" s="70">
        <f t="shared" ca="1" si="87"/>
        <v>2447</v>
      </c>
      <c r="K237" s="1">
        <f t="shared" ca="1" si="88"/>
        <v>1</v>
      </c>
      <c r="L237" s="1" t="str">
        <f t="shared" ca="1" si="89"/>
        <v>El-Shatbi</v>
      </c>
      <c r="M237" s="70">
        <f t="shared" ca="1" si="90"/>
        <v>14682</v>
      </c>
      <c r="N237" s="70">
        <f t="shared" ca="1" si="91"/>
        <v>881.83552417684143</v>
      </c>
      <c r="O237" s="70">
        <f t="shared" ca="1" si="92"/>
        <v>3663.6488215753147</v>
      </c>
      <c r="P237" s="70">
        <f t="shared" ca="1" si="93"/>
        <v>1666</v>
      </c>
      <c r="Q237" s="70">
        <f t="shared" ca="1" si="94"/>
        <v>214.21529933223275</v>
      </c>
      <c r="R237" s="70">
        <f t="shared" ca="1" si="95"/>
        <v>3483.8463874765948</v>
      </c>
      <c r="S237" s="70">
        <f t="shared" ca="1" si="96"/>
        <v>21829.495209051911</v>
      </c>
      <c r="T237" s="70">
        <f t="shared" ca="1" si="97"/>
        <v>2762.0508235090742</v>
      </c>
      <c r="U237" s="70">
        <f t="shared" ca="1" si="98"/>
        <v>19067.444385542836</v>
      </c>
      <c r="W237" s="7">
        <f t="shared" ca="1" si="99"/>
        <v>1</v>
      </c>
      <c r="X237" s="4">
        <f t="shared" ca="1" si="100"/>
        <v>0</v>
      </c>
      <c r="Y237" s="4"/>
      <c r="Z237" s="4"/>
      <c r="AA237" s="8"/>
      <c r="AC237" s="7">
        <f ca="1">IF(Table1[[#This Row],[field of work]] = "teaching",1,0)</f>
        <v>0</v>
      </c>
      <c r="AD237" s="4">
        <f ca="1">IF(Table1[[#This Row],[field of work]] = "health", 1,0)</f>
        <v>0</v>
      </c>
      <c r="AE237" s="4">
        <f ca="1">IF(Table1[[#This Row],[field of work]] = "construction", 1,0)</f>
        <v>1</v>
      </c>
      <c r="AF237" s="4">
        <f ca="1">IF(Table1[[#This Row],[field of work]] = "IT", 1,0)</f>
        <v>0</v>
      </c>
      <c r="AG237" s="4">
        <f ca="1">IF(Table1[[#This Row],[field of work]] = "general work", 1,0)</f>
        <v>0</v>
      </c>
      <c r="AH237" s="4">
        <f ca="1">IF(Table1[[#This Row],[field of work]] = "agriculture", 1,0)</f>
        <v>0</v>
      </c>
      <c r="AI237" s="4"/>
      <c r="AJ237" s="4"/>
      <c r="AK237" s="4"/>
      <c r="AL237" s="4"/>
      <c r="AM237" s="4"/>
      <c r="AN237" s="4"/>
      <c r="AO237" s="8"/>
      <c r="AP237" s="18">
        <f t="shared" ca="1" si="101"/>
        <v>1831.8244107876574</v>
      </c>
      <c r="AQ237" s="19"/>
      <c r="AR237" s="23">
        <f ca="1">IF(Table1[[#This Row],[Debt]]&gt;$AS$2,1,0)</f>
        <v>0</v>
      </c>
      <c r="AS237" s="24"/>
      <c r="AT237" s="24"/>
      <c r="AU237" s="19"/>
      <c r="AV237" s="24"/>
      <c r="AW237" s="82">
        <f ca="1">Table1[[#This Row],[Mortage left]]/Table1[[#This Row],[Value of the house]]</f>
        <v>6.0062356911649739E-2</v>
      </c>
      <c r="AX237" s="29">
        <f t="shared" ca="1" si="102"/>
        <v>1</v>
      </c>
      <c r="AY237" s="30"/>
      <c r="AZ237" s="19"/>
      <c r="BA237" s="68">
        <f ca="1" xml:space="preserve"> IF(Table1[[#This Row],[Area]]="Sedi Beshr",Table1[[#This Row],[Income]],0)</f>
        <v>0</v>
      </c>
      <c r="BB237" s="65"/>
      <c r="BC237" s="65">
        <f ca="1" xml:space="preserve"> IF(Table1[[#This Row],[Area]]="Miami",Table1[[#This Row],[Income]],0)</f>
        <v>0</v>
      </c>
      <c r="BD237" s="65"/>
      <c r="BE237" s="65">
        <f ca="1" xml:space="preserve"> IF(Table1[[#This Row],[Area]]="El-Shatbi",Table1[[#This Row],[Income]],0)</f>
        <v>2447</v>
      </c>
      <c r="BF237" s="65"/>
      <c r="BG237" s="65">
        <f ca="1" xml:space="preserve"> IF(Table1[[#This Row],[Area]]="el-Hanovil",Table1[[#This Row],[Income]],0)</f>
        <v>0</v>
      </c>
      <c r="BH237" s="65"/>
      <c r="BI237" s="65">
        <f ca="1" xml:space="preserve"> IF(Table1[[#This Row],[Area]]="El-Dekhila",Table1[[#This Row],[Income]],0)</f>
        <v>0</v>
      </c>
      <c r="BJ237" s="66"/>
      <c r="BK237" s="16"/>
      <c r="BL237" s="68">
        <f ca="1"/>
        <v>0</v>
      </c>
      <c r="BM237" s="65"/>
      <c r="BN237" s="65">
        <f ca="1"/>
        <v>2071</v>
      </c>
      <c r="BO237" s="65"/>
      <c r="BP237" s="65">
        <f ca="1"/>
        <v>0</v>
      </c>
      <c r="BQ237" s="65"/>
      <c r="BR237" s="65">
        <f ca="1"/>
        <v>0</v>
      </c>
      <c r="BS237" s="65"/>
      <c r="BT237" s="65">
        <f ca="1"/>
        <v>0</v>
      </c>
      <c r="BU237" s="24"/>
      <c r="BV237" s="65">
        <f ca="1"/>
        <v>0</v>
      </c>
      <c r="BW237" s="19"/>
      <c r="BX237" s="16"/>
      <c r="BY237" s="56">
        <f ca="1">IF(Table1[[#This Row],[Debt]]&gt;Table1[[#This Row],[Income]],1,0)</f>
        <v>0</v>
      </c>
      <c r="BZ237" s="19"/>
      <c r="CA237" s="24"/>
      <c r="CB237" s="76">
        <f t="shared" ca="1" si="103"/>
        <v>25</v>
      </c>
      <c r="CC237" s="24"/>
      <c r="CD237" s="19"/>
      <c r="CE237" s="16"/>
      <c r="CF237" s="16"/>
      <c r="CG237" s="16"/>
      <c r="CH237" s="16"/>
    </row>
    <row r="238" spans="1:86" x14ac:dyDescent="0.35">
      <c r="A238" s="1">
        <f t="shared" ca="1" si="79"/>
        <v>0</v>
      </c>
      <c r="B238" s="1" t="str">
        <f t="shared" ca="1" si="80"/>
        <v>Men</v>
      </c>
      <c r="C238" s="1">
        <f t="shared" ca="1" si="81"/>
        <v>25</v>
      </c>
      <c r="D238" s="1">
        <f t="shared" ca="1" si="82"/>
        <v>6</v>
      </c>
      <c r="E238" s="1" t="str">
        <f t="shared" ca="1" si="83"/>
        <v>agriculture</v>
      </c>
      <c r="F238" s="1">
        <f t="shared" ca="1" si="84"/>
        <v>2</v>
      </c>
      <c r="G238" s="1" t="str">
        <f t="shared" ca="1" si="85"/>
        <v>college</v>
      </c>
      <c r="H238" s="1">
        <f t="shared" ca="1" si="86"/>
        <v>1</v>
      </c>
      <c r="I238" s="1">
        <f t="shared" ca="1" si="78"/>
        <v>1</v>
      </c>
      <c r="J238" s="70">
        <f t="shared" ca="1" si="87"/>
        <v>1283</v>
      </c>
      <c r="K238" s="1">
        <f t="shared" ca="1" si="88"/>
        <v>2</v>
      </c>
      <c r="L238" s="1" t="str">
        <f t="shared" ca="1" si="89"/>
        <v>Miami</v>
      </c>
      <c r="M238" s="70">
        <f t="shared" ca="1" si="90"/>
        <v>5132</v>
      </c>
      <c r="N238" s="70">
        <f t="shared" ca="1" si="91"/>
        <v>786.75336796793204</v>
      </c>
      <c r="O238" s="70">
        <f t="shared" ca="1" si="92"/>
        <v>610.10655748759211</v>
      </c>
      <c r="P238" s="70">
        <f t="shared" ca="1" si="93"/>
        <v>54</v>
      </c>
      <c r="Q238" s="70">
        <f t="shared" ca="1" si="94"/>
        <v>1322.5242411300846</v>
      </c>
      <c r="R238" s="70">
        <f t="shared" ca="1" si="95"/>
        <v>304.38878314797012</v>
      </c>
      <c r="S238" s="70">
        <f t="shared" ca="1" si="96"/>
        <v>6046.4953406355617</v>
      </c>
      <c r="T238" s="70">
        <f t="shared" ca="1" si="97"/>
        <v>2163.2776090980169</v>
      </c>
      <c r="U238" s="70">
        <f t="shared" ca="1" si="98"/>
        <v>3883.2177315375448</v>
      </c>
      <c r="W238" s="7">
        <f t="shared" ca="1" si="99"/>
        <v>0</v>
      </c>
      <c r="X238" s="4">
        <f t="shared" ca="1" si="100"/>
        <v>1</v>
      </c>
      <c r="Y238" s="4"/>
      <c r="Z238" s="4"/>
      <c r="AA238" s="8"/>
      <c r="AC238" s="7">
        <f ca="1">IF(Table1[[#This Row],[field of work]] = "teaching",1,0)</f>
        <v>0</v>
      </c>
      <c r="AD238" s="4">
        <f ca="1">IF(Table1[[#This Row],[field of work]] = "health", 1,0)</f>
        <v>0</v>
      </c>
      <c r="AE238" s="4">
        <f ca="1">IF(Table1[[#This Row],[field of work]] = "construction", 1,0)</f>
        <v>0</v>
      </c>
      <c r="AF238" s="4">
        <f ca="1">IF(Table1[[#This Row],[field of work]] = "IT", 1,0)</f>
        <v>0</v>
      </c>
      <c r="AG238" s="4">
        <f ca="1">IF(Table1[[#This Row],[field of work]] = "general work", 1,0)</f>
        <v>0</v>
      </c>
      <c r="AH238" s="4">
        <f ca="1">IF(Table1[[#This Row],[field of work]] = "agriculture", 1,0)</f>
        <v>1</v>
      </c>
      <c r="AI238" s="4"/>
      <c r="AJ238" s="4"/>
      <c r="AK238" s="4"/>
      <c r="AL238" s="4"/>
      <c r="AM238" s="4"/>
      <c r="AN238" s="4"/>
      <c r="AO238" s="8"/>
      <c r="AP238" s="18">
        <f t="shared" ca="1" si="101"/>
        <v>610.10655748759211</v>
      </c>
      <c r="AQ238" s="19"/>
      <c r="AR238" s="23">
        <f ca="1">IF(Table1[[#This Row],[Debt]]&gt;$AS$2,1,0)</f>
        <v>1</v>
      </c>
      <c r="AS238" s="24"/>
      <c r="AT238" s="24"/>
      <c r="AU238" s="19"/>
      <c r="AV238" s="24"/>
      <c r="AW238" s="82">
        <f ca="1">Table1[[#This Row],[Mortage left]]/Table1[[#This Row],[Value of the house]]</f>
        <v>0.15330346219172486</v>
      </c>
      <c r="AX238" s="29">
        <f t="shared" ca="1" si="102"/>
        <v>1</v>
      </c>
      <c r="AY238" s="30"/>
      <c r="AZ238" s="19"/>
      <c r="BA238" s="68">
        <f ca="1" xml:space="preserve"> IF(Table1[[#This Row],[Area]]="Sedi Beshr",Table1[[#This Row],[Income]],0)</f>
        <v>0</v>
      </c>
      <c r="BB238" s="65"/>
      <c r="BC238" s="65">
        <f ca="1" xml:space="preserve"> IF(Table1[[#This Row],[Area]]="Miami",Table1[[#This Row],[Income]],0)</f>
        <v>1283</v>
      </c>
      <c r="BD238" s="65"/>
      <c r="BE238" s="65">
        <f ca="1" xml:space="preserve"> IF(Table1[[#This Row],[Area]]="El-Shatbi",Table1[[#This Row],[Income]],0)</f>
        <v>0</v>
      </c>
      <c r="BF238" s="65"/>
      <c r="BG238" s="65">
        <f ca="1" xml:space="preserve"> IF(Table1[[#This Row],[Area]]="el-Hanovil",Table1[[#This Row],[Income]],0)</f>
        <v>0</v>
      </c>
      <c r="BH238" s="65"/>
      <c r="BI238" s="65">
        <f ca="1" xml:space="preserve"> IF(Table1[[#This Row],[Area]]="El-Dekhila",Table1[[#This Row],[Income]],0)</f>
        <v>0</v>
      </c>
      <c r="BJ238" s="66"/>
      <c r="BK238" s="16"/>
      <c r="BL238" s="68">
        <f ca="1"/>
        <v>0</v>
      </c>
      <c r="BM238" s="65"/>
      <c r="BN238" s="65">
        <f ca="1"/>
        <v>2447</v>
      </c>
      <c r="BO238" s="65"/>
      <c r="BP238" s="65">
        <f ca="1"/>
        <v>0</v>
      </c>
      <c r="BQ238" s="65"/>
      <c r="BR238" s="65">
        <f ca="1"/>
        <v>0</v>
      </c>
      <c r="BS238" s="65"/>
      <c r="BT238" s="65">
        <f ca="1"/>
        <v>0</v>
      </c>
      <c r="BU238" s="24"/>
      <c r="BV238" s="65">
        <f ca="1"/>
        <v>0</v>
      </c>
      <c r="BW238" s="19"/>
      <c r="BX238" s="16"/>
      <c r="BY238" s="56">
        <f ca="1">IF(Table1[[#This Row],[Debt]]&gt;Table1[[#This Row],[Income]],1,0)</f>
        <v>1</v>
      </c>
      <c r="BZ238" s="19"/>
      <c r="CA238" s="24"/>
      <c r="CB238" s="76">
        <f t="shared" ca="1" si="103"/>
        <v>39</v>
      </c>
      <c r="CC238" s="24"/>
      <c r="CD238" s="19"/>
      <c r="CE238" s="16"/>
      <c r="CF238" s="16"/>
      <c r="CG238" s="16"/>
      <c r="CH238" s="16"/>
    </row>
    <row r="239" spans="1:86" x14ac:dyDescent="0.35">
      <c r="A239" s="1">
        <f t="shared" ca="1" si="79"/>
        <v>0</v>
      </c>
      <c r="B239" s="1" t="str">
        <f t="shared" ca="1" si="80"/>
        <v>Men</v>
      </c>
      <c r="C239" s="1">
        <f t="shared" ca="1" si="81"/>
        <v>33</v>
      </c>
      <c r="D239" s="1">
        <f t="shared" ca="1" si="82"/>
        <v>6</v>
      </c>
      <c r="E239" s="1" t="str">
        <f t="shared" ca="1" si="83"/>
        <v>agriculture</v>
      </c>
      <c r="F239" s="1">
        <f t="shared" ca="1" si="84"/>
        <v>4</v>
      </c>
      <c r="G239" s="1" t="str">
        <f t="shared" ca="1" si="85"/>
        <v>technical</v>
      </c>
      <c r="H239" s="1">
        <f t="shared" ca="1" si="86"/>
        <v>2</v>
      </c>
      <c r="I239" s="1">
        <f t="shared" ca="1" si="78"/>
        <v>3</v>
      </c>
      <c r="J239" s="70">
        <f t="shared" ca="1" si="87"/>
        <v>4061</v>
      </c>
      <c r="K239" s="1">
        <f t="shared" ca="1" si="88"/>
        <v>4</v>
      </c>
      <c r="L239" s="1" t="str">
        <f t="shared" ca="1" si="89"/>
        <v>El-Dekhila</v>
      </c>
      <c r="M239" s="70">
        <f t="shared" ca="1" si="90"/>
        <v>12183</v>
      </c>
      <c r="N239" s="70">
        <f t="shared" ca="1" si="91"/>
        <v>10994.623414833924</v>
      </c>
      <c r="O239" s="70">
        <f t="shared" ca="1" si="92"/>
        <v>3573.8270725159168</v>
      </c>
      <c r="P239" s="70">
        <f t="shared" ca="1" si="93"/>
        <v>1515</v>
      </c>
      <c r="Q239" s="70">
        <f t="shared" ca="1" si="94"/>
        <v>6512.0620243177282</v>
      </c>
      <c r="R239" s="70">
        <f t="shared" ca="1" si="95"/>
        <v>973.48791315653432</v>
      </c>
      <c r="S239" s="70">
        <f t="shared" ca="1" si="96"/>
        <v>16730.314985672452</v>
      </c>
      <c r="T239" s="70">
        <f t="shared" ca="1" si="97"/>
        <v>19021.685439151654</v>
      </c>
      <c r="U239" s="70">
        <f t="shared" ca="1" si="98"/>
        <v>-2291.3704534792014</v>
      </c>
      <c r="W239" s="7">
        <f t="shared" ca="1" si="99"/>
        <v>0</v>
      </c>
      <c r="X239" s="4">
        <f t="shared" ca="1" si="100"/>
        <v>1</v>
      </c>
      <c r="Y239" s="4"/>
      <c r="Z239" s="4"/>
      <c r="AA239" s="8"/>
      <c r="AC239" s="7">
        <f ca="1">IF(Table1[[#This Row],[field of work]] = "teaching",1,0)</f>
        <v>0</v>
      </c>
      <c r="AD239" s="4">
        <f ca="1">IF(Table1[[#This Row],[field of work]] = "health", 1,0)</f>
        <v>0</v>
      </c>
      <c r="AE239" s="4">
        <f ca="1">IF(Table1[[#This Row],[field of work]] = "construction", 1,0)</f>
        <v>0</v>
      </c>
      <c r="AF239" s="4">
        <f ca="1">IF(Table1[[#This Row],[field of work]] = "IT", 1,0)</f>
        <v>0</v>
      </c>
      <c r="AG239" s="4">
        <f ca="1">IF(Table1[[#This Row],[field of work]] = "general work", 1,0)</f>
        <v>0</v>
      </c>
      <c r="AH239" s="4">
        <f ca="1">IF(Table1[[#This Row],[field of work]] = "agriculture", 1,0)</f>
        <v>1</v>
      </c>
      <c r="AI239" s="4"/>
      <c r="AJ239" s="4"/>
      <c r="AK239" s="4"/>
      <c r="AL239" s="4"/>
      <c r="AM239" s="4"/>
      <c r="AN239" s="4"/>
      <c r="AO239" s="8"/>
      <c r="AP239" s="18">
        <f t="shared" ca="1" si="101"/>
        <v>1191.2756908386389</v>
      </c>
      <c r="AQ239" s="19"/>
      <c r="AR239" s="23">
        <f ca="1">IF(Table1[[#This Row],[Debt]]&gt;$AS$2,1,0)</f>
        <v>1</v>
      </c>
      <c r="AS239" s="24"/>
      <c r="AT239" s="24"/>
      <c r="AU239" s="19"/>
      <c r="AV239" s="24"/>
      <c r="AW239" s="82">
        <f ca="1">Table1[[#This Row],[Mortage left]]/Table1[[#This Row],[Value of the house]]</f>
        <v>0.90245616144085405</v>
      </c>
      <c r="AX239" s="29">
        <f t="shared" ca="1" si="102"/>
        <v>0</v>
      </c>
      <c r="AY239" s="30"/>
      <c r="AZ239" s="19"/>
      <c r="BA239" s="68">
        <f ca="1" xml:space="preserve"> IF(Table1[[#This Row],[Area]]="Sedi Beshr",Table1[[#This Row],[Income]],0)</f>
        <v>0</v>
      </c>
      <c r="BB239" s="65"/>
      <c r="BC239" s="65">
        <f ca="1" xml:space="preserve"> IF(Table1[[#This Row],[Area]]="Miami",Table1[[#This Row],[Income]],0)</f>
        <v>0</v>
      </c>
      <c r="BD239" s="65"/>
      <c r="BE239" s="65">
        <f ca="1" xml:space="preserve"> IF(Table1[[#This Row],[Area]]="El-Shatbi",Table1[[#This Row],[Income]],0)</f>
        <v>0</v>
      </c>
      <c r="BF239" s="65"/>
      <c r="BG239" s="65">
        <f ca="1" xml:space="preserve"> IF(Table1[[#This Row],[Area]]="el-Hanovil",Table1[[#This Row],[Income]],0)</f>
        <v>0</v>
      </c>
      <c r="BH239" s="65"/>
      <c r="BI239" s="65">
        <f ca="1" xml:space="preserve"> IF(Table1[[#This Row],[Area]]="El-Dekhila",Table1[[#This Row],[Income]],0)</f>
        <v>4061</v>
      </c>
      <c r="BJ239" s="66"/>
      <c r="BK239" s="16"/>
      <c r="BL239" s="68">
        <f ca="1"/>
        <v>0</v>
      </c>
      <c r="BM239" s="65"/>
      <c r="BN239" s="65">
        <f ca="1"/>
        <v>0</v>
      </c>
      <c r="BO239" s="65"/>
      <c r="BP239" s="65">
        <f ca="1"/>
        <v>0</v>
      </c>
      <c r="BQ239" s="65"/>
      <c r="BR239" s="65">
        <f ca="1"/>
        <v>0</v>
      </c>
      <c r="BS239" s="65"/>
      <c r="BT239" s="65">
        <f ca="1"/>
        <v>0</v>
      </c>
      <c r="BU239" s="24"/>
      <c r="BV239" s="65">
        <f ca="1"/>
        <v>1283</v>
      </c>
      <c r="BW239" s="19"/>
      <c r="BX239" s="16"/>
      <c r="BY239" s="56">
        <f ca="1">IF(Table1[[#This Row],[Debt]]&gt;Table1[[#This Row],[Income]],1,0)</f>
        <v>1</v>
      </c>
      <c r="BZ239" s="19"/>
      <c r="CA239" s="24"/>
      <c r="CB239" s="76">
        <f t="shared" ca="1" si="103"/>
        <v>25</v>
      </c>
      <c r="CC239" s="24"/>
      <c r="CD239" s="19"/>
      <c r="CE239" s="16"/>
      <c r="CF239" s="16"/>
      <c r="CG239" s="16"/>
      <c r="CH239" s="16"/>
    </row>
    <row r="240" spans="1:86" x14ac:dyDescent="0.35">
      <c r="A240" s="1">
        <f t="shared" ca="1" si="79"/>
        <v>0</v>
      </c>
      <c r="B240" s="1" t="str">
        <f t="shared" ca="1" si="80"/>
        <v>Men</v>
      </c>
      <c r="C240" s="1">
        <f t="shared" ca="1" si="81"/>
        <v>34</v>
      </c>
      <c r="D240" s="1">
        <f t="shared" ca="1" si="82"/>
        <v>1</v>
      </c>
      <c r="E240" s="1" t="str">
        <f t="shared" ca="1" si="83"/>
        <v>health</v>
      </c>
      <c r="F240" s="1">
        <f t="shared" ca="1" si="84"/>
        <v>2</v>
      </c>
      <c r="G240" s="1" t="str">
        <f t="shared" ca="1" si="85"/>
        <v>college</v>
      </c>
      <c r="H240" s="1">
        <f t="shared" ca="1" si="86"/>
        <v>1</v>
      </c>
      <c r="I240" s="1">
        <f t="shared" ca="1" si="78"/>
        <v>2</v>
      </c>
      <c r="J240" s="70">
        <f t="shared" ca="1" si="87"/>
        <v>3798</v>
      </c>
      <c r="K240" s="1">
        <f t="shared" ca="1" si="88"/>
        <v>3</v>
      </c>
      <c r="L240" s="1" t="str">
        <f t="shared" ca="1" si="89"/>
        <v>El-Hanovil</v>
      </c>
      <c r="M240" s="70">
        <f t="shared" ca="1" si="90"/>
        <v>18990</v>
      </c>
      <c r="N240" s="70">
        <f t="shared" ca="1" si="91"/>
        <v>14176.942297612757</v>
      </c>
      <c r="O240" s="70">
        <f t="shared" ca="1" si="92"/>
        <v>6350.0307707118509</v>
      </c>
      <c r="P240" s="70">
        <f t="shared" ca="1" si="93"/>
        <v>5002</v>
      </c>
      <c r="Q240" s="70">
        <f t="shared" ca="1" si="94"/>
        <v>7557.5883653497349</v>
      </c>
      <c r="R240" s="70">
        <f t="shared" ca="1" si="95"/>
        <v>4326.6951630067306</v>
      </c>
      <c r="S240" s="70">
        <f t="shared" ca="1" si="96"/>
        <v>29666.725933718582</v>
      </c>
      <c r="T240" s="70">
        <f t="shared" ca="1" si="97"/>
        <v>26736.53066296249</v>
      </c>
      <c r="U240" s="70">
        <f t="shared" ca="1" si="98"/>
        <v>2930.1952707560922</v>
      </c>
      <c r="W240" s="7">
        <f t="shared" ca="1" si="99"/>
        <v>0</v>
      </c>
      <c r="X240" s="4">
        <f t="shared" ca="1" si="100"/>
        <v>1</v>
      </c>
      <c r="Y240" s="4"/>
      <c r="Z240" s="4"/>
      <c r="AA240" s="8"/>
      <c r="AC240" s="7">
        <f ca="1">IF(Table1[[#This Row],[field of work]] = "teaching",1,0)</f>
        <v>0</v>
      </c>
      <c r="AD240" s="4">
        <f ca="1">IF(Table1[[#This Row],[field of work]] = "health", 1,0)</f>
        <v>1</v>
      </c>
      <c r="AE240" s="4">
        <f ca="1">IF(Table1[[#This Row],[field of work]] = "construction", 1,0)</f>
        <v>0</v>
      </c>
      <c r="AF240" s="4">
        <f ca="1">IF(Table1[[#This Row],[field of work]] = "IT", 1,0)</f>
        <v>0</v>
      </c>
      <c r="AG240" s="4">
        <f ca="1">IF(Table1[[#This Row],[field of work]] = "general work", 1,0)</f>
        <v>0</v>
      </c>
      <c r="AH240" s="4">
        <f ca="1">IF(Table1[[#This Row],[field of work]] = "agriculture", 1,0)</f>
        <v>0</v>
      </c>
      <c r="AI240" s="4"/>
      <c r="AJ240" s="4"/>
      <c r="AK240" s="4"/>
      <c r="AL240" s="4"/>
      <c r="AM240" s="4"/>
      <c r="AN240" s="4"/>
      <c r="AO240" s="8"/>
      <c r="AP240" s="18">
        <f t="shared" ca="1" si="101"/>
        <v>3175.0153853559254</v>
      </c>
      <c r="AQ240" s="19"/>
      <c r="AR240" s="23">
        <f ca="1">IF(Table1[[#This Row],[Debt]]&gt;$AS$2,1,0)</f>
        <v>1</v>
      </c>
      <c r="AS240" s="24"/>
      <c r="AT240" s="24"/>
      <c r="AU240" s="19"/>
      <c r="AV240" s="24"/>
      <c r="AW240" s="82">
        <f ca="1">Table1[[#This Row],[Mortage left]]/Table1[[#This Row],[Value of the house]]</f>
        <v>0.74654777765206726</v>
      </c>
      <c r="AX240" s="29">
        <f t="shared" ca="1" si="102"/>
        <v>0</v>
      </c>
      <c r="AY240" s="30"/>
      <c r="AZ240" s="19"/>
      <c r="BA240" s="68">
        <f ca="1" xml:space="preserve"> IF(Table1[[#This Row],[Area]]="Sedi Beshr",Table1[[#This Row],[Income]],0)</f>
        <v>0</v>
      </c>
      <c r="BB240" s="65"/>
      <c r="BC240" s="65">
        <f ca="1" xml:space="preserve"> IF(Table1[[#This Row],[Area]]="Miami",Table1[[#This Row],[Income]],0)</f>
        <v>0</v>
      </c>
      <c r="BD240" s="65"/>
      <c r="BE240" s="65">
        <f ca="1" xml:space="preserve"> IF(Table1[[#This Row],[Area]]="El-Shatbi",Table1[[#This Row],[Income]],0)</f>
        <v>0</v>
      </c>
      <c r="BF240" s="65"/>
      <c r="BG240" s="65">
        <f ca="1" xml:space="preserve"> IF(Table1[[#This Row],[Area]]="el-Hanovil",Table1[[#This Row],[Income]],0)</f>
        <v>3798</v>
      </c>
      <c r="BH240" s="65"/>
      <c r="BI240" s="65">
        <f ca="1" xml:space="preserve"> IF(Table1[[#This Row],[Area]]="El-Dekhila",Table1[[#This Row],[Income]],0)</f>
        <v>0</v>
      </c>
      <c r="BJ240" s="66"/>
      <c r="BK240" s="16"/>
      <c r="BL240" s="68">
        <f ca="1"/>
        <v>0</v>
      </c>
      <c r="BM240" s="65"/>
      <c r="BN240" s="65">
        <f ca="1"/>
        <v>0</v>
      </c>
      <c r="BO240" s="65"/>
      <c r="BP240" s="65">
        <f ca="1"/>
        <v>0</v>
      </c>
      <c r="BQ240" s="65"/>
      <c r="BR240" s="65">
        <f ca="1"/>
        <v>0</v>
      </c>
      <c r="BS240" s="65"/>
      <c r="BT240" s="65">
        <f ca="1"/>
        <v>0</v>
      </c>
      <c r="BU240" s="24"/>
      <c r="BV240" s="65">
        <f ca="1"/>
        <v>4061</v>
      </c>
      <c r="BW240" s="19"/>
      <c r="BX240" s="16"/>
      <c r="BY240" s="56">
        <f ca="1">IF(Table1[[#This Row],[Debt]]&gt;Table1[[#This Row],[Income]],1,0)</f>
        <v>1</v>
      </c>
      <c r="BZ240" s="19"/>
      <c r="CA240" s="24"/>
      <c r="CB240" s="76">
        <f t="shared" ca="1" si="103"/>
        <v>0</v>
      </c>
      <c r="CC240" s="24"/>
      <c r="CD240" s="19"/>
      <c r="CE240" s="16"/>
      <c r="CF240" s="16"/>
      <c r="CG240" s="16"/>
      <c r="CH240" s="16"/>
    </row>
    <row r="241" spans="1:86" x14ac:dyDescent="0.35">
      <c r="A241" s="1">
        <f t="shared" ca="1" si="79"/>
        <v>0</v>
      </c>
      <c r="B241" s="1" t="str">
        <f t="shared" ca="1" si="80"/>
        <v>Men</v>
      </c>
      <c r="C241" s="1">
        <f t="shared" ca="1" si="81"/>
        <v>34</v>
      </c>
      <c r="D241" s="1">
        <f t="shared" ca="1" si="82"/>
        <v>2</v>
      </c>
      <c r="E241" s="1" t="str">
        <f t="shared" ca="1" si="83"/>
        <v>construction</v>
      </c>
      <c r="F241" s="1">
        <f t="shared" ca="1" si="84"/>
        <v>2</v>
      </c>
      <c r="G241" s="1" t="str">
        <f t="shared" ca="1" si="85"/>
        <v>college</v>
      </c>
      <c r="H241" s="1">
        <f t="shared" ca="1" si="86"/>
        <v>4</v>
      </c>
      <c r="I241" s="1">
        <f t="shared" ca="1" si="78"/>
        <v>1</v>
      </c>
      <c r="J241" s="70">
        <f t="shared" ca="1" si="87"/>
        <v>6892</v>
      </c>
      <c r="K241" s="1">
        <f t="shared" ca="1" si="88"/>
        <v>1</v>
      </c>
      <c r="L241" s="1" t="str">
        <f t="shared" ca="1" si="89"/>
        <v>El-Shatbi</v>
      </c>
      <c r="M241" s="70">
        <f t="shared" ca="1" si="90"/>
        <v>20676</v>
      </c>
      <c r="N241" s="70">
        <f t="shared" ca="1" si="91"/>
        <v>18432.933326182294</v>
      </c>
      <c r="O241" s="70">
        <f t="shared" ca="1" si="92"/>
        <v>1564.8076551035324</v>
      </c>
      <c r="P241" s="70">
        <f t="shared" ca="1" si="93"/>
        <v>846</v>
      </c>
      <c r="Q241" s="70">
        <f t="shared" ca="1" si="94"/>
        <v>12988.097181544879</v>
      </c>
      <c r="R241" s="70">
        <f t="shared" ca="1" si="95"/>
        <v>6789.6780002880314</v>
      </c>
      <c r="S241" s="70">
        <f t="shared" ca="1" si="96"/>
        <v>29030.485655391567</v>
      </c>
      <c r="T241" s="70">
        <f t="shared" ca="1" si="97"/>
        <v>32267.030507727173</v>
      </c>
      <c r="U241" s="70">
        <f t="shared" ca="1" si="98"/>
        <v>-3236.5448523356063</v>
      </c>
      <c r="W241" s="7">
        <f t="shared" ca="1" si="99"/>
        <v>0</v>
      </c>
      <c r="X241" s="4">
        <f t="shared" ca="1" si="100"/>
        <v>1</v>
      </c>
      <c r="Y241" s="4"/>
      <c r="Z241" s="4"/>
      <c r="AA241" s="8"/>
      <c r="AC241" s="7">
        <f ca="1">IF(Table1[[#This Row],[field of work]] = "teaching",1,0)</f>
        <v>0</v>
      </c>
      <c r="AD241" s="4">
        <f ca="1">IF(Table1[[#This Row],[field of work]] = "health", 1,0)</f>
        <v>0</v>
      </c>
      <c r="AE241" s="4">
        <f ca="1">IF(Table1[[#This Row],[field of work]] = "construction", 1,0)</f>
        <v>1</v>
      </c>
      <c r="AF241" s="4">
        <f ca="1">IF(Table1[[#This Row],[field of work]] = "IT", 1,0)</f>
        <v>0</v>
      </c>
      <c r="AG241" s="4">
        <f ca="1">IF(Table1[[#This Row],[field of work]] = "general work", 1,0)</f>
        <v>0</v>
      </c>
      <c r="AH241" s="4">
        <f ca="1">IF(Table1[[#This Row],[field of work]] = "agriculture", 1,0)</f>
        <v>0</v>
      </c>
      <c r="AI241" s="4"/>
      <c r="AJ241" s="4"/>
      <c r="AK241" s="4"/>
      <c r="AL241" s="4"/>
      <c r="AM241" s="4"/>
      <c r="AN241" s="4"/>
      <c r="AO241" s="8"/>
      <c r="AP241" s="18">
        <f t="shared" ca="1" si="101"/>
        <v>1564.8076551035324</v>
      </c>
      <c r="AQ241" s="19"/>
      <c r="AR241" s="23">
        <f ca="1">IF(Table1[[#This Row],[Debt]]&gt;$AS$2,1,0)</f>
        <v>1</v>
      </c>
      <c r="AS241" s="24"/>
      <c r="AT241" s="24"/>
      <c r="AU241" s="19"/>
      <c r="AV241" s="24"/>
      <c r="AW241" s="82">
        <f ca="1">Table1[[#This Row],[Mortage left]]/Table1[[#This Row],[Value of the house]]</f>
        <v>0.8915135096818676</v>
      </c>
      <c r="AX241" s="29">
        <f t="shared" ca="1" si="102"/>
        <v>0</v>
      </c>
      <c r="AY241" s="30"/>
      <c r="AZ241" s="19"/>
      <c r="BA241" s="68">
        <f ca="1" xml:space="preserve"> IF(Table1[[#This Row],[Area]]="Sedi Beshr",Table1[[#This Row],[Income]],0)</f>
        <v>0</v>
      </c>
      <c r="BB241" s="65"/>
      <c r="BC241" s="65">
        <f ca="1" xml:space="preserve"> IF(Table1[[#This Row],[Area]]="Miami",Table1[[#This Row],[Income]],0)</f>
        <v>0</v>
      </c>
      <c r="BD241" s="65"/>
      <c r="BE241" s="65">
        <f ca="1" xml:space="preserve"> IF(Table1[[#This Row],[Area]]="El-Shatbi",Table1[[#This Row],[Income]],0)</f>
        <v>6892</v>
      </c>
      <c r="BF241" s="65"/>
      <c r="BG241" s="65">
        <f ca="1" xml:space="preserve"> IF(Table1[[#This Row],[Area]]="el-Hanovil",Table1[[#This Row],[Income]],0)</f>
        <v>0</v>
      </c>
      <c r="BH241" s="65"/>
      <c r="BI241" s="65">
        <f ca="1" xml:space="preserve"> IF(Table1[[#This Row],[Area]]="El-Dekhila",Table1[[#This Row],[Income]],0)</f>
        <v>0</v>
      </c>
      <c r="BJ241" s="66"/>
      <c r="BK241" s="16"/>
      <c r="BL241" s="68">
        <f ca="1"/>
        <v>3798</v>
      </c>
      <c r="BM241" s="65"/>
      <c r="BN241" s="65">
        <f ca="1"/>
        <v>0</v>
      </c>
      <c r="BO241" s="65"/>
      <c r="BP241" s="65">
        <f ca="1"/>
        <v>0</v>
      </c>
      <c r="BQ241" s="65"/>
      <c r="BR241" s="65">
        <f ca="1"/>
        <v>0</v>
      </c>
      <c r="BS241" s="65"/>
      <c r="BT241" s="65">
        <f ca="1"/>
        <v>0</v>
      </c>
      <c r="BU241" s="24"/>
      <c r="BV241" s="65">
        <f ca="1"/>
        <v>0</v>
      </c>
      <c r="BW241" s="19"/>
      <c r="BX241" s="16"/>
      <c r="BY241" s="56">
        <f ca="1">IF(Table1[[#This Row],[Debt]]&gt;Table1[[#This Row],[Income]],1,0)</f>
        <v>1</v>
      </c>
      <c r="BZ241" s="19"/>
      <c r="CA241" s="24"/>
      <c r="CB241" s="76">
        <f t="shared" ca="1" si="103"/>
        <v>34</v>
      </c>
      <c r="CC241" s="24"/>
      <c r="CD241" s="19"/>
      <c r="CE241" s="16"/>
      <c r="CF241" s="16"/>
      <c r="CG241" s="16"/>
      <c r="CH241" s="16"/>
    </row>
    <row r="242" spans="1:86" x14ac:dyDescent="0.35">
      <c r="A242" s="1">
        <f t="shared" ca="1" si="79"/>
        <v>0</v>
      </c>
      <c r="B242" s="1" t="str">
        <f t="shared" ca="1" si="80"/>
        <v>Men</v>
      </c>
      <c r="C242" s="1">
        <f t="shared" ca="1" si="81"/>
        <v>40</v>
      </c>
      <c r="D242" s="1">
        <f t="shared" ca="1" si="82"/>
        <v>4</v>
      </c>
      <c r="E242" s="1" t="str">
        <f t="shared" ca="1" si="83"/>
        <v>IT</v>
      </c>
      <c r="F242" s="1">
        <f t="shared" ca="1" si="84"/>
        <v>3</v>
      </c>
      <c r="G242" s="1" t="str">
        <f t="shared" ca="1" si="85"/>
        <v>university</v>
      </c>
      <c r="H242" s="1">
        <f t="shared" ca="1" si="86"/>
        <v>1</v>
      </c>
      <c r="I242" s="1">
        <f t="shared" ca="1" si="78"/>
        <v>3</v>
      </c>
      <c r="J242" s="70">
        <f t="shared" ca="1" si="87"/>
        <v>5469</v>
      </c>
      <c r="K242" s="1">
        <f t="shared" ca="1" si="88"/>
        <v>5</v>
      </c>
      <c r="L242" s="1" t="str">
        <f t="shared" ca="1" si="89"/>
        <v>Sedi Beshr</v>
      </c>
      <c r="M242" s="70">
        <f t="shared" ca="1" si="90"/>
        <v>27345</v>
      </c>
      <c r="N242" s="70">
        <f t="shared" ca="1" si="91"/>
        <v>23696.936688122725</v>
      </c>
      <c r="O242" s="70">
        <f t="shared" ca="1" si="92"/>
        <v>12576.624302839504</v>
      </c>
      <c r="P242" s="70">
        <f t="shared" ca="1" si="93"/>
        <v>6481</v>
      </c>
      <c r="Q242" s="70">
        <f t="shared" ca="1" si="94"/>
        <v>6124.0849373334422</v>
      </c>
      <c r="R242" s="70">
        <f t="shared" ca="1" si="95"/>
        <v>117.43980254651532</v>
      </c>
      <c r="S242" s="70">
        <f t="shared" ca="1" si="96"/>
        <v>40039.064105386016</v>
      </c>
      <c r="T242" s="70">
        <f t="shared" ca="1" si="97"/>
        <v>36302.021625456167</v>
      </c>
      <c r="U242" s="70">
        <f t="shared" ca="1" si="98"/>
        <v>3737.0424799298489</v>
      </c>
      <c r="W242" s="7">
        <f t="shared" ca="1" si="99"/>
        <v>0</v>
      </c>
      <c r="X242" s="4">
        <f t="shared" ca="1" si="100"/>
        <v>1</v>
      </c>
      <c r="Y242" s="4"/>
      <c r="Z242" s="4"/>
      <c r="AA242" s="8"/>
      <c r="AC242" s="7">
        <f ca="1">IF(Table1[[#This Row],[field of work]] = "teaching",1,0)</f>
        <v>0</v>
      </c>
      <c r="AD242" s="4">
        <f ca="1">IF(Table1[[#This Row],[field of work]] = "health", 1,0)</f>
        <v>0</v>
      </c>
      <c r="AE242" s="4">
        <f ca="1">IF(Table1[[#This Row],[field of work]] = "construction", 1,0)</f>
        <v>0</v>
      </c>
      <c r="AF242" s="4">
        <f ca="1">IF(Table1[[#This Row],[field of work]] = "IT", 1,0)</f>
        <v>1</v>
      </c>
      <c r="AG242" s="4">
        <f ca="1">IF(Table1[[#This Row],[field of work]] = "general work", 1,0)</f>
        <v>0</v>
      </c>
      <c r="AH242" s="4">
        <f ca="1">IF(Table1[[#This Row],[field of work]] = "agriculture", 1,0)</f>
        <v>0</v>
      </c>
      <c r="AI242" s="4"/>
      <c r="AJ242" s="4"/>
      <c r="AK242" s="4"/>
      <c r="AL242" s="4"/>
      <c r="AM242" s="4"/>
      <c r="AN242" s="4"/>
      <c r="AO242" s="8"/>
      <c r="AP242" s="18">
        <f t="shared" ca="1" si="101"/>
        <v>4192.208100946501</v>
      </c>
      <c r="AQ242" s="19"/>
      <c r="AR242" s="23">
        <f ca="1">IF(Table1[[#This Row],[Debt]]&gt;$AS$2,1,0)</f>
        <v>1</v>
      </c>
      <c r="AS242" s="24"/>
      <c r="AT242" s="24"/>
      <c r="AU242" s="19"/>
      <c r="AV242" s="24"/>
      <c r="AW242" s="82">
        <f ca="1">Table1[[#This Row],[Mortage left]]/Table1[[#This Row],[Value of the house]]</f>
        <v>0.86659121185308918</v>
      </c>
      <c r="AX242" s="29">
        <f t="shared" ca="1" si="102"/>
        <v>0</v>
      </c>
      <c r="AY242" s="30"/>
      <c r="AZ242" s="19"/>
      <c r="BA242" s="68">
        <f ca="1" xml:space="preserve"> IF(Table1[[#This Row],[Area]]="Sedi Beshr",Table1[[#This Row],[Income]],0)</f>
        <v>5469</v>
      </c>
      <c r="BB242" s="65"/>
      <c r="BC242" s="65">
        <f ca="1" xml:space="preserve"> IF(Table1[[#This Row],[Area]]="Miami",Table1[[#This Row],[Income]],0)</f>
        <v>0</v>
      </c>
      <c r="BD242" s="65"/>
      <c r="BE242" s="65">
        <f ca="1" xml:space="preserve"> IF(Table1[[#This Row],[Area]]="El-Shatbi",Table1[[#This Row],[Income]],0)</f>
        <v>0</v>
      </c>
      <c r="BF242" s="65"/>
      <c r="BG242" s="65">
        <f ca="1" xml:space="preserve"> IF(Table1[[#This Row],[Area]]="el-Hanovil",Table1[[#This Row],[Income]],0)</f>
        <v>0</v>
      </c>
      <c r="BH242" s="65"/>
      <c r="BI242" s="65">
        <f ca="1" xml:space="preserve"> IF(Table1[[#This Row],[Area]]="El-Dekhila",Table1[[#This Row],[Income]],0)</f>
        <v>0</v>
      </c>
      <c r="BJ242" s="66"/>
      <c r="BK242" s="16"/>
      <c r="BL242" s="68">
        <f ca="1"/>
        <v>0</v>
      </c>
      <c r="BM242" s="65"/>
      <c r="BN242" s="65">
        <f ca="1"/>
        <v>6892</v>
      </c>
      <c r="BO242" s="65"/>
      <c r="BP242" s="65">
        <f ca="1"/>
        <v>0</v>
      </c>
      <c r="BQ242" s="65"/>
      <c r="BR242" s="65">
        <f ca="1"/>
        <v>0</v>
      </c>
      <c r="BS242" s="65"/>
      <c r="BT242" s="65">
        <f ca="1"/>
        <v>0</v>
      </c>
      <c r="BU242" s="24"/>
      <c r="BV242" s="65">
        <f ca="1"/>
        <v>0</v>
      </c>
      <c r="BW242" s="19"/>
      <c r="BX242" s="16"/>
      <c r="BY242" s="56">
        <f ca="1">IF(Table1[[#This Row],[Debt]]&gt;Table1[[#This Row],[Income]],1,0)</f>
        <v>1</v>
      </c>
      <c r="BZ242" s="19"/>
      <c r="CA242" s="24"/>
      <c r="CB242" s="76">
        <f t="shared" ca="1" si="103"/>
        <v>0</v>
      </c>
      <c r="CC242" s="24"/>
      <c r="CD242" s="19"/>
      <c r="CE242" s="16"/>
      <c r="CF242" s="16"/>
      <c r="CG242" s="16"/>
      <c r="CH242" s="16"/>
    </row>
    <row r="243" spans="1:86" x14ac:dyDescent="0.35">
      <c r="A243" s="1">
        <f t="shared" ca="1" si="79"/>
        <v>1</v>
      </c>
      <c r="B243" s="1" t="str">
        <f t="shared" ca="1" si="80"/>
        <v>Women</v>
      </c>
      <c r="C243" s="1">
        <f t="shared" ca="1" si="81"/>
        <v>32</v>
      </c>
      <c r="D243" s="1">
        <f t="shared" ca="1" si="82"/>
        <v>1</v>
      </c>
      <c r="E243" s="1" t="str">
        <f t="shared" ca="1" si="83"/>
        <v>health</v>
      </c>
      <c r="F243" s="1">
        <f t="shared" ca="1" si="84"/>
        <v>5</v>
      </c>
      <c r="G243" s="1" t="str">
        <f t="shared" ca="1" si="85"/>
        <v>other</v>
      </c>
      <c r="H243" s="1">
        <f t="shared" ca="1" si="86"/>
        <v>0</v>
      </c>
      <c r="I243" s="1">
        <f t="shared" ca="1" si="78"/>
        <v>1</v>
      </c>
      <c r="J243" s="70">
        <f t="shared" ca="1" si="87"/>
        <v>3388</v>
      </c>
      <c r="K243" s="1">
        <f t="shared" ca="1" si="88"/>
        <v>2</v>
      </c>
      <c r="L243" s="1" t="str">
        <f t="shared" ca="1" si="89"/>
        <v>Miami</v>
      </c>
      <c r="M243" s="70">
        <f t="shared" ca="1" si="90"/>
        <v>20328</v>
      </c>
      <c r="N243" s="70">
        <f t="shared" ca="1" si="91"/>
        <v>20286.48287331139</v>
      </c>
      <c r="O243" s="70">
        <f t="shared" ca="1" si="92"/>
        <v>2985.3963744122543</v>
      </c>
      <c r="P243" s="70">
        <f t="shared" ca="1" si="93"/>
        <v>1933</v>
      </c>
      <c r="Q243" s="70">
        <f t="shared" ca="1" si="94"/>
        <v>1969.3209723068683</v>
      </c>
      <c r="R243" s="70">
        <f t="shared" ca="1" si="95"/>
        <v>2948.6821322174696</v>
      </c>
      <c r="S243" s="70">
        <f t="shared" ca="1" si="96"/>
        <v>26262.078506629725</v>
      </c>
      <c r="T243" s="70">
        <f t="shared" ca="1" si="97"/>
        <v>24188.803845618258</v>
      </c>
      <c r="U243" s="70">
        <f t="shared" ca="1" si="98"/>
        <v>2073.2746610114664</v>
      </c>
      <c r="W243" s="7">
        <f t="shared" ca="1" si="99"/>
        <v>1</v>
      </c>
      <c r="X243" s="4">
        <f t="shared" ca="1" si="100"/>
        <v>0</v>
      </c>
      <c r="Y243" s="4"/>
      <c r="Z243" s="4"/>
      <c r="AA243" s="8"/>
      <c r="AC243" s="7">
        <f ca="1">IF(Table1[[#This Row],[field of work]] = "teaching",1,0)</f>
        <v>0</v>
      </c>
      <c r="AD243" s="4">
        <f ca="1">IF(Table1[[#This Row],[field of work]] = "health", 1,0)</f>
        <v>1</v>
      </c>
      <c r="AE243" s="4">
        <f ca="1">IF(Table1[[#This Row],[field of work]] = "construction", 1,0)</f>
        <v>0</v>
      </c>
      <c r="AF243" s="4">
        <f ca="1">IF(Table1[[#This Row],[field of work]] = "IT", 1,0)</f>
        <v>0</v>
      </c>
      <c r="AG243" s="4">
        <f ca="1">IF(Table1[[#This Row],[field of work]] = "general work", 1,0)</f>
        <v>0</v>
      </c>
      <c r="AH243" s="4">
        <f ca="1">IF(Table1[[#This Row],[field of work]] = "agriculture", 1,0)</f>
        <v>0</v>
      </c>
      <c r="AI243" s="4"/>
      <c r="AJ243" s="4"/>
      <c r="AK243" s="4"/>
      <c r="AL243" s="4"/>
      <c r="AM243" s="4"/>
      <c r="AN243" s="4"/>
      <c r="AO243" s="8"/>
      <c r="AP243" s="18">
        <f t="shared" ca="1" si="101"/>
        <v>2985.3963744122543</v>
      </c>
      <c r="AQ243" s="19"/>
      <c r="AR243" s="23">
        <f ca="1">IF(Table1[[#This Row],[Debt]]&gt;$AS$2,1,0)</f>
        <v>1</v>
      </c>
      <c r="AS243" s="24"/>
      <c r="AT243" s="24"/>
      <c r="AU243" s="19"/>
      <c r="AV243" s="24"/>
      <c r="AW243" s="82">
        <f ca="1">Table1[[#This Row],[Mortage left]]/Table1[[#This Row],[Value of the house]]</f>
        <v>0.99795763839587714</v>
      </c>
      <c r="AX243" s="29">
        <f t="shared" ca="1" si="102"/>
        <v>0</v>
      </c>
      <c r="AY243" s="30"/>
      <c r="AZ243" s="19"/>
      <c r="BA243" s="68">
        <f ca="1" xml:space="preserve"> IF(Table1[[#This Row],[Area]]="Sedi Beshr",Table1[[#This Row],[Income]],0)</f>
        <v>0</v>
      </c>
      <c r="BB243" s="65"/>
      <c r="BC243" s="65">
        <f ca="1" xml:space="preserve"> IF(Table1[[#This Row],[Area]]="Miami",Table1[[#This Row],[Income]],0)</f>
        <v>3388</v>
      </c>
      <c r="BD243" s="65"/>
      <c r="BE243" s="65">
        <f ca="1" xml:space="preserve"> IF(Table1[[#This Row],[Area]]="El-Shatbi",Table1[[#This Row],[Income]],0)</f>
        <v>0</v>
      </c>
      <c r="BF243" s="65"/>
      <c r="BG243" s="65">
        <f ca="1" xml:space="preserve"> IF(Table1[[#This Row],[Area]]="el-Hanovil",Table1[[#This Row],[Income]],0)</f>
        <v>0</v>
      </c>
      <c r="BH243" s="65"/>
      <c r="BI243" s="65">
        <f ca="1" xml:space="preserve"> IF(Table1[[#This Row],[Area]]="El-Dekhila",Table1[[#This Row],[Income]],0)</f>
        <v>0</v>
      </c>
      <c r="BJ243" s="66"/>
      <c r="BK243" s="16"/>
      <c r="BL243" s="68">
        <f ca="1"/>
        <v>0</v>
      </c>
      <c r="BM243" s="65"/>
      <c r="BN243" s="65">
        <f ca="1"/>
        <v>0</v>
      </c>
      <c r="BO243" s="65"/>
      <c r="BP243" s="65">
        <f ca="1"/>
        <v>0</v>
      </c>
      <c r="BQ243" s="65"/>
      <c r="BR243" s="65">
        <f ca="1"/>
        <v>5469</v>
      </c>
      <c r="BS243" s="65"/>
      <c r="BT243" s="65">
        <f ca="1"/>
        <v>0</v>
      </c>
      <c r="BU243" s="24"/>
      <c r="BV243" s="65">
        <f ca="1"/>
        <v>0</v>
      </c>
      <c r="BW243" s="19"/>
      <c r="BX243" s="16"/>
      <c r="BY243" s="56">
        <f ca="1">IF(Table1[[#This Row],[Debt]]&gt;Table1[[#This Row],[Income]],1,0)</f>
        <v>0</v>
      </c>
      <c r="BZ243" s="19"/>
      <c r="CA243" s="24"/>
      <c r="CB243" s="76">
        <f t="shared" ca="1" si="103"/>
        <v>40</v>
      </c>
      <c r="CC243" s="24"/>
      <c r="CD243" s="19"/>
      <c r="CE243" s="16"/>
      <c r="CF243" s="16"/>
      <c r="CG243" s="16"/>
      <c r="CH243" s="16"/>
    </row>
    <row r="244" spans="1:86" x14ac:dyDescent="0.35">
      <c r="A244" s="1">
        <f t="shared" ca="1" si="79"/>
        <v>0</v>
      </c>
      <c r="B244" s="1" t="str">
        <f t="shared" ca="1" si="80"/>
        <v>Men</v>
      </c>
      <c r="C244" s="1">
        <f t="shared" ca="1" si="81"/>
        <v>33</v>
      </c>
      <c r="D244" s="1">
        <f t="shared" ca="1" si="82"/>
        <v>4</v>
      </c>
      <c r="E244" s="1" t="str">
        <f t="shared" ca="1" si="83"/>
        <v>IT</v>
      </c>
      <c r="F244" s="1">
        <f t="shared" ca="1" si="84"/>
        <v>1</v>
      </c>
      <c r="G244" s="1" t="str">
        <f t="shared" ca="1" si="85"/>
        <v>High school</v>
      </c>
      <c r="H244" s="1">
        <f t="shared" ca="1" si="86"/>
        <v>3</v>
      </c>
      <c r="I244" s="1">
        <f t="shared" ca="1" si="78"/>
        <v>3</v>
      </c>
      <c r="J244" s="70">
        <f t="shared" ca="1" si="87"/>
        <v>1644</v>
      </c>
      <c r="K244" s="1">
        <f t="shared" ca="1" si="88"/>
        <v>5</v>
      </c>
      <c r="L244" s="1" t="str">
        <f t="shared" ca="1" si="89"/>
        <v>Sedi Beshr</v>
      </c>
      <c r="M244" s="70">
        <f t="shared" ca="1" si="90"/>
        <v>6576</v>
      </c>
      <c r="N244" s="70">
        <f t="shared" ca="1" si="91"/>
        <v>4550.0988058310268</v>
      </c>
      <c r="O244" s="70">
        <f t="shared" ca="1" si="92"/>
        <v>3727.0581020613304</v>
      </c>
      <c r="P244" s="70">
        <f t="shared" ca="1" si="93"/>
        <v>1682</v>
      </c>
      <c r="Q244" s="70">
        <f t="shared" ca="1" si="94"/>
        <v>2569.6757028212951</v>
      </c>
      <c r="R244" s="70">
        <f t="shared" ca="1" si="95"/>
        <v>1869.9972633817601</v>
      </c>
      <c r="S244" s="70">
        <f t="shared" ca="1" si="96"/>
        <v>12173.05536544309</v>
      </c>
      <c r="T244" s="70">
        <f t="shared" ca="1" si="97"/>
        <v>8801.7745086523209</v>
      </c>
      <c r="U244" s="70">
        <f t="shared" ca="1" si="98"/>
        <v>3371.2808567907687</v>
      </c>
      <c r="W244" s="7">
        <f t="shared" ca="1" si="99"/>
        <v>0</v>
      </c>
      <c r="X244" s="4">
        <f t="shared" ca="1" si="100"/>
        <v>1</v>
      </c>
      <c r="Y244" s="4"/>
      <c r="Z244" s="4"/>
      <c r="AA244" s="8"/>
      <c r="AC244" s="7">
        <f ca="1">IF(Table1[[#This Row],[field of work]] = "teaching",1,0)</f>
        <v>0</v>
      </c>
      <c r="AD244" s="4">
        <f ca="1">IF(Table1[[#This Row],[field of work]] = "health", 1,0)</f>
        <v>0</v>
      </c>
      <c r="AE244" s="4">
        <f ca="1">IF(Table1[[#This Row],[field of work]] = "construction", 1,0)</f>
        <v>0</v>
      </c>
      <c r="AF244" s="4">
        <f ca="1">IF(Table1[[#This Row],[field of work]] = "IT", 1,0)</f>
        <v>1</v>
      </c>
      <c r="AG244" s="4">
        <f ca="1">IF(Table1[[#This Row],[field of work]] = "general work", 1,0)</f>
        <v>0</v>
      </c>
      <c r="AH244" s="4">
        <f ca="1">IF(Table1[[#This Row],[field of work]] = "agriculture", 1,0)</f>
        <v>0</v>
      </c>
      <c r="AI244" s="4"/>
      <c r="AJ244" s="4"/>
      <c r="AK244" s="4"/>
      <c r="AL244" s="4"/>
      <c r="AM244" s="4"/>
      <c r="AN244" s="4"/>
      <c r="AO244" s="8"/>
      <c r="AP244" s="18">
        <f t="shared" ca="1" si="101"/>
        <v>1242.3527006871102</v>
      </c>
      <c r="AQ244" s="19"/>
      <c r="AR244" s="23">
        <f ca="1">IF(Table1[[#This Row],[Debt]]&gt;$AS$2,1,0)</f>
        <v>1</v>
      </c>
      <c r="AS244" s="24"/>
      <c r="AT244" s="24"/>
      <c r="AU244" s="19"/>
      <c r="AV244" s="24"/>
      <c r="AW244" s="82">
        <f ca="1">Table1[[#This Row],[Mortage left]]/Table1[[#This Row],[Value of the house]]</f>
        <v>0.69192500088671327</v>
      </c>
      <c r="AX244" s="29">
        <f t="shared" ca="1" si="102"/>
        <v>0</v>
      </c>
      <c r="AY244" s="30"/>
      <c r="AZ244" s="19"/>
      <c r="BA244" s="68">
        <f ca="1" xml:space="preserve"> IF(Table1[[#This Row],[Area]]="Sedi Beshr",Table1[[#This Row],[Income]],0)</f>
        <v>1644</v>
      </c>
      <c r="BB244" s="65"/>
      <c r="BC244" s="65">
        <f ca="1" xml:space="preserve"> IF(Table1[[#This Row],[Area]]="Miami",Table1[[#This Row],[Income]],0)</f>
        <v>0</v>
      </c>
      <c r="BD244" s="65"/>
      <c r="BE244" s="65">
        <f ca="1" xml:space="preserve"> IF(Table1[[#This Row],[Area]]="El-Shatbi",Table1[[#This Row],[Income]],0)</f>
        <v>0</v>
      </c>
      <c r="BF244" s="65"/>
      <c r="BG244" s="65">
        <f ca="1" xml:space="preserve"> IF(Table1[[#This Row],[Area]]="el-Hanovil",Table1[[#This Row],[Income]],0)</f>
        <v>0</v>
      </c>
      <c r="BH244" s="65"/>
      <c r="BI244" s="65">
        <f ca="1" xml:space="preserve"> IF(Table1[[#This Row],[Area]]="El-Dekhila",Table1[[#This Row],[Income]],0)</f>
        <v>0</v>
      </c>
      <c r="BJ244" s="66"/>
      <c r="BK244" s="16"/>
      <c r="BL244" s="68">
        <f ca="1"/>
        <v>3388</v>
      </c>
      <c r="BM244" s="65"/>
      <c r="BN244" s="65">
        <f ca="1"/>
        <v>0</v>
      </c>
      <c r="BO244" s="65"/>
      <c r="BP244" s="65">
        <f ca="1"/>
        <v>0</v>
      </c>
      <c r="BQ244" s="65"/>
      <c r="BR244" s="65">
        <f ca="1"/>
        <v>0</v>
      </c>
      <c r="BS244" s="65"/>
      <c r="BT244" s="65">
        <f ca="1"/>
        <v>0</v>
      </c>
      <c r="BU244" s="24"/>
      <c r="BV244" s="65">
        <f ca="1"/>
        <v>0</v>
      </c>
      <c r="BW244" s="19"/>
      <c r="BX244" s="16"/>
      <c r="BY244" s="56">
        <f ca="1">IF(Table1[[#This Row],[Debt]]&gt;Table1[[#This Row],[Income]],1,0)</f>
        <v>1</v>
      </c>
      <c r="BZ244" s="19"/>
      <c r="CA244" s="24"/>
      <c r="CB244" s="76">
        <f t="shared" ca="1" si="103"/>
        <v>32</v>
      </c>
      <c r="CC244" s="24"/>
      <c r="CD244" s="19"/>
      <c r="CE244" s="16"/>
      <c r="CF244" s="16"/>
      <c r="CG244" s="16"/>
      <c r="CH244" s="16"/>
    </row>
    <row r="245" spans="1:86" x14ac:dyDescent="0.35">
      <c r="A245" s="1">
        <f t="shared" ca="1" si="79"/>
        <v>1</v>
      </c>
      <c r="B245" s="1" t="str">
        <f t="shared" ca="1" si="80"/>
        <v>Women</v>
      </c>
      <c r="C245" s="1">
        <f t="shared" ca="1" si="81"/>
        <v>30</v>
      </c>
      <c r="D245" s="1">
        <f t="shared" ca="1" si="82"/>
        <v>6</v>
      </c>
      <c r="E245" s="1" t="str">
        <f t="shared" ca="1" si="83"/>
        <v>agriculture</v>
      </c>
      <c r="F245" s="1">
        <f t="shared" ca="1" si="84"/>
        <v>2</v>
      </c>
      <c r="G245" s="1" t="str">
        <f t="shared" ca="1" si="85"/>
        <v>college</v>
      </c>
      <c r="H245" s="1">
        <f t="shared" ca="1" si="86"/>
        <v>1</v>
      </c>
      <c r="I245" s="1">
        <f t="shared" ca="1" si="78"/>
        <v>3</v>
      </c>
      <c r="J245" s="70">
        <f t="shared" ca="1" si="87"/>
        <v>2304</v>
      </c>
      <c r="K245" s="1">
        <f t="shared" ca="1" si="88"/>
        <v>5</v>
      </c>
      <c r="L245" s="1" t="str">
        <f t="shared" ca="1" si="89"/>
        <v>Sedi Beshr</v>
      </c>
      <c r="M245" s="70">
        <f t="shared" ca="1" si="90"/>
        <v>11520</v>
      </c>
      <c r="N245" s="70">
        <f t="shared" ca="1" si="91"/>
        <v>6564.3223508148949</v>
      </c>
      <c r="O245" s="70">
        <f t="shared" ca="1" si="92"/>
        <v>6481.7213099249921</v>
      </c>
      <c r="P245" s="70">
        <f t="shared" ca="1" si="93"/>
        <v>1317</v>
      </c>
      <c r="Q245" s="70">
        <f t="shared" ca="1" si="94"/>
        <v>2463.0498739790651</v>
      </c>
      <c r="R245" s="70">
        <f t="shared" ca="1" si="95"/>
        <v>2043.3155190768484</v>
      </c>
      <c r="S245" s="70">
        <f t="shared" ca="1" si="96"/>
        <v>20045.036829001841</v>
      </c>
      <c r="T245" s="70">
        <f t="shared" ca="1" si="97"/>
        <v>10344.37222479396</v>
      </c>
      <c r="U245" s="70">
        <f t="shared" ca="1" si="98"/>
        <v>9700.664604207881</v>
      </c>
      <c r="W245" s="7">
        <f t="shared" ca="1" si="99"/>
        <v>1</v>
      </c>
      <c r="X245" s="4">
        <f t="shared" ca="1" si="100"/>
        <v>0</v>
      </c>
      <c r="Y245" s="4"/>
      <c r="Z245" s="4"/>
      <c r="AA245" s="8"/>
      <c r="AC245" s="7">
        <f ca="1">IF(Table1[[#This Row],[field of work]] = "teaching",1,0)</f>
        <v>0</v>
      </c>
      <c r="AD245" s="4">
        <f ca="1">IF(Table1[[#This Row],[field of work]] = "health", 1,0)</f>
        <v>0</v>
      </c>
      <c r="AE245" s="4">
        <f ca="1">IF(Table1[[#This Row],[field of work]] = "construction", 1,0)</f>
        <v>0</v>
      </c>
      <c r="AF245" s="4">
        <f ca="1">IF(Table1[[#This Row],[field of work]] = "IT", 1,0)</f>
        <v>0</v>
      </c>
      <c r="AG245" s="4">
        <f ca="1">IF(Table1[[#This Row],[field of work]] = "general work", 1,0)</f>
        <v>0</v>
      </c>
      <c r="AH245" s="4">
        <f ca="1">IF(Table1[[#This Row],[field of work]] = "agriculture", 1,0)</f>
        <v>1</v>
      </c>
      <c r="AI245" s="4"/>
      <c r="AJ245" s="4"/>
      <c r="AK245" s="4"/>
      <c r="AL245" s="4"/>
      <c r="AM245" s="4"/>
      <c r="AN245" s="4"/>
      <c r="AO245" s="8"/>
      <c r="AP245" s="18">
        <f t="shared" ca="1" si="101"/>
        <v>2160.5737699749975</v>
      </c>
      <c r="AQ245" s="19"/>
      <c r="AR245" s="23">
        <f ca="1">IF(Table1[[#This Row],[Debt]]&gt;$AS$2,1,0)</f>
        <v>1</v>
      </c>
      <c r="AS245" s="24"/>
      <c r="AT245" s="24"/>
      <c r="AU245" s="19"/>
      <c r="AV245" s="24"/>
      <c r="AW245" s="82">
        <f ca="1">Table1[[#This Row],[Mortage left]]/Table1[[#This Row],[Value of the house]]</f>
        <v>0.56981964850823741</v>
      </c>
      <c r="AX245" s="29">
        <f t="shared" ca="1" si="102"/>
        <v>0</v>
      </c>
      <c r="AY245" s="30"/>
      <c r="AZ245" s="19"/>
      <c r="BA245" s="68">
        <f ca="1" xml:space="preserve"> IF(Table1[[#This Row],[Area]]="Sedi Beshr",Table1[[#This Row],[Income]],0)</f>
        <v>2304</v>
      </c>
      <c r="BB245" s="65"/>
      <c r="BC245" s="65">
        <f ca="1" xml:space="preserve"> IF(Table1[[#This Row],[Area]]="Miami",Table1[[#This Row],[Income]],0)</f>
        <v>0</v>
      </c>
      <c r="BD245" s="65"/>
      <c r="BE245" s="65">
        <f ca="1" xml:space="preserve"> IF(Table1[[#This Row],[Area]]="El-Shatbi",Table1[[#This Row],[Income]],0)</f>
        <v>0</v>
      </c>
      <c r="BF245" s="65"/>
      <c r="BG245" s="65">
        <f ca="1" xml:space="preserve"> IF(Table1[[#This Row],[Area]]="el-Hanovil",Table1[[#This Row],[Income]],0)</f>
        <v>0</v>
      </c>
      <c r="BH245" s="65"/>
      <c r="BI245" s="65">
        <f ca="1" xml:space="preserve"> IF(Table1[[#This Row],[Area]]="El-Dekhila",Table1[[#This Row],[Income]],0)</f>
        <v>0</v>
      </c>
      <c r="BJ245" s="66"/>
      <c r="BK245" s="16"/>
      <c r="BL245" s="68">
        <f ca="1"/>
        <v>0</v>
      </c>
      <c r="BM245" s="65"/>
      <c r="BN245" s="65">
        <f ca="1"/>
        <v>0</v>
      </c>
      <c r="BO245" s="65"/>
      <c r="BP245" s="65">
        <f ca="1"/>
        <v>0</v>
      </c>
      <c r="BQ245" s="65"/>
      <c r="BR245" s="65">
        <f ca="1"/>
        <v>1644</v>
      </c>
      <c r="BS245" s="65"/>
      <c r="BT245" s="65">
        <f ca="1"/>
        <v>0</v>
      </c>
      <c r="BU245" s="24"/>
      <c r="BV245" s="65">
        <f ca="1"/>
        <v>0</v>
      </c>
      <c r="BW245" s="19"/>
      <c r="BX245" s="16"/>
      <c r="BY245" s="56">
        <f ca="1">IF(Table1[[#This Row],[Debt]]&gt;Table1[[#This Row],[Income]],1,0)</f>
        <v>1</v>
      </c>
      <c r="BZ245" s="19"/>
      <c r="CA245" s="24"/>
      <c r="CB245" s="76">
        <f t="shared" ca="1" si="103"/>
        <v>33</v>
      </c>
      <c r="CC245" s="24"/>
      <c r="CD245" s="19"/>
      <c r="CE245" s="16"/>
      <c r="CF245" s="16"/>
      <c r="CG245" s="16"/>
      <c r="CH245" s="16"/>
    </row>
    <row r="246" spans="1:86" x14ac:dyDescent="0.35">
      <c r="A246" s="1">
        <f t="shared" ca="1" si="79"/>
        <v>0</v>
      </c>
      <c r="B246" s="1" t="str">
        <f t="shared" ca="1" si="80"/>
        <v>Men</v>
      </c>
      <c r="C246" s="1">
        <f t="shared" ca="1" si="81"/>
        <v>36</v>
      </c>
      <c r="D246" s="1">
        <f t="shared" ca="1" si="82"/>
        <v>4</v>
      </c>
      <c r="E246" s="1" t="str">
        <f t="shared" ca="1" si="83"/>
        <v>IT</v>
      </c>
      <c r="F246" s="1">
        <f t="shared" ca="1" si="84"/>
        <v>5</v>
      </c>
      <c r="G246" s="1" t="str">
        <f t="shared" ca="1" si="85"/>
        <v>other</v>
      </c>
      <c r="H246" s="1">
        <f t="shared" ca="1" si="86"/>
        <v>0</v>
      </c>
      <c r="I246" s="1">
        <f t="shared" ca="1" si="78"/>
        <v>3</v>
      </c>
      <c r="J246" s="70">
        <f t="shared" ca="1" si="87"/>
        <v>3922</v>
      </c>
      <c r="K246" s="1">
        <f t="shared" ca="1" si="88"/>
        <v>5</v>
      </c>
      <c r="L246" s="1" t="str">
        <f t="shared" ca="1" si="89"/>
        <v>Sedi Beshr</v>
      </c>
      <c r="M246" s="70">
        <f t="shared" ca="1" si="90"/>
        <v>11766</v>
      </c>
      <c r="N246" s="70">
        <f t="shared" ca="1" si="91"/>
        <v>5951.6256446538591</v>
      </c>
      <c r="O246" s="70">
        <f t="shared" ca="1" si="92"/>
        <v>2435.507142832374</v>
      </c>
      <c r="P246" s="70">
        <f t="shared" ca="1" si="93"/>
        <v>1686</v>
      </c>
      <c r="Q246" s="70">
        <f t="shared" ca="1" si="94"/>
        <v>4240.9189995708939</v>
      </c>
      <c r="R246" s="70">
        <f t="shared" ca="1" si="95"/>
        <v>622.03402062968803</v>
      </c>
      <c r="S246" s="70">
        <f t="shared" ca="1" si="96"/>
        <v>14823.541163462061</v>
      </c>
      <c r="T246" s="70">
        <f t="shared" ca="1" si="97"/>
        <v>11878.544644224752</v>
      </c>
      <c r="U246" s="70">
        <f t="shared" ca="1" si="98"/>
        <v>2944.9965192373093</v>
      </c>
      <c r="W246" s="7">
        <f t="shared" ca="1" si="99"/>
        <v>0</v>
      </c>
      <c r="X246" s="4">
        <f t="shared" ca="1" si="100"/>
        <v>1</v>
      </c>
      <c r="Y246" s="4"/>
      <c r="Z246" s="4"/>
      <c r="AA246" s="8"/>
      <c r="AC246" s="7">
        <f ca="1">IF(Table1[[#This Row],[field of work]] = "teaching",1,0)</f>
        <v>0</v>
      </c>
      <c r="AD246" s="4">
        <f ca="1">IF(Table1[[#This Row],[field of work]] = "health", 1,0)</f>
        <v>0</v>
      </c>
      <c r="AE246" s="4">
        <f ca="1">IF(Table1[[#This Row],[field of work]] = "construction", 1,0)</f>
        <v>0</v>
      </c>
      <c r="AF246" s="4">
        <f ca="1">IF(Table1[[#This Row],[field of work]] = "IT", 1,0)</f>
        <v>1</v>
      </c>
      <c r="AG246" s="4">
        <f ca="1">IF(Table1[[#This Row],[field of work]] = "general work", 1,0)</f>
        <v>0</v>
      </c>
      <c r="AH246" s="4">
        <f ca="1">IF(Table1[[#This Row],[field of work]] = "agriculture", 1,0)</f>
        <v>0</v>
      </c>
      <c r="AI246" s="4"/>
      <c r="AJ246" s="4"/>
      <c r="AK246" s="4"/>
      <c r="AL246" s="4"/>
      <c r="AM246" s="4"/>
      <c r="AN246" s="4"/>
      <c r="AO246" s="8"/>
      <c r="AP246" s="18">
        <f t="shared" ca="1" si="101"/>
        <v>811.83571427745801</v>
      </c>
      <c r="AQ246" s="19"/>
      <c r="AR246" s="23">
        <f ca="1">IF(Table1[[#This Row],[Debt]]&gt;$AS$2,1,0)</f>
        <v>1</v>
      </c>
      <c r="AS246" s="24"/>
      <c r="AT246" s="24"/>
      <c r="AU246" s="19"/>
      <c r="AV246" s="24"/>
      <c r="AW246" s="82">
        <f ca="1">Table1[[#This Row],[Mortage left]]/Table1[[#This Row],[Value of the house]]</f>
        <v>0.50583253821637419</v>
      </c>
      <c r="AX246" s="29">
        <f t="shared" ca="1" si="102"/>
        <v>0</v>
      </c>
      <c r="AY246" s="30"/>
      <c r="AZ246" s="19"/>
      <c r="BA246" s="68">
        <f ca="1" xml:space="preserve"> IF(Table1[[#This Row],[Area]]="Sedi Beshr",Table1[[#This Row],[Income]],0)</f>
        <v>3922</v>
      </c>
      <c r="BB246" s="65"/>
      <c r="BC246" s="65">
        <f ca="1" xml:space="preserve"> IF(Table1[[#This Row],[Area]]="Miami",Table1[[#This Row],[Income]],0)</f>
        <v>0</v>
      </c>
      <c r="BD246" s="65"/>
      <c r="BE246" s="65">
        <f ca="1" xml:space="preserve"> IF(Table1[[#This Row],[Area]]="El-Shatbi",Table1[[#This Row],[Income]],0)</f>
        <v>0</v>
      </c>
      <c r="BF246" s="65"/>
      <c r="BG246" s="65">
        <f ca="1" xml:space="preserve"> IF(Table1[[#This Row],[Area]]="el-Hanovil",Table1[[#This Row],[Income]],0)</f>
        <v>0</v>
      </c>
      <c r="BH246" s="65"/>
      <c r="BI246" s="65">
        <f ca="1" xml:space="preserve"> IF(Table1[[#This Row],[Area]]="El-Dekhila",Table1[[#This Row],[Income]],0)</f>
        <v>0</v>
      </c>
      <c r="BJ246" s="66"/>
      <c r="BK246" s="16"/>
      <c r="BL246" s="68">
        <f ca="1"/>
        <v>0</v>
      </c>
      <c r="BM246" s="65"/>
      <c r="BN246" s="65">
        <f ca="1"/>
        <v>0</v>
      </c>
      <c r="BO246" s="65"/>
      <c r="BP246" s="65">
        <f ca="1"/>
        <v>0</v>
      </c>
      <c r="BQ246" s="65"/>
      <c r="BR246" s="65">
        <f ca="1"/>
        <v>0</v>
      </c>
      <c r="BS246" s="65"/>
      <c r="BT246" s="65">
        <f ca="1"/>
        <v>0</v>
      </c>
      <c r="BU246" s="24"/>
      <c r="BV246" s="65">
        <f ca="1"/>
        <v>2304</v>
      </c>
      <c r="BW246" s="19"/>
      <c r="BX246" s="16"/>
      <c r="BY246" s="56">
        <f ca="1">IF(Table1[[#This Row],[Debt]]&gt;Table1[[#This Row],[Income]],1,0)</f>
        <v>1</v>
      </c>
      <c r="BZ246" s="19"/>
      <c r="CA246" s="24"/>
      <c r="CB246" s="76">
        <f t="shared" ca="1" si="103"/>
        <v>30</v>
      </c>
      <c r="CC246" s="24"/>
      <c r="CD246" s="19"/>
      <c r="CE246" s="16"/>
      <c r="CF246" s="16"/>
      <c r="CG246" s="16"/>
      <c r="CH246" s="16"/>
    </row>
    <row r="247" spans="1:86" x14ac:dyDescent="0.35">
      <c r="A247" s="1">
        <f t="shared" ca="1" si="79"/>
        <v>1</v>
      </c>
      <c r="B247" s="1" t="str">
        <f t="shared" ca="1" si="80"/>
        <v>Women</v>
      </c>
      <c r="C247" s="1">
        <f t="shared" ca="1" si="81"/>
        <v>27</v>
      </c>
      <c r="D247" s="1">
        <f t="shared" ca="1" si="82"/>
        <v>1</v>
      </c>
      <c r="E247" s="1" t="str">
        <f t="shared" ca="1" si="83"/>
        <v>health</v>
      </c>
      <c r="F247" s="1">
        <f t="shared" ca="1" si="84"/>
        <v>3</v>
      </c>
      <c r="G247" s="1" t="str">
        <f t="shared" ca="1" si="85"/>
        <v>university</v>
      </c>
      <c r="H247" s="1">
        <f t="shared" ca="1" si="86"/>
        <v>3</v>
      </c>
      <c r="I247" s="1">
        <f t="shared" ca="1" si="78"/>
        <v>1</v>
      </c>
      <c r="J247" s="70">
        <f t="shared" ca="1" si="87"/>
        <v>1078</v>
      </c>
      <c r="K247" s="1">
        <f t="shared" ca="1" si="88"/>
        <v>1</v>
      </c>
      <c r="L247" s="1" t="str">
        <f t="shared" ca="1" si="89"/>
        <v>El-Shatbi</v>
      </c>
      <c r="M247" s="70">
        <f t="shared" ca="1" si="90"/>
        <v>5390</v>
      </c>
      <c r="N247" s="70">
        <f t="shared" ca="1" si="91"/>
        <v>118.95204840242704</v>
      </c>
      <c r="O247" s="70">
        <f t="shared" ca="1" si="92"/>
        <v>453.72316227722263</v>
      </c>
      <c r="P247" s="70">
        <f t="shared" ca="1" si="93"/>
        <v>418</v>
      </c>
      <c r="Q247" s="70">
        <f t="shared" ca="1" si="94"/>
        <v>1702.16784810221</v>
      </c>
      <c r="R247" s="70">
        <f t="shared" ca="1" si="95"/>
        <v>856.39099427801148</v>
      </c>
      <c r="S247" s="70">
        <f t="shared" ca="1" si="96"/>
        <v>6700.1141565552334</v>
      </c>
      <c r="T247" s="70">
        <f t="shared" ca="1" si="97"/>
        <v>2239.1198965046369</v>
      </c>
      <c r="U247" s="70">
        <f t="shared" ca="1" si="98"/>
        <v>4460.9942600505965</v>
      </c>
      <c r="W247" s="7">
        <f t="shared" ca="1" si="99"/>
        <v>1</v>
      </c>
      <c r="X247" s="4">
        <f t="shared" ca="1" si="100"/>
        <v>0</v>
      </c>
      <c r="Y247" s="4"/>
      <c r="Z247" s="4"/>
      <c r="AA247" s="8"/>
      <c r="AC247" s="7">
        <f ca="1">IF(Table1[[#This Row],[field of work]] = "teaching",1,0)</f>
        <v>0</v>
      </c>
      <c r="AD247" s="4">
        <f ca="1">IF(Table1[[#This Row],[field of work]] = "health", 1,0)</f>
        <v>1</v>
      </c>
      <c r="AE247" s="4">
        <f ca="1">IF(Table1[[#This Row],[field of work]] = "construction", 1,0)</f>
        <v>0</v>
      </c>
      <c r="AF247" s="4">
        <f ca="1">IF(Table1[[#This Row],[field of work]] = "IT", 1,0)</f>
        <v>0</v>
      </c>
      <c r="AG247" s="4">
        <f ca="1">IF(Table1[[#This Row],[field of work]] = "general work", 1,0)</f>
        <v>0</v>
      </c>
      <c r="AH247" s="4">
        <f ca="1">IF(Table1[[#This Row],[field of work]] = "agriculture", 1,0)</f>
        <v>0</v>
      </c>
      <c r="AI247" s="4"/>
      <c r="AJ247" s="4"/>
      <c r="AK247" s="4"/>
      <c r="AL247" s="4"/>
      <c r="AM247" s="4"/>
      <c r="AN247" s="4"/>
      <c r="AO247" s="8"/>
      <c r="AP247" s="18">
        <f t="shared" ca="1" si="101"/>
        <v>453.72316227722263</v>
      </c>
      <c r="AQ247" s="19"/>
      <c r="AR247" s="23">
        <f ca="1">IF(Table1[[#This Row],[Debt]]&gt;$AS$2,1,0)</f>
        <v>1</v>
      </c>
      <c r="AS247" s="24"/>
      <c r="AT247" s="24"/>
      <c r="AU247" s="19"/>
      <c r="AV247" s="24"/>
      <c r="AW247" s="82">
        <f ca="1">Table1[[#This Row],[Mortage left]]/Table1[[#This Row],[Value of the house]]</f>
        <v>2.206902567763025E-2</v>
      </c>
      <c r="AX247" s="29">
        <f t="shared" ca="1" si="102"/>
        <v>1</v>
      </c>
      <c r="AY247" s="30"/>
      <c r="AZ247" s="19"/>
      <c r="BA247" s="68">
        <f ca="1" xml:space="preserve"> IF(Table1[[#This Row],[Area]]="Sedi Beshr",Table1[[#This Row],[Income]],0)</f>
        <v>0</v>
      </c>
      <c r="BB247" s="65"/>
      <c r="BC247" s="65">
        <f ca="1" xml:space="preserve"> IF(Table1[[#This Row],[Area]]="Miami",Table1[[#This Row],[Income]],0)</f>
        <v>0</v>
      </c>
      <c r="BD247" s="65"/>
      <c r="BE247" s="65">
        <f ca="1" xml:space="preserve"> IF(Table1[[#This Row],[Area]]="El-Shatbi",Table1[[#This Row],[Income]],0)</f>
        <v>1078</v>
      </c>
      <c r="BF247" s="65"/>
      <c r="BG247" s="65">
        <f ca="1" xml:space="preserve"> IF(Table1[[#This Row],[Area]]="el-Hanovil",Table1[[#This Row],[Income]],0)</f>
        <v>0</v>
      </c>
      <c r="BH247" s="65"/>
      <c r="BI247" s="65">
        <f ca="1" xml:space="preserve"> IF(Table1[[#This Row],[Area]]="El-Dekhila",Table1[[#This Row],[Income]],0)</f>
        <v>0</v>
      </c>
      <c r="BJ247" s="66"/>
      <c r="BK247" s="16"/>
      <c r="BL247" s="68">
        <f ca="1"/>
        <v>0</v>
      </c>
      <c r="BM247" s="65"/>
      <c r="BN247" s="65">
        <f ca="1"/>
        <v>0</v>
      </c>
      <c r="BO247" s="65"/>
      <c r="BP247" s="65">
        <f ca="1"/>
        <v>0</v>
      </c>
      <c r="BQ247" s="65"/>
      <c r="BR247" s="65">
        <f ca="1"/>
        <v>3922</v>
      </c>
      <c r="BS247" s="65"/>
      <c r="BT247" s="65">
        <f ca="1"/>
        <v>0</v>
      </c>
      <c r="BU247" s="24"/>
      <c r="BV247" s="65">
        <f ca="1"/>
        <v>0</v>
      </c>
      <c r="BW247" s="19"/>
      <c r="BX247" s="16"/>
      <c r="BY247" s="56">
        <f ca="1">IF(Table1[[#This Row],[Debt]]&gt;Table1[[#This Row],[Income]],1,0)</f>
        <v>1</v>
      </c>
      <c r="BZ247" s="19"/>
      <c r="CA247" s="24"/>
      <c r="CB247" s="76">
        <f t="shared" ca="1" si="103"/>
        <v>36</v>
      </c>
      <c r="CC247" s="24"/>
      <c r="CD247" s="19"/>
      <c r="CE247" s="16"/>
      <c r="CF247" s="16"/>
      <c r="CG247" s="16"/>
      <c r="CH247" s="16"/>
    </row>
    <row r="248" spans="1:86" x14ac:dyDescent="0.35">
      <c r="A248" s="1">
        <f t="shared" ca="1" si="79"/>
        <v>1</v>
      </c>
      <c r="B248" s="1" t="str">
        <f t="shared" ca="1" si="80"/>
        <v>Women</v>
      </c>
      <c r="C248" s="1">
        <f t="shared" ca="1" si="81"/>
        <v>22</v>
      </c>
      <c r="D248" s="1">
        <f t="shared" ca="1" si="82"/>
        <v>5</v>
      </c>
      <c r="E248" s="1" t="str">
        <f t="shared" ca="1" si="83"/>
        <v>general work</v>
      </c>
      <c r="F248" s="1">
        <f t="shared" ca="1" si="84"/>
        <v>3</v>
      </c>
      <c r="G248" s="1" t="str">
        <f t="shared" ca="1" si="85"/>
        <v>university</v>
      </c>
      <c r="H248" s="1">
        <f t="shared" ca="1" si="86"/>
        <v>1</v>
      </c>
      <c r="I248" s="1">
        <f t="shared" ca="1" si="78"/>
        <v>2</v>
      </c>
      <c r="J248" s="70">
        <f t="shared" ca="1" si="87"/>
        <v>5839</v>
      </c>
      <c r="K248" s="1">
        <f t="shared" ca="1" si="88"/>
        <v>4</v>
      </c>
      <c r="L248" s="1" t="str">
        <f t="shared" ca="1" si="89"/>
        <v>El-Dekhila</v>
      </c>
      <c r="M248" s="70">
        <f t="shared" ca="1" si="90"/>
        <v>29195</v>
      </c>
      <c r="N248" s="70">
        <f t="shared" ca="1" si="91"/>
        <v>22361.351195906347</v>
      </c>
      <c r="O248" s="70">
        <f t="shared" ca="1" si="92"/>
        <v>3190.2706095382187</v>
      </c>
      <c r="P248" s="70">
        <f t="shared" ca="1" si="93"/>
        <v>1653</v>
      </c>
      <c r="Q248" s="70">
        <f t="shared" ca="1" si="94"/>
        <v>4596.0111094905933</v>
      </c>
      <c r="R248" s="70">
        <f t="shared" ca="1" si="95"/>
        <v>1602.2066710752592</v>
      </c>
      <c r="S248" s="70">
        <f t="shared" ca="1" si="96"/>
        <v>33987.477280613479</v>
      </c>
      <c r="T248" s="70">
        <f t="shared" ca="1" si="97"/>
        <v>28610.362305396942</v>
      </c>
      <c r="U248" s="70">
        <f t="shared" ca="1" si="98"/>
        <v>5377.1149752165365</v>
      </c>
      <c r="W248" s="7">
        <f t="shared" ca="1" si="99"/>
        <v>1</v>
      </c>
      <c r="X248" s="4">
        <f t="shared" ca="1" si="100"/>
        <v>0</v>
      </c>
      <c r="Y248" s="4"/>
      <c r="Z248" s="4"/>
      <c r="AA248" s="8"/>
      <c r="AC248" s="7">
        <f ca="1">IF(Table1[[#This Row],[field of work]] = "teaching",1,0)</f>
        <v>0</v>
      </c>
      <c r="AD248" s="4">
        <f ca="1">IF(Table1[[#This Row],[field of work]] = "health", 1,0)</f>
        <v>0</v>
      </c>
      <c r="AE248" s="4">
        <f ca="1">IF(Table1[[#This Row],[field of work]] = "construction", 1,0)</f>
        <v>0</v>
      </c>
      <c r="AF248" s="4">
        <f ca="1">IF(Table1[[#This Row],[field of work]] = "IT", 1,0)</f>
        <v>0</v>
      </c>
      <c r="AG248" s="4">
        <f ca="1">IF(Table1[[#This Row],[field of work]] = "general work", 1,0)</f>
        <v>1</v>
      </c>
      <c r="AH248" s="4">
        <f ca="1">IF(Table1[[#This Row],[field of work]] = "agriculture", 1,0)</f>
        <v>0</v>
      </c>
      <c r="AI248" s="4"/>
      <c r="AJ248" s="4"/>
      <c r="AK248" s="4"/>
      <c r="AL248" s="4"/>
      <c r="AM248" s="4"/>
      <c r="AN248" s="4"/>
      <c r="AO248" s="8"/>
      <c r="AP248" s="18">
        <f t="shared" ca="1" si="101"/>
        <v>1595.1353047691093</v>
      </c>
      <c r="AQ248" s="19"/>
      <c r="AR248" s="23">
        <f ca="1">IF(Table1[[#This Row],[Debt]]&gt;$AS$2,1,0)</f>
        <v>1</v>
      </c>
      <c r="AS248" s="24"/>
      <c r="AT248" s="24"/>
      <c r="AU248" s="19"/>
      <c r="AV248" s="24"/>
      <c r="AW248" s="82">
        <f ca="1">Table1[[#This Row],[Mortage left]]/Table1[[#This Row],[Value of the house]]</f>
        <v>0.76593085103292846</v>
      </c>
      <c r="AX248" s="29">
        <f t="shared" ca="1" si="102"/>
        <v>0</v>
      </c>
      <c r="AY248" s="30"/>
      <c r="AZ248" s="19"/>
      <c r="BA248" s="68">
        <f ca="1" xml:space="preserve"> IF(Table1[[#This Row],[Area]]="Sedi Beshr",Table1[[#This Row],[Income]],0)</f>
        <v>0</v>
      </c>
      <c r="BB248" s="65"/>
      <c r="BC248" s="65">
        <f ca="1" xml:space="preserve"> IF(Table1[[#This Row],[Area]]="Miami",Table1[[#This Row],[Income]],0)</f>
        <v>0</v>
      </c>
      <c r="BD248" s="65"/>
      <c r="BE248" s="65">
        <f ca="1" xml:space="preserve"> IF(Table1[[#This Row],[Area]]="El-Shatbi",Table1[[#This Row],[Income]],0)</f>
        <v>0</v>
      </c>
      <c r="BF248" s="65"/>
      <c r="BG248" s="65">
        <f ca="1" xml:space="preserve"> IF(Table1[[#This Row],[Area]]="el-Hanovil",Table1[[#This Row],[Income]],0)</f>
        <v>0</v>
      </c>
      <c r="BH248" s="65"/>
      <c r="BI248" s="65">
        <f ca="1" xml:space="preserve"> IF(Table1[[#This Row],[Area]]="El-Dekhila",Table1[[#This Row],[Income]],0)</f>
        <v>5839</v>
      </c>
      <c r="BJ248" s="66"/>
      <c r="BK248" s="16"/>
      <c r="BL248" s="68">
        <f ca="1"/>
        <v>1078</v>
      </c>
      <c r="BM248" s="65"/>
      <c r="BN248" s="65">
        <f ca="1"/>
        <v>0</v>
      </c>
      <c r="BO248" s="65"/>
      <c r="BP248" s="65">
        <f ca="1"/>
        <v>0</v>
      </c>
      <c r="BQ248" s="65"/>
      <c r="BR248" s="65">
        <f ca="1"/>
        <v>0</v>
      </c>
      <c r="BS248" s="65"/>
      <c r="BT248" s="65">
        <f ca="1"/>
        <v>0</v>
      </c>
      <c r="BU248" s="24"/>
      <c r="BV248" s="65">
        <f ca="1"/>
        <v>0</v>
      </c>
      <c r="BW248" s="19"/>
      <c r="BX248" s="16"/>
      <c r="BY248" s="56">
        <f ca="1">IF(Table1[[#This Row],[Debt]]&gt;Table1[[#This Row],[Income]],1,0)</f>
        <v>0</v>
      </c>
      <c r="BZ248" s="19"/>
      <c r="CA248" s="24"/>
      <c r="CB248" s="76">
        <f t="shared" ca="1" si="103"/>
        <v>27</v>
      </c>
      <c r="CC248" s="24"/>
      <c r="CD248" s="19"/>
      <c r="CE248" s="16"/>
      <c r="CF248" s="16"/>
      <c r="CG248" s="16"/>
      <c r="CH248" s="16"/>
    </row>
    <row r="249" spans="1:86" x14ac:dyDescent="0.35">
      <c r="A249" s="1">
        <f t="shared" ca="1" si="79"/>
        <v>1</v>
      </c>
      <c r="B249" s="1" t="str">
        <f t="shared" ca="1" si="80"/>
        <v>Women</v>
      </c>
      <c r="C249" s="1">
        <f t="shared" ca="1" si="81"/>
        <v>22</v>
      </c>
      <c r="D249" s="1">
        <f t="shared" ca="1" si="82"/>
        <v>2</v>
      </c>
      <c r="E249" s="1" t="str">
        <f t="shared" ca="1" si="83"/>
        <v>construction</v>
      </c>
      <c r="F249" s="1">
        <f t="shared" ca="1" si="84"/>
        <v>2</v>
      </c>
      <c r="G249" s="1" t="str">
        <f t="shared" ca="1" si="85"/>
        <v>college</v>
      </c>
      <c r="H249" s="1">
        <f t="shared" ca="1" si="86"/>
        <v>2</v>
      </c>
      <c r="I249" s="1">
        <f t="shared" ca="1" si="78"/>
        <v>1</v>
      </c>
      <c r="J249" s="70">
        <f t="shared" ca="1" si="87"/>
        <v>4524</v>
      </c>
      <c r="K249" s="1">
        <f t="shared" ca="1" si="88"/>
        <v>2</v>
      </c>
      <c r="L249" s="1" t="str">
        <f t="shared" ca="1" si="89"/>
        <v>Miami</v>
      </c>
      <c r="M249" s="70">
        <f t="shared" ca="1" si="90"/>
        <v>18096</v>
      </c>
      <c r="N249" s="70">
        <f t="shared" ca="1" si="91"/>
        <v>16700.826078629416</v>
      </c>
      <c r="O249" s="70">
        <f t="shared" ca="1" si="92"/>
        <v>2458.2475521410256</v>
      </c>
      <c r="P249" s="70">
        <f t="shared" ca="1" si="93"/>
        <v>1899</v>
      </c>
      <c r="Q249" s="70">
        <f t="shared" ca="1" si="94"/>
        <v>6979.6427564425976</v>
      </c>
      <c r="R249" s="70">
        <f t="shared" ca="1" si="95"/>
        <v>5870.2951373237529</v>
      </c>
      <c r="S249" s="70">
        <f t="shared" ca="1" si="96"/>
        <v>26424.542689464779</v>
      </c>
      <c r="T249" s="70">
        <f t="shared" ca="1" si="97"/>
        <v>25579.468835072013</v>
      </c>
      <c r="U249" s="70">
        <f t="shared" ca="1" si="98"/>
        <v>845.0738543927655</v>
      </c>
      <c r="W249" s="7">
        <f t="shared" ca="1" si="99"/>
        <v>1</v>
      </c>
      <c r="X249" s="4">
        <f t="shared" ca="1" si="100"/>
        <v>0</v>
      </c>
      <c r="Y249" s="4"/>
      <c r="Z249" s="4"/>
      <c r="AA249" s="8"/>
      <c r="AC249" s="7">
        <f ca="1">IF(Table1[[#This Row],[field of work]] = "teaching",1,0)</f>
        <v>0</v>
      </c>
      <c r="AD249" s="4">
        <f ca="1">IF(Table1[[#This Row],[field of work]] = "health", 1,0)</f>
        <v>0</v>
      </c>
      <c r="AE249" s="4">
        <f ca="1">IF(Table1[[#This Row],[field of work]] = "construction", 1,0)</f>
        <v>1</v>
      </c>
      <c r="AF249" s="4">
        <f ca="1">IF(Table1[[#This Row],[field of work]] = "IT", 1,0)</f>
        <v>0</v>
      </c>
      <c r="AG249" s="4">
        <f ca="1">IF(Table1[[#This Row],[field of work]] = "general work", 1,0)</f>
        <v>0</v>
      </c>
      <c r="AH249" s="4">
        <f ca="1">IF(Table1[[#This Row],[field of work]] = "agriculture", 1,0)</f>
        <v>0</v>
      </c>
      <c r="AI249" s="4"/>
      <c r="AJ249" s="4"/>
      <c r="AK249" s="4"/>
      <c r="AL249" s="4"/>
      <c r="AM249" s="4"/>
      <c r="AN249" s="4"/>
      <c r="AO249" s="8"/>
      <c r="AP249" s="18">
        <f t="shared" ca="1" si="101"/>
        <v>2458.2475521410256</v>
      </c>
      <c r="AQ249" s="19"/>
      <c r="AR249" s="23">
        <f ca="1">IF(Table1[[#This Row],[Debt]]&gt;$AS$2,1,0)</f>
        <v>1</v>
      </c>
      <c r="AS249" s="24"/>
      <c r="AT249" s="24"/>
      <c r="AU249" s="19"/>
      <c r="AV249" s="24"/>
      <c r="AW249" s="82">
        <f ca="1">Table1[[#This Row],[Mortage left]]/Table1[[#This Row],[Value of the house]]</f>
        <v>0.9229015295440659</v>
      </c>
      <c r="AX249" s="29">
        <f t="shared" ca="1" si="102"/>
        <v>0</v>
      </c>
      <c r="AY249" s="30"/>
      <c r="AZ249" s="19"/>
      <c r="BA249" s="68">
        <f ca="1" xml:space="preserve"> IF(Table1[[#This Row],[Area]]="Sedi Beshr",Table1[[#This Row],[Income]],0)</f>
        <v>0</v>
      </c>
      <c r="BB249" s="65"/>
      <c r="BC249" s="65">
        <f ca="1" xml:space="preserve"> IF(Table1[[#This Row],[Area]]="Miami",Table1[[#This Row],[Income]],0)</f>
        <v>4524</v>
      </c>
      <c r="BD249" s="65"/>
      <c r="BE249" s="65">
        <f ca="1" xml:space="preserve"> IF(Table1[[#This Row],[Area]]="El-Shatbi",Table1[[#This Row],[Income]],0)</f>
        <v>0</v>
      </c>
      <c r="BF249" s="65"/>
      <c r="BG249" s="65">
        <f ca="1" xml:space="preserve"> IF(Table1[[#This Row],[Area]]="el-Hanovil",Table1[[#This Row],[Income]],0)</f>
        <v>0</v>
      </c>
      <c r="BH249" s="65"/>
      <c r="BI249" s="65">
        <f ca="1" xml:space="preserve"> IF(Table1[[#This Row],[Area]]="El-Dekhila",Table1[[#This Row],[Income]],0)</f>
        <v>0</v>
      </c>
      <c r="BJ249" s="66"/>
      <c r="BK249" s="16"/>
      <c r="BL249" s="68">
        <f ca="1"/>
        <v>0</v>
      </c>
      <c r="BM249" s="65"/>
      <c r="BN249" s="65">
        <f ca="1"/>
        <v>0</v>
      </c>
      <c r="BO249" s="65"/>
      <c r="BP249" s="65">
        <f ca="1"/>
        <v>0</v>
      </c>
      <c r="BQ249" s="65"/>
      <c r="BR249" s="65">
        <f ca="1"/>
        <v>0</v>
      </c>
      <c r="BS249" s="65"/>
      <c r="BT249" s="65">
        <f ca="1"/>
        <v>5839</v>
      </c>
      <c r="BU249" s="24"/>
      <c r="BV249" s="65">
        <f ca="1"/>
        <v>0</v>
      </c>
      <c r="BW249" s="19"/>
      <c r="BX249" s="16"/>
      <c r="BY249" s="56">
        <f ca="1">IF(Table1[[#This Row],[Debt]]&gt;Table1[[#This Row],[Income]],1,0)</f>
        <v>1</v>
      </c>
      <c r="BZ249" s="19"/>
      <c r="CA249" s="24"/>
      <c r="CB249" s="76">
        <f t="shared" ca="1" si="103"/>
        <v>22</v>
      </c>
      <c r="CC249" s="24"/>
      <c r="CD249" s="19"/>
      <c r="CE249" s="16"/>
      <c r="CF249" s="16"/>
      <c r="CG249" s="16"/>
      <c r="CH249" s="16"/>
    </row>
    <row r="250" spans="1:86" x14ac:dyDescent="0.35">
      <c r="A250" s="1">
        <f t="shared" ca="1" si="79"/>
        <v>1</v>
      </c>
      <c r="B250" s="1" t="str">
        <f t="shared" ca="1" si="80"/>
        <v>Women</v>
      </c>
      <c r="C250" s="1">
        <f t="shared" ca="1" si="81"/>
        <v>37</v>
      </c>
      <c r="D250" s="1">
        <f t="shared" ca="1" si="82"/>
        <v>2</v>
      </c>
      <c r="E250" s="1" t="str">
        <f t="shared" ca="1" si="83"/>
        <v>construction</v>
      </c>
      <c r="F250" s="1">
        <f t="shared" ca="1" si="84"/>
        <v>4</v>
      </c>
      <c r="G250" s="1" t="str">
        <f t="shared" ca="1" si="85"/>
        <v>technical</v>
      </c>
      <c r="H250" s="1">
        <f t="shared" ca="1" si="86"/>
        <v>2</v>
      </c>
      <c r="I250" s="1">
        <f t="shared" ca="1" si="78"/>
        <v>3</v>
      </c>
      <c r="J250" s="70">
        <f t="shared" ca="1" si="87"/>
        <v>2051</v>
      </c>
      <c r="K250" s="1">
        <f t="shared" ca="1" si="88"/>
        <v>4</v>
      </c>
      <c r="L250" s="1" t="str">
        <f t="shared" ca="1" si="89"/>
        <v>El-Dekhila</v>
      </c>
      <c r="M250" s="70">
        <f t="shared" ca="1" si="90"/>
        <v>8204</v>
      </c>
      <c r="N250" s="70">
        <f t="shared" ca="1" si="91"/>
        <v>3485.8222821198046</v>
      </c>
      <c r="O250" s="70">
        <f t="shared" ca="1" si="92"/>
        <v>2896.1236296863985</v>
      </c>
      <c r="P250" s="70">
        <f t="shared" ca="1" si="93"/>
        <v>1095</v>
      </c>
      <c r="Q250" s="70">
        <f t="shared" ca="1" si="94"/>
        <v>138.04574635824181</v>
      </c>
      <c r="R250" s="70">
        <f t="shared" ca="1" si="95"/>
        <v>2488.5376266562871</v>
      </c>
      <c r="S250" s="70">
        <f t="shared" ca="1" si="96"/>
        <v>13588.661256342686</v>
      </c>
      <c r="T250" s="70">
        <f t="shared" ca="1" si="97"/>
        <v>4718.8680284780467</v>
      </c>
      <c r="U250" s="70">
        <f t="shared" ca="1" si="98"/>
        <v>8869.7932278646404</v>
      </c>
      <c r="W250" s="7">
        <f t="shared" ca="1" si="99"/>
        <v>1</v>
      </c>
      <c r="X250" s="4">
        <f t="shared" ca="1" si="100"/>
        <v>0</v>
      </c>
      <c r="Y250" s="4"/>
      <c r="Z250" s="4"/>
      <c r="AA250" s="8"/>
      <c r="AC250" s="7">
        <f ca="1">IF(Table1[[#This Row],[field of work]] = "teaching",1,0)</f>
        <v>0</v>
      </c>
      <c r="AD250" s="4">
        <f ca="1">IF(Table1[[#This Row],[field of work]] = "health", 1,0)</f>
        <v>0</v>
      </c>
      <c r="AE250" s="4">
        <f ca="1">IF(Table1[[#This Row],[field of work]] = "construction", 1,0)</f>
        <v>1</v>
      </c>
      <c r="AF250" s="4">
        <f ca="1">IF(Table1[[#This Row],[field of work]] = "IT", 1,0)</f>
        <v>0</v>
      </c>
      <c r="AG250" s="4">
        <f ca="1">IF(Table1[[#This Row],[field of work]] = "general work", 1,0)</f>
        <v>0</v>
      </c>
      <c r="AH250" s="4">
        <f ca="1">IF(Table1[[#This Row],[field of work]] = "agriculture", 1,0)</f>
        <v>0</v>
      </c>
      <c r="AI250" s="4"/>
      <c r="AJ250" s="4"/>
      <c r="AK250" s="4"/>
      <c r="AL250" s="4"/>
      <c r="AM250" s="4"/>
      <c r="AN250" s="4"/>
      <c r="AO250" s="8"/>
      <c r="AP250" s="18">
        <f t="shared" ca="1" si="101"/>
        <v>965.37454322879955</v>
      </c>
      <c r="AQ250" s="19"/>
      <c r="AR250" s="23">
        <f ca="1">IF(Table1[[#This Row],[Debt]]&gt;$AS$2,1,0)</f>
        <v>0</v>
      </c>
      <c r="AS250" s="24"/>
      <c r="AT250" s="24"/>
      <c r="AU250" s="19"/>
      <c r="AV250" s="24"/>
      <c r="AW250" s="82">
        <f ca="1">Table1[[#This Row],[Mortage left]]/Table1[[#This Row],[Value of the house]]</f>
        <v>0.42489301342269681</v>
      </c>
      <c r="AX250" s="29">
        <f t="shared" ca="1" si="102"/>
        <v>0</v>
      </c>
      <c r="AY250" s="30"/>
      <c r="AZ250" s="19"/>
      <c r="BA250" s="68">
        <f ca="1" xml:space="preserve"> IF(Table1[[#This Row],[Area]]="Sedi Beshr",Table1[[#This Row],[Income]],0)</f>
        <v>0</v>
      </c>
      <c r="BB250" s="65"/>
      <c r="BC250" s="65">
        <f ca="1" xml:space="preserve"> IF(Table1[[#This Row],[Area]]="Miami",Table1[[#This Row],[Income]],0)</f>
        <v>0</v>
      </c>
      <c r="BD250" s="65"/>
      <c r="BE250" s="65">
        <f ca="1" xml:space="preserve"> IF(Table1[[#This Row],[Area]]="El-Shatbi",Table1[[#This Row],[Income]],0)</f>
        <v>0</v>
      </c>
      <c r="BF250" s="65"/>
      <c r="BG250" s="65">
        <f ca="1" xml:space="preserve"> IF(Table1[[#This Row],[Area]]="el-Hanovil",Table1[[#This Row],[Income]],0)</f>
        <v>0</v>
      </c>
      <c r="BH250" s="65"/>
      <c r="BI250" s="65">
        <f ca="1" xml:space="preserve"> IF(Table1[[#This Row],[Area]]="El-Dekhila",Table1[[#This Row],[Income]],0)</f>
        <v>2051</v>
      </c>
      <c r="BJ250" s="66"/>
      <c r="BK250" s="16"/>
      <c r="BL250" s="68">
        <f ca="1"/>
        <v>0</v>
      </c>
      <c r="BM250" s="65"/>
      <c r="BN250" s="65">
        <f ca="1"/>
        <v>4524</v>
      </c>
      <c r="BO250" s="65"/>
      <c r="BP250" s="65">
        <f ca="1"/>
        <v>0</v>
      </c>
      <c r="BQ250" s="65"/>
      <c r="BR250" s="65">
        <f ca="1"/>
        <v>0</v>
      </c>
      <c r="BS250" s="65"/>
      <c r="BT250" s="65">
        <f ca="1"/>
        <v>0</v>
      </c>
      <c r="BU250" s="24"/>
      <c r="BV250" s="65">
        <f ca="1"/>
        <v>0</v>
      </c>
      <c r="BW250" s="19"/>
      <c r="BX250" s="16"/>
      <c r="BY250" s="56">
        <f ca="1">IF(Table1[[#This Row],[Debt]]&gt;Table1[[#This Row],[Income]],1,0)</f>
        <v>0</v>
      </c>
      <c r="BZ250" s="19"/>
      <c r="CA250" s="24"/>
      <c r="CB250" s="76">
        <f t="shared" ca="1" si="103"/>
        <v>22</v>
      </c>
      <c r="CC250" s="24"/>
      <c r="CD250" s="19"/>
      <c r="CE250" s="16"/>
      <c r="CF250" s="16"/>
      <c r="CG250" s="16"/>
      <c r="CH250" s="16"/>
    </row>
    <row r="251" spans="1:86" x14ac:dyDescent="0.35">
      <c r="A251" s="1">
        <f t="shared" ca="1" si="79"/>
        <v>0</v>
      </c>
      <c r="B251" s="1" t="str">
        <f t="shared" ca="1" si="80"/>
        <v>Men</v>
      </c>
      <c r="C251" s="1">
        <f t="shared" ca="1" si="81"/>
        <v>30</v>
      </c>
      <c r="D251" s="1">
        <f t="shared" ca="1" si="82"/>
        <v>3</v>
      </c>
      <c r="E251" s="1" t="str">
        <f t="shared" ca="1" si="83"/>
        <v>teaching</v>
      </c>
      <c r="F251" s="1">
        <f t="shared" ca="1" si="84"/>
        <v>4</v>
      </c>
      <c r="G251" s="1" t="str">
        <f t="shared" ca="1" si="85"/>
        <v>technical</v>
      </c>
      <c r="H251" s="1">
        <f t="shared" ca="1" si="86"/>
        <v>1</v>
      </c>
      <c r="I251" s="1">
        <f t="shared" ca="1" si="78"/>
        <v>2</v>
      </c>
      <c r="J251" s="70">
        <f t="shared" ca="1" si="87"/>
        <v>3758</v>
      </c>
      <c r="K251" s="1">
        <f t="shared" ca="1" si="88"/>
        <v>1</v>
      </c>
      <c r="L251" s="1" t="str">
        <f t="shared" ca="1" si="89"/>
        <v>El-Shatbi</v>
      </c>
      <c r="M251" s="70">
        <f t="shared" ca="1" si="90"/>
        <v>15032</v>
      </c>
      <c r="N251" s="70">
        <f t="shared" ca="1" si="91"/>
        <v>5103.7771653258242</v>
      </c>
      <c r="O251" s="70">
        <f t="shared" ca="1" si="92"/>
        <v>6137.1275849216599</v>
      </c>
      <c r="P251" s="70">
        <f t="shared" ca="1" si="93"/>
        <v>6117</v>
      </c>
      <c r="Q251" s="70">
        <f t="shared" ca="1" si="94"/>
        <v>3335.6171452329309</v>
      </c>
      <c r="R251" s="70">
        <f t="shared" ca="1" si="95"/>
        <v>4844.5232804070847</v>
      </c>
      <c r="S251" s="70">
        <f t="shared" ca="1" si="96"/>
        <v>26013.650865328746</v>
      </c>
      <c r="T251" s="70">
        <f t="shared" ca="1" si="97"/>
        <v>14556.394310558755</v>
      </c>
      <c r="U251" s="70">
        <f t="shared" ca="1" si="98"/>
        <v>11457.256554769991</v>
      </c>
      <c r="W251" s="7">
        <f t="shared" ca="1" si="99"/>
        <v>0</v>
      </c>
      <c r="X251" s="4">
        <f t="shared" ca="1" si="100"/>
        <v>1</v>
      </c>
      <c r="Y251" s="4"/>
      <c r="Z251" s="4"/>
      <c r="AA251" s="8"/>
      <c r="AC251" s="7">
        <f ca="1">IF(Table1[[#This Row],[field of work]] = "teaching",1,0)</f>
        <v>1</v>
      </c>
      <c r="AD251" s="4">
        <f ca="1">IF(Table1[[#This Row],[field of work]] = "health", 1,0)</f>
        <v>0</v>
      </c>
      <c r="AE251" s="4">
        <f ca="1">IF(Table1[[#This Row],[field of work]] = "construction", 1,0)</f>
        <v>0</v>
      </c>
      <c r="AF251" s="4">
        <f ca="1">IF(Table1[[#This Row],[field of work]] = "IT", 1,0)</f>
        <v>0</v>
      </c>
      <c r="AG251" s="4">
        <f ca="1">IF(Table1[[#This Row],[field of work]] = "general work", 1,0)</f>
        <v>0</v>
      </c>
      <c r="AH251" s="4">
        <f ca="1">IF(Table1[[#This Row],[field of work]] = "agriculture", 1,0)</f>
        <v>0</v>
      </c>
      <c r="AI251" s="4"/>
      <c r="AJ251" s="4"/>
      <c r="AK251" s="4"/>
      <c r="AL251" s="4"/>
      <c r="AM251" s="4"/>
      <c r="AN251" s="4"/>
      <c r="AO251" s="8"/>
      <c r="AP251" s="18">
        <f t="shared" ca="1" si="101"/>
        <v>3068.56379246083</v>
      </c>
      <c r="AQ251" s="19"/>
      <c r="AR251" s="23">
        <f ca="1">IF(Table1[[#This Row],[Debt]]&gt;$AS$2,1,0)</f>
        <v>1</v>
      </c>
      <c r="AS251" s="24"/>
      <c r="AT251" s="24"/>
      <c r="AU251" s="19"/>
      <c r="AV251" s="24"/>
      <c r="AW251" s="82">
        <f ca="1">Table1[[#This Row],[Mortage left]]/Table1[[#This Row],[Value of the house]]</f>
        <v>0.33952748571885472</v>
      </c>
      <c r="AX251" s="29">
        <f t="shared" ca="1" si="102"/>
        <v>0</v>
      </c>
      <c r="AY251" s="30"/>
      <c r="AZ251" s="19"/>
      <c r="BA251" s="68">
        <f ca="1" xml:space="preserve"> IF(Table1[[#This Row],[Area]]="Sedi Beshr",Table1[[#This Row],[Income]],0)</f>
        <v>0</v>
      </c>
      <c r="BB251" s="65"/>
      <c r="BC251" s="65">
        <f ca="1" xml:space="preserve"> IF(Table1[[#This Row],[Area]]="Miami",Table1[[#This Row],[Income]],0)</f>
        <v>0</v>
      </c>
      <c r="BD251" s="65"/>
      <c r="BE251" s="65">
        <f ca="1" xml:space="preserve"> IF(Table1[[#This Row],[Area]]="El-Shatbi",Table1[[#This Row],[Income]],0)</f>
        <v>3758</v>
      </c>
      <c r="BF251" s="65"/>
      <c r="BG251" s="65">
        <f ca="1" xml:space="preserve"> IF(Table1[[#This Row],[Area]]="el-Hanovil",Table1[[#This Row],[Income]],0)</f>
        <v>0</v>
      </c>
      <c r="BH251" s="65"/>
      <c r="BI251" s="65">
        <f ca="1" xml:space="preserve"> IF(Table1[[#This Row],[Area]]="El-Dekhila",Table1[[#This Row],[Income]],0)</f>
        <v>0</v>
      </c>
      <c r="BJ251" s="66"/>
      <c r="BK251" s="16"/>
      <c r="BL251" s="68">
        <f ca="1"/>
        <v>0</v>
      </c>
      <c r="BM251" s="65"/>
      <c r="BN251" s="65">
        <f ca="1"/>
        <v>2051</v>
      </c>
      <c r="BO251" s="65"/>
      <c r="BP251" s="65">
        <f ca="1"/>
        <v>0</v>
      </c>
      <c r="BQ251" s="65"/>
      <c r="BR251" s="65">
        <f ca="1"/>
        <v>0</v>
      </c>
      <c r="BS251" s="65"/>
      <c r="BT251" s="65">
        <f ca="1"/>
        <v>0</v>
      </c>
      <c r="BU251" s="24"/>
      <c r="BV251" s="65">
        <f ca="1"/>
        <v>0</v>
      </c>
      <c r="BW251" s="19"/>
      <c r="BX251" s="16"/>
      <c r="BY251" s="56">
        <f ca="1">IF(Table1[[#This Row],[Debt]]&gt;Table1[[#This Row],[Income]],1,0)</f>
        <v>0</v>
      </c>
      <c r="BZ251" s="19"/>
      <c r="CA251" s="24"/>
      <c r="CB251" s="76">
        <f t="shared" ca="1" si="103"/>
        <v>37</v>
      </c>
      <c r="CC251" s="24"/>
      <c r="CD251" s="19"/>
      <c r="CE251" s="16"/>
      <c r="CF251" s="16"/>
      <c r="CG251" s="16"/>
      <c r="CH251" s="16"/>
    </row>
    <row r="252" spans="1:86" x14ac:dyDescent="0.35">
      <c r="A252" s="1">
        <f t="shared" ca="1" si="79"/>
        <v>1</v>
      </c>
      <c r="B252" s="1" t="str">
        <f t="shared" ca="1" si="80"/>
        <v>Women</v>
      </c>
      <c r="C252" s="1">
        <f t="shared" ca="1" si="81"/>
        <v>34</v>
      </c>
      <c r="D252" s="1">
        <f t="shared" ca="1" si="82"/>
        <v>3</v>
      </c>
      <c r="E252" s="1" t="str">
        <f t="shared" ca="1" si="83"/>
        <v>teaching</v>
      </c>
      <c r="F252" s="1">
        <f t="shared" ca="1" si="84"/>
        <v>1</v>
      </c>
      <c r="G252" s="1" t="str">
        <f t="shared" ca="1" si="85"/>
        <v>High school</v>
      </c>
      <c r="H252" s="1">
        <f t="shared" ca="1" si="86"/>
        <v>2</v>
      </c>
      <c r="I252" s="1">
        <f t="shared" ca="1" si="78"/>
        <v>2</v>
      </c>
      <c r="J252" s="70">
        <f t="shared" ca="1" si="87"/>
        <v>6120</v>
      </c>
      <c r="K252" s="1">
        <f t="shared" ca="1" si="88"/>
        <v>5</v>
      </c>
      <c r="L252" s="1" t="str">
        <f t="shared" ca="1" si="89"/>
        <v>Sedi Beshr</v>
      </c>
      <c r="M252" s="70">
        <f t="shared" ca="1" si="90"/>
        <v>36720</v>
      </c>
      <c r="N252" s="70">
        <f t="shared" ca="1" si="91"/>
        <v>24815.741353754049</v>
      </c>
      <c r="O252" s="70">
        <f t="shared" ca="1" si="92"/>
        <v>6564.5068047105278</v>
      </c>
      <c r="P252" s="70">
        <f t="shared" ca="1" si="93"/>
        <v>2442</v>
      </c>
      <c r="Q252" s="70">
        <f t="shared" ca="1" si="94"/>
        <v>6105.7821283875746</v>
      </c>
      <c r="R252" s="70">
        <f t="shared" ca="1" si="95"/>
        <v>2826.8233033113015</v>
      </c>
      <c r="S252" s="70">
        <f t="shared" ca="1" si="96"/>
        <v>46111.33010802183</v>
      </c>
      <c r="T252" s="70">
        <f t="shared" ca="1" si="97"/>
        <v>33363.523482141623</v>
      </c>
      <c r="U252" s="70">
        <f t="shared" ca="1" si="98"/>
        <v>12747.806625880206</v>
      </c>
      <c r="W252" s="7">
        <f t="shared" ca="1" si="99"/>
        <v>1</v>
      </c>
      <c r="X252" s="4">
        <f t="shared" ca="1" si="100"/>
        <v>0</v>
      </c>
      <c r="Y252" s="4"/>
      <c r="Z252" s="4"/>
      <c r="AA252" s="8"/>
      <c r="AC252" s="7">
        <f ca="1">IF(Table1[[#This Row],[field of work]] = "teaching",1,0)</f>
        <v>1</v>
      </c>
      <c r="AD252" s="4">
        <f ca="1">IF(Table1[[#This Row],[field of work]] = "health", 1,0)</f>
        <v>0</v>
      </c>
      <c r="AE252" s="4">
        <f ca="1">IF(Table1[[#This Row],[field of work]] = "construction", 1,0)</f>
        <v>0</v>
      </c>
      <c r="AF252" s="4">
        <f ca="1">IF(Table1[[#This Row],[field of work]] = "IT", 1,0)</f>
        <v>0</v>
      </c>
      <c r="AG252" s="4">
        <f ca="1">IF(Table1[[#This Row],[field of work]] = "general work", 1,0)</f>
        <v>0</v>
      </c>
      <c r="AH252" s="4">
        <f ca="1">IF(Table1[[#This Row],[field of work]] = "agriculture", 1,0)</f>
        <v>0</v>
      </c>
      <c r="AI252" s="4"/>
      <c r="AJ252" s="4"/>
      <c r="AK252" s="4"/>
      <c r="AL252" s="4"/>
      <c r="AM252" s="4"/>
      <c r="AN252" s="4"/>
      <c r="AO252" s="8"/>
      <c r="AP252" s="18">
        <f t="shared" ca="1" si="101"/>
        <v>3282.2534023552639</v>
      </c>
      <c r="AQ252" s="19"/>
      <c r="AR252" s="23">
        <f ca="1">IF(Table1[[#This Row],[Debt]]&gt;$AS$2,1,0)</f>
        <v>1</v>
      </c>
      <c r="AS252" s="24"/>
      <c r="AT252" s="24"/>
      <c r="AU252" s="19"/>
      <c r="AV252" s="24"/>
      <c r="AW252" s="82">
        <f ca="1">Table1[[#This Row],[Mortage left]]/Table1[[#This Row],[Value of the house]]</f>
        <v>0.67580994972097086</v>
      </c>
      <c r="AX252" s="29">
        <f t="shared" ca="1" si="102"/>
        <v>0</v>
      </c>
      <c r="AY252" s="30"/>
      <c r="AZ252" s="19"/>
      <c r="BA252" s="68">
        <f ca="1" xml:space="preserve"> IF(Table1[[#This Row],[Area]]="Sedi Beshr",Table1[[#This Row],[Income]],0)</f>
        <v>6120</v>
      </c>
      <c r="BB252" s="65"/>
      <c r="BC252" s="65">
        <f ca="1" xml:space="preserve"> IF(Table1[[#This Row],[Area]]="Miami",Table1[[#This Row],[Income]],0)</f>
        <v>0</v>
      </c>
      <c r="BD252" s="65"/>
      <c r="BE252" s="65">
        <f ca="1" xml:space="preserve"> IF(Table1[[#This Row],[Area]]="El-Shatbi",Table1[[#This Row],[Income]],0)</f>
        <v>0</v>
      </c>
      <c r="BF252" s="65"/>
      <c r="BG252" s="65">
        <f ca="1" xml:space="preserve"> IF(Table1[[#This Row],[Area]]="el-Hanovil",Table1[[#This Row],[Income]],0)</f>
        <v>0</v>
      </c>
      <c r="BH252" s="65"/>
      <c r="BI252" s="65">
        <f ca="1" xml:space="preserve"> IF(Table1[[#This Row],[Area]]="El-Dekhila",Table1[[#This Row],[Income]],0)</f>
        <v>0</v>
      </c>
      <c r="BJ252" s="66"/>
      <c r="BK252" s="16"/>
      <c r="BL252" s="68">
        <f ca="1"/>
        <v>0</v>
      </c>
      <c r="BM252" s="65"/>
      <c r="BN252" s="65">
        <f ca="1"/>
        <v>0</v>
      </c>
      <c r="BO252" s="65"/>
      <c r="BP252" s="65">
        <f ca="1"/>
        <v>3758</v>
      </c>
      <c r="BQ252" s="65"/>
      <c r="BR252" s="65">
        <f ca="1"/>
        <v>0</v>
      </c>
      <c r="BS252" s="65"/>
      <c r="BT252" s="65">
        <f ca="1"/>
        <v>0</v>
      </c>
      <c r="BU252" s="24"/>
      <c r="BV252" s="65">
        <f ca="1"/>
        <v>0</v>
      </c>
      <c r="BW252" s="19"/>
      <c r="BX252" s="16"/>
      <c r="BY252" s="56">
        <f ca="1">IF(Table1[[#This Row],[Debt]]&gt;Table1[[#This Row],[Income]],1,0)</f>
        <v>0</v>
      </c>
      <c r="BZ252" s="19"/>
      <c r="CA252" s="24"/>
      <c r="CB252" s="76">
        <f t="shared" ca="1" si="103"/>
        <v>30</v>
      </c>
      <c r="CC252" s="24"/>
      <c r="CD252" s="19"/>
      <c r="CE252" s="16"/>
      <c r="CF252" s="16"/>
      <c r="CG252" s="16"/>
      <c r="CH252" s="16"/>
    </row>
    <row r="253" spans="1:86" x14ac:dyDescent="0.35">
      <c r="A253" s="1">
        <f t="shared" ca="1" si="79"/>
        <v>0</v>
      </c>
      <c r="B253" s="1" t="str">
        <f t="shared" ca="1" si="80"/>
        <v>Men</v>
      </c>
      <c r="C253" s="1">
        <f t="shared" ca="1" si="81"/>
        <v>22</v>
      </c>
      <c r="D253" s="1">
        <f t="shared" ca="1" si="82"/>
        <v>4</v>
      </c>
      <c r="E253" s="1" t="str">
        <f t="shared" ca="1" si="83"/>
        <v>IT</v>
      </c>
      <c r="F253" s="1">
        <f t="shared" ca="1" si="84"/>
        <v>1</v>
      </c>
      <c r="G253" s="1" t="str">
        <f t="shared" ca="1" si="85"/>
        <v>High school</v>
      </c>
      <c r="H253" s="1">
        <f t="shared" ca="1" si="86"/>
        <v>1</v>
      </c>
      <c r="I253" s="1">
        <f t="shared" ca="1" si="78"/>
        <v>3</v>
      </c>
      <c r="J253" s="70">
        <f t="shared" ca="1" si="87"/>
        <v>1296</v>
      </c>
      <c r="K253" s="1">
        <f t="shared" ca="1" si="88"/>
        <v>3</v>
      </c>
      <c r="L253" s="1" t="str">
        <f t="shared" ca="1" si="89"/>
        <v>El-Hanovil</v>
      </c>
      <c r="M253" s="70">
        <f t="shared" ca="1" si="90"/>
        <v>3888</v>
      </c>
      <c r="N253" s="70">
        <f t="shared" ca="1" si="91"/>
        <v>1732.0050184751892</v>
      </c>
      <c r="O253" s="70">
        <f t="shared" ca="1" si="92"/>
        <v>176.78985486097653</v>
      </c>
      <c r="P253" s="70">
        <f t="shared" ca="1" si="93"/>
        <v>30</v>
      </c>
      <c r="Q253" s="70">
        <f t="shared" ca="1" si="94"/>
        <v>1189.9584741239694</v>
      </c>
      <c r="R253" s="70">
        <f t="shared" ca="1" si="95"/>
        <v>1192.6468080670852</v>
      </c>
      <c r="S253" s="70">
        <f t="shared" ca="1" si="96"/>
        <v>5257.4366629280612</v>
      </c>
      <c r="T253" s="70">
        <f t="shared" ca="1" si="97"/>
        <v>2951.9634925991586</v>
      </c>
      <c r="U253" s="70">
        <f t="shared" ca="1" si="98"/>
        <v>2305.4731703289026</v>
      </c>
      <c r="W253" s="7">
        <f t="shared" ca="1" si="99"/>
        <v>0</v>
      </c>
      <c r="X253" s="4">
        <f t="shared" ca="1" si="100"/>
        <v>1</v>
      </c>
      <c r="Y253" s="4"/>
      <c r="Z253" s="4"/>
      <c r="AA253" s="8"/>
      <c r="AC253" s="7">
        <f ca="1">IF(Table1[[#This Row],[field of work]] = "teaching",1,0)</f>
        <v>0</v>
      </c>
      <c r="AD253" s="4">
        <f ca="1">IF(Table1[[#This Row],[field of work]] = "health", 1,0)</f>
        <v>0</v>
      </c>
      <c r="AE253" s="4">
        <f ca="1">IF(Table1[[#This Row],[field of work]] = "construction", 1,0)</f>
        <v>0</v>
      </c>
      <c r="AF253" s="4">
        <f ca="1">IF(Table1[[#This Row],[field of work]] = "IT", 1,0)</f>
        <v>1</v>
      </c>
      <c r="AG253" s="4">
        <f ca="1">IF(Table1[[#This Row],[field of work]] = "general work", 1,0)</f>
        <v>0</v>
      </c>
      <c r="AH253" s="4">
        <f ca="1">IF(Table1[[#This Row],[field of work]] = "agriculture", 1,0)</f>
        <v>0</v>
      </c>
      <c r="AI253" s="4"/>
      <c r="AJ253" s="4"/>
      <c r="AK253" s="4"/>
      <c r="AL253" s="4"/>
      <c r="AM253" s="4"/>
      <c r="AN253" s="4"/>
      <c r="AO253" s="8"/>
      <c r="AP253" s="18">
        <f t="shared" ca="1" si="101"/>
        <v>58.929951620325511</v>
      </c>
      <c r="AQ253" s="19"/>
      <c r="AR253" s="23">
        <f ca="1">IF(Table1[[#This Row],[Debt]]&gt;$AS$2,1,0)</f>
        <v>1</v>
      </c>
      <c r="AS253" s="24"/>
      <c r="AT253" s="24"/>
      <c r="AU253" s="19"/>
      <c r="AV253" s="24"/>
      <c r="AW253" s="82">
        <f ca="1">Table1[[#This Row],[Mortage left]]/Table1[[#This Row],[Value of the house]]</f>
        <v>0.44547454178888612</v>
      </c>
      <c r="AX253" s="29">
        <f t="shared" ca="1" si="102"/>
        <v>0</v>
      </c>
      <c r="AY253" s="30"/>
      <c r="AZ253" s="19"/>
      <c r="BA253" s="68">
        <f ca="1" xml:space="preserve"> IF(Table1[[#This Row],[Area]]="Sedi Beshr",Table1[[#This Row],[Income]],0)</f>
        <v>0</v>
      </c>
      <c r="BB253" s="65"/>
      <c r="BC253" s="65">
        <f ca="1" xml:space="preserve"> IF(Table1[[#This Row],[Area]]="Miami",Table1[[#This Row],[Income]],0)</f>
        <v>0</v>
      </c>
      <c r="BD253" s="65"/>
      <c r="BE253" s="65">
        <f ca="1" xml:space="preserve"> IF(Table1[[#This Row],[Area]]="El-Shatbi",Table1[[#This Row],[Income]],0)</f>
        <v>0</v>
      </c>
      <c r="BF253" s="65"/>
      <c r="BG253" s="65">
        <f ca="1" xml:space="preserve"> IF(Table1[[#This Row],[Area]]="el-Hanovil",Table1[[#This Row],[Income]],0)</f>
        <v>1296</v>
      </c>
      <c r="BH253" s="65"/>
      <c r="BI253" s="65">
        <f ca="1" xml:space="preserve"> IF(Table1[[#This Row],[Area]]="El-Dekhila",Table1[[#This Row],[Income]],0)</f>
        <v>0</v>
      </c>
      <c r="BJ253" s="66"/>
      <c r="BK253" s="16"/>
      <c r="BL253" s="68">
        <f ca="1"/>
        <v>0</v>
      </c>
      <c r="BM253" s="65"/>
      <c r="BN253" s="65">
        <f ca="1"/>
        <v>0</v>
      </c>
      <c r="BO253" s="65"/>
      <c r="BP253" s="65">
        <f ca="1"/>
        <v>6120</v>
      </c>
      <c r="BQ253" s="65"/>
      <c r="BR253" s="65">
        <f ca="1"/>
        <v>0</v>
      </c>
      <c r="BS253" s="65"/>
      <c r="BT253" s="65">
        <f ca="1"/>
        <v>0</v>
      </c>
      <c r="BU253" s="24"/>
      <c r="BV253" s="65">
        <f ca="1"/>
        <v>0</v>
      </c>
      <c r="BW253" s="19"/>
      <c r="BX253" s="16"/>
      <c r="BY253" s="56">
        <f ca="1">IF(Table1[[#This Row],[Debt]]&gt;Table1[[#This Row],[Income]],1,0)</f>
        <v>0</v>
      </c>
      <c r="BZ253" s="19"/>
      <c r="CA253" s="24"/>
      <c r="CB253" s="76">
        <f t="shared" ca="1" si="103"/>
        <v>34</v>
      </c>
      <c r="CC253" s="24"/>
      <c r="CD253" s="19"/>
      <c r="CE253" s="16"/>
      <c r="CF253" s="16"/>
      <c r="CG253" s="16"/>
      <c r="CH253" s="16"/>
    </row>
    <row r="254" spans="1:86" x14ac:dyDescent="0.35">
      <c r="A254" s="1">
        <f t="shared" ca="1" si="79"/>
        <v>0</v>
      </c>
      <c r="B254" s="1" t="str">
        <f t="shared" ca="1" si="80"/>
        <v>Men</v>
      </c>
      <c r="C254" s="1">
        <f t="shared" ca="1" si="81"/>
        <v>22</v>
      </c>
      <c r="D254" s="1">
        <f t="shared" ca="1" si="82"/>
        <v>4</v>
      </c>
      <c r="E254" s="1" t="str">
        <f t="shared" ca="1" si="83"/>
        <v>IT</v>
      </c>
      <c r="F254" s="1">
        <f t="shared" ca="1" si="84"/>
        <v>2</v>
      </c>
      <c r="G254" s="1" t="str">
        <f t="shared" ca="1" si="85"/>
        <v>college</v>
      </c>
      <c r="H254" s="1">
        <f t="shared" ca="1" si="86"/>
        <v>4</v>
      </c>
      <c r="I254" s="1">
        <f t="shared" ca="1" si="78"/>
        <v>3</v>
      </c>
      <c r="J254" s="70">
        <f t="shared" ca="1" si="87"/>
        <v>3915</v>
      </c>
      <c r="K254" s="1">
        <f t="shared" ca="1" si="88"/>
        <v>5</v>
      </c>
      <c r="L254" s="1" t="str">
        <f t="shared" ca="1" si="89"/>
        <v>Sedi Beshr</v>
      </c>
      <c r="M254" s="70">
        <f t="shared" ca="1" si="90"/>
        <v>19575</v>
      </c>
      <c r="N254" s="70">
        <f t="shared" ca="1" si="91"/>
        <v>10547.495941845587</v>
      </c>
      <c r="O254" s="70">
        <f t="shared" ca="1" si="92"/>
        <v>8788.2243738156812</v>
      </c>
      <c r="P254" s="70">
        <f t="shared" ca="1" si="93"/>
        <v>5161</v>
      </c>
      <c r="Q254" s="70">
        <f t="shared" ca="1" si="94"/>
        <v>4513.0819808212264</v>
      </c>
      <c r="R254" s="70">
        <f t="shared" ca="1" si="95"/>
        <v>316.5727780279293</v>
      </c>
      <c r="S254" s="70">
        <f t="shared" ca="1" si="96"/>
        <v>28679.797151843613</v>
      </c>
      <c r="T254" s="70">
        <f t="shared" ca="1" si="97"/>
        <v>20221.577922666813</v>
      </c>
      <c r="U254" s="70">
        <f t="shared" ca="1" si="98"/>
        <v>8458.2192291768006</v>
      </c>
      <c r="W254" s="7">
        <f t="shared" ca="1" si="99"/>
        <v>0</v>
      </c>
      <c r="X254" s="4">
        <f t="shared" ca="1" si="100"/>
        <v>1</v>
      </c>
      <c r="Y254" s="4"/>
      <c r="Z254" s="4"/>
      <c r="AA254" s="8"/>
      <c r="AC254" s="7">
        <f ca="1">IF(Table1[[#This Row],[field of work]] = "teaching",1,0)</f>
        <v>0</v>
      </c>
      <c r="AD254" s="4">
        <f ca="1">IF(Table1[[#This Row],[field of work]] = "health", 1,0)</f>
        <v>0</v>
      </c>
      <c r="AE254" s="4">
        <f ca="1">IF(Table1[[#This Row],[field of work]] = "construction", 1,0)</f>
        <v>0</v>
      </c>
      <c r="AF254" s="4">
        <f ca="1">IF(Table1[[#This Row],[field of work]] = "IT", 1,0)</f>
        <v>1</v>
      </c>
      <c r="AG254" s="4">
        <f ca="1">IF(Table1[[#This Row],[field of work]] = "general work", 1,0)</f>
        <v>0</v>
      </c>
      <c r="AH254" s="4">
        <f ca="1">IF(Table1[[#This Row],[field of work]] = "agriculture", 1,0)</f>
        <v>0</v>
      </c>
      <c r="AI254" s="4"/>
      <c r="AJ254" s="4"/>
      <c r="AK254" s="4"/>
      <c r="AL254" s="4"/>
      <c r="AM254" s="4"/>
      <c r="AN254" s="4"/>
      <c r="AO254" s="8"/>
      <c r="AP254" s="18">
        <f t="shared" ca="1" si="101"/>
        <v>2929.4081246052269</v>
      </c>
      <c r="AQ254" s="19"/>
      <c r="AR254" s="23">
        <f ca="1">IF(Table1[[#This Row],[Debt]]&gt;$AS$2,1,0)</f>
        <v>1</v>
      </c>
      <c r="AS254" s="24"/>
      <c r="AT254" s="24"/>
      <c r="AU254" s="19"/>
      <c r="AV254" s="24"/>
      <c r="AW254" s="82">
        <f ca="1">Table1[[#This Row],[Mortage left]]/Table1[[#This Row],[Value of the house]]</f>
        <v>0.53882482461535564</v>
      </c>
      <c r="AX254" s="29">
        <f t="shared" ca="1" si="102"/>
        <v>0</v>
      </c>
      <c r="AY254" s="30"/>
      <c r="AZ254" s="19"/>
      <c r="BA254" s="68">
        <f ca="1" xml:space="preserve"> IF(Table1[[#This Row],[Area]]="Sedi Beshr",Table1[[#This Row],[Income]],0)</f>
        <v>3915</v>
      </c>
      <c r="BB254" s="65"/>
      <c r="BC254" s="65">
        <f ca="1" xml:space="preserve"> IF(Table1[[#This Row],[Area]]="Miami",Table1[[#This Row],[Income]],0)</f>
        <v>0</v>
      </c>
      <c r="BD254" s="65"/>
      <c r="BE254" s="65">
        <f ca="1" xml:space="preserve"> IF(Table1[[#This Row],[Area]]="El-Shatbi",Table1[[#This Row],[Income]],0)</f>
        <v>0</v>
      </c>
      <c r="BF254" s="65"/>
      <c r="BG254" s="65">
        <f ca="1" xml:space="preserve"> IF(Table1[[#This Row],[Area]]="el-Hanovil",Table1[[#This Row],[Income]],0)</f>
        <v>0</v>
      </c>
      <c r="BH254" s="65"/>
      <c r="BI254" s="65">
        <f ca="1" xml:space="preserve"> IF(Table1[[#This Row],[Area]]="El-Dekhila",Table1[[#This Row],[Income]],0)</f>
        <v>0</v>
      </c>
      <c r="BJ254" s="66"/>
      <c r="BK254" s="16"/>
      <c r="BL254" s="68">
        <f ca="1"/>
        <v>0</v>
      </c>
      <c r="BM254" s="65"/>
      <c r="BN254" s="65">
        <f ca="1"/>
        <v>0</v>
      </c>
      <c r="BO254" s="65"/>
      <c r="BP254" s="65">
        <f ca="1"/>
        <v>0</v>
      </c>
      <c r="BQ254" s="65"/>
      <c r="BR254" s="65">
        <f ca="1"/>
        <v>1296</v>
      </c>
      <c r="BS254" s="65"/>
      <c r="BT254" s="65">
        <f ca="1"/>
        <v>0</v>
      </c>
      <c r="BU254" s="24"/>
      <c r="BV254" s="65">
        <f ca="1"/>
        <v>0</v>
      </c>
      <c r="BW254" s="19"/>
      <c r="BX254" s="16"/>
      <c r="BY254" s="56">
        <f ca="1">IF(Table1[[#This Row],[Debt]]&gt;Table1[[#This Row],[Income]],1,0)</f>
        <v>1</v>
      </c>
      <c r="BZ254" s="19"/>
      <c r="CA254" s="24"/>
      <c r="CB254" s="76">
        <f t="shared" ca="1" si="103"/>
        <v>22</v>
      </c>
      <c r="CC254" s="24"/>
      <c r="CD254" s="19"/>
      <c r="CE254" s="16"/>
      <c r="CF254" s="16"/>
      <c r="CG254" s="16"/>
      <c r="CH254" s="16"/>
    </row>
    <row r="255" spans="1:86" x14ac:dyDescent="0.35">
      <c r="A255" s="1">
        <f t="shared" ca="1" si="79"/>
        <v>0</v>
      </c>
      <c r="B255" s="1" t="str">
        <f t="shared" ca="1" si="80"/>
        <v>Men</v>
      </c>
      <c r="C255" s="1">
        <f t="shared" ca="1" si="81"/>
        <v>34</v>
      </c>
      <c r="D255" s="1">
        <f t="shared" ca="1" si="82"/>
        <v>2</v>
      </c>
      <c r="E255" s="1" t="str">
        <f t="shared" ca="1" si="83"/>
        <v>construction</v>
      </c>
      <c r="F255" s="1">
        <f t="shared" ca="1" si="84"/>
        <v>5</v>
      </c>
      <c r="G255" s="1" t="str">
        <f t="shared" ca="1" si="85"/>
        <v>other</v>
      </c>
      <c r="H255" s="1">
        <f t="shared" ca="1" si="86"/>
        <v>0</v>
      </c>
      <c r="I255" s="1">
        <f t="shared" ca="1" si="78"/>
        <v>1</v>
      </c>
      <c r="J255" s="70">
        <f t="shared" ca="1" si="87"/>
        <v>4978</v>
      </c>
      <c r="K255" s="1">
        <f t="shared" ca="1" si="88"/>
        <v>2</v>
      </c>
      <c r="L255" s="1" t="str">
        <f t="shared" ca="1" si="89"/>
        <v>Miami</v>
      </c>
      <c r="M255" s="70">
        <f t="shared" ca="1" si="90"/>
        <v>14934</v>
      </c>
      <c r="N255" s="70">
        <f t="shared" ca="1" si="91"/>
        <v>14803.891689944268</v>
      </c>
      <c r="O255" s="70">
        <f t="shared" ca="1" si="92"/>
        <v>3820.4122602261514</v>
      </c>
      <c r="P255" s="70">
        <f t="shared" ca="1" si="93"/>
        <v>3692</v>
      </c>
      <c r="Q255" s="70">
        <f t="shared" ca="1" si="94"/>
        <v>3789.5798627200165</v>
      </c>
      <c r="R255" s="70">
        <f t="shared" ca="1" si="95"/>
        <v>3567.7339690454128</v>
      </c>
      <c r="S255" s="70">
        <f t="shared" ca="1" si="96"/>
        <v>22322.146229271566</v>
      </c>
      <c r="T255" s="70">
        <f t="shared" ca="1" si="97"/>
        <v>22285.471552664287</v>
      </c>
      <c r="U255" s="70">
        <f t="shared" ca="1" si="98"/>
        <v>36.674676607279252</v>
      </c>
      <c r="W255" s="7">
        <f t="shared" ca="1" si="99"/>
        <v>0</v>
      </c>
      <c r="X255" s="4">
        <f t="shared" ca="1" si="100"/>
        <v>1</v>
      </c>
      <c r="Y255" s="4"/>
      <c r="Z255" s="4"/>
      <c r="AA255" s="8"/>
      <c r="AC255" s="7">
        <f ca="1">IF(Table1[[#This Row],[field of work]] = "teaching",1,0)</f>
        <v>0</v>
      </c>
      <c r="AD255" s="4">
        <f ca="1">IF(Table1[[#This Row],[field of work]] = "health", 1,0)</f>
        <v>0</v>
      </c>
      <c r="AE255" s="4">
        <f ca="1">IF(Table1[[#This Row],[field of work]] = "construction", 1,0)</f>
        <v>1</v>
      </c>
      <c r="AF255" s="4">
        <f ca="1">IF(Table1[[#This Row],[field of work]] = "IT", 1,0)</f>
        <v>0</v>
      </c>
      <c r="AG255" s="4">
        <f ca="1">IF(Table1[[#This Row],[field of work]] = "general work", 1,0)</f>
        <v>0</v>
      </c>
      <c r="AH255" s="4">
        <f ca="1">IF(Table1[[#This Row],[field of work]] = "agriculture", 1,0)</f>
        <v>0</v>
      </c>
      <c r="AI255" s="4"/>
      <c r="AJ255" s="4"/>
      <c r="AK255" s="4"/>
      <c r="AL255" s="4"/>
      <c r="AM255" s="4"/>
      <c r="AN255" s="4"/>
      <c r="AO255" s="8"/>
      <c r="AP255" s="18">
        <f t="shared" ca="1" si="101"/>
        <v>3820.4122602261514</v>
      </c>
      <c r="AQ255" s="19"/>
      <c r="AR255" s="23">
        <f ca="1">IF(Table1[[#This Row],[Debt]]&gt;$AS$2,1,0)</f>
        <v>1</v>
      </c>
      <c r="AS255" s="24"/>
      <c r="AT255" s="24"/>
      <c r="AU255" s="19"/>
      <c r="AV255" s="24"/>
      <c r="AW255" s="82">
        <f ca="1">Table1[[#This Row],[Mortage left]]/Table1[[#This Row],[Value of the house]]</f>
        <v>0.99128777889006747</v>
      </c>
      <c r="AX255" s="29">
        <f t="shared" ca="1" si="102"/>
        <v>0</v>
      </c>
      <c r="AY255" s="30"/>
      <c r="AZ255" s="19"/>
      <c r="BA255" s="68">
        <f ca="1" xml:space="preserve"> IF(Table1[[#This Row],[Area]]="Sedi Beshr",Table1[[#This Row],[Income]],0)</f>
        <v>0</v>
      </c>
      <c r="BB255" s="65"/>
      <c r="BC255" s="65">
        <f ca="1" xml:space="preserve"> IF(Table1[[#This Row],[Area]]="Miami",Table1[[#This Row],[Income]],0)</f>
        <v>4978</v>
      </c>
      <c r="BD255" s="65"/>
      <c r="BE255" s="65">
        <f ca="1" xml:space="preserve"> IF(Table1[[#This Row],[Area]]="El-Shatbi",Table1[[#This Row],[Income]],0)</f>
        <v>0</v>
      </c>
      <c r="BF255" s="65"/>
      <c r="BG255" s="65">
        <f ca="1" xml:space="preserve"> IF(Table1[[#This Row],[Area]]="el-Hanovil",Table1[[#This Row],[Income]],0)</f>
        <v>0</v>
      </c>
      <c r="BH255" s="65"/>
      <c r="BI255" s="65">
        <f ca="1" xml:space="preserve"> IF(Table1[[#This Row],[Area]]="El-Dekhila",Table1[[#This Row],[Income]],0)</f>
        <v>0</v>
      </c>
      <c r="BJ255" s="66"/>
      <c r="BK255" s="16"/>
      <c r="BL255" s="68">
        <f ca="1"/>
        <v>0</v>
      </c>
      <c r="BM255" s="65"/>
      <c r="BN255" s="65">
        <f ca="1"/>
        <v>0</v>
      </c>
      <c r="BO255" s="65"/>
      <c r="BP255" s="65">
        <f ca="1"/>
        <v>0</v>
      </c>
      <c r="BQ255" s="65"/>
      <c r="BR255" s="65">
        <f ca="1"/>
        <v>3915</v>
      </c>
      <c r="BS255" s="65"/>
      <c r="BT255" s="65">
        <f ca="1"/>
        <v>0</v>
      </c>
      <c r="BU255" s="24"/>
      <c r="BV255" s="65">
        <f ca="1"/>
        <v>0</v>
      </c>
      <c r="BW255" s="19"/>
      <c r="BX255" s="16"/>
      <c r="BY255" s="56">
        <f ca="1">IF(Table1[[#This Row],[Debt]]&gt;Table1[[#This Row],[Income]],1,0)</f>
        <v>0</v>
      </c>
      <c r="BZ255" s="19"/>
      <c r="CA255" s="24"/>
      <c r="CB255" s="76">
        <f t="shared" ca="1" si="103"/>
        <v>22</v>
      </c>
      <c r="CC255" s="24"/>
      <c r="CD255" s="19"/>
      <c r="CE255" s="16"/>
      <c r="CF255" s="16"/>
      <c r="CG255" s="16"/>
      <c r="CH255" s="16"/>
    </row>
    <row r="256" spans="1:86" x14ac:dyDescent="0.35">
      <c r="A256" s="1">
        <f t="shared" ca="1" si="79"/>
        <v>0</v>
      </c>
      <c r="B256" s="1" t="str">
        <f t="shared" ca="1" si="80"/>
        <v>Men</v>
      </c>
      <c r="C256" s="1">
        <f t="shared" ca="1" si="81"/>
        <v>32</v>
      </c>
      <c r="D256" s="1">
        <f t="shared" ca="1" si="82"/>
        <v>6</v>
      </c>
      <c r="E256" s="1" t="str">
        <f t="shared" ca="1" si="83"/>
        <v>agriculture</v>
      </c>
      <c r="F256" s="1">
        <f t="shared" ca="1" si="84"/>
        <v>4</v>
      </c>
      <c r="G256" s="1" t="str">
        <f t="shared" ca="1" si="85"/>
        <v>technical</v>
      </c>
      <c r="H256" s="1">
        <f t="shared" ca="1" si="86"/>
        <v>1</v>
      </c>
      <c r="I256" s="1">
        <f t="shared" ca="1" si="78"/>
        <v>2</v>
      </c>
      <c r="J256" s="70">
        <f t="shared" ca="1" si="87"/>
        <v>1840</v>
      </c>
      <c r="K256" s="1">
        <f t="shared" ca="1" si="88"/>
        <v>4</v>
      </c>
      <c r="L256" s="1" t="str">
        <f t="shared" ca="1" si="89"/>
        <v>El-Dekhila</v>
      </c>
      <c r="M256" s="70">
        <f t="shared" ca="1" si="90"/>
        <v>7360</v>
      </c>
      <c r="N256" s="70">
        <f t="shared" ca="1" si="91"/>
        <v>4477.276329167069</v>
      </c>
      <c r="O256" s="70">
        <f t="shared" ca="1" si="92"/>
        <v>2125.1068730809825</v>
      </c>
      <c r="P256" s="70">
        <f t="shared" ca="1" si="93"/>
        <v>510</v>
      </c>
      <c r="Q256" s="70">
        <f t="shared" ca="1" si="94"/>
        <v>3619.1886987551147</v>
      </c>
      <c r="R256" s="70">
        <f t="shared" ca="1" si="95"/>
        <v>383.67213463422615</v>
      </c>
      <c r="S256" s="70">
        <f t="shared" ca="1" si="96"/>
        <v>9868.7790077152076</v>
      </c>
      <c r="T256" s="70">
        <f t="shared" ca="1" si="97"/>
        <v>8606.4650279221842</v>
      </c>
      <c r="U256" s="70">
        <f t="shared" ca="1" si="98"/>
        <v>1262.3139797930235</v>
      </c>
      <c r="W256" s="7">
        <f t="shared" ca="1" si="99"/>
        <v>0</v>
      </c>
      <c r="X256" s="4">
        <f t="shared" ca="1" si="100"/>
        <v>1</v>
      </c>
      <c r="Y256" s="4"/>
      <c r="Z256" s="4"/>
      <c r="AA256" s="8"/>
      <c r="AC256" s="7">
        <f ca="1">IF(Table1[[#This Row],[field of work]] = "teaching",1,0)</f>
        <v>0</v>
      </c>
      <c r="AD256" s="4">
        <f ca="1">IF(Table1[[#This Row],[field of work]] = "health", 1,0)</f>
        <v>0</v>
      </c>
      <c r="AE256" s="4">
        <f ca="1">IF(Table1[[#This Row],[field of work]] = "construction", 1,0)</f>
        <v>0</v>
      </c>
      <c r="AF256" s="4">
        <f ca="1">IF(Table1[[#This Row],[field of work]] = "IT", 1,0)</f>
        <v>0</v>
      </c>
      <c r="AG256" s="4">
        <f ca="1">IF(Table1[[#This Row],[field of work]] = "general work", 1,0)</f>
        <v>0</v>
      </c>
      <c r="AH256" s="4">
        <f ca="1">IF(Table1[[#This Row],[field of work]] = "agriculture", 1,0)</f>
        <v>1</v>
      </c>
      <c r="AI256" s="4"/>
      <c r="AJ256" s="4"/>
      <c r="AK256" s="4"/>
      <c r="AL256" s="4"/>
      <c r="AM256" s="4"/>
      <c r="AN256" s="4"/>
      <c r="AO256" s="8"/>
      <c r="AP256" s="18">
        <f t="shared" ca="1" si="101"/>
        <v>1062.5534365404912</v>
      </c>
      <c r="AQ256" s="19"/>
      <c r="AR256" s="23">
        <f ca="1">IF(Table1[[#This Row],[Debt]]&gt;$AS$2,1,0)</f>
        <v>1</v>
      </c>
      <c r="AS256" s="24"/>
      <c r="AT256" s="24"/>
      <c r="AU256" s="19"/>
      <c r="AV256" s="24"/>
      <c r="AW256" s="82">
        <f ca="1">Table1[[#This Row],[Mortage left]]/Table1[[#This Row],[Value of the house]]</f>
        <v>0.60832558820204741</v>
      </c>
      <c r="AX256" s="29">
        <f t="shared" ca="1" si="102"/>
        <v>0</v>
      </c>
      <c r="AY256" s="30"/>
      <c r="AZ256" s="19"/>
      <c r="BA256" s="68">
        <f ca="1" xml:space="preserve"> IF(Table1[[#This Row],[Area]]="Sedi Beshr",Table1[[#This Row],[Income]],0)</f>
        <v>0</v>
      </c>
      <c r="BB256" s="65"/>
      <c r="BC256" s="65">
        <f ca="1" xml:space="preserve"> IF(Table1[[#This Row],[Area]]="Miami",Table1[[#This Row],[Income]],0)</f>
        <v>0</v>
      </c>
      <c r="BD256" s="65"/>
      <c r="BE256" s="65">
        <f ca="1" xml:space="preserve"> IF(Table1[[#This Row],[Area]]="El-Shatbi",Table1[[#This Row],[Income]],0)</f>
        <v>0</v>
      </c>
      <c r="BF256" s="65"/>
      <c r="BG256" s="65">
        <f ca="1" xml:space="preserve"> IF(Table1[[#This Row],[Area]]="el-Hanovil",Table1[[#This Row],[Income]],0)</f>
        <v>0</v>
      </c>
      <c r="BH256" s="65"/>
      <c r="BI256" s="65">
        <f ca="1" xml:space="preserve"> IF(Table1[[#This Row],[Area]]="El-Dekhila",Table1[[#This Row],[Income]],0)</f>
        <v>1840</v>
      </c>
      <c r="BJ256" s="66"/>
      <c r="BK256" s="16"/>
      <c r="BL256" s="68">
        <f ca="1"/>
        <v>0</v>
      </c>
      <c r="BM256" s="65"/>
      <c r="BN256" s="65">
        <f ca="1"/>
        <v>4978</v>
      </c>
      <c r="BO256" s="65"/>
      <c r="BP256" s="65">
        <f ca="1"/>
        <v>0</v>
      </c>
      <c r="BQ256" s="65"/>
      <c r="BR256" s="65">
        <f ca="1"/>
        <v>0</v>
      </c>
      <c r="BS256" s="65"/>
      <c r="BT256" s="65">
        <f ca="1"/>
        <v>0</v>
      </c>
      <c r="BU256" s="24"/>
      <c r="BV256" s="65">
        <f ca="1"/>
        <v>0</v>
      </c>
      <c r="BW256" s="19"/>
      <c r="BX256" s="16"/>
      <c r="BY256" s="56">
        <f ca="1">IF(Table1[[#This Row],[Debt]]&gt;Table1[[#This Row],[Income]],1,0)</f>
        <v>1</v>
      </c>
      <c r="BZ256" s="19"/>
      <c r="CA256" s="24"/>
      <c r="CB256" s="76">
        <f t="shared" ca="1" si="103"/>
        <v>34</v>
      </c>
      <c r="CC256" s="24"/>
      <c r="CD256" s="19"/>
      <c r="CE256" s="16"/>
      <c r="CF256" s="16"/>
      <c r="CG256" s="16"/>
      <c r="CH256" s="16"/>
    </row>
    <row r="257" spans="1:86" x14ac:dyDescent="0.35">
      <c r="A257" s="1">
        <f t="shared" ca="1" si="79"/>
        <v>1</v>
      </c>
      <c r="B257" s="1" t="str">
        <f t="shared" ca="1" si="80"/>
        <v>Women</v>
      </c>
      <c r="C257" s="1">
        <f t="shared" ca="1" si="81"/>
        <v>32</v>
      </c>
      <c r="D257" s="1">
        <f t="shared" ca="1" si="82"/>
        <v>1</v>
      </c>
      <c r="E257" s="1" t="str">
        <f t="shared" ca="1" si="83"/>
        <v>health</v>
      </c>
      <c r="F257" s="1">
        <f t="shared" ca="1" si="84"/>
        <v>3</v>
      </c>
      <c r="G257" s="1" t="str">
        <f t="shared" ca="1" si="85"/>
        <v>university</v>
      </c>
      <c r="H257" s="1">
        <f t="shared" ca="1" si="86"/>
        <v>0</v>
      </c>
      <c r="I257" s="1">
        <f t="shared" ca="1" si="78"/>
        <v>1</v>
      </c>
      <c r="J257" s="70">
        <f t="shared" ca="1" si="87"/>
        <v>4127</v>
      </c>
      <c r="K257" s="1">
        <f t="shared" ca="1" si="88"/>
        <v>3</v>
      </c>
      <c r="L257" s="1" t="str">
        <f t="shared" ca="1" si="89"/>
        <v>El-Hanovil</v>
      </c>
      <c r="M257" s="70">
        <f t="shared" ca="1" si="90"/>
        <v>12381</v>
      </c>
      <c r="N257" s="70">
        <f t="shared" ca="1" si="91"/>
        <v>1763.0076422319494</v>
      </c>
      <c r="O257" s="70">
        <f t="shared" ca="1" si="92"/>
        <v>2169.0817731908105</v>
      </c>
      <c r="P257" s="70">
        <f t="shared" ca="1" si="93"/>
        <v>1475</v>
      </c>
      <c r="Q257" s="70">
        <f t="shared" ca="1" si="94"/>
        <v>938.97578655567747</v>
      </c>
      <c r="R257" s="70">
        <f t="shared" ca="1" si="95"/>
        <v>2967.0022976116538</v>
      </c>
      <c r="S257" s="70">
        <f t="shared" ca="1" si="96"/>
        <v>17517.084070802463</v>
      </c>
      <c r="T257" s="70">
        <f t="shared" ca="1" si="97"/>
        <v>4176.9834287876265</v>
      </c>
      <c r="U257" s="70">
        <f t="shared" ca="1" si="98"/>
        <v>13340.100642014837</v>
      </c>
      <c r="W257" s="7">
        <f t="shared" ca="1" si="99"/>
        <v>1</v>
      </c>
      <c r="X257" s="4">
        <f t="shared" ca="1" si="100"/>
        <v>0</v>
      </c>
      <c r="Y257" s="4"/>
      <c r="Z257" s="4"/>
      <c r="AA257" s="8"/>
      <c r="AC257" s="7">
        <f ca="1">IF(Table1[[#This Row],[field of work]] = "teaching",1,0)</f>
        <v>0</v>
      </c>
      <c r="AD257" s="4">
        <f ca="1">IF(Table1[[#This Row],[field of work]] = "health", 1,0)</f>
        <v>1</v>
      </c>
      <c r="AE257" s="4">
        <f ca="1">IF(Table1[[#This Row],[field of work]] = "construction", 1,0)</f>
        <v>0</v>
      </c>
      <c r="AF257" s="4">
        <f ca="1">IF(Table1[[#This Row],[field of work]] = "IT", 1,0)</f>
        <v>0</v>
      </c>
      <c r="AG257" s="4">
        <f ca="1">IF(Table1[[#This Row],[field of work]] = "general work", 1,0)</f>
        <v>0</v>
      </c>
      <c r="AH257" s="4">
        <f ca="1">IF(Table1[[#This Row],[field of work]] = "agriculture", 1,0)</f>
        <v>0</v>
      </c>
      <c r="AI257" s="4"/>
      <c r="AJ257" s="4"/>
      <c r="AK257" s="4"/>
      <c r="AL257" s="4"/>
      <c r="AM257" s="4"/>
      <c r="AN257" s="4"/>
      <c r="AO257" s="8"/>
      <c r="AP257" s="18">
        <f t="shared" ca="1" si="101"/>
        <v>2169.0817731908105</v>
      </c>
      <c r="AQ257" s="19"/>
      <c r="AR257" s="23">
        <f ca="1">IF(Table1[[#This Row],[Debt]]&gt;$AS$2,1,0)</f>
        <v>0</v>
      </c>
      <c r="AS257" s="24"/>
      <c r="AT257" s="24"/>
      <c r="AU257" s="19"/>
      <c r="AV257" s="24"/>
      <c r="AW257" s="82">
        <f ca="1">Table1[[#This Row],[Mortage left]]/Table1[[#This Row],[Value of the house]]</f>
        <v>0.14239622342556735</v>
      </c>
      <c r="AX257" s="29">
        <f t="shared" ca="1" si="102"/>
        <v>1</v>
      </c>
      <c r="AY257" s="30"/>
      <c r="AZ257" s="19"/>
      <c r="BA257" s="68">
        <f ca="1" xml:space="preserve"> IF(Table1[[#This Row],[Area]]="Sedi Beshr",Table1[[#This Row],[Income]],0)</f>
        <v>0</v>
      </c>
      <c r="BB257" s="65"/>
      <c r="BC257" s="65">
        <f ca="1" xml:space="preserve"> IF(Table1[[#This Row],[Area]]="Miami",Table1[[#This Row],[Income]],0)</f>
        <v>0</v>
      </c>
      <c r="BD257" s="65"/>
      <c r="BE257" s="65">
        <f ca="1" xml:space="preserve"> IF(Table1[[#This Row],[Area]]="El-Shatbi",Table1[[#This Row],[Income]],0)</f>
        <v>0</v>
      </c>
      <c r="BF257" s="65"/>
      <c r="BG257" s="65">
        <f ca="1" xml:space="preserve"> IF(Table1[[#This Row],[Area]]="el-Hanovil",Table1[[#This Row],[Income]],0)</f>
        <v>4127</v>
      </c>
      <c r="BH257" s="65"/>
      <c r="BI257" s="65">
        <f ca="1" xml:space="preserve"> IF(Table1[[#This Row],[Area]]="El-Dekhila",Table1[[#This Row],[Income]],0)</f>
        <v>0</v>
      </c>
      <c r="BJ257" s="66"/>
      <c r="BK257" s="16"/>
      <c r="BL257" s="68">
        <f ca="1"/>
        <v>0</v>
      </c>
      <c r="BM257" s="65"/>
      <c r="BN257" s="65">
        <f ca="1"/>
        <v>0</v>
      </c>
      <c r="BO257" s="65"/>
      <c r="BP257" s="65">
        <f ca="1"/>
        <v>0</v>
      </c>
      <c r="BQ257" s="65"/>
      <c r="BR257" s="65">
        <f ca="1"/>
        <v>0</v>
      </c>
      <c r="BS257" s="65"/>
      <c r="BT257" s="65">
        <f ca="1"/>
        <v>0</v>
      </c>
      <c r="BU257" s="24"/>
      <c r="BV257" s="65">
        <f ca="1"/>
        <v>1840</v>
      </c>
      <c r="BW257" s="19"/>
      <c r="BX257" s="16"/>
      <c r="BY257" s="56">
        <f ca="1">IF(Table1[[#This Row],[Debt]]&gt;Table1[[#This Row],[Income]],1,0)</f>
        <v>0</v>
      </c>
      <c r="BZ257" s="19"/>
      <c r="CA257" s="24"/>
      <c r="CB257" s="76">
        <f t="shared" ca="1" si="103"/>
        <v>32</v>
      </c>
      <c r="CC257" s="24"/>
      <c r="CD257" s="19"/>
      <c r="CE257" s="16"/>
      <c r="CF257" s="16"/>
      <c r="CG257" s="16"/>
      <c r="CH257" s="16"/>
    </row>
    <row r="258" spans="1:86" x14ac:dyDescent="0.35">
      <c r="A258" s="1">
        <f t="shared" ca="1" si="79"/>
        <v>1</v>
      </c>
      <c r="B258" s="1" t="str">
        <f t="shared" ca="1" si="80"/>
        <v>Women</v>
      </c>
      <c r="C258" s="1">
        <f t="shared" ca="1" si="81"/>
        <v>29</v>
      </c>
      <c r="D258" s="1">
        <f t="shared" ca="1" si="82"/>
        <v>3</v>
      </c>
      <c r="E258" s="1" t="str">
        <f t="shared" ca="1" si="83"/>
        <v>teaching</v>
      </c>
      <c r="F258" s="1">
        <f t="shared" ca="1" si="84"/>
        <v>3</v>
      </c>
      <c r="G258" s="1" t="str">
        <f t="shared" ca="1" si="85"/>
        <v>university</v>
      </c>
      <c r="H258" s="1">
        <f t="shared" ca="1" si="86"/>
        <v>1</v>
      </c>
      <c r="I258" s="1">
        <f t="shared" ca="1" si="78"/>
        <v>1</v>
      </c>
      <c r="J258" s="70">
        <f t="shared" ca="1" si="87"/>
        <v>1661</v>
      </c>
      <c r="K258" s="1">
        <f t="shared" ca="1" si="88"/>
        <v>1</v>
      </c>
      <c r="L258" s="1" t="str">
        <f t="shared" ca="1" si="89"/>
        <v>El-Shatbi</v>
      </c>
      <c r="M258" s="70">
        <f t="shared" ca="1" si="90"/>
        <v>4983</v>
      </c>
      <c r="N258" s="70">
        <f t="shared" ca="1" si="91"/>
        <v>700.87108858292743</v>
      </c>
      <c r="O258" s="70">
        <f t="shared" ca="1" si="92"/>
        <v>91.849280517710326</v>
      </c>
      <c r="P258" s="70">
        <f t="shared" ca="1" si="93"/>
        <v>81</v>
      </c>
      <c r="Q258" s="70">
        <f t="shared" ca="1" si="94"/>
        <v>1443.7099799380937</v>
      </c>
      <c r="R258" s="70">
        <f t="shared" ca="1" si="95"/>
        <v>2380.6985201911766</v>
      </c>
      <c r="S258" s="70">
        <f t="shared" ca="1" si="96"/>
        <v>7455.5478007088868</v>
      </c>
      <c r="T258" s="70">
        <f t="shared" ca="1" si="97"/>
        <v>2225.5810685210213</v>
      </c>
      <c r="U258" s="70">
        <f t="shared" ca="1" si="98"/>
        <v>5229.966732187866</v>
      </c>
      <c r="W258" s="7">
        <f t="shared" ca="1" si="99"/>
        <v>1</v>
      </c>
      <c r="X258" s="4">
        <f t="shared" ca="1" si="100"/>
        <v>0</v>
      </c>
      <c r="Y258" s="4"/>
      <c r="Z258" s="4"/>
      <c r="AA258" s="8"/>
      <c r="AC258" s="7">
        <f ca="1">IF(Table1[[#This Row],[field of work]] = "teaching",1,0)</f>
        <v>1</v>
      </c>
      <c r="AD258" s="4">
        <f ca="1">IF(Table1[[#This Row],[field of work]] = "health", 1,0)</f>
        <v>0</v>
      </c>
      <c r="AE258" s="4">
        <f ca="1">IF(Table1[[#This Row],[field of work]] = "construction", 1,0)</f>
        <v>0</v>
      </c>
      <c r="AF258" s="4">
        <f ca="1">IF(Table1[[#This Row],[field of work]] = "IT", 1,0)</f>
        <v>0</v>
      </c>
      <c r="AG258" s="4">
        <f ca="1">IF(Table1[[#This Row],[field of work]] = "general work", 1,0)</f>
        <v>0</v>
      </c>
      <c r="AH258" s="4">
        <f ca="1">IF(Table1[[#This Row],[field of work]] = "agriculture", 1,0)</f>
        <v>0</v>
      </c>
      <c r="AI258" s="4"/>
      <c r="AJ258" s="4"/>
      <c r="AK258" s="4"/>
      <c r="AL258" s="4"/>
      <c r="AM258" s="4"/>
      <c r="AN258" s="4"/>
      <c r="AO258" s="8"/>
      <c r="AP258" s="18">
        <f t="shared" ca="1" si="101"/>
        <v>91.849280517710326</v>
      </c>
      <c r="AQ258" s="19"/>
      <c r="AR258" s="23">
        <f ca="1">IF(Table1[[#This Row],[Debt]]&gt;$AS$2,1,0)</f>
        <v>1</v>
      </c>
      <c r="AS258" s="24"/>
      <c r="AT258" s="24"/>
      <c r="AU258" s="19"/>
      <c r="AV258" s="24"/>
      <c r="AW258" s="82">
        <f ca="1">Table1[[#This Row],[Mortage left]]/Table1[[#This Row],[Value of the house]]</f>
        <v>0.14065243599898203</v>
      </c>
      <c r="AX258" s="29">
        <f t="shared" ca="1" si="102"/>
        <v>1</v>
      </c>
      <c r="AY258" s="30"/>
      <c r="AZ258" s="19"/>
      <c r="BA258" s="68">
        <f ca="1" xml:space="preserve"> IF(Table1[[#This Row],[Area]]="Sedi Beshr",Table1[[#This Row],[Income]],0)</f>
        <v>0</v>
      </c>
      <c r="BB258" s="65"/>
      <c r="BC258" s="65">
        <f ca="1" xml:space="preserve"> IF(Table1[[#This Row],[Area]]="Miami",Table1[[#This Row],[Income]],0)</f>
        <v>0</v>
      </c>
      <c r="BD258" s="65"/>
      <c r="BE258" s="65">
        <f ca="1" xml:space="preserve"> IF(Table1[[#This Row],[Area]]="El-Shatbi",Table1[[#This Row],[Income]],0)</f>
        <v>1661</v>
      </c>
      <c r="BF258" s="65"/>
      <c r="BG258" s="65">
        <f ca="1" xml:space="preserve"> IF(Table1[[#This Row],[Area]]="el-Hanovil",Table1[[#This Row],[Income]],0)</f>
        <v>0</v>
      </c>
      <c r="BH258" s="65"/>
      <c r="BI258" s="65">
        <f ca="1" xml:space="preserve"> IF(Table1[[#This Row],[Area]]="El-Dekhila",Table1[[#This Row],[Income]],0)</f>
        <v>0</v>
      </c>
      <c r="BJ258" s="66"/>
      <c r="BK258" s="16"/>
      <c r="BL258" s="68">
        <f ca="1"/>
        <v>4127</v>
      </c>
      <c r="BM258" s="65"/>
      <c r="BN258" s="65">
        <f ca="1"/>
        <v>0</v>
      </c>
      <c r="BO258" s="65"/>
      <c r="BP258" s="65">
        <f ca="1"/>
        <v>0</v>
      </c>
      <c r="BQ258" s="65"/>
      <c r="BR258" s="65">
        <f ca="1"/>
        <v>0</v>
      </c>
      <c r="BS258" s="65"/>
      <c r="BT258" s="65">
        <f ca="1"/>
        <v>0</v>
      </c>
      <c r="BU258" s="24"/>
      <c r="BV258" s="65">
        <f ca="1"/>
        <v>0</v>
      </c>
      <c r="BW258" s="19"/>
      <c r="BX258" s="16"/>
      <c r="BY258" s="56">
        <f ca="1">IF(Table1[[#This Row],[Debt]]&gt;Table1[[#This Row],[Income]],1,0)</f>
        <v>0</v>
      </c>
      <c r="BZ258" s="19"/>
      <c r="CA258" s="24"/>
      <c r="CB258" s="76">
        <f t="shared" ca="1" si="103"/>
        <v>32</v>
      </c>
      <c r="CC258" s="24"/>
      <c r="CD258" s="19"/>
      <c r="CE258" s="16"/>
      <c r="CF258" s="16"/>
      <c r="CG258" s="16"/>
      <c r="CH258" s="16"/>
    </row>
    <row r="259" spans="1:86" x14ac:dyDescent="0.35">
      <c r="A259" s="1">
        <f t="shared" ca="1" si="79"/>
        <v>1</v>
      </c>
      <c r="B259" s="1" t="str">
        <f t="shared" ca="1" si="80"/>
        <v>Women</v>
      </c>
      <c r="C259" s="1">
        <f t="shared" ca="1" si="81"/>
        <v>32</v>
      </c>
      <c r="D259" s="1">
        <f t="shared" ca="1" si="82"/>
        <v>4</v>
      </c>
      <c r="E259" s="1" t="str">
        <f t="shared" ca="1" si="83"/>
        <v>IT</v>
      </c>
      <c r="F259" s="1">
        <f t="shared" ca="1" si="84"/>
        <v>1</v>
      </c>
      <c r="G259" s="1" t="str">
        <f t="shared" ca="1" si="85"/>
        <v>High school</v>
      </c>
      <c r="H259" s="1">
        <f t="shared" ca="1" si="86"/>
        <v>0</v>
      </c>
      <c r="I259" s="1">
        <f t="shared" ref="I259:I322" ca="1" si="104">RANDBETWEEN(1,3)</f>
        <v>2</v>
      </c>
      <c r="J259" s="70">
        <f t="shared" ca="1" si="87"/>
        <v>2515</v>
      </c>
      <c r="K259" s="1">
        <f t="shared" ca="1" si="88"/>
        <v>4</v>
      </c>
      <c r="L259" s="1" t="str">
        <f t="shared" ca="1" si="89"/>
        <v>El-Dekhila</v>
      </c>
      <c r="M259" s="70">
        <f t="shared" ca="1" si="90"/>
        <v>7545</v>
      </c>
      <c r="N259" s="70">
        <f t="shared" ca="1" si="91"/>
        <v>1518.248851839795</v>
      </c>
      <c r="O259" s="70">
        <f t="shared" ca="1" si="92"/>
        <v>489.01656418671689</v>
      </c>
      <c r="P259" s="70">
        <f t="shared" ca="1" si="93"/>
        <v>214</v>
      </c>
      <c r="Q259" s="70">
        <f t="shared" ca="1" si="94"/>
        <v>2109.9091348640845</v>
      </c>
      <c r="R259" s="70">
        <f t="shared" ca="1" si="95"/>
        <v>2086.2930316873671</v>
      </c>
      <c r="S259" s="70">
        <f t="shared" ca="1" si="96"/>
        <v>10120.309595874085</v>
      </c>
      <c r="T259" s="70">
        <f t="shared" ca="1" si="97"/>
        <v>3842.1579867038795</v>
      </c>
      <c r="U259" s="70">
        <f t="shared" ca="1" si="98"/>
        <v>6278.1516091702051</v>
      </c>
      <c r="W259" s="7">
        <f t="shared" ca="1" si="99"/>
        <v>1</v>
      </c>
      <c r="X259" s="4">
        <f t="shared" ca="1" si="100"/>
        <v>0</v>
      </c>
      <c r="Y259" s="4"/>
      <c r="Z259" s="4"/>
      <c r="AA259" s="8"/>
      <c r="AC259" s="7">
        <f ca="1">IF(Table1[[#This Row],[field of work]] = "teaching",1,0)</f>
        <v>0</v>
      </c>
      <c r="AD259" s="4">
        <f ca="1">IF(Table1[[#This Row],[field of work]] = "health", 1,0)</f>
        <v>0</v>
      </c>
      <c r="AE259" s="4">
        <f ca="1">IF(Table1[[#This Row],[field of work]] = "construction", 1,0)</f>
        <v>0</v>
      </c>
      <c r="AF259" s="4">
        <f ca="1">IF(Table1[[#This Row],[field of work]] = "IT", 1,0)</f>
        <v>1</v>
      </c>
      <c r="AG259" s="4">
        <f ca="1">IF(Table1[[#This Row],[field of work]] = "general work", 1,0)</f>
        <v>0</v>
      </c>
      <c r="AH259" s="4">
        <f ca="1">IF(Table1[[#This Row],[field of work]] = "agriculture", 1,0)</f>
        <v>0</v>
      </c>
      <c r="AI259" s="4"/>
      <c r="AJ259" s="4"/>
      <c r="AK259" s="4"/>
      <c r="AL259" s="4"/>
      <c r="AM259" s="4"/>
      <c r="AN259" s="4"/>
      <c r="AO259" s="8"/>
      <c r="AP259" s="18">
        <f t="shared" ca="1" si="101"/>
        <v>244.50828209335845</v>
      </c>
      <c r="AQ259" s="19"/>
      <c r="AR259" s="23">
        <f ca="1">IF(Table1[[#This Row],[Debt]]&gt;$AS$2,1,0)</f>
        <v>1</v>
      </c>
      <c r="AS259" s="24"/>
      <c r="AT259" s="24"/>
      <c r="AU259" s="19"/>
      <c r="AV259" s="24"/>
      <c r="AW259" s="82">
        <f ca="1">Table1[[#This Row],[Mortage left]]/Table1[[#This Row],[Value of the house]]</f>
        <v>0.20122582529354471</v>
      </c>
      <c r="AX259" s="29">
        <f t="shared" ca="1" si="102"/>
        <v>1</v>
      </c>
      <c r="AY259" s="30"/>
      <c r="AZ259" s="19"/>
      <c r="BA259" s="68">
        <f ca="1" xml:space="preserve"> IF(Table1[[#This Row],[Area]]="Sedi Beshr",Table1[[#This Row],[Income]],0)</f>
        <v>0</v>
      </c>
      <c r="BB259" s="65"/>
      <c r="BC259" s="65">
        <f ca="1" xml:space="preserve"> IF(Table1[[#This Row],[Area]]="Miami",Table1[[#This Row],[Income]],0)</f>
        <v>0</v>
      </c>
      <c r="BD259" s="65"/>
      <c r="BE259" s="65">
        <f ca="1" xml:space="preserve"> IF(Table1[[#This Row],[Area]]="El-Shatbi",Table1[[#This Row],[Income]],0)</f>
        <v>0</v>
      </c>
      <c r="BF259" s="65"/>
      <c r="BG259" s="65">
        <f ca="1" xml:space="preserve"> IF(Table1[[#This Row],[Area]]="el-Hanovil",Table1[[#This Row],[Income]],0)</f>
        <v>0</v>
      </c>
      <c r="BH259" s="65"/>
      <c r="BI259" s="65">
        <f ca="1" xml:space="preserve"> IF(Table1[[#This Row],[Area]]="El-Dekhila",Table1[[#This Row],[Income]],0)</f>
        <v>2515</v>
      </c>
      <c r="BJ259" s="66"/>
      <c r="BK259" s="16"/>
      <c r="BL259" s="68">
        <f ca="1"/>
        <v>0</v>
      </c>
      <c r="BM259" s="65"/>
      <c r="BN259" s="65">
        <f ca="1"/>
        <v>0</v>
      </c>
      <c r="BO259" s="65"/>
      <c r="BP259" s="65">
        <f ca="1"/>
        <v>1661</v>
      </c>
      <c r="BQ259" s="65"/>
      <c r="BR259" s="65">
        <f ca="1"/>
        <v>0</v>
      </c>
      <c r="BS259" s="65"/>
      <c r="BT259" s="65">
        <f ca="1"/>
        <v>0</v>
      </c>
      <c r="BU259" s="24"/>
      <c r="BV259" s="65">
        <f ca="1"/>
        <v>0</v>
      </c>
      <c r="BW259" s="19"/>
      <c r="BX259" s="16"/>
      <c r="BY259" s="56">
        <f ca="1">IF(Table1[[#This Row],[Debt]]&gt;Table1[[#This Row],[Income]],1,0)</f>
        <v>0</v>
      </c>
      <c r="BZ259" s="19"/>
      <c r="CA259" s="24"/>
      <c r="CB259" s="76">
        <f t="shared" ca="1" si="103"/>
        <v>29</v>
      </c>
      <c r="CC259" s="24"/>
      <c r="CD259" s="19"/>
      <c r="CE259" s="16"/>
      <c r="CF259" s="16"/>
      <c r="CG259" s="16"/>
      <c r="CH259" s="16"/>
    </row>
    <row r="260" spans="1:86" x14ac:dyDescent="0.35">
      <c r="A260" s="1">
        <f t="shared" ref="A260:A323" ca="1" si="105">RANDBETWEEN(0,1)</f>
        <v>1</v>
      </c>
      <c r="B260" s="1" t="str">
        <f t="shared" ref="B260:B323" ca="1" si="106">IF(A260 = 1, "Women","Men")</f>
        <v>Women</v>
      </c>
      <c r="C260" s="1">
        <f t="shared" ref="C260:C323" ca="1" si="107">RANDBETWEEN(20,40)</f>
        <v>23</v>
      </c>
      <c r="D260" s="1">
        <f t="shared" ref="D260:D323" ca="1" si="108">RANDBETWEEN(1,6)</f>
        <v>2</v>
      </c>
      <c r="E260" s="1" t="str">
        <f t="shared" ref="E260:E323" ca="1" si="109">VLOOKUP(D260,$CJ$3:$CK$8,2)</f>
        <v>construction</v>
      </c>
      <c r="F260" s="1">
        <f t="shared" ref="F260:F323" ca="1" si="110">RANDBETWEEN(1,5)</f>
        <v>4</v>
      </c>
      <c r="G260" s="1" t="str">
        <f t="shared" ref="G260:G323" ca="1" si="111">VLOOKUP(F260,$CL$3:$CM$7,2)</f>
        <v>technical</v>
      </c>
      <c r="H260" s="1">
        <f t="shared" ref="H260:H323" ca="1" si="112">RANDBETWEEN(0,4)</f>
        <v>3</v>
      </c>
      <c r="I260" s="1">
        <f t="shared" ca="1" si="104"/>
        <v>1</v>
      </c>
      <c r="J260" s="70">
        <f t="shared" ref="J260:J323" ca="1" si="113">RANDBETWEEN(1000,7000)</f>
        <v>6970</v>
      </c>
      <c r="K260" s="1">
        <f t="shared" ref="K260:K323" ca="1" si="114">RANDBETWEEN(1,5)</f>
        <v>5</v>
      </c>
      <c r="L260" s="1" t="str">
        <f t="shared" ref="L260:L323" ca="1" si="115">VLOOKUP(K260,$CN$3:$CO$7,2)</f>
        <v>Sedi Beshr</v>
      </c>
      <c r="M260" s="70">
        <f t="shared" ref="M260:M323" ca="1" si="116">J260*RANDBETWEEN(3,6)</f>
        <v>27880</v>
      </c>
      <c r="N260" s="70">
        <f t="shared" ref="N260:N323" ca="1" si="117">RAND()*M260</f>
        <v>19624.415480398162</v>
      </c>
      <c r="O260" s="70">
        <f t="shared" ref="O260:O323" ca="1" si="118">I260*RAND()*J260</f>
        <v>658.8672165551302</v>
      </c>
      <c r="P260" s="70">
        <f t="shared" ref="P260:P323" ca="1" si="119">RANDBETWEEN(0,O260)</f>
        <v>304</v>
      </c>
      <c r="Q260" s="70">
        <f t="shared" ref="Q260:Q323" ca="1" si="120">RAND()*J260*2</f>
        <v>5850.1201431342915</v>
      </c>
      <c r="R260" s="70">
        <f t="shared" ref="R260:R323" ca="1" si="121">RAND()*J260*1.5</f>
        <v>2937.655795382776</v>
      </c>
      <c r="S260" s="70">
        <f t="shared" ref="S260:S323" ca="1" si="122">O260+M260+R260</f>
        <v>31476.523011937905</v>
      </c>
      <c r="T260" s="70">
        <f t="shared" ref="T260:T323" ca="1" si="123">N260+P260+Q260</f>
        <v>25778.535623532454</v>
      </c>
      <c r="U260" s="70">
        <f t="shared" ref="U260:U323" ca="1" si="124">S260-T260</f>
        <v>5697.9873884054505</v>
      </c>
      <c r="W260" s="7">
        <f t="shared" ref="W260:W323" ca="1" si="125">IF(B260="Women",1,0)</f>
        <v>1</v>
      </c>
      <c r="X260" s="4">
        <f t="shared" ref="X260:X323" ca="1" si="126">IF(B260 = "Men",1,0)</f>
        <v>0</v>
      </c>
      <c r="Y260" s="4"/>
      <c r="Z260" s="4"/>
      <c r="AA260" s="8"/>
      <c r="AC260" s="7">
        <f ca="1">IF(Table1[[#This Row],[field of work]] = "teaching",1,0)</f>
        <v>0</v>
      </c>
      <c r="AD260" s="4">
        <f ca="1">IF(Table1[[#This Row],[field of work]] = "health", 1,0)</f>
        <v>0</v>
      </c>
      <c r="AE260" s="4">
        <f ca="1">IF(Table1[[#This Row],[field of work]] = "construction", 1,0)</f>
        <v>1</v>
      </c>
      <c r="AF260" s="4">
        <f ca="1">IF(Table1[[#This Row],[field of work]] = "IT", 1,0)</f>
        <v>0</v>
      </c>
      <c r="AG260" s="4">
        <f ca="1">IF(Table1[[#This Row],[field of work]] = "general work", 1,0)</f>
        <v>0</v>
      </c>
      <c r="AH260" s="4">
        <f ca="1">IF(Table1[[#This Row],[field of work]] = "agriculture", 1,0)</f>
        <v>0</v>
      </c>
      <c r="AI260" s="4"/>
      <c r="AJ260" s="4"/>
      <c r="AK260" s="4"/>
      <c r="AL260" s="4"/>
      <c r="AM260" s="4"/>
      <c r="AN260" s="4"/>
      <c r="AO260" s="8"/>
      <c r="AP260" s="18">
        <f t="shared" ref="AP260:AP323" ca="1" si="127" xml:space="preserve"> O260/I260</f>
        <v>658.8672165551302</v>
      </c>
      <c r="AQ260" s="19"/>
      <c r="AR260" s="23">
        <f ca="1">IF(Table1[[#This Row],[Debt]]&gt;$AS$2,1,0)</f>
        <v>1</v>
      </c>
      <c r="AS260" s="24"/>
      <c r="AT260" s="24"/>
      <c r="AU260" s="19"/>
      <c r="AV260" s="24"/>
      <c r="AW260" s="82">
        <f ca="1">Table1[[#This Row],[Mortage left]]/Table1[[#This Row],[Value of the house]]</f>
        <v>0.70388864707310483</v>
      </c>
      <c r="AX260" s="29">
        <f t="shared" ref="AX260:AX323" ca="1" si="128">IF(AW260&lt;$AY$2,1,0)</f>
        <v>0</v>
      </c>
      <c r="AY260" s="30"/>
      <c r="AZ260" s="19"/>
      <c r="BA260" s="68">
        <f ca="1" xml:space="preserve"> IF(Table1[[#This Row],[Area]]="Sedi Beshr",Table1[[#This Row],[Income]],0)</f>
        <v>6970</v>
      </c>
      <c r="BB260" s="65"/>
      <c r="BC260" s="65">
        <f ca="1" xml:space="preserve"> IF(Table1[[#This Row],[Area]]="Miami",Table1[[#This Row],[Income]],0)</f>
        <v>0</v>
      </c>
      <c r="BD260" s="65"/>
      <c r="BE260" s="65">
        <f ca="1" xml:space="preserve"> IF(Table1[[#This Row],[Area]]="El-Shatbi",Table1[[#This Row],[Income]],0)</f>
        <v>0</v>
      </c>
      <c r="BF260" s="65"/>
      <c r="BG260" s="65">
        <f ca="1" xml:space="preserve"> IF(Table1[[#This Row],[Area]]="el-Hanovil",Table1[[#This Row],[Income]],0)</f>
        <v>0</v>
      </c>
      <c r="BH260" s="65"/>
      <c r="BI260" s="65">
        <f ca="1" xml:space="preserve"> IF(Table1[[#This Row],[Area]]="El-Dekhila",Table1[[#This Row],[Income]],0)</f>
        <v>0</v>
      </c>
      <c r="BJ260" s="66"/>
      <c r="BK260" s="16"/>
      <c r="BL260" s="68">
        <f ca="1"/>
        <v>0</v>
      </c>
      <c r="BM260" s="65"/>
      <c r="BN260" s="65">
        <f ca="1"/>
        <v>0</v>
      </c>
      <c r="BO260" s="65"/>
      <c r="BP260" s="65">
        <f ca="1"/>
        <v>0</v>
      </c>
      <c r="BQ260" s="65"/>
      <c r="BR260" s="65">
        <f ca="1"/>
        <v>2515</v>
      </c>
      <c r="BS260" s="65"/>
      <c r="BT260" s="65">
        <f ca="1"/>
        <v>0</v>
      </c>
      <c r="BU260" s="24"/>
      <c r="BV260" s="65">
        <f ca="1"/>
        <v>0</v>
      </c>
      <c r="BW260" s="19"/>
      <c r="BX260" s="16"/>
      <c r="BY260" s="56">
        <f ca="1">IF(Table1[[#This Row],[Debt]]&gt;Table1[[#This Row],[Income]],1,0)</f>
        <v>0</v>
      </c>
      <c r="BZ260" s="19"/>
      <c r="CA260" s="24"/>
      <c r="CB260" s="76">
        <f t="shared" ca="1" si="103"/>
        <v>32</v>
      </c>
      <c r="CC260" s="24"/>
      <c r="CD260" s="19"/>
      <c r="CE260" s="16"/>
      <c r="CF260" s="16"/>
      <c r="CG260" s="16"/>
      <c r="CH260" s="16"/>
    </row>
    <row r="261" spans="1:86" x14ac:dyDescent="0.35">
      <c r="A261" s="1">
        <f t="shared" ca="1" si="105"/>
        <v>1</v>
      </c>
      <c r="B261" s="1" t="str">
        <f t="shared" ca="1" si="106"/>
        <v>Women</v>
      </c>
      <c r="C261" s="1">
        <f t="shared" ca="1" si="107"/>
        <v>35</v>
      </c>
      <c r="D261" s="1">
        <f t="shared" ca="1" si="108"/>
        <v>6</v>
      </c>
      <c r="E261" s="1" t="str">
        <f t="shared" ca="1" si="109"/>
        <v>agriculture</v>
      </c>
      <c r="F261" s="1">
        <f t="shared" ca="1" si="110"/>
        <v>2</v>
      </c>
      <c r="G261" s="1" t="str">
        <f t="shared" ca="1" si="111"/>
        <v>college</v>
      </c>
      <c r="H261" s="1">
        <f t="shared" ca="1" si="112"/>
        <v>1</v>
      </c>
      <c r="I261" s="1">
        <f t="shared" ca="1" si="104"/>
        <v>3</v>
      </c>
      <c r="J261" s="70">
        <f t="shared" ca="1" si="113"/>
        <v>2926</v>
      </c>
      <c r="K261" s="1">
        <f t="shared" ca="1" si="114"/>
        <v>5</v>
      </c>
      <c r="L261" s="1" t="str">
        <f t="shared" ca="1" si="115"/>
        <v>Sedi Beshr</v>
      </c>
      <c r="M261" s="70">
        <f t="shared" ca="1" si="116"/>
        <v>14630</v>
      </c>
      <c r="N261" s="70">
        <f t="shared" ca="1" si="117"/>
        <v>9923.8371807931926</v>
      </c>
      <c r="O261" s="70">
        <f t="shared" ca="1" si="118"/>
        <v>3774.815667097228</v>
      </c>
      <c r="P261" s="70">
        <f t="shared" ca="1" si="119"/>
        <v>922</v>
      </c>
      <c r="Q261" s="70">
        <f t="shared" ca="1" si="120"/>
        <v>2931.4638970398173</v>
      </c>
      <c r="R261" s="70">
        <f t="shared" ca="1" si="121"/>
        <v>3953.046466304012</v>
      </c>
      <c r="S261" s="70">
        <f t="shared" ca="1" si="122"/>
        <v>22357.862133401239</v>
      </c>
      <c r="T261" s="70">
        <f t="shared" ca="1" si="123"/>
        <v>13777.30107783301</v>
      </c>
      <c r="U261" s="70">
        <f t="shared" ca="1" si="124"/>
        <v>8580.5610555682288</v>
      </c>
      <c r="W261" s="7">
        <f t="shared" ca="1" si="125"/>
        <v>1</v>
      </c>
      <c r="X261" s="4">
        <f t="shared" ca="1" si="126"/>
        <v>0</v>
      </c>
      <c r="Y261" s="4"/>
      <c r="Z261" s="4"/>
      <c r="AA261" s="8"/>
      <c r="AC261" s="7">
        <f ca="1">IF(Table1[[#This Row],[field of work]] = "teaching",1,0)</f>
        <v>0</v>
      </c>
      <c r="AD261" s="4">
        <f ca="1">IF(Table1[[#This Row],[field of work]] = "health", 1,0)</f>
        <v>0</v>
      </c>
      <c r="AE261" s="4">
        <f ca="1">IF(Table1[[#This Row],[field of work]] = "construction", 1,0)</f>
        <v>0</v>
      </c>
      <c r="AF261" s="4">
        <f ca="1">IF(Table1[[#This Row],[field of work]] = "IT", 1,0)</f>
        <v>0</v>
      </c>
      <c r="AG261" s="4">
        <f ca="1">IF(Table1[[#This Row],[field of work]] = "general work", 1,0)</f>
        <v>0</v>
      </c>
      <c r="AH261" s="4">
        <f ca="1">IF(Table1[[#This Row],[field of work]] = "agriculture", 1,0)</f>
        <v>1</v>
      </c>
      <c r="AI261" s="4"/>
      <c r="AJ261" s="4"/>
      <c r="AK261" s="4"/>
      <c r="AL261" s="4"/>
      <c r="AM261" s="4"/>
      <c r="AN261" s="4"/>
      <c r="AO261" s="8"/>
      <c r="AP261" s="18">
        <f t="shared" ca="1" si="127"/>
        <v>1258.2718890324093</v>
      </c>
      <c r="AQ261" s="19"/>
      <c r="AR261" s="23">
        <f ca="1">IF(Table1[[#This Row],[Debt]]&gt;$AS$2,1,0)</f>
        <v>1</v>
      </c>
      <c r="AS261" s="24"/>
      <c r="AT261" s="24"/>
      <c r="AU261" s="19"/>
      <c r="AV261" s="24"/>
      <c r="AW261" s="82">
        <f ca="1">Table1[[#This Row],[Mortage left]]/Table1[[#This Row],[Value of the house]]</f>
        <v>0.6783210649892818</v>
      </c>
      <c r="AX261" s="29">
        <f t="shared" ca="1" si="128"/>
        <v>0</v>
      </c>
      <c r="AY261" s="30"/>
      <c r="AZ261" s="19"/>
      <c r="BA261" s="68">
        <f ca="1" xml:space="preserve"> IF(Table1[[#This Row],[Area]]="Sedi Beshr",Table1[[#This Row],[Income]],0)</f>
        <v>2926</v>
      </c>
      <c r="BB261" s="65"/>
      <c r="BC261" s="65">
        <f ca="1" xml:space="preserve"> IF(Table1[[#This Row],[Area]]="Miami",Table1[[#This Row],[Income]],0)</f>
        <v>0</v>
      </c>
      <c r="BD261" s="65"/>
      <c r="BE261" s="65">
        <f ca="1" xml:space="preserve"> IF(Table1[[#This Row],[Area]]="El-Shatbi",Table1[[#This Row],[Income]],0)</f>
        <v>0</v>
      </c>
      <c r="BF261" s="65"/>
      <c r="BG261" s="65">
        <f ca="1" xml:space="preserve"> IF(Table1[[#This Row],[Area]]="el-Hanovil",Table1[[#This Row],[Income]],0)</f>
        <v>0</v>
      </c>
      <c r="BH261" s="65"/>
      <c r="BI261" s="65">
        <f ca="1" xml:space="preserve"> IF(Table1[[#This Row],[Area]]="El-Dekhila",Table1[[#This Row],[Income]],0)</f>
        <v>0</v>
      </c>
      <c r="BJ261" s="66"/>
      <c r="BK261" s="16"/>
      <c r="BL261" s="68">
        <f ca="1"/>
        <v>0</v>
      </c>
      <c r="BM261" s="65"/>
      <c r="BN261" s="65">
        <f ca="1"/>
        <v>6970</v>
      </c>
      <c r="BO261" s="65"/>
      <c r="BP261" s="65">
        <f ca="1"/>
        <v>0</v>
      </c>
      <c r="BQ261" s="65"/>
      <c r="BR261" s="65">
        <f ca="1"/>
        <v>0</v>
      </c>
      <c r="BS261" s="65"/>
      <c r="BT261" s="65">
        <f ca="1"/>
        <v>0</v>
      </c>
      <c r="BU261" s="24"/>
      <c r="BV261" s="65">
        <f ca="1"/>
        <v>0</v>
      </c>
      <c r="BW261" s="19"/>
      <c r="BX261" s="16"/>
      <c r="BY261" s="56">
        <f ca="1">IF(Table1[[#This Row],[Debt]]&gt;Table1[[#This Row],[Income]],1,0)</f>
        <v>1</v>
      </c>
      <c r="BZ261" s="19"/>
      <c r="CA261" s="24"/>
      <c r="CB261" s="76">
        <f t="shared" ref="CB261:CB324" ca="1" si="129">IF(U260&gt;CC260, C260,0)</f>
        <v>23</v>
      </c>
      <c r="CC261" s="24"/>
      <c r="CD261" s="19"/>
      <c r="CE261" s="16"/>
      <c r="CF261" s="16"/>
      <c r="CG261" s="16"/>
      <c r="CH261" s="16"/>
    </row>
    <row r="262" spans="1:86" x14ac:dyDescent="0.35">
      <c r="A262" s="1">
        <f t="shared" ca="1" si="105"/>
        <v>0</v>
      </c>
      <c r="B262" s="1" t="str">
        <f t="shared" ca="1" si="106"/>
        <v>Men</v>
      </c>
      <c r="C262" s="1">
        <f t="shared" ca="1" si="107"/>
        <v>28</v>
      </c>
      <c r="D262" s="1">
        <f t="shared" ca="1" si="108"/>
        <v>2</v>
      </c>
      <c r="E262" s="1" t="str">
        <f t="shared" ca="1" si="109"/>
        <v>construction</v>
      </c>
      <c r="F262" s="1">
        <f t="shared" ca="1" si="110"/>
        <v>5</v>
      </c>
      <c r="G262" s="1" t="str">
        <f t="shared" ca="1" si="111"/>
        <v>other</v>
      </c>
      <c r="H262" s="1">
        <f t="shared" ca="1" si="112"/>
        <v>2</v>
      </c>
      <c r="I262" s="1">
        <f t="shared" ca="1" si="104"/>
        <v>3</v>
      </c>
      <c r="J262" s="70">
        <f t="shared" ca="1" si="113"/>
        <v>2954</v>
      </c>
      <c r="K262" s="1">
        <f t="shared" ca="1" si="114"/>
        <v>1</v>
      </c>
      <c r="L262" s="1" t="str">
        <f t="shared" ca="1" si="115"/>
        <v>El-Shatbi</v>
      </c>
      <c r="M262" s="70">
        <f t="shared" ca="1" si="116"/>
        <v>11816</v>
      </c>
      <c r="N262" s="70">
        <f t="shared" ca="1" si="117"/>
        <v>187.04884371112766</v>
      </c>
      <c r="O262" s="70">
        <f t="shared" ca="1" si="118"/>
        <v>8777.6846422029994</v>
      </c>
      <c r="P262" s="70">
        <f t="shared" ca="1" si="119"/>
        <v>7232</v>
      </c>
      <c r="Q262" s="70">
        <f t="shared" ca="1" si="120"/>
        <v>1635.3278192488913</v>
      </c>
      <c r="R262" s="70">
        <f t="shared" ca="1" si="121"/>
        <v>816.80419171010999</v>
      </c>
      <c r="S262" s="70">
        <f t="shared" ca="1" si="122"/>
        <v>21410.48883391311</v>
      </c>
      <c r="T262" s="70">
        <f t="shared" ca="1" si="123"/>
        <v>9054.3766629600195</v>
      </c>
      <c r="U262" s="70">
        <f t="shared" ca="1" si="124"/>
        <v>12356.112170953091</v>
      </c>
      <c r="W262" s="7">
        <f t="shared" ca="1" si="125"/>
        <v>0</v>
      </c>
      <c r="X262" s="4">
        <f t="shared" ca="1" si="126"/>
        <v>1</v>
      </c>
      <c r="Y262" s="4"/>
      <c r="Z262" s="4"/>
      <c r="AA262" s="8"/>
      <c r="AC262" s="7">
        <f ca="1">IF(Table1[[#This Row],[field of work]] = "teaching",1,0)</f>
        <v>0</v>
      </c>
      <c r="AD262" s="4">
        <f ca="1">IF(Table1[[#This Row],[field of work]] = "health", 1,0)</f>
        <v>0</v>
      </c>
      <c r="AE262" s="4">
        <f ca="1">IF(Table1[[#This Row],[field of work]] = "construction", 1,0)</f>
        <v>1</v>
      </c>
      <c r="AF262" s="4">
        <f ca="1">IF(Table1[[#This Row],[field of work]] = "IT", 1,0)</f>
        <v>0</v>
      </c>
      <c r="AG262" s="4">
        <f ca="1">IF(Table1[[#This Row],[field of work]] = "general work", 1,0)</f>
        <v>0</v>
      </c>
      <c r="AH262" s="4">
        <f ca="1">IF(Table1[[#This Row],[field of work]] = "agriculture", 1,0)</f>
        <v>0</v>
      </c>
      <c r="AI262" s="4"/>
      <c r="AJ262" s="4"/>
      <c r="AK262" s="4"/>
      <c r="AL262" s="4"/>
      <c r="AM262" s="4"/>
      <c r="AN262" s="4"/>
      <c r="AO262" s="8"/>
      <c r="AP262" s="18">
        <f t="shared" ca="1" si="127"/>
        <v>2925.8948807343331</v>
      </c>
      <c r="AQ262" s="19"/>
      <c r="AR262" s="23">
        <f ca="1">IF(Table1[[#This Row],[Debt]]&gt;$AS$2,1,0)</f>
        <v>1</v>
      </c>
      <c r="AS262" s="24"/>
      <c r="AT262" s="24"/>
      <c r="AU262" s="19"/>
      <c r="AV262" s="24"/>
      <c r="AW262" s="82">
        <f ca="1">Table1[[#This Row],[Mortage left]]/Table1[[#This Row],[Value of the house]]</f>
        <v>1.5830132338450209E-2</v>
      </c>
      <c r="AX262" s="29">
        <f t="shared" ca="1" si="128"/>
        <v>1</v>
      </c>
      <c r="AY262" s="30"/>
      <c r="AZ262" s="19"/>
      <c r="BA262" s="68">
        <f ca="1" xml:space="preserve"> IF(Table1[[#This Row],[Area]]="Sedi Beshr",Table1[[#This Row],[Income]],0)</f>
        <v>0</v>
      </c>
      <c r="BB262" s="65"/>
      <c r="BC262" s="65">
        <f ca="1" xml:space="preserve"> IF(Table1[[#This Row],[Area]]="Miami",Table1[[#This Row],[Income]],0)</f>
        <v>0</v>
      </c>
      <c r="BD262" s="65"/>
      <c r="BE262" s="65">
        <f ca="1" xml:space="preserve"> IF(Table1[[#This Row],[Area]]="El-Shatbi",Table1[[#This Row],[Income]],0)</f>
        <v>2954</v>
      </c>
      <c r="BF262" s="65"/>
      <c r="BG262" s="65">
        <f ca="1" xml:space="preserve"> IF(Table1[[#This Row],[Area]]="el-Hanovil",Table1[[#This Row],[Income]],0)</f>
        <v>0</v>
      </c>
      <c r="BH262" s="65"/>
      <c r="BI262" s="65">
        <f ca="1" xml:space="preserve"> IF(Table1[[#This Row],[Area]]="El-Dekhila",Table1[[#This Row],[Income]],0)</f>
        <v>0</v>
      </c>
      <c r="BJ262" s="66"/>
      <c r="BK262" s="16"/>
      <c r="BL262" s="68">
        <f ca="1"/>
        <v>0</v>
      </c>
      <c r="BM262" s="65"/>
      <c r="BN262" s="65">
        <f ca="1"/>
        <v>0</v>
      </c>
      <c r="BO262" s="65"/>
      <c r="BP262" s="65">
        <f ca="1"/>
        <v>0</v>
      </c>
      <c r="BQ262" s="65"/>
      <c r="BR262" s="65">
        <f ca="1"/>
        <v>0</v>
      </c>
      <c r="BS262" s="65"/>
      <c r="BT262" s="65">
        <f ca="1"/>
        <v>0</v>
      </c>
      <c r="BU262" s="24"/>
      <c r="BV262" s="65">
        <f ca="1"/>
        <v>2926</v>
      </c>
      <c r="BW262" s="19"/>
      <c r="BX262" s="16"/>
      <c r="BY262" s="56">
        <f ca="1">IF(Table1[[#This Row],[Debt]]&gt;Table1[[#This Row],[Income]],1,0)</f>
        <v>0</v>
      </c>
      <c r="BZ262" s="19"/>
      <c r="CA262" s="24"/>
      <c r="CB262" s="76">
        <f t="shared" ca="1" si="129"/>
        <v>35</v>
      </c>
      <c r="CC262" s="24"/>
      <c r="CD262" s="19"/>
      <c r="CE262" s="16"/>
      <c r="CF262" s="16"/>
      <c r="CG262" s="16"/>
      <c r="CH262" s="16"/>
    </row>
    <row r="263" spans="1:86" x14ac:dyDescent="0.35">
      <c r="A263" s="1">
        <f t="shared" ca="1" si="105"/>
        <v>1</v>
      </c>
      <c r="B263" s="1" t="str">
        <f t="shared" ca="1" si="106"/>
        <v>Women</v>
      </c>
      <c r="C263" s="1">
        <f t="shared" ca="1" si="107"/>
        <v>24</v>
      </c>
      <c r="D263" s="1">
        <f t="shared" ca="1" si="108"/>
        <v>5</v>
      </c>
      <c r="E263" s="1" t="str">
        <f t="shared" ca="1" si="109"/>
        <v>general work</v>
      </c>
      <c r="F263" s="1">
        <f t="shared" ca="1" si="110"/>
        <v>1</v>
      </c>
      <c r="G263" s="1" t="str">
        <f t="shared" ca="1" si="111"/>
        <v>High school</v>
      </c>
      <c r="H263" s="1">
        <f t="shared" ca="1" si="112"/>
        <v>2</v>
      </c>
      <c r="I263" s="1">
        <f t="shared" ca="1" si="104"/>
        <v>1</v>
      </c>
      <c r="J263" s="70">
        <f t="shared" ca="1" si="113"/>
        <v>5312</v>
      </c>
      <c r="K263" s="1">
        <f t="shared" ca="1" si="114"/>
        <v>2</v>
      </c>
      <c r="L263" s="1" t="str">
        <f t="shared" ca="1" si="115"/>
        <v>Miami</v>
      </c>
      <c r="M263" s="70">
        <f t="shared" ca="1" si="116"/>
        <v>26560</v>
      </c>
      <c r="N263" s="70">
        <f t="shared" ca="1" si="117"/>
        <v>17144.617319866189</v>
      </c>
      <c r="O263" s="70">
        <f t="shared" ca="1" si="118"/>
        <v>1768.5223553992748</v>
      </c>
      <c r="P263" s="70">
        <f t="shared" ca="1" si="119"/>
        <v>1065</v>
      </c>
      <c r="Q263" s="70">
        <f t="shared" ca="1" si="120"/>
        <v>5803.2106121230745</v>
      </c>
      <c r="R263" s="70">
        <f t="shared" ca="1" si="121"/>
        <v>4775.907251509132</v>
      </c>
      <c r="S263" s="70">
        <f t="shared" ca="1" si="122"/>
        <v>33104.429606908408</v>
      </c>
      <c r="T263" s="70">
        <f t="shared" ca="1" si="123"/>
        <v>24012.827931989264</v>
      </c>
      <c r="U263" s="70">
        <f t="shared" ca="1" si="124"/>
        <v>9091.601674919144</v>
      </c>
      <c r="W263" s="7">
        <f t="shared" ca="1" si="125"/>
        <v>1</v>
      </c>
      <c r="X263" s="4">
        <f t="shared" ca="1" si="126"/>
        <v>0</v>
      </c>
      <c r="Y263" s="4"/>
      <c r="Z263" s="4"/>
      <c r="AA263" s="8"/>
      <c r="AC263" s="7">
        <f ca="1">IF(Table1[[#This Row],[field of work]] = "teaching",1,0)</f>
        <v>0</v>
      </c>
      <c r="AD263" s="4">
        <f ca="1">IF(Table1[[#This Row],[field of work]] = "health", 1,0)</f>
        <v>0</v>
      </c>
      <c r="AE263" s="4">
        <f ca="1">IF(Table1[[#This Row],[field of work]] = "construction", 1,0)</f>
        <v>0</v>
      </c>
      <c r="AF263" s="4">
        <f ca="1">IF(Table1[[#This Row],[field of work]] = "IT", 1,0)</f>
        <v>0</v>
      </c>
      <c r="AG263" s="4">
        <f ca="1">IF(Table1[[#This Row],[field of work]] = "general work", 1,0)</f>
        <v>1</v>
      </c>
      <c r="AH263" s="4">
        <f ca="1">IF(Table1[[#This Row],[field of work]] = "agriculture", 1,0)</f>
        <v>0</v>
      </c>
      <c r="AI263" s="4"/>
      <c r="AJ263" s="4"/>
      <c r="AK263" s="4"/>
      <c r="AL263" s="4"/>
      <c r="AM263" s="4"/>
      <c r="AN263" s="4"/>
      <c r="AO263" s="8"/>
      <c r="AP263" s="18">
        <f t="shared" ca="1" si="127"/>
        <v>1768.5223553992748</v>
      </c>
      <c r="AQ263" s="19"/>
      <c r="AR263" s="23">
        <f ca="1">IF(Table1[[#This Row],[Debt]]&gt;$AS$2,1,0)</f>
        <v>1</v>
      </c>
      <c r="AS263" s="24"/>
      <c r="AT263" s="24"/>
      <c r="AU263" s="19"/>
      <c r="AV263" s="24"/>
      <c r="AW263" s="82">
        <f ca="1">Table1[[#This Row],[Mortage left]]/Table1[[#This Row],[Value of the house]]</f>
        <v>0.64550517017568487</v>
      </c>
      <c r="AX263" s="29">
        <f t="shared" ca="1" si="128"/>
        <v>0</v>
      </c>
      <c r="AY263" s="30"/>
      <c r="AZ263" s="19"/>
      <c r="BA263" s="68">
        <f ca="1" xml:space="preserve"> IF(Table1[[#This Row],[Area]]="Sedi Beshr",Table1[[#This Row],[Income]],0)</f>
        <v>0</v>
      </c>
      <c r="BB263" s="65"/>
      <c r="BC263" s="65">
        <f ca="1" xml:space="preserve"> IF(Table1[[#This Row],[Area]]="Miami",Table1[[#This Row],[Income]],0)</f>
        <v>5312</v>
      </c>
      <c r="BD263" s="65"/>
      <c r="BE263" s="65">
        <f ca="1" xml:space="preserve"> IF(Table1[[#This Row],[Area]]="El-Shatbi",Table1[[#This Row],[Income]],0)</f>
        <v>0</v>
      </c>
      <c r="BF263" s="65"/>
      <c r="BG263" s="65">
        <f ca="1" xml:space="preserve"> IF(Table1[[#This Row],[Area]]="el-Hanovil",Table1[[#This Row],[Income]],0)</f>
        <v>0</v>
      </c>
      <c r="BH263" s="65"/>
      <c r="BI263" s="65">
        <f ca="1" xml:space="preserve"> IF(Table1[[#This Row],[Area]]="El-Dekhila",Table1[[#This Row],[Income]],0)</f>
        <v>0</v>
      </c>
      <c r="BJ263" s="66"/>
      <c r="BK263" s="16"/>
      <c r="BL263" s="68">
        <f ca="1"/>
        <v>0</v>
      </c>
      <c r="BM263" s="65"/>
      <c r="BN263" s="65">
        <f ca="1"/>
        <v>2954</v>
      </c>
      <c r="BO263" s="65"/>
      <c r="BP263" s="65">
        <f ca="1"/>
        <v>0</v>
      </c>
      <c r="BQ263" s="65"/>
      <c r="BR263" s="65">
        <f ca="1"/>
        <v>0</v>
      </c>
      <c r="BS263" s="65"/>
      <c r="BT263" s="65">
        <f ca="1"/>
        <v>0</v>
      </c>
      <c r="BU263" s="24"/>
      <c r="BV263" s="65">
        <f ca="1"/>
        <v>0</v>
      </c>
      <c r="BW263" s="19"/>
      <c r="BX263" s="16"/>
      <c r="BY263" s="56">
        <f ca="1">IF(Table1[[#This Row],[Debt]]&gt;Table1[[#This Row],[Income]],1,0)</f>
        <v>1</v>
      </c>
      <c r="BZ263" s="19"/>
      <c r="CA263" s="24"/>
      <c r="CB263" s="76">
        <f t="shared" ca="1" si="129"/>
        <v>28</v>
      </c>
      <c r="CC263" s="24"/>
      <c r="CD263" s="19"/>
      <c r="CE263" s="16"/>
      <c r="CF263" s="16"/>
      <c r="CG263" s="16"/>
      <c r="CH263" s="16"/>
    </row>
    <row r="264" spans="1:86" x14ac:dyDescent="0.35">
      <c r="A264" s="1">
        <f t="shared" ca="1" si="105"/>
        <v>0</v>
      </c>
      <c r="B264" s="1" t="str">
        <f t="shared" ca="1" si="106"/>
        <v>Men</v>
      </c>
      <c r="C264" s="1">
        <f t="shared" ca="1" si="107"/>
        <v>34</v>
      </c>
      <c r="D264" s="1">
        <f t="shared" ca="1" si="108"/>
        <v>1</v>
      </c>
      <c r="E264" s="1" t="str">
        <f t="shared" ca="1" si="109"/>
        <v>health</v>
      </c>
      <c r="F264" s="1">
        <f t="shared" ca="1" si="110"/>
        <v>4</v>
      </c>
      <c r="G264" s="1" t="str">
        <f t="shared" ca="1" si="111"/>
        <v>technical</v>
      </c>
      <c r="H264" s="1">
        <f t="shared" ca="1" si="112"/>
        <v>3</v>
      </c>
      <c r="I264" s="1">
        <f t="shared" ca="1" si="104"/>
        <v>3</v>
      </c>
      <c r="J264" s="70">
        <f t="shared" ca="1" si="113"/>
        <v>6309</v>
      </c>
      <c r="K264" s="1">
        <f t="shared" ca="1" si="114"/>
        <v>2</v>
      </c>
      <c r="L264" s="1" t="str">
        <f t="shared" ca="1" si="115"/>
        <v>Miami</v>
      </c>
      <c r="M264" s="70">
        <f t="shared" ca="1" si="116"/>
        <v>31545</v>
      </c>
      <c r="N264" s="70">
        <f t="shared" ca="1" si="117"/>
        <v>16249.269417336396</v>
      </c>
      <c r="O264" s="70">
        <f t="shared" ca="1" si="118"/>
        <v>2555.5305687483478</v>
      </c>
      <c r="P264" s="70">
        <f t="shared" ca="1" si="119"/>
        <v>1305</v>
      </c>
      <c r="Q264" s="70">
        <f t="shared" ca="1" si="120"/>
        <v>4096.4744428536296</v>
      </c>
      <c r="R264" s="70">
        <f t="shared" ca="1" si="121"/>
        <v>6421.9588056244984</v>
      </c>
      <c r="S264" s="70">
        <f t="shared" ca="1" si="122"/>
        <v>40522.489374372846</v>
      </c>
      <c r="T264" s="70">
        <f t="shared" ca="1" si="123"/>
        <v>21650.743860190025</v>
      </c>
      <c r="U264" s="70">
        <f t="shared" ca="1" si="124"/>
        <v>18871.745514182821</v>
      </c>
      <c r="W264" s="7">
        <f t="shared" ca="1" si="125"/>
        <v>0</v>
      </c>
      <c r="X264" s="4">
        <f t="shared" ca="1" si="126"/>
        <v>1</v>
      </c>
      <c r="Y264" s="4"/>
      <c r="Z264" s="4"/>
      <c r="AA264" s="8"/>
      <c r="AC264" s="7">
        <f ca="1">IF(Table1[[#This Row],[field of work]] = "teaching",1,0)</f>
        <v>0</v>
      </c>
      <c r="AD264" s="4">
        <f ca="1">IF(Table1[[#This Row],[field of work]] = "health", 1,0)</f>
        <v>1</v>
      </c>
      <c r="AE264" s="4">
        <f ca="1">IF(Table1[[#This Row],[field of work]] = "construction", 1,0)</f>
        <v>0</v>
      </c>
      <c r="AF264" s="4">
        <f ca="1">IF(Table1[[#This Row],[field of work]] = "IT", 1,0)</f>
        <v>0</v>
      </c>
      <c r="AG264" s="4">
        <f ca="1">IF(Table1[[#This Row],[field of work]] = "general work", 1,0)</f>
        <v>0</v>
      </c>
      <c r="AH264" s="4">
        <f ca="1">IF(Table1[[#This Row],[field of work]] = "agriculture", 1,0)</f>
        <v>0</v>
      </c>
      <c r="AI264" s="4"/>
      <c r="AJ264" s="4"/>
      <c r="AK264" s="4"/>
      <c r="AL264" s="4"/>
      <c r="AM264" s="4"/>
      <c r="AN264" s="4"/>
      <c r="AO264" s="8"/>
      <c r="AP264" s="18">
        <f t="shared" ca="1" si="127"/>
        <v>851.84352291611594</v>
      </c>
      <c r="AQ264" s="19"/>
      <c r="AR264" s="23">
        <f ca="1">IF(Table1[[#This Row],[Debt]]&gt;$AS$2,1,0)</f>
        <v>1</v>
      </c>
      <c r="AS264" s="24"/>
      <c r="AT264" s="24"/>
      <c r="AU264" s="19"/>
      <c r="AV264" s="24"/>
      <c r="AW264" s="82">
        <f ca="1">Table1[[#This Row],[Mortage left]]/Table1[[#This Row],[Value of the house]]</f>
        <v>0.51511394570728786</v>
      </c>
      <c r="AX264" s="29">
        <f t="shared" ca="1" si="128"/>
        <v>0</v>
      </c>
      <c r="AY264" s="30"/>
      <c r="AZ264" s="19"/>
      <c r="BA264" s="68">
        <f ca="1" xml:space="preserve"> IF(Table1[[#This Row],[Area]]="Sedi Beshr",Table1[[#This Row],[Income]],0)</f>
        <v>0</v>
      </c>
      <c r="BB264" s="65"/>
      <c r="BC264" s="65">
        <f ca="1" xml:space="preserve"> IF(Table1[[#This Row],[Area]]="Miami",Table1[[#This Row],[Income]],0)</f>
        <v>6309</v>
      </c>
      <c r="BD264" s="65"/>
      <c r="BE264" s="65">
        <f ca="1" xml:space="preserve"> IF(Table1[[#This Row],[Area]]="El-Shatbi",Table1[[#This Row],[Income]],0)</f>
        <v>0</v>
      </c>
      <c r="BF264" s="65"/>
      <c r="BG264" s="65">
        <f ca="1" xml:space="preserve"> IF(Table1[[#This Row],[Area]]="el-Hanovil",Table1[[#This Row],[Income]],0)</f>
        <v>0</v>
      </c>
      <c r="BH264" s="65"/>
      <c r="BI264" s="65">
        <f ca="1" xml:space="preserve"> IF(Table1[[#This Row],[Area]]="El-Dekhila",Table1[[#This Row],[Income]],0)</f>
        <v>0</v>
      </c>
      <c r="BJ264" s="66"/>
      <c r="BK264" s="16"/>
      <c r="BL264" s="68">
        <f ca="1"/>
        <v>0</v>
      </c>
      <c r="BM264" s="65"/>
      <c r="BN264" s="65">
        <f ca="1"/>
        <v>0</v>
      </c>
      <c r="BO264" s="65"/>
      <c r="BP264" s="65">
        <f ca="1"/>
        <v>0</v>
      </c>
      <c r="BQ264" s="65"/>
      <c r="BR264" s="65">
        <f ca="1"/>
        <v>0</v>
      </c>
      <c r="BS264" s="65"/>
      <c r="BT264" s="65">
        <f ca="1"/>
        <v>5312</v>
      </c>
      <c r="BU264" s="24"/>
      <c r="BV264" s="65">
        <f ca="1"/>
        <v>0</v>
      </c>
      <c r="BW264" s="19"/>
      <c r="BX264" s="16"/>
      <c r="BY264" s="56">
        <f ca="1">IF(Table1[[#This Row],[Debt]]&gt;Table1[[#This Row],[Income]],1,0)</f>
        <v>0</v>
      </c>
      <c r="BZ264" s="19"/>
      <c r="CA264" s="24"/>
      <c r="CB264" s="76">
        <f t="shared" ca="1" si="129"/>
        <v>24</v>
      </c>
      <c r="CC264" s="24"/>
      <c r="CD264" s="19"/>
      <c r="CE264" s="16"/>
      <c r="CF264" s="16"/>
      <c r="CG264" s="16"/>
      <c r="CH264" s="16"/>
    </row>
    <row r="265" spans="1:86" x14ac:dyDescent="0.35">
      <c r="A265" s="1">
        <f t="shared" ca="1" si="105"/>
        <v>1</v>
      </c>
      <c r="B265" s="1" t="str">
        <f t="shared" ca="1" si="106"/>
        <v>Women</v>
      </c>
      <c r="C265" s="1">
        <f t="shared" ca="1" si="107"/>
        <v>34</v>
      </c>
      <c r="D265" s="1">
        <f t="shared" ca="1" si="108"/>
        <v>6</v>
      </c>
      <c r="E265" s="1" t="str">
        <f t="shared" ca="1" si="109"/>
        <v>agriculture</v>
      </c>
      <c r="F265" s="1">
        <f t="shared" ca="1" si="110"/>
        <v>1</v>
      </c>
      <c r="G265" s="1" t="str">
        <f t="shared" ca="1" si="111"/>
        <v>High school</v>
      </c>
      <c r="H265" s="1">
        <f t="shared" ca="1" si="112"/>
        <v>4</v>
      </c>
      <c r="I265" s="1">
        <f t="shared" ca="1" si="104"/>
        <v>3</v>
      </c>
      <c r="J265" s="70">
        <f t="shared" ca="1" si="113"/>
        <v>1837</v>
      </c>
      <c r="K265" s="1">
        <f t="shared" ca="1" si="114"/>
        <v>4</v>
      </c>
      <c r="L265" s="1" t="str">
        <f t="shared" ca="1" si="115"/>
        <v>El-Dekhila</v>
      </c>
      <c r="M265" s="70">
        <f t="shared" ca="1" si="116"/>
        <v>7348</v>
      </c>
      <c r="N265" s="70">
        <f t="shared" ca="1" si="117"/>
        <v>4279.7670929923352</v>
      </c>
      <c r="O265" s="70">
        <f t="shared" ca="1" si="118"/>
        <v>1351.9074853324848</v>
      </c>
      <c r="P265" s="70">
        <f t="shared" ca="1" si="119"/>
        <v>332</v>
      </c>
      <c r="Q265" s="70">
        <f t="shared" ca="1" si="120"/>
        <v>1196.940285183824</v>
      </c>
      <c r="R265" s="70">
        <f t="shared" ca="1" si="121"/>
        <v>586.968519077829</v>
      </c>
      <c r="S265" s="70">
        <f t="shared" ca="1" si="122"/>
        <v>9286.8760044103146</v>
      </c>
      <c r="T265" s="70">
        <f t="shared" ca="1" si="123"/>
        <v>5808.7073781761592</v>
      </c>
      <c r="U265" s="70">
        <f t="shared" ca="1" si="124"/>
        <v>3478.1686262341555</v>
      </c>
      <c r="W265" s="7">
        <f t="shared" ca="1" si="125"/>
        <v>1</v>
      </c>
      <c r="X265" s="4">
        <f t="shared" ca="1" si="126"/>
        <v>0</v>
      </c>
      <c r="Y265" s="4"/>
      <c r="Z265" s="4"/>
      <c r="AA265" s="8"/>
      <c r="AC265" s="7">
        <f ca="1">IF(Table1[[#This Row],[field of work]] = "teaching",1,0)</f>
        <v>0</v>
      </c>
      <c r="AD265" s="4">
        <f ca="1">IF(Table1[[#This Row],[field of work]] = "health", 1,0)</f>
        <v>0</v>
      </c>
      <c r="AE265" s="4">
        <f ca="1">IF(Table1[[#This Row],[field of work]] = "construction", 1,0)</f>
        <v>0</v>
      </c>
      <c r="AF265" s="4">
        <f ca="1">IF(Table1[[#This Row],[field of work]] = "IT", 1,0)</f>
        <v>0</v>
      </c>
      <c r="AG265" s="4">
        <f ca="1">IF(Table1[[#This Row],[field of work]] = "general work", 1,0)</f>
        <v>0</v>
      </c>
      <c r="AH265" s="4">
        <f ca="1">IF(Table1[[#This Row],[field of work]] = "agriculture", 1,0)</f>
        <v>1</v>
      </c>
      <c r="AI265" s="4"/>
      <c r="AJ265" s="4"/>
      <c r="AK265" s="4"/>
      <c r="AL265" s="4"/>
      <c r="AM265" s="4"/>
      <c r="AN265" s="4"/>
      <c r="AO265" s="8"/>
      <c r="AP265" s="18">
        <f t="shared" ca="1" si="127"/>
        <v>450.63582844416163</v>
      </c>
      <c r="AQ265" s="19"/>
      <c r="AR265" s="23">
        <f ca="1">IF(Table1[[#This Row],[Debt]]&gt;$AS$2,1,0)</f>
        <v>1</v>
      </c>
      <c r="AS265" s="24"/>
      <c r="AT265" s="24"/>
      <c r="AU265" s="19"/>
      <c r="AV265" s="24"/>
      <c r="AW265" s="82">
        <f ca="1">Table1[[#This Row],[Mortage left]]/Table1[[#This Row],[Value of the house]]</f>
        <v>0.58243972414158074</v>
      </c>
      <c r="AX265" s="29">
        <f t="shared" ca="1" si="128"/>
        <v>0</v>
      </c>
      <c r="AY265" s="30"/>
      <c r="AZ265" s="19"/>
      <c r="BA265" s="68">
        <f ca="1" xml:space="preserve"> IF(Table1[[#This Row],[Area]]="Sedi Beshr",Table1[[#This Row],[Income]],0)</f>
        <v>0</v>
      </c>
      <c r="BB265" s="65"/>
      <c r="BC265" s="65">
        <f ca="1" xml:space="preserve"> IF(Table1[[#This Row],[Area]]="Miami",Table1[[#This Row],[Income]],0)</f>
        <v>0</v>
      </c>
      <c r="BD265" s="65"/>
      <c r="BE265" s="65">
        <f ca="1" xml:space="preserve"> IF(Table1[[#This Row],[Area]]="El-Shatbi",Table1[[#This Row],[Income]],0)</f>
        <v>0</v>
      </c>
      <c r="BF265" s="65"/>
      <c r="BG265" s="65">
        <f ca="1" xml:space="preserve"> IF(Table1[[#This Row],[Area]]="el-Hanovil",Table1[[#This Row],[Income]],0)</f>
        <v>0</v>
      </c>
      <c r="BH265" s="65"/>
      <c r="BI265" s="65">
        <f ca="1" xml:space="preserve"> IF(Table1[[#This Row],[Area]]="El-Dekhila",Table1[[#This Row],[Income]],0)</f>
        <v>1837</v>
      </c>
      <c r="BJ265" s="66"/>
      <c r="BK265" s="16"/>
      <c r="BL265" s="68">
        <f ca="1"/>
        <v>6309</v>
      </c>
      <c r="BM265" s="65"/>
      <c r="BN265" s="65">
        <f ca="1"/>
        <v>0</v>
      </c>
      <c r="BO265" s="65"/>
      <c r="BP265" s="65">
        <f ca="1"/>
        <v>0</v>
      </c>
      <c r="BQ265" s="65"/>
      <c r="BR265" s="65">
        <f ca="1"/>
        <v>0</v>
      </c>
      <c r="BS265" s="65"/>
      <c r="BT265" s="65">
        <f ca="1"/>
        <v>0</v>
      </c>
      <c r="BU265" s="24"/>
      <c r="BV265" s="65">
        <f ca="1"/>
        <v>0</v>
      </c>
      <c r="BW265" s="19"/>
      <c r="BX265" s="16"/>
      <c r="BY265" s="56">
        <f ca="1">IF(Table1[[#This Row],[Debt]]&gt;Table1[[#This Row],[Income]],1,0)</f>
        <v>0</v>
      </c>
      <c r="BZ265" s="19"/>
      <c r="CA265" s="24"/>
      <c r="CB265" s="76">
        <f t="shared" ca="1" si="129"/>
        <v>34</v>
      </c>
      <c r="CC265" s="24"/>
      <c r="CD265" s="19"/>
      <c r="CE265" s="16"/>
      <c r="CF265" s="16"/>
      <c r="CG265" s="16"/>
      <c r="CH265" s="16"/>
    </row>
    <row r="266" spans="1:86" x14ac:dyDescent="0.35">
      <c r="A266" s="1">
        <f t="shared" ca="1" si="105"/>
        <v>0</v>
      </c>
      <c r="B266" s="1" t="str">
        <f t="shared" ca="1" si="106"/>
        <v>Men</v>
      </c>
      <c r="C266" s="1">
        <f t="shared" ca="1" si="107"/>
        <v>34</v>
      </c>
      <c r="D266" s="1">
        <f t="shared" ca="1" si="108"/>
        <v>2</v>
      </c>
      <c r="E266" s="1" t="str">
        <f t="shared" ca="1" si="109"/>
        <v>construction</v>
      </c>
      <c r="F266" s="1">
        <f t="shared" ca="1" si="110"/>
        <v>4</v>
      </c>
      <c r="G266" s="1" t="str">
        <f t="shared" ca="1" si="111"/>
        <v>technical</v>
      </c>
      <c r="H266" s="1">
        <f t="shared" ca="1" si="112"/>
        <v>2</v>
      </c>
      <c r="I266" s="1">
        <f t="shared" ca="1" si="104"/>
        <v>3</v>
      </c>
      <c r="J266" s="70">
        <f t="shared" ca="1" si="113"/>
        <v>5466</v>
      </c>
      <c r="K266" s="1">
        <f t="shared" ca="1" si="114"/>
        <v>1</v>
      </c>
      <c r="L266" s="1" t="str">
        <f t="shared" ca="1" si="115"/>
        <v>El-Shatbi</v>
      </c>
      <c r="M266" s="70">
        <f t="shared" ca="1" si="116"/>
        <v>21864</v>
      </c>
      <c r="N266" s="70">
        <f t="shared" ca="1" si="117"/>
        <v>4812.5499272511261</v>
      </c>
      <c r="O266" s="70">
        <f t="shared" ca="1" si="118"/>
        <v>14480.073739894928</v>
      </c>
      <c r="P266" s="70">
        <f t="shared" ca="1" si="119"/>
        <v>8032</v>
      </c>
      <c r="Q266" s="70">
        <f t="shared" ca="1" si="120"/>
        <v>10192.579784604901</v>
      </c>
      <c r="R266" s="70">
        <f t="shared" ca="1" si="121"/>
        <v>4342.5868765099331</v>
      </c>
      <c r="S266" s="70">
        <f t="shared" ca="1" si="122"/>
        <v>40686.660616404857</v>
      </c>
      <c r="T266" s="70">
        <f t="shared" ca="1" si="123"/>
        <v>23037.129711856025</v>
      </c>
      <c r="U266" s="70">
        <f t="shared" ca="1" si="124"/>
        <v>17649.530904548832</v>
      </c>
      <c r="W266" s="7">
        <f t="shared" ca="1" si="125"/>
        <v>0</v>
      </c>
      <c r="X266" s="4">
        <f t="shared" ca="1" si="126"/>
        <v>1</v>
      </c>
      <c r="Y266" s="4"/>
      <c r="Z266" s="4"/>
      <c r="AA266" s="8"/>
      <c r="AC266" s="7">
        <f ca="1">IF(Table1[[#This Row],[field of work]] = "teaching",1,0)</f>
        <v>0</v>
      </c>
      <c r="AD266" s="4">
        <f ca="1">IF(Table1[[#This Row],[field of work]] = "health", 1,0)</f>
        <v>0</v>
      </c>
      <c r="AE266" s="4">
        <f ca="1">IF(Table1[[#This Row],[field of work]] = "construction", 1,0)</f>
        <v>1</v>
      </c>
      <c r="AF266" s="4">
        <f ca="1">IF(Table1[[#This Row],[field of work]] = "IT", 1,0)</f>
        <v>0</v>
      </c>
      <c r="AG266" s="4">
        <f ca="1">IF(Table1[[#This Row],[field of work]] = "general work", 1,0)</f>
        <v>0</v>
      </c>
      <c r="AH266" s="4">
        <f ca="1">IF(Table1[[#This Row],[field of work]] = "agriculture", 1,0)</f>
        <v>0</v>
      </c>
      <c r="AI266" s="4"/>
      <c r="AJ266" s="4"/>
      <c r="AK266" s="4"/>
      <c r="AL266" s="4"/>
      <c r="AM266" s="4"/>
      <c r="AN266" s="4"/>
      <c r="AO266" s="8"/>
      <c r="AP266" s="18">
        <f t="shared" ca="1" si="127"/>
        <v>4826.6912466316426</v>
      </c>
      <c r="AQ266" s="19"/>
      <c r="AR266" s="23">
        <f ca="1">IF(Table1[[#This Row],[Debt]]&gt;$AS$2,1,0)</f>
        <v>1</v>
      </c>
      <c r="AS266" s="24"/>
      <c r="AT266" s="24"/>
      <c r="AU266" s="19"/>
      <c r="AV266" s="24"/>
      <c r="AW266" s="82">
        <f ca="1">Table1[[#This Row],[Mortage left]]/Table1[[#This Row],[Value of the house]]</f>
        <v>0.22011296776669986</v>
      </c>
      <c r="AX266" s="29">
        <f t="shared" ca="1" si="128"/>
        <v>1</v>
      </c>
      <c r="AY266" s="30"/>
      <c r="AZ266" s="19"/>
      <c r="BA266" s="68">
        <f ca="1" xml:space="preserve"> IF(Table1[[#This Row],[Area]]="Sedi Beshr",Table1[[#This Row],[Income]],0)</f>
        <v>0</v>
      </c>
      <c r="BB266" s="65"/>
      <c r="BC266" s="65">
        <f ca="1" xml:space="preserve"> IF(Table1[[#This Row],[Area]]="Miami",Table1[[#This Row],[Income]],0)</f>
        <v>0</v>
      </c>
      <c r="BD266" s="65"/>
      <c r="BE266" s="65">
        <f ca="1" xml:space="preserve"> IF(Table1[[#This Row],[Area]]="El-Shatbi",Table1[[#This Row],[Income]],0)</f>
        <v>5466</v>
      </c>
      <c r="BF266" s="65"/>
      <c r="BG266" s="65">
        <f ca="1" xml:space="preserve"> IF(Table1[[#This Row],[Area]]="el-Hanovil",Table1[[#This Row],[Income]],0)</f>
        <v>0</v>
      </c>
      <c r="BH266" s="65"/>
      <c r="BI266" s="65">
        <f ca="1" xml:space="preserve"> IF(Table1[[#This Row],[Area]]="El-Dekhila",Table1[[#This Row],[Income]],0)</f>
        <v>0</v>
      </c>
      <c r="BJ266" s="66"/>
      <c r="BK266" s="16"/>
      <c r="BL266" s="68">
        <f ca="1"/>
        <v>0</v>
      </c>
      <c r="BM266" s="65"/>
      <c r="BN266" s="65">
        <f ca="1"/>
        <v>0</v>
      </c>
      <c r="BO266" s="65"/>
      <c r="BP266" s="65">
        <f ca="1"/>
        <v>0</v>
      </c>
      <c r="BQ266" s="65"/>
      <c r="BR266" s="65">
        <f ca="1"/>
        <v>0</v>
      </c>
      <c r="BS266" s="65"/>
      <c r="BT266" s="65">
        <f ca="1"/>
        <v>0</v>
      </c>
      <c r="BU266" s="24"/>
      <c r="BV266" s="65">
        <f ca="1"/>
        <v>1837</v>
      </c>
      <c r="BW266" s="19"/>
      <c r="BX266" s="16"/>
      <c r="BY266" s="56">
        <f ca="1">IF(Table1[[#This Row],[Debt]]&gt;Table1[[#This Row],[Income]],1,0)</f>
        <v>1</v>
      </c>
      <c r="BZ266" s="19"/>
      <c r="CA266" s="24"/>
      <c r="CB266" s="76">
        <f t="shared" ca="1" si="129"/>
        <v>34</v>
      </c>
      <c r="CC266" s="24"/>
      <c r="CD266" s="19"/>
      <c r="CE266" s="16"/>
      <c r="CF266" s="16"/>
      <c r="CG266" s="16"/>
      <c r="CH266" s="16"/>
    </row>
    <row r="267" spans="1:86" x14ac:dyDescent="0.35">
      <c r="A267" s="1">
        <f t="shared" ca="1" si="105"/>
        <v>1</v>
      </c>
      <c r="B267" s="1" t="str">
        <f t="shared" ca="1" si="106"/>
        <v>Women</v>
      </c>
      <c r="C267" s="1">
        <f t="shared" ca="1" si="107"/>
        <v>40</v>
      </c>
      <c r="D267" s="1">
        <f t="shared" ca="1" si="108"/>
        <v>2</v>
      </c>
      <c r="E267" s="1" t="str">
        <f t="shared" ca="1" si="109"/>
        <v>construction</v>
      </c>
      <c r="F267" s="1">
        <f t="shared" ca="1" si="110"/>
        <v>4</v>
      </c>
      <c r="G267" s="1" t="str">
        <f t="shared" ca="1" si="111"/>
        <v>technical</v>
      </c>
      <c r="H267" s="1">
        <f t="shared" ca="1" si="112"/>
        <v>1</v>
      </c>
      <c r="I267" s="1">
        <f t="shared" ca="1" si="104"/>
        <v>1</v>
      </c>
      <c r="J267" s="70">
        <f t="shared" ca="1" si="113"/>
        <v>2606</v>
      </c>
      <c r="K267" s="1">
        <f t="shared" ca="1" si="114"/>
        <v>5</v>
      </c>
      <c r="L267" s="1" t="str">
        <f t="shared" ca="1" si="115"/>
        <v>Sedi Beshr</v>
      </c>
      <c r="M267" s="70">
        <f t="shared" ca="1" si="116"/>
        <v>15636</v>
      </c>
      <c r="N267" s="70">
        <f t="shared" ca="1" si="117"/>
        <v>3105.0049702071387</v>
      </c>
      <c r="O267" s="70">
        <f t="shared" ca="1" si="118"/>
        <v>1893.249887622278</v>
      </c>
      <c r="P267" s="70">
        <f t="shared" ca="1" si="119"/>
        <v>1215</v>
      </c>
      <c r="Q267" s="70">
        <f t="shared" ca="1" si="120"/>
        <v>1667.5916475117817</v>
      </c>
      <c r="R267" s="70">
        <f t="shared" ca="1" si="121"/>
        <v>1462.5833721425724</v>
      </c>
      <c r="S267" s="70">
        <f t="shared" ca="1" si="122"/>
        <v>18991.833259764851</v>
      </c>
      <c r="T267" s="70">
        <f t="shared" ca="1" si="123"/>
        <v>5987.5966177189212</v>
      </c>
      <c r="U267" s="70">
        <f t="shared" ca="1" si="124"/>
        <v>13004.236642045929</v>
      </c>
      <c r="W267" s="7">
        <f t="shared" ca="1" si="125"/>
        <v>1</v>
      </c>
      <c r="X267" s="4">
        <f t="shared" ca="1" si="126"/>
        <v>0</v>
      </c>
      <c r="Y267" s="4"/>
      <c r="Z267" s="4"/>
      <c r="AA267" s="8"/>
      <c r="AC267" s="7">
        <f ca="1">IF(Table1[[#This Row],[field of work]] = "teaching",1,0)</f>
        <v>0</v>
      </c>
      <c r="AD267" s="4">
        <f ca="1">IF(Table1[[#This Row],[field of work]] = "health", 1,0)</f>
        <v>0</v>
      </c>
      <c r="AE267" s="4">
        <f ca="1">IF(Table1[[#This Row],[field of work]] = "construction", 1,0)</f>
        <v>1</v>
      </c>
      <c r="AF267" s="4">
        <f ca="1">IF(Table1[[#This Row],[field of work]] = "IT", 1,0)</f>
        <v>0</v>
      </c>
      <c r="AG267" s="4">
        <f ca="1">IF(Table1[[#This Row],[field of work]] = "general work", 1,0)</f>
        <v>0</v>
      </c>
      <c r="AH267" s="4">
        <f ca="1">IF(Table1[[#This Row],[field of work]] = "agriculture", 1,0)</f>
        <v>0</v>
      </c>
      <c r="AI267" s="4"/>
      <c r="AJ267" s="4"/>
      <c r="AK267" s="4"/>
      <c r="AL267" s="4"/>
      <c r="AM267" s="4"/>
      <c r="AN267" s="4"/>
      <c r="AO267" s="8"/>
      <c r="AP267" s="18">
        <f t="shared" ca="1" si="127"/>
        <v>1893.249887622278</v>
      </c>
      <c r="AQ267" s="19"/>
      <c r="AR267" s="23">
        <f ca="1">IF(Table1[[#This Row],[Debt]]&gt;$AS$2,1,0)</f>
        <v>1</v>
      </c>
      <c r="AS267" s="24"/>
      <c r="AT267" s="24"/>
      <c r="AU267" s="19"/>
      <c r="AV267" s="24"/>
      <c r="AW267" s="82">
        <f ca="1">Table1[[#This Row],[Mortage left]]/Table1[[#This Row],[Value of the house]]</f>
        <v>0.19858051740900096</v>
      </c>
      <c r="AX267" s="29">
        <f t="shared" ca="1" si="128"/>
        <v>1</v>
      </c>
      <c r="AY267" s="30"/>
      <c r="AZ267" s="19"/>
      <c r="BA267" s="68">
        <f ca="1" xml:space="preserve"> IF(Table1[[#This Row],[Area]]="Sedi Beshr",Table1[[#This Row],[Income]],0)</f>
        <v>2606</v>
      </c>
      <c r="BB267" s="65"/>
      <c r="BC267" s="65">
        <f ca="1" xml:space="preserve"> IF(Table1[[#This Row],[Area]]="Miami",Table1[[#This Row],[Income]],0)</f>
        <v>0</v>
      </c>
      <c r="BD267" s="65"/>
      <c r="BE267" s="65">
        <f ca="1" xml:space="preserve"> IF(Table1[[#This Row],[Area]]="El-Shatbi",Table1[[#This Row],[Income]],0)</f>
        <v>0</v>
      </c>
      <c r="BF267" s="65"/>
      <c r="BG267" s="65">
        <f ca="1" xml:space="preserve"> IF(Table1[[#This Row],[Area]]="el-Hanovil",Table1[[#This Row],[Income]],0)</f>
        <v>0</v>
      </c>
      <c r="BH267" s="65"/>
      <c r="BI267" s="65">
        <f ca="1" xml:space="preserve"> IF(Table1[[#This Row],[Area]]="El-Dekhila",Table1[[#This Row],[Income]],0)</f>
        <v>0</v>
      </c>
      <c r="BJ267" s="66"/>
      <c r="BK267" s="16"/>
      <c r="BL267" s="68">
        <f ca="1"/>
        <v>0</v>
      </c>
      <c r="BM267" s="65"/>
      <c r="BN267" s="65">
        <f ca="1"/>
        <v>5466</v>
      </c>
      <c r="BO267" s="65"/>
      <c r="BP267" s="65">
        <f ca="1"/>
        <v>0</v>
      </c>
      <c r="BQ267" s="65"/>
      <c r="BR267" s="65">
        <f ca="1"/>
        <v>0</v>
      </c>
      <c r="BS267" s="65"/>
      <c r="BT267" s="65">
        <f ca="1"/>
        <v>0</v>
      </c>
      <c r="BU267" s="24"/>
      <c r="BV267" s="65">
        <f ca="1"/>
        <v>0</v>
      </c>
      <c r="BW267" s="19"/>
      <c r="BX267" s="16"/>
      <c r="BY267" s="56">
        <f ca="1">IF(Table1[[#This Row],[Debt]]&gt;Table1[[#This Row],[Income]],1,0)</f>
        <v>0</v>
      </c>
      <c r="BZ267" s="19"/>
      <c r="CA267" s="24"/>
      <c r="CB267" s="76">
        <f t="shared" ca="1" si="129"/>
        <v>34</v>
      </c>
      <c r="CC267" s="24"/>
      <c r="CD267" s="19"/>
      <c r="CE267" s="16"/>
      <c r="CF267" s="16"/>
      <c r="CG267" s="16"/>
      <c r="CH267" s="16"/>
    </row>
    <row r="268" spans="1:86" x14ac:dyDescent="0.35">
      <c r="A268" s="1">
        <f t="shared" ca="1" si="105"/>
        <v>0</v>
      </c>
      <c r="B268" s="1" t="str">
        <f t="shared" ca="1" si="106"/>
        <v>Men</v>
      </c>
      <c r="C268" s="1">
        <f t="shared" ca="1" si="107"/>
        <v>30</v>
      </c>
      <c r="D268" s="1">
        <f t="shared" ca="1" si="108"/>
        <v>4</v>
      </c>
      <c r="E268" s="1" t="str">
        <f t="shared" ca="1" si="109"/>
        <v>IT</v>
      </c>
      <c r="F268" s="1">
        <f t="shared" ca="1" si="110"/>
        <v>2</v>
      </c>
      <c r="G268" s="1" t="str">
        <f t="shared" ca="1" si="111"/>
        <v>college</v>
      </c>
      <c r="H268" s="1">
        <f t="shared" ca="1" si="112"/>
        <v>0</v>
      </c>
      <c r="I268" s="1">
        <f t="shared" ca="1" si="104"/>
        <v>3</v>
      </c>
      <c r="J268" s="70">
        <f t="shared" ca="1" si="113"/>
        <v>6349</v>
      </c>
      <c r="K268" s="1">
        <f t="shared" ca="1" si="114"/>
        <v>5</v>
      </c>
      <c r="L268" s="1" t="str">
        <f t="shared" ca="1" si="115"/>
        <v>Sedi Beshr</v>
      </c>
      <c r="M268" s="70">
        <f t="shared" ca="1" si="116"/>
        <v>25396</v>
      </c>
      <c r="N268" s="70">
        <f t="shared" ca="1" si="117"/>
        <v>7742.9514933572764</v>
      </c>
      <c r="O268" s="70">
        <f t="shared" ca="1" si="118"/>
        <v>8873.7765743337059</v>
      </c>
      <c r="P268" s="70">
        <f t="shared" ca="1" si="119"/>
        <v>941</v>
      </c>
      <c r="Q268" s="70">
        <f t="shared" ca="1" si="120"/>
        <v>1273.0810319033003</v>
      </c>
      <c r="R268" s="70">
        <f t="shared" ca="1" si="121"/>
        <v>9246.4640407930547</v>
      </c>
      <c r="S268" s="70">
        <f t="shared" ca="1" si="122"/>
        <v>43516.240615126764</v>
      </c>
      <c r="T268" s="70">
        <f t="shared" ca="1" si="123"/>
        <v>9957.0325252605762</v>
      </c>
      <c r="U268" s="70">
        <f t="shared" ca="1" si="124"/>
        <v>33559.208089866188</v>
      </c>
      <c r="W268" s="7">
        <f t="shared" ca="1" si="125"/>
        <v>0</v>
      </c>
      <c r="X268" s="4">
        <f t="shared" ca="1" si="126"/>
        <v>1</v>
      </c>
      <c r="Y268" s="4"/>
      <c r="Z268" s="4"/>
      <c r="AA268" s="8"/>
      <c r="AC268" s="7">
        <f ca="1">IF(Table1[[#This Row],[field of work]] = "teaching",1,0)</f>
        <v>0</v>
      </c>
      <c r="AD268" s="4">
        <f ca="1">IF(Table1[[#This Row],[field of work]] = "health", 1,0)</f>
        <v>0</v>
      </c>
      <c r="AE268" s="4">
        <f ca="1">IF(Table1[[#This Row],[field of work]] = "construction", 1,0)</f>
        <v>0</v>
      </c>
      <c r="AF268" s="4">
        <f ca="1">IF(Table1[[#This Row],[field of work]] = "IT", 1,0)</f>
        <v>1</v>
      </c>
      <c r="AG268" s="4">
        <f ca="1">IF(Table1[[#This Row],[field of work]] = "general work", 1,0)</f>
        <v>0</v>
      </c>
      <c r="AH268" s="4">
        <f ca="1">IF(Table1[[#This Row],[field of work]] = "agriculture", 1,0)</f>
        <v>0</v>
      </c>
      <c r="AI268" s="4"/>
      <c r="AJ268" s="4"/>
      <c r="AK268" s="4"/>
      <c r="AL268" s="4"/>
      <c r="AM268" s="4"/>
      <c r="AN268" s="4"/>
      <c r="AO268" s="8"/>
      <c r="AP268" s="18">
        <f t="shared" ca="1" si="127"/>
        <v>2957.925524777902</v>
      </c>
      <c r="AQ268" s="19"/>
      <c r="AR268" s="23">
        <f ca="1">IF(Table1[[#This Row],[Debt]]&gt;$AS$2,1,0)</f>
        <v>1</v>
      </c>
      <c r="AS268" s="24"/>
      <c r="AT268" s="24"/>
      <c r="AU268" s="19"/>
      <c r="AV268" s="24"/>
      <c r="AW268" s="82">
        <f ca="1">Table1[[#This Row],[Mortage left]]/Table1[[#This Row],[Value of the house]]</f>
        <v>0.30488862393122051</v>
      </c>
      <c r="AX268" s="29">
        <f t="shared" ca="1" si="128"/>
        <v>0</v>
      </c>
      <c r="AY268" s="30"/>
      <c r="AZ268" s="19"/>
      <c r="BA268" s="68">
        <f ca="1" xml:space="preserve"> IF(Table1[[#This Row],[Area]]="Sedi Beshr",Table1[[#This Row],[Income]],0)</f>
        <v>6349</v>
      </c>
      <c r="BB268" s="65"/>
      <c r="BC268" s="65">
        <f ca="1" xml:space="preserve"> IF(Table1[[#This Row],[Area]]="Miami",Table1[[#This Row],[Income]],0)</f>
        <v>0</v>
      </c>
      <c r="BD268" s="65"/>
      <c r="BE268" s="65">
        <f ca="1" xml:space="preserve"> IF(Table1[[#This Row],[Area]]="El-Shatbi",Table1[[#This Row],[Income]],0)</f>
        <v>0</v>
      </c>
      <c r="BF268" s="65"/>
      <c r="BG268" s="65">
        <f ca="1" xml:space="preserve"> IF(Table1[[#This Row],[Area]]="el-Hanovil",Table1[[#This Row],[Income]],0)</f>
        <v>0</v>
      </c>
      <c r="BH268" s="65"/>
      <c r="BI268" s="65">
        <f ca="1" xml:space="preserve"> IF(Table1[[#This Row],[Area]]="El-Dekhila",Table1[[#This Row],[Income]],0)</f>
        <v>0</v>
      </c>
      <c r="BJ268" s="66"/>
      <c r="BK268" s="16"/>
      <c r="BL268" s="68">
        <f ca="1"/>
        <v>0</v>
      </c>
      <c r="BM268" s="65"/>
      <c r="BN268" s="65">
        <f ca="1"/>
        <v>2606</v>
      </c>
      <c r="BO268" s="65"/>
      <c r="BP268" s="65">
        <f ca="1"/>
        <v>0</v>
      </c>
      <c r="BQ268" s="65"/>
      <c r="BR268" s="65">
        <f ca="1"/>
        <v>0</v>
      </c>
      <c r="BS268" s="65"/>
      <c r="BT268" s="65">
        <f ca="1"/>
        <v>0</v>
      </c>
      <c r="BU268" s="24"/>
      <c r="BV268" s="65">
        <f ca="1"/>
        <v>0</v>
      </c>
      <c r="BW268" s="19"/>
      <c r="BX268" s="16"/>
      <c r="BY268" s="56">
        <f ca="1">IF(Table1[[#This Row],[Debt]]&gt;Table1[[#This Row],[Income]],1,0)</f>
        <v>0</v>
      </c>
      <c r="BZ268" s="19"/>
      <c r="CA268" s="24"/>
      <c r="CB268" s="76">
        <f t="shared" ca="1" si="129"/>
        <v>40</v>
      </c>
      <c r="CC268" s="24"/>
      <c r="CD268" s="19"/>
      <c r="CE268" s="16"/>
      <c r="CF268" s="16"/>
      <c r="CG268" s="16"/>
      <c r="CH268" s="16"/>
    </row>
    <row r="269" spans="1:86" x14ac:dyDescent="0.35">
      <c r="A269" s="1">
        <f t="shared" ca="1" si="105"/>
        <v>0</v>
      </c>
      <c r="B269" s="1" t="str">
        <f t="shared" ca="1" si="106"/>
        <v>Men</v>
      </c>
      <c r="C269" s="1">
        <f t="shared" ca="1" si="107"/>
        <v>28</v>
      </c>
      <c r="D269" s="1">
        <f t="shared" ca="1" si="108"/>
        <v>5</v>
      </c>
      <c r="E269" s="1" t="str">
        <f t="shared" ca="1" si="109"/>
        <v>general work</v>
      </c>
      <c r="F269" s="1">
        <f t="shared" ca="1" si="110"/>
        <v>3</v>
      </c>
      <c r="G269" s="1" t="str">
        <f t="shared" ca="1" si="111"/>
        <v>university</v>
      </c>
      <c r="H269" s="1">
        <f t="shared" ca="1" si="112"/>
        <v>3</v>
      </c>
      <c r="I269" s="1">
        <f t="shared" ca="1" si="104"/>
        <v>3</v>
      </c>
      <c r="J269" s="70">
        <f t="shared" ca="1" si="113"/>
        <v>4709</v>
      </c>
      <c r="K269" s="1">
        <f t="shared" ca="1" si="114"/>
        <v>5</v>
      </c>
      <c r="L269" s="1" t="str">
        <f t="shared" ca="1" si="115"/>
        <v>Sedi Beshr</v>
      </c>
      <c r="M269" s="70">
        <f t="shared" ca="1" si="116"/>
        <v>18836</v>
      </c>
      <c r="N269" s="70">
        <f t="shared" ca="1" si="117"/>
        <v>2916.5612001485779</v>
      </c>
      <c r="O269" s="70">
        <f t="shared" ca="1" si="118"/>
        <v>9550.08193408427</v>
      </c>
      <c r="P269" s="70">
        <f t="shared" ca="1" si="119"/>
        <v>2970</v>
      </c>
      <c r="Q269" s="70">
        <f t="shared" ca="1" si="120"/>
        <v>456.70573223146738</v>
      </c>
      <c r="R269" s="70">
        <f t="shared" ca="1" si="121"/>
        <v>5604.4174020706942</v>
      </c>
      <c r="S269" s="70">
        <f t="shared" ca="1" si="122"/>
        <v>33990.499336154964</v>
      </c>
      <c r="T269" s="70">
        <f t="shared" ca="1" si="123"/>
        <v>6343.2669323800455</v>
      </c>
      <c r="U269" s="70">
        <f t="shared" ca="1" si="124"/>
        <v>27647.23240377492</v>
      </c>
      <c r="W269" s="7">
        <f t="shared" ca="1" si="125"/>
        <v>0</v>
      </c>
      <c r="X269" s="4">
        <f t="shared" ca="1" si="126"/>
        <v>1</v>
      </c>
      <c r="Y269" s="4"/>
      <c r="Z269" s="4"/>
      <c r="AA269" s="8"/>
      <c r="AC269" s="7">
        <f ca="1">IF(Table1[[#This Row],[field of work]] = "teaching",1,0)</f>
        <v>0</v>
      </c>
      <c r="AD269" s="4">
        <f ca="1">IF(Table1[[#This Row],[field of work]] = "health", 1,0)</f>
        <v>0</v>
      </c>
      <c r="AE269" s="4">
        <f ca="1">IF(Table1[[#This Row],[field of work]] = "construction", 1,0)</f>
        <v>0</v>
      </c>
      <c r="AF269" s="4">
        <f ca="1">IF(Table1[[#This Row],[field of work]] = "IT", 1,0)</f>
        <v>0</v>
      </c>
      <c r="AG269" s="4">
        <f ca="1">IF(Table1[[#This Row],[field of work]] = "general work", 1,0)</f>
        <v>1</v>
      </c>
      <c r="AH269" s="4">
        <f ca="1">IF(Table1[[#This Row],[field of work]] = "agriculture", 1,0)</f>
        <v>0</v>
      </c>
      <c r="AI269" s="4"/>
      <c r="AJ269" s="4"/>
      <c r="AK269" s="4"/>
      <c r="AL269" s="4"/>
      <c r="AM269" s="4"/>
      <c r="AN269" s="4"/>
      <c r="AO269" s="8"/>
      <c r="AP269" s="18">
        <f t="shared" ca="1" si="127"/>
        <v>3183.3606446947565</v>
      </c>
      <c r="AQ269" s="19"/>
      <c r="AR269" s="23">
        <f ca="1">IF(Table1[[#This Row],[Debt]]&gt;$AS$2,1,0)</f>
        <v>0</v>
      </c>
      <c r="AS269" s="24"/>
      <c r="AT269" s="24"/>
      <c r="AU269" s="19"/>
      <c r="AV269" s="24"/>
      <c r="AW269" s="82">
        <f ca="1">Table1[[#This Row],[Mortage left]]/Table1[[#This Row],[Value of the house]]</f>
        <v>0.15483973243515492</v>
      </c>
      <c r="AX269" s="29">
        <f t="shared" ca="1" si="128"/>
        <v>1</v>
      </c>
      <c r="AY269" s="30"/>
      <c r="AZ269" s="19"/>
      <c r="BA269" s="68">
        <f ca="1" xml:space="preserve"> IF(Table1[[#This Row],[Area]]="Sedi Beshr",Table1[[#This Row],[Income]],0)</f>
        <v>4709</v>
      </c>
      <c r="BB269" s="65"/>
      <c r="BC269" s="65">
        <f ca="1" xml:space="preserve"> IF(Table1[[#This Row],[Area]]="Miami",Table1[[#This Row],[Income]],0)</f>
        <v>0</v>
      </c>
      <c r="BD269" s="65"/>
      <c r="BE269" s="65">
        <f ca="1" xml:space="preserve"> IF(Table1[[#This Row],[Area]]="El-Shatbi",Table1[[#This Row],[Income]],0)</f>
        <v>0</v>
      </c>
      <c r="BF269" s="65"/>
      <c r="BG269" s="65">
        <f ca="1" xml:space="preserve"> IF(Table1[[#This Row],[Area]]="el-Hanovil",Table1[[#This Row],[Income]],0)</f>
        <v>0</v>
      </c>
      <c r="BH269" s="65"/>
      <c r="BI269" s="65">
        <f ca="1" xml:space="preserve"> IF(Table1[[#This Row],[Area]]="El-Dekhila",Table1[[#This Row],[Income]],0)</f>
        <v>0</v>
      </c>
      <c r="BJ269" s="66"/>
      <c r="BK269" s="16"/>
      <c r="BL269" s="68">
        <f ca="1"/>
        <v>0</v>
      </c>
      <c r="BM269" s="65"/>
      <c r="BN269" s="65">
        <f ca="1"/>
        <v>0</v>
      </c>
      <c r="BO269" s="65"/>
      <c r="BP269" s="65">
        <f ca="1"/>
        <v>0</v>
      </c>
      <c r="BQ269" s="65"/>
      <c r="BR269" s="65">
        <f ca="1"/>
        <v>6349</v>
      </c>
      <c r="BS269" s="65"/>
      <c r="BT269" s="65">
        <f ca="1"/>
        <v>0</v>
      </c>
      <c r="BU269" s="24"/>
      <c r="BV269" s="65">
        <f ca="1"/>
        <v>0</v>
      </c>
      <c r="BW269" s="19"/>
      <c r="BX269" s="16"/>
      <c r="BY269" s="56">
        <f ca="1">IF(Table1[[#This Row],[Debt]]&gt;Table1[[#This Row],[Income]],1,0)</f>
        <v>0</v>
      </c>
      <c r="BZ269" s="19"/>
      <c r="CA269" s="24"/>
      <c r="CB269" s="76">
        <f t="shared" ca="1" si="129"/>
        <v>30</v>
      </c>
      <c r="CC269" s="24"/>
      <c r="CD269" s="19"/>
      <c r="CE269" s="16"/>
      <c r="CF269" s="16"/>
      <c r="CG269" s="16"/>
      <c r="CH269" s="16"/>
    </row>
    <row r="270" spans="1:86" x14ac:dyDescent="0.35">
      <c r="A270" s="1">
        <f t="shared" ca="1" si="105"/>
        <v>0</v>
      </c>
      <c r="B270" s="1" t="str">
        <f t="shared" ca="1" si="106"/>
        <v>Men</v>
      </c>
      <c r="C270" s="1">
        <f t="shared" ca="1" si="107"/>
        <v>26</v>
      </c>
      <c r="D270" s="1">
        <f t="shared" ca="1" si="108"/>
        <v>3</v>
      </c>
      <c r="E270" s="1" t="str">
        <f t="shared" ca="1" si="109"/>
        <v>teaching</v>
      </c>
      <c r="F270" s="1">
        <f t="shared" ca="1" si="110"/>
        <v>3</v>
      </c>
      <c r="G270" s="1" t="str">
        <f t="shared" ca="1" si="111"/>
        <v>university</v>
      </c>
      <c r="H270" s="1">
        <f t="shared" ca="1" si="112"/>
        <v>0</v>
      </c>
      <c r="I270" s="1">
        <f t="shared" ca="1" si="104"/>
        <v>1</v>
      </c>
      <c r="J270" s="70">
        <f t="shared" ca="1" si="113"/>
        <v>4724</v>
      </c>
      <c r="K270" s="1">
        <f t="shared" ca="1" si="114"/>
        <v>3</v>
      </c>
      <c r="L270" s="1" t="str">
        <f t="shared" ca="1" si="115"/>
        <v>El-Hanovil</v>
      </c>
      <c r="M270" s="70">
        <f t="shared" ca="1" si="116"/>
        <v>23620</v>
      </c>
      <c r="N270" s="70">
        <f t="shared" ca="1" si="117"/>
        <v>11006.90970260428</v>
      </c>
      <c r="O270" s="70">
        <f t="shared" ca="1" si="118"/>
        <v>4494.6122596773885</v>
      </c>
      <c r="P270" s="70">
        <f t="shared" ca="1" si="119"/>
        <v>3519</v>
      </c>
      <c r="Q270" s="70">
        <f t="shared" ca="1" si="120"/>
        <v>5001.4459816101526</v>
      </c>
      <c r="R270" s="70">
        <f t="shared" ca="1" si="121"/>
        <v>1651.5422696842479</v>
      </c>
      <c r="S270" s="70">
        <f t="shared" ca="1" si="122"/>
        <v>29766.154529361636</v>
      </c>
      <c r="T270" s="70">
        <f t="shared" ca="1" si="123"/>
        <v>19527.355684214432</v>
      </c>
      <c r="U270" s="70">
        <f t="shared" ca="1" si="124"/>
        <v>10238.798845147205</v>
      </c>
      <c r="W270" s="7">
        <f t="shared" ca="1" si="125"/>
        <v>0</v>
      </c>
      <c r="X270" s="4">
        <f t="shared" ca="1" si="126"/>
        <v>1</v>
      </c>
      <c r="Y270" s="4"/>
      <c r="Z270" s="4"/>
      <c r="AA270" s="8"/>
      <c r="AC270" s="7">
        <f ca="1">IF(Table1[[#This Row],[field of work]] = "teaching",1,0)</f>
        <v>1</v>
      </c>
      <c r="AD270" s="4">
        <f ca="1">IF(Table1[[#This Row],[field of work]] = "health", 1,0)</f>
        <v>0</v>
      </c>
      <c r="AE270" s="4">
        <f ca="1">IF(Table1[[#This Row],[field of work]] = "construction", 1,0)</f>
        <v>0</v>
      </c>
      <c r="AF270" s="4">
        <f ca="1">IF(Table1[[#This Row],[field of work]] = "IT", 1,0)</f>
        <v>0</v>
      </c>
      <c r="AG270" s="4">
        <f ca="1">IF(Table1[[#This Row],[field of work]] = "general work", 1,0)</f>
        <v>0</v>
      </c>
      <c r="AH270" s="4">
        <f ca="1">IF(Table1[[#This Row],[field of work]] = "agriculture", 1,0)</f>
        <v>0</v>
      </c>
      <c r="AI270" s="4"/>
      <c r="AJ270" s="4"/>
      <c r="AK270" s="4"/>
      <c r="AL270" s="4"/>
      <c r="AM270" s="4"/>
      <c r="AN270" s="4"/>
      <c r="AO270" s="8"/>
      <c r="AP270" s="18">
        <f t="shared" ca="1" si="127"/>
        <v>4494.6122596773885</v>
      </c>
      <c r="AQ270" s="19"/>
      <c r="AR270" s="23">
        <f ca="1">IF(Table1[[#This Row],[Debt]]&gt;$AS$2,1,0)</f>
        <v>1</v>
      </c>
      <c r="AS270" s="24"/>
      <c r="AT270" s="24"/>
      <c r="AU270" s="19"/>
      <c r="AV270" s="24"/>
      <c r="AW270" s="82">
        <f ca="1">Table1[[#This Row],[Mortage left]]/Table1[[#This Row],[Value of the house]]</f>
        <v>0.46599956403913123</v>
      </c>
      <c r="AX270" s="29">
        <f t="shared" ca="1" si="128"/>
        <v>0</v>
      </c>
      <c r="AY270" s="30"/>
      <c r="AZ270" s="19"/>
      <c r="BA270" s="68">
        <f ca="1" xml:space="preserve"> IF(Table1[[#This Row],[Area]]="Sedi Beshr",Table1[[#This Row],[Income]],0)</f>
        <v>0</v>
      </c>
      <c r="BB270" s="65"/>
      <c r="BC270" s="65">
        <f ca="1" xml:space="preserve"> IF(Table1[[#This Row],[Area]]="Miami",Table1[[#This Row],[Income]],0)</f>
        <v>0</v>
      </c>
      <c r="BD270" s="65"/>
      <c r="BE270" s="65">
        <f ca="1" xml:space="preserve"> IF(Table1[[#This Row],[Area]]="El-Shatbi",Table1[[#This Row],[Income]],0)</f>
        <v>0</v>
      </c>
      <c r="BF270" s="65"/>
      <c r="BG270" s="65">
        <f ca="1" xml:space="preserve"> IF(Table1[[#This Row],[Area]]="el-Hanovil",Table1[[#This Row],[Income]],0)</f>
        <v>4724</v>
      </c>
      <c r="BH270" s="65"/>
      <c r="BI270" s="65">
        <f ca="1" xml:space="preserve"> IF(Table1[[#This Row],[Area]]="El-Dekhila",Table1[[#This Row],[Income]],0)</f>
        <v>0</v>
      </c>
      <c r="BJ270" s="66"/>
      <c r="BK270" s="16"/>
      <c r="BL270" s="68">
        <f ca="1"/>
        <v>0</v>
      </c>
      <c r="BM270" s="65"/>
      <c r="BN270" s="65">
        <f ca="1"/>
        <v>0</v>
      </c>
      <c r="BO270" s="65"/>
      <c r="BP270" s="65">
        <f ca="1"/>
        <v>0</v>
      </c>
      <c r="BQ270" s="65"/>
      <c r="BR270" s="65">
        <f ca="1"/>
        <v>0</v>
      </c>
      <c r="BS270" s="65"/>
      <c r="BT270" s="65">
        <f ca="1"/>
        <v>4709</v>
      </c>
      <c r="BU270" s="24"/>
      <c r="BV270" s="65">
        <f ca="1"/>
        <v>0</v>
      </c>
      <c r="BW270" s="19"/>
      <c r="BX270" s="16"/>
      <c r="BY270" s="56">
        <f ca="1">IF(Table1[[#This Row],[Debt]]&gt;Table1[[#This Row],[Income]],1,0)</f>
        <v>1</v>
      </c>
      <c r="BZ270" s="19"/>
      <c r="CA270" s="24"/>
      <c r="CB270" s="76">
        <f t="shared" ca="1" si="129"/>
        <v>28</v>
      </c>
      <c r="CC270" s="24"/>
      <c r="CD270" s="19"/>
      <c r="CE270" s="16"/>
      <c r="CF270" s="16"/>
      <c r="CG270" s="16"/>
      <c r="CH270" s="16"/>
    </row>
    <row r="271" spans="1:86" x14ac:dyDescent="0.35">
      <c r="A271" s="1">
        <f t="shared" ca="1" si="105"/>
        <v>1</v>
      </c>
      <c r="B271" s="1" t="str">
        <f t="shared" ca="1" si="106"/>
        <v>Women</v>
      </c>
      <c r="C271" s="1">
        <f t="shared" ca="1" si="107"/>
        <v>35</v>
      </c>
      <c r="D271" s="1">
        <f t="shared" ca="1" si="108"/>
        <v>3</v>
      </c>
      <c r="E271" s="1" t="str">
        <f t="shared" ca="1" si="109"/>
        <v>teaching</v>
      </c>
      <c r="F271" s="1">
        <f t="shared" ca="1" si="110"/>
        <v>2</v>
      </c>
      <c r="G271" s="1" t="str">
        <f t="shared" ca="1" si="111"/>
        <v>college</v>
      </c>
      <c r="H271" s="1">
        <f t="shared" ca="1" si="112"/>
        <v>3</v>
      </c>
      <c r="I271" s="1">
        <f t="shared" ca="1" si="104"/>
        <v>3</v>
      </c>
      <c r="J271" s="70">
        <f t="shared" ca="1" si="113"/>
        <v>4634</v>
      </c>
      <c r="K271" s="1">
        <f t="shared" ca="1" si="114"/>
        <v>5</v>
      </c>
      <c r="L271" s="1" t="str">
        <f t="shared" ca="1" si="115"/>
        <v>Sedi Beshr</v>
      </c>
      <c r="M271" s="70">
        <f t="shared" ca="1" si="116"/>
        <v>23170</v>
      </c>
      <c r="N271" s="70">
        <f t="shared" ca="1" si="117"/>
        <v>20415.821534557283</v>
      </c>
      <c r="O271" s="70">
        <f t="shared" ca="1" si="118"/>
        <v>4985.3929628771193</v>
      </c>
      <c r="P271" s="70">
        <f t="shared" ca="1" si="119"/>
        <v>852</v>
      </c>
      <c r="Q271" s="70">
        <f t="shared" ca="1" si="120"/>
        <v>7748.549898498909</v>
      </c>
      <c r="R271" s="70">
        <f t="shared" ca="1" si="121"/>
        <v>2061.6351120639315</v>
      </c>
      <c r="S271" s="70">
        <f t="shared" ca="1" si="122"/>
        <v>30217.028074941049</v>
      </c>
      <c r="T271" s="70">
        <f t="shared" ca="1" si="123"/>
        <v>29016.371433056192</v>
      </c>
      <c r="U271" s="70">
        <f t="shared" ca="1" si="124"/>
        <v>1200.6566418848561</v>
      </c>
      <c r="W271" s="7">
        <f t="shared" ca="1" si="125"/>
        <v>1</v>
      </c>
      <c r="X271" s="4">
        <f t="shared" ca="1" si="126"/>
        <v>0</v>
      </c>
      <c r="Y271" s="4"/>
      <c r="Z271" s="4"/>
      <c r="AA271" s="8"/>
      <c r="AC271" s="7">
        <f ca="1">IF(Table1[[#This Row],[field of work]] = "teaching",1,0)</f>
        <v>1</v>
      </c>
      <c r="AD271" s="4">
        <f ca="1">IF(Table1[[#This Row],[field of work]] = "health", 1,0)</f>
        <v>0</v>
      </c>
      <c r="AE271" s="4">
        <f ca="1">IF(Table1[[#This Row],[field of work]] = "construction", 1,0)</f>
        <v>0</v>
      </c>
      <c r="AF271" s="4">
        <f ca="1">IF(Table1[[#This Row],[field of work]] = "IT", 1,0)</f>
        <v>0</v>
      </c>
      <c r="AG271" s="4">
        <f ca="1">IF(Table1[[#This Row],[field of work]] = "general work", 1,0)</f>
        <v>0</v>
      </c>
      <c r="AH271" s="4">
        <f ca="1">IF(Table1[[#This Row],[field of work]] = "agriculture", 1,0)</f>
        <v>0</v>
      </c>
      <c r="AI271" s="4"/>
      <c r="AJ271" s="4"/>
      <c r="AK271" s="4"/>
      <c r="AL271" s="4"/>
      <c r="AM271" s="4"/>
      <c r="AN271" s="4"/>
      <c r="AO271" s="8"/>
      <c r="AP271" s="18">
        <f t="shared" ca="1" si="127"/>
        <v>1661.7976542923732</v>
      </c>
      <c r="AQ271" s="19"/>
      <c r="AR271" s="23">
        <f ca="1">IF(Table1[[#This Row],[Debt]]&gt;$AS$2,1,0)</f>
        <v>1</v>
      </c>
      <c r="AS271" s="24"/>
      <c r="AT271" s="24"/>
      <c r="AU271" s="19"/>
      <c r="AV271" s="24"/>
      <c r="AW271" s="82">
        <f ca="1">Table1[[#This Row],[Mortage left]]/Table1[[#This Row],[Value of the house]]</f>
        <v>0.88113170196621848</v>
      </c>
      <c r="AX271" s="29">
        <f t="shared" ca="1" si="128"/>
        <v>0</v>
      </c>
      <c r="AY271" s="30"/>
      <c r="AZ271" s="19"/>
      <c r="BA271" s="68">
        <f ca="1" xml:space="preserve"> IF(Table1[[#This Row],[Area]]="Sedi Beshr",Table1[[#This Row],[Income]],0)</f>
        <v>4634</v>
      </c>
      <c r="BB271" s="65"/>
      <c r="BC271" s="65">
        <f ca="1" xml:space="preserve"> IF(Table1[[#This Row],[Area]]="Miami",Table1[[#This Row],[Income]],0)</f>
        <v>0</v>
      </c>
      <c r="BD271" s="65"/>
      <c r="BE271" s="65">
        <f ca="1" xml:space="preserve"> IF(Table1[[#This Row],[Area]]="El-Shatbi",Table1[[#This Row],[Income]],0)</f>
        <v>0</v>
      </c>
      <c r="BF271" s="65"/>
      <c r="BG271" s="65">
        <f ca="1" xml:space="preserve"> IF(Table1[[#This Row],[Area]]="el-Hanovil",Table1[[#This Row],[Income]],0)</f>
        <v>0</v>
      </c>
      <c r="BH271" s="65"/>
      <c r="BI271" s="65">
        <f ca="1" xml:space="preserve"> IF(Table1[[#This Row],[Area]]="El-Dekhila",Table1[[#This Row],[Income]],0)</f>
        <v>0</v>
      </c>
      <c r="BJ271" s="66"/>
      <c r="BK271" s="16"/>
      <c r="BL271" s="68">
        <f ca="1"/>
        <v>0</v>
      </c>
      <c r="BM271" s="65"/>
      <c r="BN271" s="65">
        <f ca="1"/>
        <v>0</v>
      </c>
      <c r="BO271" s="65"/>
      <c r="BP271" s="65">
        <f ca="1"/>
        <v>4724</v>
      </c>
      <c r="BQ271" s="65"/>
      <c r="BR271" s="65">
        <f ca="1"/>
        <v>0</v>
      </c>
      <c r="BS271" s="65"/>
      <c r="BT271" s="65">
        <f ca="1"/>
        <v>0</v>
      </c>
      <c r="BU271" s="24"/>
      <c r="BV271" s="65">
        <f ca="1"/>
        <v>0</v>
      </c>
      <c r="BW271" s="19"/>
      <c r="BX271" s="16"/>
      <c r="BY271" s="56">
        <f ca="1">IF(Table1[[#This Row],[Debt]]&gt;Table1[[#This Row],[Income]],1,0)</f>
        <v>1</v>
      </c>
      <c r="BZ271" s="19"/>
      <c r="CA271" s="24"/>
      <c r="CB271" s="76">
        <f t="shared" ca="1" si="129"/>
        <v>26</v>
      </c>
      <c r="CC271" s="24"/>
      <c r="CD271" s="19"/>
      <c r="CE271" s="16"/>
      <c r="CF271" s="16"/>
      <c r="CG271" s="16"/>
      <c r="CH271" s="16"/>
    </row>
    <row r="272" spans="1:86" x14ac:dyDescent="0.35">
      <c r="A272" s="1">
        <f t="shared" ca="1" si="105"/>
        <v>1</v>
      </c>
      <c r="B272" s="1" t="str">
        <f t="shared" ca="1" si="106"/>
        <v>Women</v>
      </c>
      <c r="C272" s="1">
        <f t="shared" ca="1" si="107"/>
        <v>38</v>
      </c>
      <c r="D272" s="1">
        <f t="shared" ca="1" si="108"/>
        <v>5</v>
      </c>
      <c r="E272" s="1" t="str">
        <f t="shared" ca="1" si="109"/>
        <v>general work</v>
      </c>
      <c r="F272" s="1">
        <f t="shared" ca="1" si="110"/>
        <v>5</v>
      </c>
      <c r="G272" s="1" t="str">
        <f t="shared" ca="1" si="111"/>
        <v>other</v>
      </c>
      <c r="H272" s="1">
        <f t="shared" ca="1" si="112"/>
        <v>0</v>
      </c>
      <c r="I272" s="1">
        <f t="shared" ca="1" si="104"/>
        <v>1</v>
      </c>
      <c r="J272" s="70">
        <f t="shared" ca="1" si="113"/>
        <v>2208</v>
      </c>
      <c r="K272" s="1">
        <f t="shared" ca="1" si="114"/>
        <v>4</v>
      </c>
      <c r="L272" s="1" t="str">
        <f t="shared" ca="1" si="115"/>
        <v>El-Dekhila</v>
      </c>
      <c r="M272" s="70">
        <f t="shared" ca="1" si="116"/>
        <v>6624</v>
      </c>
      <c r="N272" s="70">
        <f t="shared" ca="1" si="117"/>
        <v>3063.1761991503163</v>
      </c>
      <c r="O272" s="70">
        <f t="shared" ca="1" si="118"/>
        <v>1951.487395168909</v>
      </c>
      <c r="P272" s="70">
        <f t="shared" ca="1" si="119"/>
        <v>130</v>
      </c>
      <c r="Q272" s="70">
        <f t="shared" ca="1" si="120"/>
        <v>4054.7572188918934</v>
      </c>
      <c r="R272" s="70">
        <f t="shared" ca="1" si="121"/>
        <v>242.61075507458577</v>
      </c>
      <c r="S272" s="70">
        <f t="shared" ca="1" si="122"/>
        <v>8818.0981502434952</v>
      </c>
      <c r="T272" s="70">
        <f t="shared" ca="1" si="123"/>
        <v>7247.9334180422102</v>
      </c>
      <c r="U272" s="70">
        <f t="shared" ca="1" si="124"/>
        <v>1570.164732201285</v>
      </c>
      <c r="W272" s="7">
        <f t="shared" ca="1" si="125"/>
        <v>1</v>
      </c>
      <c r="X272" s="4">
        <f t="shared" ca="1" si="126"/>
        <v>0</v>
      </c>
      <c r="Y272" s="4"/>
      <c r="Z272" s="4"/>
      <c r="AA272" s="8"/>
      <c r="AC272" s="7">
        <f ca="1">IF(Table1[[#This Row],[field of work]] = "teaching",1,0)</f>
        <v>0</v>
      </c>
      <c r="AD272" s="4">
        <f ca="1">IF(Table1[[#This Row],[field of work]] = "health", 1,0)</f>
        <v>0</v>
      </c>
      <c r="AE272" s="4">
        <f ca="1">IF(Table1[[#This Row],[field of work]] = "construction", 1,0)</f>
        <v>0</v>
      </c>
      <c r="AF272" s="4">
        <f ca="1">IF(Table1[[#This Row],[field of work]] = "IT", 1,0)</f>
        <v>0</v>
      </c>
      <c r="AG272" s="4">
        <f ca="1">IF(Table1[[#This Row],[field of work]] = "general work", 1,0)</f>
        <v>1</v>
      </c>
      <c r="AH272" s="4">
        <f ca="1">IF(Table1[[#This Row],[field of work]] = "agriculture", 1,0)</f>
        <v>0</v>
      </c>
      <c r="AI272" s="4"/>
      <c r="AJ272" s="4"/>
      <c r="AK272" s="4"/>
      <c r="AL272" s="4"/>
      <c r="AM272" s="4"/>
      <c r="AN272" s="4"/>
      <c r="AO272" s="8"/>
      <c r="AP272" s="18">
        <f t="shared" ca="1" si="127"/>
        <v>1951.487395168909</v>
      </c>
      <c r="AQ272" s="19"/>
      <c r="AR272" s="23">
        <f ca="1">IF(Table1[[#This Row],[Debt]]&gt;$AS$2,1,0)</f>
        <v>1</v>
      </c>
      <c r="AS272" s="24"/>
      <c r="AT272" s="24"/>
      <c r="AU272" s="19"/>
      <c r="AV272" s="24"/>
      <c r="AW272" s="82">
        <f ca="1">Table1[[#This Row],[Mortage left]]/Table1[[#This Row],[Value of the house]]</f>
        <v>0.46243602040312748</v>
      </c>
      <c r="AX272" s="29">
        <f t="shared" ca="1" si="128"/>
        <v>0</v>
      </c>
      <c r="AY272" s="30"/>
      <c r="AZ272" s="19"/>
      <c r="BA272" s="68">
        <f ca="1" xml:space="preserve"> IF(Table1[[#This Row],[Area]]="Sedi Beshr",Table1[[#This Row],[Income]],0)</f>
        <v>0</v>
      </c>
      <c r="BB272" s="65"/>
      <c r="BC272" s="65">
        <f ca="1" xml:space="preserve"> IF(Table1[[#This Row],[Area]]="Miami",Table1[[#This Row],[Income]],0)</f>
        <v>0</v>
      </c>
      <c r="BD272" s="65"/>
      <c r="BE272" s="65">
        <f ca="1" xml:space="preserve"> IF(Table1[[#This Row],[Area]]="El-Shatbi",Table1[[#This Row],[Income]],0)</f>
        <v>0</v>
      </c>
      <c r="BF272" s="65"/>
      <c r="BG272" s="65">
        <f ca="1" xml:space="preserve"> IF(Table1[[#This Row],[Area]]="el-Hanovil",Table1[[#This Row],[Income]],0)</f>
        <v>0</v>
      </c>
      <c r="BH272" s="65"/>
      <c r="BI272" s="65">
        <f ca="1" xml:space="preserve"> IF(Table1[[#This Row],[Area]]="El-Dekhila",Table1[[#This Row],[Income]],0)</f>
        <v>2208</v>
      </c>
      <c r="BJ272" s="66"/>
      <c r="BK272" s="16"/>
      <c r="BL272" s="68">
        <f ca="1"/>
        <v>0</v>
      </c>
      <c r="BM272" s="65"/>
      <c r="BN272" s="65">
        <f ca="1"/>
        <v>0</v>
      </c>
      <c r="BO272" s="65"/>
      <c r="BP272" s="65">
        <f ca="1"/>
        <v>4634</v>
      </c>
      <c r="BQ272" s="65"/>
      <c r="BR272" s="65">
        <f ca="1"/>
        <v>0</v>
      </c>
      <c r="BS272" s="65"/>
      <c r="BT272" s="65">
        <f ca="1"/>
        <v>0</v>
      </c>
      <c r="BU272" s="24"/>
      <c r="BV272" s="65">
        <f ca="1"/>
        <v>0</v>
      </c>
      <c r="BW272" s="19"/>
      <c r="BX272" s="16"/>
      <c r="BY272" s="56">
        <f ca="1">IF(Table1[[#This Row],[Debt]]&gt;Table1[[#This Row],[Income]],1,0)</f>
        <v>1</v>
      </c>
      <c r="BZ272" s="19"/>
      <c r="CA272" s="24"/>
      <c r="CB272" s="76">
        <f t="shared" ca="1" si="129"/>
        <v>35</v>
      </c>
      <c r="CC272" s="24"/>
      <c r="CD272" s="19"/>
      <c r="CE272" s="16"/>
      <c r="CF272" s="16"/>
      <c r="CG272" s="16"/>
      <c r="CH272" s="16"/>
    </row>
    <row r="273" spans="1:86" x14ac:dyDescent="0.35">
      <c r="A273" s="1">
        <f t="shared" ca="1" si="105"/>
        <v>0</v>
      </c>
      <c r="B273" s="1" t="str">
        <f t="shared" ca="1" si="106"/>
        <v>Men</v>
      </c>
      <c r="C273" s="1">
        <f t="shared" ca="1" si="107"/>
        <v>35</v>
      </c>
      <c r="D273" s="1">
        <f t="shared" ca="1" si="108"/>
        <v>5</v>
      </c>
      <c r="E273" s="1" t="str">
        <f t="shared" ca="1" si="109"/>
        <v>general work</v>
      </c>
      <c r="F273" s="1">
        <f t="shared" ca="1" si="110"/>
        <v>5</v>
      </c>
      <c r="G273" s="1" t="str">
        <f t="shared" ca="1" si="111"/>
        <v>other</v>
      </c>
      <c r="H273" s="1">
        <f t="shared" ca="1" si="112"/>
        <v>0</v>
      </c>
      <c r="I273" s="1">
        <f t="shared" ca="1" si="104"/>
        <v>1</v>
      </c>
      <c r="J273" s="70">
        <f t="shared" ca="1" si="113"/>
        <v>6612</v>
      </c>
      <c r="K273" s="1">
        <f t="shared" ca="1" si="114"/>
        <v>4</v>
      </c>
      <c r="L273" s="1" t="str">
        <f t="shared" ca="1" si="115"/>
        <v>El-Dekhila</v>
      </c>
      <c r="M273" s="70">
        <f t="shared" ca="1" si="116"/>
        <v>19836</v>
      </c>
      <c r="N273" s="70">
        <f t="shared" ca="1" si="117"/>
        <v>16901.04896405651</v>
      </c>
      <c r="O273" s="70">
        <f t="shared" ca="1" si="118"/>
        <v>2278.5927390278325</v>
      </c>
      <c r="P273" s="70">
        <f t="shared" ca="1" si="119"/>
        <v>76</v>
      </c>
      <c r="Q273" s="70">
        <f t="shared" ca="1" si="120"/>
        <v>5016.8611103539606</v>
      </c>
      <c r="R273" s="70">
        <f t="shared" ca="1" si="121"/>
        <v>1762.1038160182984</v>
      </c>
      <c r="S273" s="70">
        <f t="shared" ca="1" si="122"/>
        <v>23876.696555046132</v>
      </c>
      <c r="T273" s="70">
        <f t="shared" ca="1" si="123"/>
        <v>21993.910074410473</v>
      </c>
      <c r="U273" s="70">
        <f t="shared" ca="1" si="124"/>
        <v>1882.7864806356592</v>
      </c>
      <c r="W273" s="7">
        <f t="shared" ca="1" si="125"/>
        <v>0</v>
      </c>
      <c r="X273" s="4">
        <f t="shared" ca="1" si="126"/>
        <v>1</v>
      </c>
      <c r="Y273" s="4"/>
      <c r="Z273" s="4"/>
      <c r="AA273" s="8"/>
      <c r="AC273" s="7">
        <f ca="1">IF(Table1[[#This Row],[field of work]] = "teaching",1,0)</f>
        <v>0</v>
      </c>
      <c r="AD273" s="4">
        <f ca="1">IF(Table1[[#This Row],[field of work]] = "health", 1,0)</f>
        <v>0</v>
      </c>
      <c r="AE273" s="4">
        <f ca="1">IF(Table1[[#This Row],[field of work]] = "construction", 1,0)</f>
        <v>0</v>
      </c>
      <c r="AF273" s="4">
        <f ca="1">IF(Table1[[#This Row],[field of work]] = "IT", 1,0)</f>
        <v>0</v>
      </c>
      <c r="AG273" s="4">
        <f ca="1">IF(Table1[[#This Row],[field of work]] = "general work", 1,0)</f>
        <v>1</v>
      </c>
      <c r="AH273" s="4">
        <f ca="1">IF(Table1[[#This Row],[field of work]] = "agriculture", 1,0)</f>
        <v>0</v>
      </c>
      <c r="AI273" s="4"/>
      <c r="AJ273" s="4"/>
      <c r="AK273" s="4"/>
      <c r="AL273" s="4"/>
      <c r="AM273" s="4"/>
      <c r="AN273" s="4"/>
      <c r="AO273" s="8"/>
      <c r="AP273" s="18">
        <f t="shared" ca="1" si="127"/>
        <v>2278.5927390278325</v>
      </c>
      <c r="AQ273" s="19"/>
      <c r="AR273" s="23">
        <f ca="1">IF(Table1[[#This Row],[Debt]]&gt;$AS$2,1,0)</f>
        <v>1</v>
      </c>
      <c r="AS273" s="24"/>
      <c r="AT273" s="24"/>
      <c r="AU273" s="19"/>
      <c r="AV273" s="24"/>
      <c r="AW273" s="82">
        <f ca="1">Table1[[#This Row],[Mortage left]]/Table1[[#This Row],[Value of the house]]</f>
        <v>0.85203916939183855</v>
      </c>
      <c r="AX273" s="29">
        <f t="shared" ca="1" si="128"/>
        <v>0</v>
      </c>
      <c r="AY273" s="30"/>
      <c r="AZ273" s="19"/>
      <c r="BA273" s="68">
        <f ca="1" xml:space="preserve"> IF(Table1[[#This Row],[Area]]="Sedi Beshr",Table1[[#This Row],[Income]],0)</f>
        <v>0</v>
      </c>
      <c r="BB273" s="65"/>
      <c r="BC273" s="65">
        <f ca="1" xml:space="preserve"> IF(Table1[[#This Row],[Area]]="Miami",Table1[[#This Row],[Income]],0)</f>
        <v>0</v>
      </c>
      <c r="BD273" s="65"/>
      <c r="BE273" s="65">
        <f ca="1" xml:space="preserve"> IF(Table1[[#This Row],[Area]]="El-Shatbi",Table1[[#This Row],[Income]],0)</f>
        <v>0</v>
      </c>
      <c r="BF273" s="65"/>
      <c r="BG273" s="65">
        <f ca="1" xml:space="preserve"> IF(Table1[[#This Row],[Area]]="el-Hanovil",Table1[[#This Row],[Income]],0)</f>
        <v>0</v>
      </c>
      <c r="BH273" s="65"/>
      <c r="BI273" s="65">
        <f ca="1" xml:space="preserve"> IF(Table1[[#This Row],[Area]]="El-Dekhila",Table1[[#This Row],[Income]],0)</f>
        <v>6612</v>
      </c>
      <c r="BJ273" s="66"/>
      <c r="BK273" s="16"/>
      <c r="BL273" s="68">
        <f ca="1"/>
        <v>0</v>
      </c>
      <c r="BM273" s="65"/>
      <c r="BN273" s="65">
        <f ca="1"/>
        <v>0</v>
      </c>
      <c r="BO273" s="65"/>
      <c r="BP273" s="65">
        <f ca="1"/>
        <v>0</v>
      </c>
      <c r="BQ273" s="65"/>
      <c r="BR273" s="65">
        <f ca="1"/>
        <v>0</v>
      </c>
      <c r="BS273" s="65"/>
      <c r="BT273" s="65">
        <f ca="1"/>
        <v>2208</v>
      </c>
      <c r="BU273" s="24"/>
      <c r="BV273" s="65">
        <f ca="1"/>
        <v>0</v>
      </c>
      <c r="BW273" s="19"/>
      <c r="BX273" s="16"/>
      <c r="BY273" s="56">
        <f ca="1">IF(Table1[[#This Row],[Debt]]&gt;Table1[[#This Row],[Income]],1,0)</f>
        <v>0</v>
      </c>
      <c r="BZ273" s="19"/>
      <c r="CA273" s="24"/>
      <c r="CB273" s="76">
        <f t="shared" ca="1" si="129"/>
        <v>38</v>
      </c>
      <c r="CC273" s="24"/>
      <c r="CD273" s="19"/>
      <c r="CE273" s="16"/>
      <c r="CF273" s="16"/>
      <c r="CG273" s="16"/>
      <c r="CH273" s="16"/>
    </row>
    <row r="274" spans="1:86" x14ac:dyDescent="0.35">
      <c r="A274" s="1">
        <f t="shared" ca="1" si="105"/>
        <v>0</v>
      </c>
      <c r="B274" s="1" t="str">
        <f t="shared" ca="1" si="106"/>
        <v>Men</v>
      </c>
      <c r="C274" s="1">
        <f t="shared" ca="1" si="107"/>
        <v>24</v>
      </c>
      <c r="D274" s="1">
        <f t="shared" ca="1" si="108"/>
        <v>6</v>
      </c>
      <c r="E274" s="1" t="str">
        <f t="shared" ca="1" si="109"/>
        <v>agriculture</v>
      </c>
      <c r="F274" s="1">
        <f t="shared" ca="1" si="110"/>
        <v>5</v>
      </c>
      <c r="G274" s="1" t="str">
        <f t="shared" ca="1" si="111"/>
        <v>other</v>
      </c>
      <c r="H274" s="1">
        <f t="shared" ca="1" si="112"/>
        <v>3</v>
      </c>
      <c r="I274" s="1">
        <f t="shared" ca="1" si="104"/>
        <v>1</v>
      </c>
      <c r="J274" s="70">
        <f t="shared" ca="1" si="113"/>
        <v>1585</v>
      </c>
      <c r="K274" s="1">
        <f t="shared" ca="1" si="114"/>
        <v>1</v>
      </c>
      <c r="L274" s="1" t="str">
        <f t="shared" ca="1" si="115"/>
        <v>El-Shatbi</v>
      </c>
      <c r="M274" s="70">
        <f t="shared" ca="1" si="116"/>
        <v>9510</v>
      </c>
      <c r="N274" s="70">
        <f t="shared" ca="1" si="117"/>
        <v>9380.1467150542194</v>
      </c>
      <c r="O274" s="70">
        <f t="shared" ca="1" si="118"/>
        <v>1183.5291937591176</v>
      </c>
      <c r="P274" s="70">
        <f t="shared" ca="1" si="119"/>
        <v>199</v>
      </c>
      <c r="Q274" s="70">
        <f t="shared" ca="1" si="120"/>
        <v>2675.7924907678712</v>
      </c>
      <c r="R274" s="70">
        <f t="shared" ca="1" si="121"/>
        <v>1710.6956197084073</v>
      </c>
      <c r="S274" s="70">
        <f t="shared" ca="1" si="122"/>
        <v>12404.224813467525</v>
      </c>
      <c r="T274" s="70">
        <f t="shared" ca="1" si="123"/>
        <v>12254.939205822091</v>
      </c>
      <c r="U274" s="70">
        <f t="shared" ca="1" si="124"/>
        <v>149.28560764543363</v>
      </c>
      <c r="W274" s="7">
        <f t="shared" ca="1" si="125"/>
        <v>0</v>
      </c>
      <c r="X274" s="4">
        <f t="shared" ca="1" si="126"/>
        <v>1</v>
      </c>
      <c r="Y274" s="4"/>
      <c r="Z274" s="4"/>
      <c r="AA274" s="8"/>
      <c r="AC274" s="7">
        <f ca="1">IF(Table1[[#This Row],[field of work]] = "teaching",1,0)</f>
        <v>0</v>
      </c>
      <c r="AD274" s="4">
        <f ca="1">IF(Table1[[#This Row],[field of work]] = "health", 1,0)</f>
        <v>0</v>
      </c>
      <c r="AE274" s="4">
        <f ca="1">IF(Table1[[#This Row],[field of work]] = "construction", 1,0)</f>
        <v>0</v>
      </c>
      <c r="AF274" s="4">
        <f ca="1">IF(Table1[[#This Row],[field of work]] = "IT", 1,0)</f>
        <v>0</v>
      </c>
      <c r="AG274" s="4">
        <f ca="1">IF(Table1[[#This Row],[field of work]] = "general work", 1,0)</f>
        <v>0</v>
      </c>
      <c r="AH274" s="4">
        <f ca="1">IF(Table1[[#This Row],[field of work]] = "agriculture", 1,0)</f>
        <v>1</v>
      </c>
      <c r="AI274" s="4"/>
      <c r="AJ274" s="4"/>
      <c r="AK274" s="4"/>
      <c r="AL274" s="4"/>
      <c r="AM274" s="4"/>
      <c r="AN274" s="4"/>
      <c r="AO274" s="8"/>
      <c r="AP274" s="18">
        <f t="shared" ca="1" si="127"/>
        <v>1183.5291937591176</v>
      </c>
      <c r="AQ274" s="19"/>
      <c r="AR274" s="23">
        <f ca="1">IF(Table1[[#This Row],[Debt]]&gt;$AS$2,1,0)</f>
        <v>1</v>
      </c>
      <c r="AS274" s="24"/>
      <c r="AT274" s="24"/>
      <c r="AU274" s="19"/>
      <c r="AV274" s="24"/>
      <c r="AW274" s="82">
        <f ca="1">Table1[[#This Row],[Mortage left]]/Table1[[#This Row],[Value of the house]]</f>
        <v>0.98634560620969713</v>
      </c>
      <c r="AX274" s="29">
        <f t="shared" ca="1" si="128"/>
        <v>0</v>
      </c>
      <c r="AY274" s="30"/>
      <c r="AZ274" s="19"/>
      <c r="BA274" s="68">
        <f ca="1" xml:space="preserve"> IF(Table1[[#This Row],[Area]]="Sedi Beshr",Table1[[#This Row],[Income]],0)</f>
        <v>0</v>
      </c>
      <c r="BB274" s="65"/>
      <c r="BC274" s="65">
        <f ca="1" xml:space="preserve"> IF(Table1[[#This Row],[Area]]="Miami",Table1[[#This Row],[Income]],0)</f>
        <v>0</v>
      </c>
      <c r="BD274" s="65"/>
      <c r="BE274" s="65">
        <f ca="1" xml:space="preserve"> IF(Table1[[#This Row],[Area]]="El-Shatbi",Table1[[#This Row],[Income]],0)</f>
        <v>1585</v>
      </c>
      <c r="BF274" s="65"/>
      <c r="BG274" s="65">
        <f ca="1" xml:space="preserve"> IF(Table1[[#This Row],[Area]]="el-Hanovil",Table1[[#This Row],[Income]],0)</f>
        <v>0</v>
      </c>
      <c r="BH274" s="65"/>
      <c r="BI274" s="65">
        <f ca="1" xml:space="preserve"> IF(Table1[[#This Row],[Area]]="El-Dekhila",Table1[[#This Row],[Income]],0)</f>
        <v>0</v>
      </c>
      <c r="BJ274" s="66"/>
      <c r="BK274" s="16"/>
      <c r="BL274" s="68">
        <f ca="1"/>
        <v>0</v>
      </c>
      <c r="BM274" s="65"/>
      <c r="BN274" s="65">
        <f ca="1"/>
        <v>0</v>
      </c>
      <c r="BO274" s="65"/>
      <c r="BP274" s="65">
        <f ca="1"/>
        <v>0</v>
      </c>
      <c r="BQ274" s="65"/>
      <c r="BR274" s="65">
        <f ca="1"/>
        <v>0</v>
      </c>
      <c r="BS274" s="65"/>
      <c r="BT274" s="65">
        <f ca="1"/>
        <v>6612</v>
      </c>
      <c r="BU274" s="24"/>
      <c r="BV274" s="65">
        <f ca="1"/>
        <v>0</v>
      </c>
      <c r="BW274" s="19"/>
      <c r="BX274" s="16"/>
      <c r="BY274" s="56">
        <f ca="1">IF(Table1[[#This Row],[Debt]]&gt;Table1[[#This Row],[Income]],1,0)</f>
        <v>1</v>
      </c>
      <c r="BZ274" s="19"/>
      <c r="CA274" s="24"/>
      <c r="CB274" s="76">
        <f t="shared" ca="1" si="129"/>
        <v>35</v>
      </c>
      <c r="CC274" s="24"/>
      <c r="CD274" s="19"/>
      <c r="CE274" s="16"/>
      <c r="CF274" s="16"/>
      <c r="CG274" s="16"/>
      <c r="CH274" s="16"/>
    </row>
    <row r="275" spans="1:86" x14ac:dyDescent="0.35">
      <c r="A275" s="1">
        <f t="shared" ca="1" si="105"/>
        <v>1</v>
      </c>
      <c r="B275" s="1" t="str">
        <f t="shared" ca="1" si="106"/>
        <v>Women</v>
      </c>
      <c r="C275" s="1">
        <f t="shared" ca="1" si="107"/>
        <v>38</v>
      </c>
      <c r="D275" s="1">
        <f t="shared" ca="1" si="108"/>
        <v>6</v>
      </c>
      <c r="E275" s="1" t="str">
        <f t="shared" ca="1" si="109"/>
        <v>agriculture</v>
      </c>
      <c r="F275" s="1">
        <f t="shared" ca="1" si="110"/>
        <v>4</v>
      </c>
      <c r="G275" s="1" t="str">
        <f t="shared" ca="1" si="111"/>
        <v>technical</v>
      </c>
      <c r="H275" s="1">
        <f t="shared" ca="1" si="112"/>
        <v>2</v>
      </c>
      <c r="I275" s="1">
        <f t="shared" ca="1" si="104"/>
        <v>2</v>
      </c>
      <c r="J275" s="70">
        <f t="shared" ca="1" si="113"/>
        <v>3528</v>
      </c>
      <c r="K275" s="1">
        <f t="shared" ca="1" si="114"/>
        <v>4</v>
      </c>
      <c r="L275" s="1" t="str">
        <f t="shared" ca="1" si="115"/>
        <v>El-Dekhila</v>
      </c>
      <c r="M275" s="70">
        <f t="shared" ca="1" si="116"/>
        <v>21168</v>
      </c>
      <c r="N275" s="70">
        <f t="shared" ca="1" si="117"/>
        <v>2670.6333506555138</v>
      </c>
      <c r="O275" s="70">
        <f t="shared" ca="1" si="118"/>
        <v>6105.8997970194278</v>
      </c>
      <c r="P275" s="70">
        <f t="shared" ca="1" si="119"/>
        <v>707</v>
      </c>
      <c r="Q275" s="70">
        <f t="shared" ca="1" si="120"/>
        <v>5433.0695341506889</v>
      </c>
      <c r="R275" s="70">
        <f t="shared" ca="1" si="121"/>
        <v>1640.8710667627538</v>
      </c>
      <c r="S275" s="70">
        <f t="shared" ca="1" si="122"/>
        <v>28914.770863782182</v>
      </c>
      <c r="T275" s="70">
        <f t="shared" ca="1" si="123"/>
        <v>8810.7028848062037</v>
      </c>
      <c r="U275" s="70">
        <f t="shared" ca="1" si="124"/>
        <v>20104.067978975978</v>
      </c>
      <c r="W275" s="7">
        <f t="shared" ca="1" si="125"/>
        <v>1</v>
      </c>
      <c r="X275" s="4">
        <f t="shared" ca="1" si="126"/>
        <v>0</v>
      </c>
      <c r="Y275" s="4"/>
      <c r="Z275" s="4"/>
      <c r="AA275" s="8"/>
      <c r="AC275" s="7">
        <f ca="1">IF(Table1[[#This Row],[field of work]] = "teaching",1,0)</f>
        <v>0</v>
      </c>
      <c r="AD275" s="4">
        <f ca="1">IF(Table1[[#This Row],[field of work]] = "health", 1,0)</f>
        <v>0</v>
      </c>
      <c r="AE275" s="4">
        <f ca="1">IF(Table1[[#This Row],[field of work]] = "construction", 1,0)</f>
        <v>0</v>
      </c>
      <c r="AF275" s="4">
        <f ca="1">IF(Table1[[#This Row],[field of work]] = "IT", 1,0)</f>
        <v>0</v>
      </c>
      <c r="AG275" s="4">
        <f ca="1">IF(Table1[[#This Row],[field of work]] = "general work", 1,0)</f>
        <v>0</v>
      </c>
      <c r="AH275" s="4">
        <f ca="1">IF(Table1[[#This Row],[field of work]] = "agriculture", 1,0)</f>
        <v>1</v>
      </c>
      <c r="AI275" s="4"/>
      <c r="AJ275" s="4"/>
      <c r="AK275" s="4"/>
      <c r="AL275" s="4"/>
      <c r="AM275" s="4"/>
      <c r="AN275" s="4"/>
      <c r="AO275" s="8"/>
      <c r="AP275" s="18">
        <f t="shared" ca="1" si="127"/>
        <v>3052.9498985097139</v>
      </c>
      <c r="AQ275" s="19"/>
      <c r="AR275" s="23">
        <f ca="1">IF(Table1[[#This Row],[Debt]]&gt;$AS$2,1,0)</f>
        <v>1</v>
      </c>
      <c r="AS275" s="24"/>
      <c r="AT275" s="24"/>
      <c r="AU275" s="19"/>
      <c r="AV275" s="24"/>
      <c r="AW275" s="82">
        <f ca="1">Table1[[#This Row],[Mortage left]]/Table1[[#This Row],[Value of the house]]</f>
        <v>0.12616370704154922</v>
      </c>
      <c r="AX275" s="29">
        <f t="shared" ca="1" si="128"/>
        <v>1</v>
      </c>
      <c r="AY275" s="30"/>
      <c r="AZ275" s="19"/>
      <c r="BA275" s="68">
        <f ca="1" xml:space="preserve"> IF(Table1[[#This Row],[Area]]="Sedi Beshr",Table1[[#This Row],[Income]],0)</f>
        <v>0</v>
      </c>
      <c r="BB275" s="65"/>
      <c r="BC275" s="65">
        <f ca="1" xml:space="preserve"> IF(Table1[[#This Row],[Area]]="Miami",Table1[[#This Row],[Income]],0)</f>
        <v>0</v>
      </c>
      <c r="BD275" s="65"/>
      <c r="BE275" s="65">
        <f ca="1" xml:space="preserve"> IF(Table1[[#This Row],[Area]]="El-Shatbi",Table1[[#This Row],[Income]],0)</f>
        <v>0</v>
      </c>
      <c r="BF275" s="65"/>
      <c r="BG275" s="65">
        <f ca="1" xml:space="preserve"> IF(Table1[[#This Row],[Area]]="el-Hanovil",Table1[[#This Row],[Income]],0)</f>
        <v>0</v>
      </c>
      <c r="BH275" s="65"/>
      <c r="BI275" s="65">
        <f ca="1" xml:space="preserve"> IF(Table1[[#This Row],[Area]]="El-Dekhila",Table1[[#This Row],[Income]],0)</f>
        <v>3528</v>
      </c>
      <c r="BJ275" s="66"/>
      <c r="BK275" s="16"/>
      <c r="BL275" s="68">
        <f ca="1"/>
        <v>0</v>
      </c>
      <c r="BM275" s="65"/>
      <c r="BN275" s="65">
        <f ca="1"/>
        <v>0</v>
      </c>
      <c r="BO275" s="65"/>
      <c r="BP275" s="65">
        <f ca="1"/>
        <v>0</v>
      </c>
      <c r="BQ275" s="65"/>
      <c r="BR275" s="65">
        <f ca="1"/>
        <v>0</v>
      </c>
      <c r="BS275" s="65"/>
      <c r="BT275" s="65">
        <f ca="1"/>
        <v>0</v>
      </c>
      <c r="BU275" s="24"/>
      <c r="BV275" s="65">
        <f ca="1"/>
        <v>1585</v>
      </c>
      <c r="BW275" s="19"/>
      <c r="BX275" s="16"/>
      <c r="BY275" s="56">
        <f ca="1">IF(Table1[[#This Row],[Debt]]&gt;Table1[[#This Row],[Income]],1,0)</f>
        <v>1</v>
      </c>
      <c r="BZ275" s="19"/>
      <c r="CA275" s="24"/>
      <c r="CB275" s="76">
        <f t="shared" ca="1" si="129"/>
        <v>24</v>
      </c>
      <c r="CC275" s="24"/>
      <c r="CD275" s="19"/>
      <c r="CE275" s="16"/>
      <c r="CF275" s="16"/>
      <c r="CG275" s="16"/>
      <c r="CH275" s="16"/>
    </row>
    <row r="276" spans="1:86" x14ac:dyDescent="0.35">
      <c r="A276" s="1">
        <f t="shared" ca="1" si="105"/>
        <v>0</v>
      </c>
      <c r="B276" s="1" t="str">
        <f t="shared" ca="1" si="106"/>
        <v>Men</v>
      </c>
      <c r="C276" s="1">
        <f t="shared" ca="1" si="107"/>
        <v>21</v>
      </c>
      <c r="D276" s="1">
        <f t="shared" ca="1" si="108"/>
        <v>4</v>
      </c>
      <c r="E276" s="1" t="str">
        <f t="shared" ca="1" si="109"/>
        <v>IT</v>
      </c>
      <c r="F276" s="1">
        <f t="shared" ca="1" si="110"/>
        <v>4</v>
      </c>
      <c r="G276" s="1" t="str">
        <f t="shared" ca="1" si="111"/>
        <v>technical</v>
      </c>
      <c r="H276" s="1">
        <f t="shared" ca="1" si="112"/>
        <v>4</v>
      </c>
      <c r="I276" s="1">
        <f t="shared" ca="1" si="104"/>
        <v>2</v>
      </c>
      <c r="J276" s="70">
        <f t="shared" ca="1" si="113"/>
        <v>6984</v>
      </c>
      <c r="K276" s="1">
        <f t="shared" ca="1" si="114"/>
        <v>4</v>
      </c>
      <c r="L276" s="1" t="str">
        <f t="shared" ca="1" si="115"/>
        <v>El-Dekhila</v>
      </c>
      <c r="M276" s="70">
        <f t="shared" ca="1" si="116"/>
        <v>34920</v>
      </c>
      <c r="N276" s="70">
        <f t="shared" ca="1" si="117"/>
        <v>24953.479464371212</v>
      </c>
      <c r="O276" s="70">
        <f t="shared" ca="1" si="118"/>
        <v>6424.2815198358976</v>
      </c>
      <c r="P276" s="70">
        <f t="shared" ca="1" si="119"/>
        <v>4973</v>
      </c>
      <c r="Q276" s="70">
        <f t="shared" ca="1" si="120"/>
        <v>5196.17369145258</v>
      </c>
      <c r="R276" s="70">
        <f t="shared" ca="1" si="121"/>
        <v>3921.196481684663</v>
      </c>
      <c r="S276" s="70">
        <f t="shared" ca="1" si="122"/>
        <v>45265.478001520562</v>
      </c>
      <c r="T276" s="70">
        <f t="shared" ca="1" si="123"/>
        <v>35122.653155823791</v>
      </c>
      <c r="U276" s="70">
        <f t="shared" ca="1" si="124"/>
        <v>10142.82484569677</v>
      </c>
      <c r="W276" s="7">
        <f t="shared" ca="1" si="125"/>
        <v>0</v>
      </c>
      <c r="X276" s="4">
        <f t="shared" ca="1" si="126"/>
        <v>1</v>
      </c>
      <c r="Y276" s="4"/>
      <c r="Z276" s="4"/>
      <c r="AA276" s="8"/>
      <c r="AC276" s="7">
        <f ca="1">IF(Table1[[#This Row],[field of work]] = "teaching",1,0)</f>
        <v>0</v>
      </c>
      <c r="AD276" s="4">
        <f ca="1">IF(Table1[[#This Row],[field of work]] = "health", 1,0)</f>
        <v>0</v>
      </c>
      <c r="AE276" s="4">
        <f ca="1">IF(Table1[[#This Row],[field of work]] = "construction", 1,0)</f>
        <v>0</v>
      </c>
      <c r="AF276" s="4">
        <f ca="1">IF(Table1[[#This Row],[field of work]] = "IT", 1,0)</f>
        <v>1</v>
      </c>
      <c r="AG276" s="4">
        <f ca="1">IF(Table1[[#This Row],[field of work]] = "general work", 1,0)</f>
        <v>0</v>
      </c>
      <c r="AH276" s="4">
        <f ca="1">IF(Table1[[#This Row],[field of work]] = "agriculture", 1,0)</f>
        <v>0</v>
      </c>
      <c r="AI276" s="4"/>
      <c r="AJ276" s="4"/>
      <c r="AK276" s="4"/>
      <c r="AL276" s="4"/>
      <c r="AM276" s="4"/>
      <c r="AN276" s="4"/>
      <c r="AO276" s="8"/>
      <c r="AP276" s="18">
        <f t="shared" ca="1" si="127"/>
        <v>3212.1407599179488</v>
      </c>
      <c r="AQ276" s="19"/>
      <c r="AR276" s="23">
        <f ca="1">IF(Table1[[#This Row],[Debt]]&gt;$AS$2,1,0)</f>
        <v>1</v>
      </c>
      <c r="AS276" s="24"/>
      <c r="AT276" s="24"/>
      <c r="AU276" s="19"/>
      <c r="AV276" s="24"/>
      <c r="AW276" s="82">
        <f ca="1">Table1[[#This Row],[Mortage left]]/Table1[[#This Row],[Value of the house]]</f>
        <v>0.71458990447798432</v>
      </c>
      <c r="AX276" s="29">
        <f t="shared" ca="1" si="128"/>
        <v>0</v>
      </c>
      <c r="AY276" s="30"/>
      <c r="AZ276" s="19"/>
      <c r="BA276" s="68">
        <f ca="1" xml:space="preserve"> IF(Table1[[#This Row],[Area]]="Sedi Beshr",Table1[[#This Row],[Income]],0)</f>
        <v>0</v>
      </c>
      <c r="BB276" s="65"/>
      <c r="BC276" s="65">
        <f ca="1" xml:space="preserve"> IF(Table1[[#This Row],[Area]]="Miami",Table1[[#This Row],[Income]],0)</f>
        <v>0</v>
      </c>
      <c r="BD276" s="65"/>
      <c r="BE276" s="65">
        <f ca="1" xml:space="preserve"> IF(Table1[[#This Row],[Area]]="El-Shatbi",Table1[[#This Row],[Income]],0)</f>
        <v>0</v>
      </c>
      <c r="BF276" s="65"/>
      <c r="BG276" s="65">
        <f ca="1" xml:space="preserve"> IF(Table1[[#This Row],[Area]]="el-Hanovil",Table1[[#This Row],[Income]],0)</f>
        <v>0</v>
      </c>
      <c r="BH276" s="65"/>
      <c r="BI276" s="65">
        <f ca="1" xml:space="preserve"> IF(Table1[[#This Row],[Area]]="El-Dekhila",Table1[[#This Row],[Income]],0)</f>
        <v>6984</v>
      </c>
      <c r="BJ276" s="66"/>
      <c r="BK276" s="16"/>
      <c r="BL276" s="68">
        <f ca="1"/>
        <v>0</v>
      </c>
      <c r="BM276" s="65"/>
      <c r="BN276" s="65">
        <f ca="1"/>
        <v>0</v>
      </c>
      <c r="BO276" s="65"/>
      <c r="BP276" s="65">
        <f ca="1"/>
        <v>0</v>
      </c>
      <c r="BQ276" s="65"/>
      <c r="BR276" s="65">
        <f ca="1"/>
        <v>0</v>
      </c>
      <c r="BS276" s="65"/>
      <c r="BT276" s="65">
        <f ca="1"/>
        <v>0</v>
      </c>
      <c r="BU276" s="24"/>
      <c r="BV276" s="65">
        <f ca="1"/>
        <v>3528</v>
      </c>
      <c r="BW276" s="19"/>
      <c r="BX276" s="16"/>
      <c r="BY276" s="56">
        <f ca="1">IF(Table1[[#This Row],[Debt]]&gt;Table1[[#This Row],[Income]],1,0)</f>
        <v>0</v>
      </c>
      <c r="BZ276" s="19"/>
      <c r="CA276" s="24"/>
      <c r="CB276" s="76">
        <f t="shared" ca="1" si="129"/>
        <v>38</v>
      </c>
      <c r="CC276" s="24"/>
      <c r="CD276" s="19"/>
      <c r="CE276" s="16"/>
      <c r="CF276" s="16"/>
      <c r="CG276" s="16"/>
      <c r="CH276" s="16"/>
    </row>
    <row r="277" spans="1:86" x14ac:dyDescent="0.35">
      <c r="A277" s="1">
        <f t="shared" ca="1" si="105"/>
        <v>0</v>
      </c>
      <c r="B277" s="1" t="str">
        <f t="shared" ca="1" si="106"/>
        <v>Men</v>
      </c>
      <c r="C277" s="1">
        <f t="shared" ca="1" si="107"/>
        <v>35</v>
      </c>
      <c r="D277" s="1">
        <f t="shared" ca="1" si="108"/>
        <v>4</v>
      </c>
      <c r="E277" s="1" t="str">
        <f t="shared" ca="1" si="109"/>
        <v>IT</v>
      </c>
      <c r="F277" s="1">
        <f t="shared" ca="1" si="110"/>
        <v>4</v>
      </c>
      <c r="G277" s="1" t="str">
        <f t="shared" ca="1" si="111"/>
        <v>technical</v>
      </c>
      <c r="H277" s="1">
        <f t="shared" ca="1" si="112"/>
        <v>0</v>
      </c>
      <c r="I277" s="1">
        <f t="shared" ca="1" si="104"/>
        <v>2</v>
      </c>
      <c r="J277" s="70">
        <f t="shared" ca="1" si="113"/>
        <v>4570</v>
      </c>
      <c r="K277" s="1">
        <f t="shared" ca="1" si="114"/>
        <v>4</v>
      </c>
      <c r="L277" s="1" t="str">
        <f t="shared" ca="1" si="115"/>
        <v>El-Dekhila</v>
      </c>
      <c r="M277" s="70">
        <f t="shared" ca="1" si="116"/>
        <v>13710</v>
      </c>
      <c r="N277" s="70">
        <f t="shared" ca="1" si="117"/>
        <v>2491.4275467716966</v>
      </c>
      <c r="O277" s="70">
        <f t="shared" ca="1" si="118"/>
        <v>1839.477445967532</v>
      </c>
      <c r="P277" s="70">
        <f t="shared" ca="1" si="119"/>
        <v>1448</v>
      </c>
      <c r="Q277" s="70">
        <f t="shared" ca="1" si="120"/>
        <v>7533.9429555097113</v>
      </c>
      <c r="R277" s="70">
        <f t="shared" ca="1" si="121"/>
        <v>563.97988375171167</v>
      </c>
      <c r="S277" s="70">
        <f t="shared" ca="1" si="122"/>
        <v>16113.457329719244</v>
      </c>
      <c r="T277" s="70">
        <f t="shared" ca="1" si="123"/>
        <v>11473.370502281408</v>
      </c>
      <c r="U277" s="70">
        <f t="shared" ca="1" si="124"/>
        <v>4640.0868274378354</v>
      </c>
      <c r="W277" s="7">
        <f t="shared" ca="1" si="125"/>
        <v>0</v>
      </c>
      <c r="X277" s="4">
        <f t="shared" ca="1" si="126"/>
        <v>1</v>
      </c>
      <c r="Y277" s="4"/>
      <c r="Z277" s="4"/>
      <c r="AA277" s="8"/>
      <c r="AC277" s="7">
        <f ca="1">IF(Table1[[#This Row],[field of work]] = "teaching",1,0)</f>
        <v>0</v>
      </c>
      <c r="AD277" s="4">
        <f ca="1">IF(Table1[[#This Row],[field of work]] = "health", 1,0)</f>
        <v>0</v>
      </c>
      <c r="AE277" s="4">
        <f ca="1">IF(Table1[[#This Row],[field of work]] = "construction", 1,0)</f>
        <v>0</v>
      </c>
      <c r="AF277" s="4">
        <f ca="1">IF(Table1[[#This Row],[field of work]] = "IT", 1,0)</f>
        <v>1</v>
      </c>
      <c r="AG277" s="4">
        <f ca="1">IF(Table1[[#This Row],[field of work]] = "general work", 1,0)</f>
        <v>0</v>
      </c>
      <c r="AH277" s="4">
        <f ca="1">IF(Table1[[#This Row],[field of work]] = "agriculture", 1,0)</f>
        <v>0</v>
      </c>
      <c r="AI277" s="4"/>
      <c r="AJ277" s="4"/>
      <c r="AK277" s="4"/>
      <c r="AL277" s="4"/>
      <c r="AM277" s="4"/>
      <c r="AN277" s="4"/>
      <c r="AO277" s="8"/>
      <c r="AP277" s="18">
        <f t="shared" ca="1" si="127"/>
        <v>919.73872298376602</v>
      </c>
      <c r="AQ277" s="19"/>
      <c r="AR277" s="23">
        <f ca="1">IF(Table1[[#This Row],[Debt]]&gt;$AS$2,1,0)</f>
        <v>1</v>
      </c>
      <c r="AS277" s="24"/>
      <c r="AT277" s="24"/>
      <c r="AU277" s="19"/>
      <c r="AV277" s="24"/>
      <c r="AW277" s="82">
        <f ca="1">Table1[[#This Row],[Mortage left]]/Table1[[#This Row],[Value of the house]]</f>
        <v>0.18172338050851178</v>
      </c>
      <c r="AX277" s="29">
        <f t="shared" ca="1" si="128"/>
        <v>1</v>
      </c>
      <c r="AY277" s="30"/>
      <c r="AZ277" s="19"/>
      <c r="BA277" s="68">
        <f ca="1" xml:space="preserve"> IF(Table1[[#This Row],[Area]]="Sedi Beshr",Table1[[#This Row],[Income]],0)</f>
        <v>0</v>
      </c>
      <c r="BB277" s="65"/>
      <c r="BC277" s="65">
        <f ca="1" xml:space="preserve"> IF(Table1[[#This Row],[Area]]="Miami",Table1[[#This Row],[Income]],0)</f>
        <v>0</v>
      </c>
      <c r="BD277" s="65"/>
      <c r="BE277" s="65">
        <f ca="1" xml:space="preserve"> IF(Table1[[#This Row],[Area]]="El-Shatbi",Table1[[#This Row],[Income]],0)</f>
        <v>0</v>
      </c>
      <c r="BF277" s="65"/>
      <c r="BG277" s="65">
        <f ca="1" xml:space="preserve"> IF(Table1[[#This Row],[Area]]="el-Hanovil",Table1[[#This Row],[Income]],0)</f>
        <v>0</v>
      </c>
      <c r="BH277" s="65"/>
      <c r="BI277" s="65">
        <f ca="1" xml:space="preserve"> IF(Table1[[#This Row],[Area]]="El-Dekhila",Table1[[#This Row],[Income]],0)</f>
        <v>4570</v>
      </c>
      <c r="BJ277" s="66"/>
      <c r="BK277" s="16"/>
      <c r="BL277" s="68">
        <f ca="1"/>
        <v>0</v>
      </c>
      <c r="BM277" s="65"/>
      <c r="BN277" s="65">
        <f ca="1"/>
        <v>0</v>
      </c>
      <c r="BO277" s="65"/>
      <c r="BP277" s="65">
        <f ca="1"/>
        <v>0</v>
      </c>
      <c r="BQ277" s="65"/>
      <c r="BR277" s="65">
        <f ca="1"/>
        <v>6984</v>
      </c>
      <c r="BS277" s="65"/>
      <c r="BT277" s="65">
        <f ca="1"/>
        <v>0</v>
      </c>
      <c r="BU277" s="24"/>
      <c r="BV277" s="65">
        <f ca="1"/>
        <v>0</v>
      </c>
      <c r="BW277" s="19"/>
      <c r="BX277" s="16"/>
      <c r="BY277" s="56">
        <f ca="1">IF(Table1[[#This Row],[Debt]]&gt;Table1[[#This Row],[Income]],1,0)</f>
        <v>1</v>
      </c>
      <c r="BZ277" s="19"/>
      <c r="CA277" s="24"/>
      <c r="CB277" s="76">
        <f t="shared" ca="1" si="129"/>
        <v>21</v>
      </c>
      <c r="CC277" s="24"/>
      <c r="CD277" s="19"/>
      <c r="CE277" s="16"/>
      <c r="CF277" s="16"/>
      <c r="CG277" s="16"/>
      <c r="CH277" s="16"/>
    </row>
    <row r="278" spans="1:86" x14ac:dyDescent="0.35">
      <c r="A278" s="1">
        <f t="shared" ca="1" si="105"/>
        <v>1</v>
      </c>
      <c r="B278" s="1" t="str">
        <f t="shared" ca="1" si="106"/>
        <v>Women</v>
      </c>
      <c r="C278" s="1">
        <f t="shared" ca="1" si="107"/>
        <v>23</v>
      </c>
      <c r="D278" s="1">
        <f t="shared" ca="1" si="108"/>
        <v>4</v>
      </c>
      <c r="E278" s="1" t="str">
        <f t="shared" ca="1" si="109"/>
        <v>IT</v>
      </c>
      <c r="F278" s="1">
        <f t="shared" ca="1" si="110"/>
        <v>1</v>
      </c>
      <c r="G278" s="1" t="str">
        <f t="shared" ca="1" si="111"/>
        <v>High school</v>
      </c>
      <c r="H278" s="1">
        <f t="shared" ca="1" si="112"/>
        <v>0</v>
      </c>
      <c r="I278" s="1">
        <f t="shared" ca="1" si="104"/>
        <v>3</v>
      </c>
      <c r="J278" s="70">
        <f t="shared" ca="1" si="113"/>
        <v>1995</v>
      </c>
      <c r="K278" s="1">
        <f t="shared" ca="1" si="114"/>
        <v>4</v>
      </c>
      <c r="L278" s="1" t="str">
        <f t="shared" ca="1" si="115"/>
        <v>El-Dekhila</v>
      </c>
      <c r="M278" s="70">
        <f t="shared" ca="1" si="116"/>
        <v>11970</v>
      </c>
      <c r="N278" s="70">
        <f t="shared" ca="1" si="117"/>
        <v>11021.944091616082</v>
      </c>
      <c r="O278" s="70">
        <f t="shared" ca="1" si="118"/>
        <v>407.33247253310293</v>
      </c>
      <c r="P278" s="70">
        <f t="shared" ca="1" si="119"/>
        <v>47</v>
      </c>
      <c r="Q278" s="70">
        <f t="shared" ca="1" si="120"/>
        <v>2210.3068273657314</v>
      </c>
      <c r="R278" s="70">
        <f t="shared" ca="1" si="121"/>
        <v>2823.0954718869843</v>
      </c>
      <c r="S278" s="70">
        <f t="shared" ca="1" si="122"/>
        <v>15200.427944420087</v>
      </c>
      <c r="T278" s="70">
        <f t="shared" ca="1" si="123"/>
        <v>13279.250918981814</v>
      </c>
      <c r="U278" s="70">
        <f t="shared" ca="1" si="124"/>
        <v>1921.1770254382736</v>
      </c>
      <c r="W278" s="7">
        <f t="shared" ca="1" si="125"/>
        <v>1</v>
      </c>
      <c r="X278" s="4">
        <f t="shared" ca="1" si="126"/>
        <v>0</v>
      </c>
      <c r="Y278" s="4"/>
      <c r="Z278" s="4"/>
      <c r="AA278" s="8"/>
      <c r="AC278" s="7">
        <f ca="1">IF(Table1[[#This Row],[field of work]] = "teaching",1,0)</f>
        <v>0</v>
      </c>
      <c r="AD278" s="4">
        <f ca="1">IF(Table1[[#This Row],[field of work]] = "health", 1,0)</f>
        <v>0</v>
      </c>
      <c r="AE278" s="4">
        <f ca="1">IF(Table1[[#This Row],[field of work]] = "construction", 1,0)</f>
        <v>0</v>
      </c>
      <c r="AF278" s="4">
        <f ca="1">IF(Table1[[#This Row],[field of work]] = "IT", 1,0)</f>
        <v>1</v>
      </c>
      <c r="AG278" s="4">
        <f ca="1">IF(Table1[[#This Row],[field of work]] = "general work", 1,0)</f>
        <v>0</v>
      </c>
      <c r="AH278" s="4">
        <f ca="1">IF(Table1[[#This Row],[field of work]] = "agriculture", 1,0)</f>
        <v>0</v>
      </c>
      <c r="AI278" s="4"/>
      <c r="AJ278" s="4"/>
      <c r="AK278" s="4"/>
      <c r="AL278" s="4"/>
      <c r="AM278" s="4"/>
      <c r="AN278" s="4"/>
      <c r="AO278" s="8"/>
      <c r="AP278" s="18">
        <f t="shared" ca="1" si="127"/>
        <v>135.77749084436763</v>
      </c>
      <c r="AQ278" s="19"/>
      <c r="AR278" s="23">
        <f ca="1">IF(Table1[[#This Row],[Debt]]&gt;$AS$2,1,0)</f>
        <v>1</v>
      </c>
      <c r="AS278" s="24"/>
      <c r="AT278" s="24"/>
      <c r="AU278" s="19"/>
      <c r="AV278" s="24"/>
      <c r="AW278" s="82">
        <f ca="1">Table1[[#This Row],[Mortage left]]/Table1[[#This Row],[Value of the house]]</f>
        <v>0.9207973343037662</v>
      </c>
      <c r="AX278" s="29">
        <f t="shared" ca="1" si="128"/>
        <v>0</v>
      </c>
      <c r="AY278" s="30"/>
      <c r="AZ278" s="19"/>
      <c r="BA278" s="68">
        <f ca="1" xml:space="preserve"> IF(Table1[[#This Row],[Area]]="Sedi Beshr",Table1[[#This Row],[Income]],0)</f>
        <v>0</v>
      </c>
      <c r="BB278" s="65"/>
      <c r="BC278" s="65">
        <f ca="1" xml:space="preserve"> IF(Table1[[#This Row],[Area]]="Miami",Table1[[#This Row],[Income]],0)</f>
        <v>0</v>
      </c>
      <c r="BD278" s="65"/>
      <c r="BE278" s="65">
        <f ca="1" xml:space="preserve"> IF(Table1[[#This Row],[Area]]="El-Shatbi",Table1[[#This Row],[Income]],0)</f>
        <v>0</v>
      </c>
      <c r="BF278" s="65"/>
      <c r="BG278" s="65">
        <f ca="1" xml:space="preserve"> IF(Table1[[#This Row],[Area]]="el-Hanovil",Table1[[#This Row],[Income]],0)</f>
        <v>0</v>
      </c>
      <c r="BH278" s="65"/>
      <c r="BI278" s="65">
        <f ca="1" xml:space="preserve"> IF(Table1[[#This Row],[Area]]="El-Dekhila",Table1[[#This Row],[Income]],0)</f>
        <v>1995</v>
      </c>
      <c r="BJ278" s="66"/>
      <c r="BK278" s="16"/>
      <c r="BL278" s="68">
        <f ca="1"/>
        <v>0</v>
      </c>
      <c r="BM278" s="65"/>
      <c r="BN278" s="65">
        <f ca="1"/>
        <v>0</v>
      </c>
      <c r="BO278" s="65"/>
      <c r="BP278" s="65">
        <f ca="1"/>
        <v>0</v>
      </c>
      <c r="BQ278" s="65"/>
      <c r="BR278" s="65">
        <f ca="1"/>
        <v>4570</v>
      </c>
      <c r="BS278" s="65"/>
      <c r="BT278" s="65">
        <f ca="1"/>
        <v>0</v>
      </c>
      <c r="BU278" s="24"/>
      <c r="BV278" s="65">
        <f ca="1"/>
        <v>0</v>
      </c>
      <c r="BW278" s="19"/>
      <c r="BX278" s="16"/>
      <c r="BY278" s="56">
        <f ca="1">IF(Table1[[#This Row],[Debt]]&gt;Table1[[#This Row],[Income]],1,0)</f>
        <v>1</v>
      </c>
      <c r="BZ278" s="19"/>
      <c r="CA278" s="24"/>
      <c r="CB278" s="76">
        <f t="shared" ca="1" si="129"/>
        <v>35</v>
      </c>
      <c r="CC278" s="24"/>
      <c r="CD278" s="19"/>
      <c r="CE278" s="16"/>
      <c r="CF278" s="16"/>
      <c r="CG278" s="16"/>
      <c r="CH278" s="16"/>
    </row>
    <row r="279" spans="1:86" x14ac:dyDescent="0.35">
      <c r="A279" s="1">
        <f t="shared" ca="1" si="105"/>
        <v>1</v>
      </c>
      <c r="B279" s="1" t="str">
        <f t="shared" ca="1" si="106"/>
        <v>Women</v>
      </c>
      <c r="C279" s="1">
        <f t="shared" ca="1" si="107"/>
        <v>37</v>
      </c>
      <c r="D279" s="1">
        <f t="shared" ca="1" si="108"/>
        <v>5</v>
      </c>
      <c r="E279" s="1" t="str">
        <f t="shared" ca="1" si="109"/>
        <v>general work</v>
      </c>
      <c r="F279" s="1">
        <f t="shared" ca="1" si="110"/>
        <v>4</v>
      </c>
      <c r="G279" s="1" t="str">
        <f t="shared" ca="1" si="111"/>
        <v>technical</v>
      </c>
      <c r="H279" s="1">
        <f t="shared" ca="1" si="112"/>
        <v>4</v>
      </c>
      <c r="I279" s="1">
        <f t="shared" ca="1" si="104"/>
        <v>3</v>
      </c>
      <c r="J279" s="70">
        <f t="shared" ca="1" si="113"/>
        <v>5345</v>
      </c>
      <c r="K279" s="1">
        <f t="shared" ca="1" si="114"/>
        <v>5</v>
      </c>
      <c r="L279" s="1" t="str">
        <f t="shared" ca="1" si="115"/>
        <v>Sedi Beshr</v>
      </c>
      <c r="M279" s="70">
        <f t="shared" ca="1" si="116"/>
        <v>26725</v>
      </c>
      <c r="N279" s="70">
        <f t="shared" ca="1" si="117"/>
        <v>26316.843904326932</v>
      </c>
      <c r="O279" s="70">
        <f t="shared" ca="1" si="118"/>
        <v>4382.1241748906441</v>
      </c>
      <c r="P279" s="70">
        <f t="shared" ca="1" si="119"/>
        <v>1757</v>
      </c>
      <c r="Q279" s="70">
        <f t="shared" ca="1" si="120"/>
        <v>3813.2937846868135</v>
      </c>
      <c r="R279" s="70">
        <f t="shared" ca="1" si="121"/>
        <v>6280.1932092759816</v>
      </c>
      <c r="S279" s="70">
        <f t="shared" ca="1" si="122"/>
        <v>37387.317384166628</v>
      </c>
      <c r="T279" s="70">
        <f t="shared" ca="1" si="123"/>
        <v>31887.137689013747</v>
      </c>
      <c r="U279" s="70">
        <f t="shared" ca="1" si="124"/>
        <v>5500.1796951528813</v>
      </c>
      <c r="W279" s="7">
        <f t="shared" ca="1" si="125"/>
        <v>1</v>
      </c>
      <c r="X279" s="4">
        <f t="shared" ca="1" si="126"/>
        <v>0</v>
      </c>
      <c r="Y279" s="4"/>
      <c r="Z279" s="4"/>
      <c r="AA279" s="8"/>
      <c r="AC279" s="7">
        <f ca="1">IF(Table1[[#This Row],[field of work]] = "teaching",1,0)</f>
        <v>0</v>
      </c>
      <c r="AD279" s="4">
        <f ca="1">IF(Table1[[#This Row],[field of work]] = "health", 1,0)</f>
        <v>0</v>
      </c>
      <c r="AE279" s="4">
        <f ca="1">IF(Table1[[#This Row],[field of work]] = "construction", 1,0)</f>
        <v>0</v>
      </c>
      <c r="AF279" s="4">
        <f ca="1">IF(Table1[[#This Row],[field of work]] = "IT", 1,0)</f>
        <v>0</v>
      </c>
      <c r="AG279" s="4">
        <f ca="1">IF(Table1[[#This Row],[field of work]] = "general work", 1,0)</f>
        <v>1</v>
      </c>
      <c r="AH279" s="4">
        <f ca="1">IF(Table1[[#This Row],[field of work]] = "agriculture", 1,0)</f>
        <v>0</v>
      </c>
      <c r="AI279" s="4"/>
      <c r="AJ279" s="4"/>
      <c r="AK279" s="4"/>
      <c r="AL279" s="4"/>
      <c r="AM279" s="4"/>
      <c r="AN279" s="4"/>
      <c r="AO279" s="8"/>
      <c r="AP279" s="18">
        <f t="shared" ca="1" si="127"/>
        <v>1460.7080582968813</v>
      </c>
      <c r="AQ279" s="19"/>
      <c r="AR279" s="23">
        <f ca="1">IF(Table1[[#This Row],[Debt]]&gt;$AS$2,1,0)</f>
        <v>1</v>
      </c>
      <c r="AS279" s="24"/>
      <c r="AT279" s="24"/>
      <c r="AU279" s="19"/>
      <c r="AV279" s="24"/>
      <c r="AW279" s="82">
        <f ca="1">Table1[[#This Row],[Mortage left]]/Table1[[#This Row],[Value of the house]]</f>
        <v>0.98472755488594699</v>
      </c>
      <c r="AX279" s="29">
        <f t="shared" ca="1" si="128"/>
        <v>0</v>
      </c>
      <c r="AY279" s="30"/>
      <c r="AZ279" s="19"/>
      <c r="BA279" s="68">
        <f ca="1" xml:space="preserve"> IF(Table1[[#This Row],[Area]]="Sedi Beshr",Table1[[#This Row],[Income]],0)</f>
        <v>5345</v>
      </c>
      <c r="BB279" s="65"/>
      <c r="BC279" s="65">
        <f ca="1" xml:space="preserve"> IF(Table1[[#This Row],[Area]]="Miami",Table1[[#This Row],[Income]],0)</f>
        <v>0</v>
      </c>
      <c r="BD279" s="65"/>
      <c r="BE279" s="65">
        <f ca="1" xml:space="preserve"> IF(Table1[[#This Row],[Area]]="El-Shatbi",Table1[[#This Row],[Income]],0)</f>
        <v>0</v>
      </c>
      <c r="BF279" s="65"/>
      <c r="BG279" s="65">
        <f ca="1" xml:space="preserve"> IF(Table1[[#This Row],[Area]]="el-Hanovil",Table1[[#This Row],[Income]],0)</f>
        <v>0</v>
      </c>
      <c r="BH279" s="65"/>
      <c r="BI279" s="65">
        <f ca="1" xml:space="preserve"> IF(Table1[[#This Row],[Area]]="El-Dekhila",Table1[[#This Row],[Income]],0)</f>
        <v>0</v>
      </c>
      <c r="BJ279" s="66"/>
      <c r="BK279" s="16"/>
      <c r="BL279" s="68">
        <f ca="1"/>
        <v>0</v>
      </c>
      <c r="BM279" s="65"/>
      <c r="BN279" s="65">
        <f ca="1"/>
        <v>0</v>
      </c>
      <c r="BO279" s="65"/>
      <c r="BP279" s="65">
        <f ca="1"/>
        <v>0</v>
      </c>
      <c r="BQ279" s="65"/>
      <c r="BR279" s="65">
        <f ca="1"/>
        <v>1995</v>
      </c>
      <c r="BS279" s="65"/>
      <c r="BT279" s="65">
        <f ca="1"/>
        <v>0</v>
      </c>
      <c r="BU279" s="24"/>
      <c r="BV279" s="65">
        <f ca="1"/>
        <v>0</v>
      </c>
      <c r="BW279" s="19"/>
      <c r="BX279" s="16"/>
      <c r="BY279" s="56">
        <f ca="1">IF(Table1[[#This Row],[Debt]]&gt;Table1[[#This Row],[Income]],1,0)</f>
        <v>0</v>
      </c>
      <c r="BZ279" s="19"/>
      <c r="CA279" s="24"/>
      <c r="CB279" s="76">
        <f t="shared" ca="1" si="129"/>
        <v>23</v>
      </c>
      <c r="CC279" s="24"/>
      <c r="CD279" s="19"/>
      <c r="CE279" s="16"/>
      <c r="CF279" s="16"/>
      <c r="CG279" s="16"/>
      <c r="CH279" s="16"/>
    </row>
    <row r="280" spans="1:86" x14ac:dyDescent="0.35">
      <c r="A280" s="1">
        <f t="shared" ca="1" si="105"/>
        <v>1</v>
      </c>
      <c r="B280" s="1" t="str">
        <f t="shared" ca="1" si="106"/>
        <v>Women</v>
      </c>
      <c r="C280" s="1">
        <f t="shared" ca="1" si="107"/>
        <v>30</v>
      </c>
      <c r="D280" s="1">
        <f t="shared" ca="1" si="108"/>
        <v>4</v>
      </c>
      <c r="E280" s="1" t="str">
        <f t="shared" ca="1" si="109"/>
        <v>IT</v>
      </c>
      <c r="F280" s="1">
        <f t="shared" ca="1" si="110"/>
        <v>2</v>
      </c>
      <c r="G280" s="1" t="str">
        <f t="shared" ca="1" si="111"/>
        <v>college</v>
      </c>
      <c r="H280" s="1">
        <f t="shared" ca="1" si="112"/>
        <v>2</v>
      </c>
      <c r="I280" s="1">
        <f t="shared" ca="1" si="104"/>
        <v>1</v>
      </c>
      <c r="J280" s="70">
        <f t="shared" ca="1" si="113"/>
        <v>3471</v>
      </c>
      <c r="K280" s="1">
        <f t="shared" ca="1" si="114"/>
        <v>3</v>
      </c>
      <c r="L280" s="1" t="str">
        <f t="shared" ca="1" si="115"/>
        <v>El-Hanovil</v>
      </c>
      <c r="M280" s="70">
        <f t="shared" ca="1" si="116"/>
        <v>17355</v>
      </c>
      <c r="N280" s="70">
        <f t="shared" ca="1" si="117"/>
        <v>4641.2385627645217</v>
      </c>
      <c r="O280" s="70">
        <f t="shared" ca="1" si="118"/>
        <v>1441.2413870548705</v>
      </c>
      <c r="P280" s="70">
        <f t="shared" ca="1" si="119"/>
        <v>700</v>
      </c>
      <c r="Q280" s="70">
        <f t="shared" ca="1" si="120"/>
        <v>6255.8692331443517</v>
      </c>
      <c r="R280" s="70">
        <f t="shared" ca="1" si="121"/>
        <v>4240.7624509182479</v>
      </c>
      <c r="S280" s="70">
        <f t="shared" ca="1" si="122"/>
        <v>23037.00383797312</v>
      </c>
      <c r="T280" s="70">
        <f t="shared" ca="1" si="123"/>
        <v>11597.107795908873</v>
      </c>
      <c r="U280" s="70">
        <f t="shared" ca="1" si="124"/>
        <v>11439.896042064247</v>
      </c>
      <c r="W280" s="7">
        <f t="shared" ca="1" si="125"/>
        <v>1</v>
      </c>
      <c r="X280" s="4">
        <f t="shared" ca="1" si="126"/>
        <v>0</v>
      </c>
      <c r="Y280" s="4"/>
      <c r="Z280" s="4"/>
      <c r="AA280" s="8"/>
      <c r="AC280" s="7">
        <f ca="1">IF(Table1[[#This Row],[field of work]] = "teaching",1,0)</f>
        <v>0</v>
      </c>
      <c r="AD280" s="4">
        <f ca="1">IF(Table1[[#This Row],[field of work]] = "health", 1,0)</f>
        <v>0</v>
      </c>
      <c r="AE280" s="4">
        <f ca="1">IF(Table1[[#This Row],[field of work]] = "construction", 1,0)</f>
        <v>0</v>
      </c>
      <c r="AF280" s="4">
        <f ca="1">IF(Table1[[#This Row],[field of work]] = "IT", 1,0)</f>
        <v>1</v>
      </c>
      <c r="AG280" s="4">
        <f ca="1">IF(Table1[[#This Row],[field of work]] = "general work", 1,0)</f>
        <v>0</v>
      </c>
      <c r="AH280" s="4">
        <f ca="1">IF(Table1[[#This Row],[field of work]] = "agriculture", 1,0)</f>
        <v>0</v>
      </c>
      <c r="AI280" s="4"/>
      <c r="AJ280" s="4"/>
      <c r="AK280" s="4"/>
      <c r="AL280" s="4"/>
      <c r="AM280" s="4"/>
      <c r="AN280" s="4"/>
      <c r="AO280" s="8"/>
      <c r="AP280" s="18">
        <f t="shared" ca="1" si="127"/>
        <v>1441.2413870548705</v>
      </c>
      <c r="AQ280" s="19"/>
      <c r="AR280" s="23">
        <f ca="1">IF(Table1[[#This Row],[Debt]]&gt;$AS$2,1,0)</f>
        <v>1</v>
      </c>
      <c r="AS280" s="24"/>
      <c r="AT280" s="24"/>
      <c r="AU280" s="19"/>
      <c r="AV280" s="24"/>
      <c r="AW280" s="82">
        <f ca="1">Table1[[#This Row],[Mortage left]]/Table1[[#This Row],[Value of the house]]</f>
        <v>0.26742947639092607</v>
      </c>
      <c r="AX280" s="29">
        <f t="shared" ca="1" si="128"/>
        <v>1</v>
      </c>
      <c r="AY280" s="30"/>
      <c r="AZ280" s="19"/>
      <c r="BA280" s="68">
        <f ca="1" xml:space="preserve"> IF(Table1[[#This Row],[Area]]="Sedi Beshr",Table1[[#This Row],[Income]],0)</f>
        <v>0</v>
      </c>
      <c r="BB280" s="65"/>
      <c r="BC280" s="65">
        <f ca="1" xml:space="preserve"> IF(Table1[[#This Row],[Area]]="Miami",Table1[[#This Row],[Income]],0)</f>
        <v>0</v>
      </c>
      <c r="BD280" s="65"/>
      <c r="BE280" s="65">
        <f ca="1" xml:space="preserve"> IF(Table1[[#This Row],[Area]]="El-Shatbi",Table1[[#This Row],[Income]],0)</f>
        <v>0</v>
      </c>
      <c r="BF280" s="65"/>
      <c r="BG280" s="65">
        <f ca="1" xml:space="preserve"> IF(Table1[[#This Row],[Area]]="el-Hanovil",Table1[[#This Row],[Income]],0)</f>
        <v>3471</v>
      </c>
      <c r="BH280" s="65"/>
      <c r="BI280" s="65">
        <f ca="1" xml:space="preserve"> IF(Table1[[#This Row],[Area]]="El-Dekhila",Table1[[#This Row],[Income]],0)</f>
        <v>0</v>
      </c>
      <c r="BJ280" s="66"/>
      <c r="BK280" s="16"/>
      <c r="BL280" s="68">
        <f ca="1"/>
        <v>0</v>
      </c>
      <c r="BM280" s="65"/>
      <c r="BN280" s="65">
        <f ca="1"/>
        <v>0</v>
      </c>
      <c r="BO280" s="65"/>
      <c r="BP280" s="65">
        <f ca="1"/>
        <v>0</v>
      </c>
      <c r="BQ280" s="65"/>
      <c r="BR280" s="65">
        <f ca="1"/>
        <v>0</v>
      </c>
      <c r="BS280" s="65"/>
      <c r="BT280" s="65">
        <f ca="1"/>
        <v>5345</v>
      </c>
      <c r="BU280" s="24"/>
      <c r="BV280" s="65">
        <f ca="1"/>
        <v>0</v>
      </c>
      <c r="BW280" s="19"/>
      <c r="BX280" s="16"/>
      <c r="BY280" s="56">
        <f ca="1">IF(Table1[[#This Row],[Debt]]&gt;Table1[[#This Row],[Income]],1,0)</f>
        <v>1</v>
      </c>
      <c r="BZ280" s="19"/>
      <c r="CA280" s="24"/>
      <c r="CB280" s="76">
        <f t="shared" ca="1" si="129"/>
        <v>37</v>
      </c>
      <c r="CC280" s="24"/>
      <c r="CD280" s="19"/>
      <c r="CE280" s="16"/>
      <c r="CF280" s="16"/>
      <c r="CG280" s="16"/>
      <c r="CH280" s="16"/>
    </row>
    <row r="281" spans="1:86" x14ac:dyDescent="0.35">
      <c r="A281" s="1">
        <f t="shared" ca="1" si="105"/>
        <v>0</v>
      </c>
      <c r="B281" s="1" t="str">
        <f t="shared" ca="1" si="106"/>
        <v>Men</v>
      </c>
      <c r="C281" s="1">
        <f t="shared" ca="1" si="107"/>
        <v>36</v>
      </c>
      <c r="D281" s="1">
        <f t="shared" ca="1" si="108"/>
        <v>5</v>
      </c>
      <c r="E281" s="1" t="str">
        <f t="shared" ca="1" si="109"/>
        <v>general work</v>
      </c>
      <c r="F281" s="1">
        <f t="shared" ca="1" si="110"/>
        <v>3</v>
      </c>
      <c r="G281" s="1" t="str">
        <f t="shared" ca="1" si="111"/>
        <v>university</v>
      </c>
      <c r="H281" s="1">
        <f t="shared" ca="1" si="112"/>
        <v>0</v>
      </c>
      <c r="I281" s="1">
        <f t="shared" ca="1" si="104"/>
        <v>2</v>
      </c>
      <c r="J281" s="70">
        <f t="shared" ca="1" si="113"/>
        <v>1724</v>
      </c>
      <c r="K281" s="1">
        <f t="shared" ca="1" si="114"/>
        <v>4</v>
      </c>
      <c r="L281" s="1" t="str">
        <f t="shared" ca="1" si="115"/>
        <v>El-Dekhila</v>
      </c>
      <c r="M281" s="70">
        <f t="shared" ca="1" si="116"/>
        <v>8620</v>
      </c>
      <c r="N281" s="70">
        <f t="shared" ca="1" si="117"/>
        <v>5842.2842483257491</v>
      </c>
      <c r="O281" s="70">
        <f t="shared" ca="1" si="118"/>
        <v>1101.7906503059021</v>
      </c>
      <c r="P281" s="70">
        <f t="shared" ca="1" si="119"/>
        <v>469</v>
      </c>
      <c r="Q281" s="70">
        <f t="shared" ca="1" si="120"/>
        <v>168.79886682990477</v>
      </c>
      <c r="R281" s="70">
        <f t="shared" ca="1" si="121"/>
        <v>753.96300090666637</v>
      </c>
      <c r="S281" s="70">
        <f t="shared" ca="1" si="122"/>
        <v>10475.753651212568</v>
      </c>
      <c r="T281" s="70">
        <f t="shared" ca="1" si="123"/>
        <v>6480.083115155654</v>
      </c>
      <c r="U281" s="70">
        <f t="shared" ca="1" si="124"/>
        <v>3995.670536056914</v>
      </c>
      <c r="W281" s="7">
        <f t="shared" ca="1" si="125"/>
        <v>0</v>
      </c>
      <c r="X281" s="4">
        <f t="shared" ca="1" si="126"/>
        <v>1</v>
      </c>
      <c r="Y281" s="4"/>
      <c r="Z281" s="4"/>
      <c r="AA281" s="8"/>
      <c r="AC281" s="7">
        <f ca="1">IF(Table1[[#This Row],[field of work]] = "teaching",1,0)</f>
        <v>0</v>
      </c>
      <c r="AD281" s="4">
        <f ca="1">IF(Table1[[#This Row],[field of work]] = "health", 1,0)</f>
        <v>0</v>
      </c>
      <c r="AE281" s="4">
        <f ca="1">IF(Table1[[#This Row],[field of work]] = "construction", 1,0)</f>
        <v>0</v>
      </c>
      <c r="AF281" s="4">
        <f ca="1">IF(Table1[[#This Row],[field of work]] = "IT", 1,0)</f>
        <v>0</v>
      </c>
      <c r="AG281" s="4">
        <f ca="1">IF(Table1[[#This Row],[field of work]] = "general work", 1,0)</f>
        <v>1</v>
      </c>
      <c r="AH281" s="4">
        <f ca="1">IF(Table1[[#This Row],[field of work]] = "agriculture", 1,0)</f>
        <v>0</v>
      </c>
      <c r="AI281" s="4"/>
      <c r="AJ281" s="4"/>
      <c r="AK281" s="4"/>
      <c r="AL281" s="4"/>
      <c r="AM281" s="4"/>
      <c r="AN281" s="4"/>
      <c r="AO281" s="8"/>
      <c r="AP281" s="18">
        <f t="shared" ca="1" si="127"/>
        <v>550.89532515295105</v>
      </c>
      <c r="AQ281" s="19"/>
      <c r="AR281" s="23">
        <f ca="1">IF(Table1[[#This Row],[Debt]]&gt;$AS$2,1,0)</f>
        <v>0</v>
      </c>
      <c r="AS281" s="24"/>
      <c r="AT281" s="24"/>
      <c r="AU281" s="19"/>
      <c r="AV281" s="24"/>
      <c r="AW281" s="82">
        <f ca="1">Table1[[#This Row],[Mortage left]]/Table1[[#This Row],[Value of the house]]</f>
        <v>0.67775919354127023</v>
      </c>
      <c r="AX281" s="29">
        <f t="shared" ca="1" si="128"/>
        <v>0</v>
      </c>
      <c r="AY281" s="30"/>
      <c r="AZ281" s="19"/>
      <c r="BA281" s="68">
        <f ca="1" xml:space="preserve"> IF(Table1[[#This Row],[Area]]="Sedi Beshr",Table1[[#This Row],[Income]],0)</f>
        <v>0</v>
      </c>
      <c r="BB281" s="65"/>
      <c r="BC281" s="65">
        <f ca="1" xml:space="preserve"> IF(Table1[[#This Row],[Area]]="Miami",Table1[[#This Row],[Income]],0)</f>
        <v>0</v>
      </c>
      <c r="BD281" s="65"/>
      <c r="BE281" s="65">
        <f ca="1" xml:space="preserve"> IF(Table1[[#This Row],[Area]]="El-Shatbi",Table1[[#This Row],[Income]],0)</f>
        <v>0</v>
      </c>
      <c r="BF281" s="65"/>
      <c r="BG281" s="65">
        <f ca="1" xml:space="preserve"> IF(Table1[[#This Row],[Area]]="el-Hanovil",Table1[[#This Row],[Income]],0)</f>
        <v>0</v>
      </c>
      <c r="BH281" s="65"/>
      <c r="BI281" s="65">
        <f ca="1" xml:space="preserve"> IF(Table1[[#This Row],[Area]]="El-Dekhila",Table1[[#This Row],[Income]],0)</f>
        <v>1724</v>
      </c>
      <c r="BJ281" s="66"/>
      <c r="BK281" s="16"/>
      <c r="BL281" s="68">
        <f ca="1"/>
        <v>0</v>
      </c>
      <c r="BM281" s="65"/>
      <c r="BN281" s="65">
        <f ca="1"/>
        <v>0</v>
      </c>
      <c r="BO281" s="65"/>
      <c r="BP281" s="65">
        <f ca="1"/>
        <v>0</v>
      </c>
      <c r="BQ281" s="65"/>
      <c r="BR281" s="65">
        <f ca="1"/>
        <v>3471</v>
      </c>
      <c r="BS281" s="65"/>
      <c r="BT281" s="65">
        <f ca="1"/>
        <v>0</v>
      </c>
      <c r="BU281" s="24"/>
      <c r="BV281" s="65">
        <f ca="1"/>
        <v>0</v>
      </c>
      <c r="BW281" s="19"/>
      <c r="BX281" s="16"/>
      <c r="BY281" s="56">
        <f ca="1">IF(Table1[[#This Row],[Debt]]&gt;Table1[[#This Row],[Income]],1,0)</f>
        <v>0</v>
      </c>
      <c r="BZ281" s="19"/>
      <c r="CA281" s="24"/>
      <c r="CB281" s="76">
        <f t="shared" ca="1" si="129"/>
        <v>30</v>
      </c>
      <c r="CC281" s="24"/>
      <c r="CD281" s="19"/>
      <c r="CE281" s="16"/>
      <c r="CF281" s="16"/>
      <c r="CG281" s="16"/>
      <c r="CH281" s="16"/>
    </row>
    <row r="282" spans="1:86" x14ac:dyDescent="0.35">
      <c r="A282" s="1">
        <f t="shared" ca="1" si="105"/>
        <v>0</v>
      </c>
      <c r="B282" s="1" t="str">
        <f t="shared" ca="1" si="106"/>
        <v>Men</v>
      </c>
      <c r="C282" s="1">
        <f t="shared" ca="1" si="107"/>
        <v>24</v>
      </c>
      <c r="D282" s="1">
        <f t="shared" ca="1" si="108"/>
        <v>2</v>
      </c>
      <c r="E282" s="1" t="str">
        <f t="shared" ca="1" si="109"/>
        <v>construction</v>
      </c>
      <c r="F282" s="1">
        <f t="shared" ca="1" si="110"/>
        <v>5</v>
      </c>
      <c r="G282" s="1" t="str">
        <f t="shared" ca="1" si="111"/>
        <v>other</v>
      </c>
      <c r="H282" s="1">
        <f t="shared" ca="1" si="112"/>
        <v>2</v>
      </c>
      <c r="I282" s="1">
        <f t="shared" ca="1" si="104"/>
        <v>2</v>
      </c>
      <c r="J282" s="70">
        <f t="shared" ca="1" si="113"/>
        <v>6949</v>
      </c>
      <c r="K282" s="1">
        <f t="shared" ca="1" si="114"/>
        <v>4</v>
      </c>
      <c r="L282" s="1" t="str">
        <f t="shared" ca="1" si="115"/>
        <v>El-Dekhila</v>
      </c>
      <c r="M282" s="70">
        <f t="shared" ca="1" si="116"/>
        <v>34745</v>
      </c>
      <c r="N282" s="70">
        <f t="shared" ca="1" si="117"/>
        <v>21072.791720922713</v>
      </c>
      <c r="O282" s="70">
        <f t="shared" ca="1" si="118"/>
        <v>8891.4423303974399</v>
      </c>
      <c r="P282" s="70">
        <f t="shared" ca="1" si="119"/>
        <v>8637</v>
      </c>
      <c r="Q282" s="70">
        <f t="shared" ca="1" si="120"/>
        <v>7447.3819731122412</v>
      </c>
      <c r="R282" s="70">
        <f t="shared" ca="1" si="121"/>
        <v>10002.164402039642</v>
      </c>
      <c r="S282" s="70">
        <f t="shared" ca="1" si="122"/>
        <v>53638.606732437082</v>
      </c>
      <c r="T282" s="70">
        <f t="shared" ca="1" si="123"/>
        <v>37157.173694034951</v>
      </c>
      <c r="U282" s="70">
        <f t="shared" ca="1" si="124"/>
        <v>16481.43303840213</v>
      </c>
      <c r="W282" s="7">
        <f t="shared" ca="1" si="125"/>
        <v>0</v>
      </c>
      <c r="X282" s="4">
        <f t="shared" ca="1" si="126"/>
        <v>1</v>
      </c>
      <c r="Y282" s="4"/>
      <c r="Z282" s="4"/>
      <c r="AA282" s="8"/>
      <c r="AC282" s="7">
        <f ca="1">IF(Table1[[#This Row],[field of work]] = "teaching",1,0)</f>
        <v>0</v>
      </c>
      <c r="AD282" s="4">
        <f ca="1">IF(Table1[[#This Row],[field of work]] = "health", 1,0)</f>
        <v>0</v>
      </c>
      <c r="AE282" s="4">
        <f ca="1">IF(Table1[[#This Row],[field of work]] = "construction", 1,0)</f>
        <v>1</v>
      </c>
      <c r="AF282" s="4">
        <f ca="1">IF(Table1[[#This Row],[field of work]] = "IT", 1,0)</f>
        <v>0</v>
      </c>
      <c r="AG282" s="4">
        <f ca="1">IF(Table1[[#This Row],[field of work]] = "general work", 1,0)</f>
        <v>0</v>
      </c>
      <c r="AH282" s="4">
        <f ca="1">IF(Table1[[#This Row],[field of work]] = "agriculture", 1,0)</f>
        <v>0</v>
      </c>
      <c r="AI282" s="4"/>
      <c r="AJ282" s="4"/>
      <c r="AK282" s="4"/>
      <c r="AL282" s="4"/>
      <c r="AM282" s="4"/>
      <c r="AN282" s="4"/>
      <c r="AO282" s="8"/>
      <c r="AP282" s="18">
        <f t="shared" ca="1" si="127"/>
        <v>4445.72116519872</v>
      </c>
      <c r="AQ282" s="19"/>
      <c r="AR282" s="23">
        <f ca="1">IF(Table1[[#This Row],[Debt]]&gt;$AS$2,1,0)</f>
        <v>1</v>
      </c>
      <c r="AS282" s="24"/>
      <c r="AT282" s="24"/>
      <c r="AU282" s="19"/>
      <c r="AV282" s="24"/>
      <c r="AW282" s="82">
        <f ca="1">Table1[[#This Row],[Mortage left]]/Table1[[#This Row],[Value of the house]]</f>
        <v>0.6064985385213042</v>
      </c>
      <c r="AX282" s="29">
        <f t="shared" ca="1" si="128"/>
        <v>0</v>
      </c>
      <c r="AY282" s="30"/>
      <c r="AZ282" s="19"/>
      <c r="BA282" s="68">
        <f ca="1" xml:space="preserve"> IF(Table1[[#This Row],[Area]]="Sedi Beshr",Table1[[#This Row],[Income]],0)</f>
        <v>0</v>
      </c>
      <c r="BB282" s="65"/>
      <c r="BC282" s="65">
        <f ca="1" xml:space="preserve"> IF(Table1[[#This Row],[Area]]="Miami",Table1[[#This Row],[Income]],0)</f>
        <v>0</v>
      </c>
      <c r="BD282" s="65"/>
      <c r="BE282" s="65">
        <f ca="1" xml:space="preserve"> IF(Table1[[#This Row],[Area]]="El-Shatbi",Table1[[#This Row],[Income]],0)</f>
        <v>0</v>
      </c>
      <c r="BF282" s="65"/>
      <c r="BG282" s="65">
        <f ca="1" xml:space="preserve"> IF(Table1[[#This Row],[Area]]="el-Hanovil",Table1[[#This Row],[Income]],0)</f>
        <v>0</v>
      </c>
      <c r="BH282" s="65"/>
      <c r="BI282" s="65">
        <f ca="1" xml:space="preserve"> IF(Table1[[#This Row],[Area]]="El-Dekhila",Table1[[#This Row],[Income]],0)</f>
        <v>6949</v>
      </c>
      <c r="BJ282" s="66"/>
      <c r="BK282" s="16"/>
      <c r="BL282" s="68">
        <f ca="1"/>
        <v>0</v>
      </c>
      <c r="BM282" s="65"/>
      <c r="BN282" s="65">
        <f ca="1"/>
        <v>0</v>
      </c>
      <c r="BO282" s="65"/>
      <c r="BP282" s="65">
        <f ca="1"/>
        <v>0</v>
      </c>
      <c r="BQ282" s="65"/>
      <c r="BR282" s="65">
        <f ca="1"/>
        <v>0</v>
      </c>
      <c r="BS282" s="65"/>
      <c r="BT282" s="65">
        <f ca="1"/>
        <v>1724</v>
      </c>
      <c r="BU282" s="24"/>
      <c r="BV282" s="65">
        <f ca="1"/>
        <v>0</v>
      </c>
      <c r="BW282" s="19"/>
      <c r="BX282" s="16"/>
      <c r="BY282" s="56">
        <f ca="1">IF(Table1[[#This Row],[Debt]]&gt;Table1[[#This Row],[Income]],1,0)</f>
        <v>1</v>
      </c>
      <c r="BZ282" s="19"/>
      <c r="CA282" s="24"/>
      <c r="CB282" s="76">
        <f t="shared" ca="1" si="129"/>
        <v>36</v>
      </c>
      <c r="CC282" s="24"/>
      <c r="CD282" s="19"/>
      <c r="CE282" s="16"/>
      <c r="CF282" s="16"/>
      <c r="CG282" s="16"/>
      <c r="CH282" s="16"/>
    </row>
    <row r="283" spans="1:86" x14ac:dyDescent="0.35">
      <c r="A283" s="1">
        <f t="shared" ca="1" si="105"/>
        <v>1</v>
      </c>
      <c r="B283" s="1" t="str">
        <f t="shared" ca="1" si="106"/>
        <v>Women</v>
      </c>
      <c r="C283" s="1">
        <f t="shared" ca="1" si="107"/>
        <v>20</v>
      </c>
      <c r="D283" s="1">
        <f t="shared" ca="1" si="108"/>
        <v>3</v>
      </c>
      <c r="E283" s="1" t="str">
        <f t="shared" ca="1" si="109"/>
        <v>teaching</v>
      </c>
      <c r="F283" s="1">
        <f t="shared" ca="1" si="110"/>
        <v>4</v>
      </c>
      <c r="G283" s="1" t="str">
        <f t="shared" ca="1" si="111"/>
        <v>technical</v>
      </c>
      <c r="H283" s="1">
        <f t="shared" ca="1" si="112"/>
        <v>1</v>
      </c>
      <c r="I283" s="1">
        <f t="shared" ca="1" si="104"/>
        <v>2</v>
      </c>
      <c r="J283" s="70">
        <f t="shared" ca="1" si="113"/>
        <v>4334</v>
      </c>
      <c r="K283" s="1">
        <f t="shared" ca="1" si="114"/>
        <v>4</v>
      </c>
      <c r="L283" s="1" t="str">
        <f t="shared" ca="1" si="115"/>
        <v>El-Dekhila</v>
      </c>
      <c r="M283" s="70">
        <f t="shared" ca="1" si="116"/>
        <v>21670</v>
      </c>
      <c r="N283" s="70">
        <f t="shared" ca="1" si="117"/>
        <v>16447.897004536539</v>
      </c>
      <c r="O283" s="70">
        <f t="shared" ca="1" si="118"/>
        <v>4173.6025148201525</v>
      </c>
      <c r="P283" s="70">
        <f t="shared" ca="1" si="119"/>
        <v>2403</v>
      </c>
      <c r="Q283" s="70">
        <f t="shared" ca="1" si="120"/>
        <v>8492.521496504678</v>
      </c>
      <c r="R283" s="70">
        <f t="shared" ca="1" si="121"/>
        <v>451.67829185680836</v>
      </c>
      <c r="S283" s="70">
        <f t="shared" ca="1" si="122"/>
        <v>26295.280806676961</v>
      </c>
      <c r="T283" s="70">
        <f t="shared" ca="1" si="123"/>
        <v>27343.418501041218</v>
      </c>
      <c r="U283" s="70">
        <f t="shared" ca="1" si="124"/>
        <v>-1048.1376943642572</v>
      </c>
      <c r="W283" s="7">
        <f t="shared" ca="1" si="125"/>
        <v>1</v>
      </c>
      <c r="X283" s="4">
        <f t="shared" ca="1" si="126"/>
        <v>0</v>
      </c>
      <c r="Y283" s="4"/>
      <c r="Z283" s="4"/>
      <c r="AA283" s="8"/>
      <c r="AC283" s="7">
        <f ca="1">IF(Table1[[#This Row],[field of work]] = "teaching",1,0)</f>
        <v>1</v>
      </c>
      <c r="AD283" s="4">
        <f ca="1">IF(Table1[[#This Row],[field of work]] = "health", 1,0)</f>
        <v>0</v>
      </c>
      <c r="AE283" s="4">
        <f ca="1">IF(Table1[[#This Row],[field of work]] = "construction", 1,0)</f>
        <v>0</v>
      </c>
      <c r="AF283" s="4">
        <f ca="1">IF(Table1[[#This Row],[field of work]] = "IT", 1,0)</f>
        <v>0</v>
      </c>
      <c r="AG283" s="4">
        <f ca="1">IF(Table1[[#This Row],[field of work]] = "general work", 1,0)</f>
        <v>0</v>
      </c>
      <c r="AH283" s="4">
        <f ca="1">IF(Table1[[#This Row],[field of work]] = "agriculture", 1,0)</f>
        <v>0</v>
      </c>
      <c r="AI283" s="4"/>
      <c r="AJ283" s="4"/>
      <c r="AK283" s="4"/>
      <c r="AL283" s="4"/>
      <c r="AM283" s="4"/>
      <c r="AN283" s="4"/>
      <c r="AO283" s="8"/>
      <c r="AP283" s="18">
        <f t="shared" ca="1" si="127"/>
        <v>2086.8012574100762</v>
      </c>
      <c r="AQ283" s="19"/>
      <c r="AR283" s="23">
        <f ca="1">IF(Table1[[#This Row],[Debt]]&gt;$AS$2,1,0)</f>
        <v>1</v>
      </c>
      <c r="AS283" s="24"/>
      <c r="AT283" s="24"/>
      <c r="AU283" s="19"/>
      <c r="AV283" s="24"/>
      <c r="AW283" s="82">
        <f ca="1">Table1[[#This Row],[Mortage left]]/Table1[[#This Row],[Value of the house]]</f>
        <v>0.75901693606536869</v>
      </c>
      <c r="AX283" s="29">
        <f t="shared" ca="1" si="128"/>
        <v>0</v>
      </c>
      <c r="AY283" s="30"/>
      <c r="AZ283" s="19"/>
      <c r="BA283" s="68">
        <f ca="1" xml:space="preserve"> IF(Table1[[#This Row],[Area]]="Sedi Beshr",Table1[[#This Row],[Income]],0)</f>
        <v>0</v>
      </c>
      <c r="BB283" s="65"/>
      <c r="BC283" s="65">
        <f ca="1" xml:space="preserve"> IF(Table1[[#This Row],[Area]]="Miami",Table1[[#This Row],[Income]],0)</f>
        <v>0</v>
      </c>
      <c r="BD283" s="65"/>
      <c r="BE283" s="65">
        <f ca="1" xml:space="preserve"> IF(Table1[[#This Row],[Area]]="El-Shatbi",Table1[[#This Row],[Income]],0)</f>
        <v>0</v>
      </c>
      <c r="BF283" s="65"/>
      <c r="BG283" s="65">
        <f ca="1" xml:space="preserve"> IF(Table1[[#This Row],[Area]]="el-Hanovil",Table1[[#This Row],[Income]],0)</f>
        <v>0</v>
      </c>
      <c r="BH283" s="65"/>
      <c r="BI283" s="65">
        <f ca="1" xml:space="preserve"> IF(Table1[[#This Row],[Area]]="El-Dekhila",Table1[[#This Row],[Income]],0)</f>
        <v>4334</v>
      </c>
      <c r="BJ283" s="66"/>
      <c r="BK283" s="16"/>
      <c r="BL283" s="68">
        <f ca="1"/>
        <v>0</v>
      </c>
      <c r="BM283" s="65"/>
      <c r="BN283" s="65">
        <f ca="1"/>
        <v>6949</v>
      </c>
      <c r="BO283" s="65"/>
      <c r="BP283" s="65">
        <f ca="1"/>
        <v>0</v>
      </c>
      <c r="BQ283" s="65"/>
      <c r="BR283" s="65">
        <f ca="1"/>
        <v>0</v>
      </c>
      <c r="BS283" s="65"/>
      <c r="BT283" s="65">
        <f ca="1"/>
        <v>0</v>
      </c>
      <c r="BU283" s="24"/>
      <c r="BV283" s="65">
        <f ca="1"/>
        <v>0</v>
      </c>
      <c r="BW283" s="19"/>
      <c r="BX283" s="16"/>
      <c r="BY283" s="56">
        <f ca="1">IF(Table1[[#This Row],[Debt]]&gt;Table1[[#This Row],[Income]],1,0)</f>
        <v>1</v>
      </c>
      <c r="BZ283" s="19"/>
      <c r="CA283" s="24"/>
      <c r="CB283" s="76">
        <f t="shared" ca="1" si="129"/>
        <v>24</v>
      </c>
      <c r="CC283" s="24"/>
      <c r="CD283" s="19"/>
      <c r="CE283" s="16"/>
      <c r="CF283" s="16"/>
      <c r="CG283" s="16"/>
      <c r="CH283" s="16"/>
    </row>
    <row r="284" spans="1:86" x14ac:dyDescent="0.35">
      <c r="A284" s="1">
        <f t="shared" ca="1" si="105"/>
        <v>1</v>
      </c>
      <c r="B284" s="1" t="str">
        <f t="shared" ca="1" si="106"/>
        <v>Women</v>
      </c>
      <c r="C284" s="1">
        <f t="shared" ca="1" si="107"/>
        <v>22</v>
      </c>
      <c r="D284" s="1">
        <f t="shared" ca="1" si="108"/>
        <v>5</v>
      </c>
      <c r="E284" s="1" t="str">
        <f t="shared" ca="1" si="109"/>
        <v>general work</v>
      </c>
      <c r="F284" s="1">
        <f t="shared" ca="1" si="110"/>
        <v>5</v>
      </c>
      <c r="G284" s="1" t="str">
        <f t="shared" ca="1" si="111"/>
        <v>other</v>
      </c>
      <c r="H284" s="1">
        <f t="shared" ca="1" si="112"/>
        <v>0</v>
      </c>
      <c r="I284" s="1">
        <f t="shared" ca="1" si="104"/>
        <v>1</v>
      </c>
      <c r="J284" s="70">
        <f t="shared" ca="1" si="113"/>
        <v>6331</v>
      </c>
      <c r="K284" s="1">
        <f t="shared" ca="1" si="114"/>
        <v>2</v>
      </c>
      <c r="L284" s="1" t="str">
        <f t="shared" ca="1" si="115"/>
        <v>Miami</v>
      </c>
      <c r="M284" s="70">
        <f t="shared" ca="1" si="116"/>
        <v>25324</v>
      </c>
      <c r="N284" s="70">
        <f t="shared" ca="1" si="117"/>
        <v>11479.109420346171</v>
      </c>
      <c r="O284" s="70">
        <f t="shared" ca="1" si="118"/>
        <v>1986.757662780594</v>
      </c>
      <c r="P284" s="70">
        <f t="shared" ca="1" si="119"/>
        <v>1531</v>
      </c>
      <c r="Q284" s="70">
        <f t="shared" ca="1" si="120"/>
        <v>6918.4490887678403</v>
      </c>
      <c r="R284" s="70">
        <f t="shared" ca="1" si="121"/>
        <v>3459.0878675365893</v>
      </c>
      <c r="S284" s="70">
        <f t="shared" ca="1" si="122"/>
        <v>30769.845530317183</v>
      </c>
      <c r="T284" s="70">
        <f t="shared" ca="1" si="123"/>
        <v>19928.558509114009</v>
      </c>
      <c r="U284" s="70">
        <f t="shared" ca="1" si="124"/>
        <v>10841.287021203174</v>
      </c>
      <c r="W284" s="7">
        <f t="shared" ca="1" si="125"/>
        <v>1</v>
      </c>
      <c r="X284" s="4">
        <f t="shared" ca="1" si="126"/>
        <v>0</v>
      </c>
      <c r="Y284" s="4"/>
      <c r="Z284" s="4"/>
      <c r="AA284" s="8"/>
      <c r="AC284" s="7">
        <f ca="1">IF(Table1[[#This Row],[field of work]] = "teaching",1,0)</f>
        <v>0</v>
      </c>
      <c r="AD284" s="4">
        <f ca="1">IF(Table1[[#This Row],[field of work]] = "health", 1,0)</f>
        <v>0</v>
      </c>
      <c r="AE284" s="4">
        <f ca="1">IF(Table1[[#This Row],[field of work]] = "construction", 1,0)</f>
        <v>0</v>
      </c>
      <c r="AF284" s="4">
        <f ca="1">IF(Table1[[#This Row],[field of work]] = "IT", 1,0)</f>
        <v>0</v>
      </c>
      <c r="AG284" s="4">
        <f ca="1">IF(Table1[[#This Row],[field of work]] = "general work", 1,0)</f>
        <v>1</v>
      </c>
      <c r="AH284" s="4">
        <f ca="1">IF(Table1[[#This Row],[field of work]] = "agriculture", 1,0)</f>
        <v>0</v>
      </c>
      <c r="AI284" s="4"/>
      <c r="AJ284" s="4"/>
      <c r="AK284" s="4"/>
      <c r="AL284" s="4"/>
      <c r="AM284" s="4"/>
      <c r="AN284" s="4"/>
      <c r="AO284" s="8"/>
      <c r="AP284" s="18">
        <f t="shared" ca="1" si="127"/>
        <v>1986.757662780594</v>
      </c>
      <c r="AQ284" s="19"/>
      <c r="AR284" s="23">
        <f ca="1">IF(Table1[[#This Row],[Debt]]&gt;$AS$2,1,0)</f>
        <v>1</v>
      </c>
      <c r="AS284" s="24"/>
      <c r="AT284" s="24"/>
      <c r="AU284" s="19"/>
      <c r="AV284" s="24"/>
      <c r="AW284" s="82">
        <f ca="1">Table1[[#This Row],[Mortage left]]/Table1[[#This Row],[Value of the house]]</f>
        <v>0.45328974176062908</v>
      </c>
      <c r="AX284" s="29">
        <f t="shared" ca="1" si="128"/>
        <v>0</v>
      </c>
      <c r="AY284" s="30"/>
      <c r="AZ284" s="19"/>
      <c r="BA284" s="68">
        <f ca="1" xml:space="preserve"> IF(Table1[[#This Row],[Area]]="Sedi Beshr",Table1[[#This Row],[Income]],0)</f>
        <v>0</v>
      </c>
      <c r="BB284" s="65"/>
      <c r="BC284" s="65">
        <f ca="1" xml:space="preserve"> IF(Table1[[#This Row],[Area]]="Miami",Table1[[#This Row],[Income]],0)</f>
        <v>6331</v>
      </c>
      <c r="BD284" s="65"/>
      <c r="BE284" s="65">
        <f ca="1" xml:space="preserve"> IF(Table1[[#This Row],[Area]]="El-Shatbi",Table1[[#This Row],[Income]],0)</f>
        <v>0</v>
      </c>
      <c r="BF284" s="65"/>
      <c r="BG284" s="65">
        <f ca="1" xml:space="preserve"> IF(Table1[[#This Row],[Area]]="el-Hanovil",Table1[[#This Row],[Income]],0)</f>
        <v>0</v>
      </c>
      <c r="BH284" s="65"/>
      <c r="BI284" s="65">
        <f ca="1" xml:space="preserve"> IF(Table1[[#This Row],[Area]]="El-Dekhila",Table1[[#This Row],[Income]],0)</f>
        <v>0</v>
      </c>
      <c r="BJ284" s="66"/>
      <c r="BK284" s="16"/>
      <c r="BL284" s="68">
        <f ca="1"/>
        <v>0</v>
      </c>
      <c r="BM284" s="65"/>
      <c r="BN284" s="65">
        <f ca="1"/>
        <v>0</v>
      </c>
      <c r="BO284" s="65"/>
      <c r="BP284" s="65">
        <f ca="1"/>
        <v>4334</v>
      </c>
      <c r="BQ284" s="65"/>
      <c r="BR284" s="65">
        <f ca="1"/>
        <v>0</v>
      </c>
      <c r="BS284" s="65"/>
      <c r="BT284" s="65">
        <f ca="1"/>
        <v>0</v>
      </c>
      <c r="BU284" s="24"/>
      <c r="BV284" s="65">
        <f ca="1"/>
        <v>0</v>
      </c>
      <c r="BW284" s="19"/>
      <c r="BX284" s="16"/>
      <c r="BY284" s="56">
        <f ca="1">IF(Table1[[#This Row],[Debt]]&gt;Table1[[#This Row],[Income]],1,0)</f>
        <v>1</v>
      </c>
      <c r="BZ284" s="19"/>
      <c r="CA284" s="24"/>
      <c r="CB284" s="76">
        <f t="shared" ca="1" si="129"/>
        <v>0</v>
      </c>
      <c r="CC284" s="24"/>
      <c r="CD284" s="19"/>
      <c r="CE284" s="16"/>
      <c r="CF284" s="16"/>
      <c r="CG284" s="16"/>
      <c r="CH284" s="16"/>
    </row>
    <row r="285" spans="1:86" x14ac:dyDescent="0.35">
      <c r="A285" s="1">
        <f t="shared" ca="1" si="105"/>
        <v>0</v>
      </c>
      <c r="B285" s="1" t="str">
        <f t="shared" ca="1" si="106"/>
        <v>Men</v>
      </c>
      <c r="C285" s="1">
        <f t="shared" ca="1" si="107"/>
        <v>20</v>
      </c>
      <c r="D285" s="1">
        <f t="shared" ca="1" si="108"/>
        <v>6</v>
      </c>
      <c r="E285" s="1" t="str">
        <f t="shared" ca="1" si="109"/>
        <v>agriculture</v>
      </c>
      <c r="F285" s="1">
        <f t="shared" ca="1" si="110"/>
        <v>5</v>
      </c>
      <c r="G285" s="1" t="str">
        <f t="shared" ca="1" si="111"/>
        <v>other</v>
      </c>
      <c r="H285" s="1">
        <f t="shared" ca="1" si="112"/>
        <v>3</v>
      </c>
      <c r="I285" s="1">
        <f t="shared" ca="1" si="104"/>
        <v>2</v>
      </c>
      <c r="J285" s="70">
        <f t="shared" ca="1" si="113"/>
        <v>3098</v>
      </c>
      <c r="K285" s="1">
        <f t="shared" ca="1" si="114"/>
        <v>4</v>
      </c>
      <c r="L285" s="1" t="str">
        <f t="shared" ca="1" si="115"/>
        <v>El-Dekhila</v>
      </c>
      <c r="M285" s="70">
        <f t="shared" ca="1" si="116"/>
        <v>9294</v>
      </c>
      <c r="N285" s="70">
        <f t="shared" ca="1" si="117"/>
        <v>534.60368699938476</v>
      </c>
      <c r="O285" s="70">
        <f t="shared" ca="1" si="118"/>
        <v>4246.9556160482816</v>
      </c>
      <c r="P285" s="70">
        <f t="shared" ca="1" si="119"/>
        <v>3782</v>
      </c>
      <c r="Q285" s="70">
        <f t="shared" ca="1" si="120"/>
        <v>2846.0886430948058</v>
      </c>
      <c r="R285" s="70">
        <f t="shared" ca="1" si="121"/>
        <v>1461.4763056395868</v>
      </c>
      <c r="S285" s="70">
        <f t="shared" ca="1" si="122"/>
        <v>15002.431921687868</v>
      </c>
      <c r="T285" s="70">
        <f t="shared" ca="1" si="123"/>
        <v>7162.6923300941908</v>
      </c>
      <c r="U285" s="70">
        <f t="shared" ca="1" si="124"/>
        <v>7839.7395915936777</v>
      </c>
      <c r="W285" s="7">
        <f t="shared" ca="1" si="125"/>
        <v>0</v>
      </c>
      <c r="X285" s="4">
        <f t="shared" ca="1" si="126"/>
        <v>1</v>
      </c>
      <c r="Y285" s="4"/>
      <c r="Z285" s="4"/>
      <c r="AA285" s="8"/>
      <c r="AC285" s="7">
        <f ca="1">IF(Table1[[#This Row],[field of work]] = "teaching",1,0)</f>
        <v>0</v>
      </c>
      <c r="AD285" s="4">
        <f ca="1">IF(Table1[[#This Row],[field of work]] = "health", 1,0)</f>
        <v>0</v>
      </c>
      <c r="AE285" s="4">
        <f ca="1">IF(Table1[[#This Row],[field of work]] = "construction", 1,0)</f>
        <v>0</v>
      </c>
      <c r="AF285" s="4">
        <f ca="1">IF(Table1[[#This Row],[field of work]] = "IT", 1,0)</f>
        <v>0</v>
      </c>
      <c r="AG285" s="4">
        <f ca="1">IF(Table1[[#This Row],[field of work]] = "general work", 1,0)</f>
        <v>0</v>
      </c>
      <c r="AH285" s="4">
        <f ca="1">IF(Table1[[#This Row],[field of work]] = "agriculture", 1,0)</f>
        <v>1</v>
      </c>
      <c r="AI285" s="4"/>
      <c r="AJ285" s="4"/>
      <c r="AK285" s="4"/>
      <c r="AL285" s="4"/>
      <c r="AM285" s="4"/>
      <c r="AN285" s="4"/>
      <c r="AO285" s="8"/>
      <c r="AP285" s="18">
        <f t="shared" ca="1" si="127"/>
        <v>2123.4778080241408</v>
      </c>
      <c r="AQ285" s="19"/>
      <c r="AR285" s="23">
        <f ca="1">IF(Table1[[#This Row],[Debt]]&gt;$AS$2,1,0)</f>
        <v>1</v>
      </c>
      <c r="AS285" s="24"/>
      <c r="AT285" s="24"/>
      <c r="AU285" s="19"/>
      <c r="AV285" s="24"/>
      <c r="AW285" s="82">
        <f ca="1">Table1[[#This Row],[Mortage left]]/Table1[[#This Row],[Value of the house]]</f>
        <v>5.7521377985731093E-2</v>
      </c>
      <c r="AX285" s="29">
        <f t="shared" ca="1" si="128"/>
        <v>1</v>
      </c>
      <c r="AY285" s="30"/>
      <c r="AZ285" s="19"/>
      <c r="BA285" s="68">
        <f ca="1" xml:space="preserve"> IF(Table1[[#This Row],[Area]]="Sedi Beshr",Table1[[#This Row],[Income]],0)</f>
        <v>0</v>
      </c>
      <c r="BB285" s="65"/>
      <c r="BC285" s="65">
        <f ca="1" xml:space="preserve"> IF(Table1[[#This Row],[Area]]="Miami",Table1[[#This Row],[Income]],0)</f>
        <v>0</v>
      </c>
      <c r="BD285" s="65"/>
      <c r="BE285" s="65">
        <f ca="1" xml:space="preserve"> IF(Table1[[#This Row],[Area]]="El-Shatbi",Table1[[#This Row],[Income]],0)</f>
        <v>0</v>
      </c>
      <c r="BF285" s="65"/>
      <c r="BG285" s="65">
        <f ca="1" xml:space="preserve"> IF(Table1[[#This Row],[Area]]="el-Hanovil",Table1[[#This Row],[Income]],0)</f>
        <v>0</v>
      </c>
      <c r="BH285" s="65"/>
      <c r="BI285" s="65">
        <f ca="1" xml:space="preserve"> IF(Table1[[#This Row],[Area]]="El-Dekhila",Table1[[#This Row],[Income]],0)</f>
        <v>3098</v>
      </c>
      <c r="BJ285" s="66"/>
      <c r="BK285" s="16"/>
      <c r="BL285" s="68">
        <f ca="1"/>
        <v>0</v>
      </c>
      <c r="BM285" s="65"/>
      <c r="BN285" s="65">
        <f ca="1"/>
        <v>0</v>
      </c>
      <c r="BO285" s="65"/>
      <c r="BP285" s="65">
        <f ca="1"/>
        <v>0</v>
      </c>
      <c r="BQ285" s="65"/>
      <c r="BR285" s="65">
        <f ca="1"/>
        <v>0</v>
      </c>
      <c r="BS285" s="65"/>
      <c r="BT285" s="65">
        <f ca="1"/>
        <v>6331</v>
      </c>
      <c r="BU285" s="24"/>
      <c r="BV285" s="65">
        <f ca="1"/>
        <v>0</v>
      </c>
      <c r="BW285" s="19"/>
      <c r="BX285" s="16"/>
      <c r="BY285" s="56">
        <f ca="1">IF(Table1[[#This Row],[Debt]]&gt;Table1[[#This Row],[Income]],1,0)</f>
        <v>0</v>
      </c>
      <c r="BZ285" s="19"/>
      <c r="CA285" s="24"/>
      <c r="CB285" s="76">
        <f t="shared" ca="1" si="129"/>
        <v>22</v>
      </c>
      <c r="CC285" s="24"/>
      <c r="CD285" s="19"/>
      <c r="CE285" s="16"/>
      <c r="CF285" s="16"/>
      <c r="CG285" s="16"/>
      <c r="CH285" s="16"/>
    </row>
    <row r="286" spans="1:86" x14ac:dyDescent="0.35">
      <c r="A286" s="1">
        <f t="shared" ca="1" si="105"/>
        <v>0</v>
      </c>
      <c r="B286" s="1" t="str">
        <f t="shared" ca="1" si="106"/>
        <v>Men</v>
      </c>
      <c r="C286" s="1">
        <f t="shared" ca="1" si="107"/>
        <v>35</v>
      </c>
      <c r="D286" s="1">
        <f t="shared" ca="1" si="108"/>
        <v>6</v>
      </c>
      <c r="E286" s="1" t="str">
        <f t="shared" ca="1" si="109"/>
        <v>agriculture</v>
      </c>
      <c r="F286" s="1">
        <f t="shared" ca="1" si="110"/>
        <v>4</v>
      </c>
      <c r="G286" s="1" t="str">
        <f t="shared" ca="1" si="111"/>
        <v>technical</v>
      </c>
      <c r="H286" s="1">
        <f t="shared" ca="1" si="112"/>
        <v>4</v>
      </c>
      <c r="I286" s="1">
        <f t="shared" ca="1" si="104"/>
        <v>2</v>
      </c>
      <c r="J286" s="70">
        <f t="shared" ca="1" si="113"/>
        <v>5744</v>
      </c>
      <c r="K286" s="1">
        <f t="shared" ca="1" si="114"/>
        <v>5</v>
      </c>
      <c r="L286" s="1" t="str">
        <f t="shared" ca="1" si="115"/>
        <v>Sedi Beshr</v>
      </c>
      <c r="M286" s="70">
        <f t="shared" ca="1" si="116"/>
        <v>17232</v>
      </c>
      <c r="N286" s="70">
        <f t="shared" ca="1" si="117"/>
        <v>6627.4105756899326</v>
      </c>
      <c r="O286" s="70">
        <f t="shared" ca="1" si="118"/>
        <v>11319.272358649776</v>
      </c>
      <c r="P286" s="70">
        <f t="shared" ca="1" si="119"/>
        <v>2723</v>
      </c>
      <c r="Q286" s="70">
        <f t="shared" ca="1" si="120"/>
        <v>8468.0399314210881</v>
      </c>
      <c r="R286" s="70">
        <f t="shared" ca="1" si="121"/>
        <v>7055.8609859224753</v>
      </c>
      <c r="S286" s="70">
        <f t="shared" ca="1" si="122"/>
        <v>35607.133344572248</v>
      </c>
      <c r="T286" s="70">
        <f t="shared" ca="1" si="123"/>
        <v>17818.450507111022</v>
      </c>
      <c r="U286" s="70">
        <f t="shared" ca="1" si="124"/>
        <v>17788.682837461227</v>
      </c>
      <c r="W286" s="7">
        <f t="shared" ca="1" si="125"/>
        <v>0</v>
      </c>
      <c r="X286" s="4">
        <f t="shared" ca="1" si="126"/>
        <v>1</v>
      </c>
      <c r="Y286" s="4"/>
      <c r="Z286" s="4"/>
      <c r="AA286" s="8"/>
      <c r="AC286" s="7">
        <f ca="1">IF(Table1[[#This Row],[field of work]] = "teaching",1,0)</f>
        <v>0</v>
      </c>
      <c r="AD286" s="4">
        <f ca="1">IF(Table1[[#This Row],[field of work]] = "health", 1,0)</f>
        <v>0</v>
      </c>
      <c r="AE286" s="4">
        <f ca="1">IF(Table1[[#This Row],[field of work]] = "construction", 1,0)</f>
        <v>0</v>
      </c>
      <c r="AF286" s="4">
        <f ca="1">IF(Table1[[#This Row],[field of work]] = "IT", 1,0)</f>
        <v>0</v>
      </c>
      <c r="AG286" s="4">
        <f ca="1">IF(Table1[[#This Row],[field of work]] = "general work", 1,0)</f>
        <v>0</v>
      </c>
      <c r="AH286" s="4">
        <f ca="1">IF(Table1[[#This Row],[field of work]] = "agriculture", 1,0)</f>
        <v>1</v>
      </c>
      <c r="AI286" s="4"/>
      <c r="AJ286" s="4"/>
      <c r="AK286" s="4"/>
      <c r="AL286" s="4"/>
      <c r="AM286" s="4"/>
      <c r="AN286" s="4"/>
      <c r="AO286" s="8"/>
      <c r="AP286" s="18">
        <f t="shared" ca="1" si="127"/>
        <v>5659.636179324888</v>
      </c>
      <c r="AQ286" s="19"/>
      <c r="AR286" s="23">
        <f ca="1">IF(Table1[[#This Row],[Debt]]&gt;$AS$2,1,0)</f>
        <v>1</v>
      </c>
      <c r="AS286" s="24"/>
      <c r="AT286" s="24"/>
      <c r="AU286" s="19"/>
      <c r="AV286" s="24"/>
      <c r="AW286" s="82">
        <f ca="1">Table1[[#This Row],[Mortage left]]/Table1[[#This Row],[Value of the house]]</f>
        <v>0.38459903526520034</v>
      </c>
      <c r="AX286" s="29">
        <f t="shared" ca="1" si="128"/>
        <v>0</v>
      </c>
      <c r="AY286" s="30"/>
      <c r="AZ286" s="19"/>
      <c r="BA286" s="68">
        <f ca="1" xml:space="preserve"> IF(Table1[[#This Row],[Area]]="Sedi Beshr",Table1[[#This Row],[Income]],0)</f>
        <v>5744</v>
      </c>
      <c r="BB286" s="65"/>
      <c r="BC286" s="65">
        <f ca="1" xml:space="preserve"> IF(Table1[[#This Row],[Area]]="Miami",Table1[[#This Row],[Income]],0)</f>
        <v>0</v>
      </c>
      <c r="BD286" s="65"/>
      <c r="BE286" s="65">
        <f ca="1" xml:space="preserve"> IF(Table1[[#This Row],[Area]]="El-Shatbi",Table1[[#This Row],[Income]],0)</f>
        <v>0</v>
      </c>
      <c r="BF286" s="65"/>
      <c r="BG286" s="65">
        <f ca="1" xml:space="preserve"> IF(Table1[[#This Row],[Area]]="el-Hanovil",Table1[[#This Row],[Income]],0)</f>
        <v>0</v>
      </c>
      <c r="BH286" s="65"/>
      <c r="BI286" s="65">
        <f ca="1" xml:space="preserve"> IF(Table1[[#This Row],[Area]]="El-Dekhila",Table1[[#This Row],[Income]],0)</f>
        <v>0</v>
      </c>
      <c r="BJ286" s="66"/>
      <c r="BK286" s="16"/>
      <c r="BL286" s="68">
        <f ca="1"/>
        <v>0</v>
      </c>
      <c r="BM286" s="65"/>
      <c r="BN286" s="65">
        <f ca="1"/>
        <v>0</v>
      </c>
      <c r="BO286" s="65"/>
      <c r="BP286" s="65">
        <f ca="1"/>
        <v>0</v>
      </c>
      <c r="BQ286" s="65"/>
      <c r="BR286" s="65">
        <f ca="1"/>
        <v>0</v>
      </c>
      <c r="BS286" s="65"/>
      <c r="BT286" s="65">
        <f ca="1"/>
        <v>0</v>
      </c>
      <c r="BU286" s="24"/>
      <c r="BV286" s="65">
        <f ca="1"/>
        <v>3098</v>
      </c>
      <c r="BW286" s="19"/>
      <c r="BX286" s="16"/>
      <c r="BY286" s="56">
        <f ca="1">IF(Table1[[#This Row],[Debt]]&gt;Table1[[#This Row],[Income]],1,0)</f>
        <v>1</v>
      </c>
      <c r="BZ286" s="19"/>
      <c r="CA286" s="24"/>
      <c r="CB286" s="76">
        <f t="shared" ca="1" si="129"/>
        <v>20</v>
      </c>
      <c r="CC286" s="24"/>
      <c r="CD286" s="19"/>
      <c r="CE286" s="16"/>
      <c r="CF286" s="16"/>
      <c r="CG286" s="16"/>
      <c r="CH286" s="16"/>
    </row>
    <row r="287" spans="1:86" x14ac:dyDescent="0.35">
      <c r="A287" s="1">
        <f t="shared" ca="1" si="105"/>
        <v>1</v>
      </c>
      <c r="B287" s="1" t="str">
        <f t="shared" ca="1" si="106"/>
        <v>Women</v>
      </c>
      <c r="C287" s="1">
        <f t="shared" ca="1" si="107"/>
        <v>35</v>
      </c>
      <c r="D287" s="1">
        <f t="shared" ca="1" si="108"/>
        <v>6</v>
      </c>
      <c r="E287" s="1" t="str">
        <f t="shared" ca="1" si="109"/>
        <v>agriculture</v>
      </c>
      <c r="F287" s="1">
        <f t="shared" ca="1" si="110"/>
        <v>2</v>
      </c>
      <c r="G287" s="1" t="str">
        <f t="shared" ca="1" si="111"/>
        <v>college</v>
      </c>
      <c r="H287" s="1">
        <f t="shared" ca="1" si="112"/>
        <v>2</v>
      </c>
      <c r="I287" s="1">
        <f t="shared" ca="1" si="104"/>
        <v>3</v>
      </c>
      <c r="J287" s="70">
        <f t="shared" ca="1" si="113"/>
        <v>4402</v>
      </c>
      <c r="K287" s="1">
        <f t="shared" ca="1" si="114"/>
        <v>2</v>
      </c>
      <c r="L287" s="1" t="str">
        <f t="shared" ca="1" si="115"/>
        <v>Miami</v>
      </c>
      <c r="M287" s="70">
        <f t="shared" ca="1" si="116"/>
        <v>17608</v>
      </c>
      <c r="N287" s="70">
        <f t="shared" ca="1" si="117"/>
        <v>16735.410977716285</v>
      </c>
      <c r="O287" s="70">
        <f t="shared" ca="1" si="118"/>
        <v>11108.17235414451</v>
      </c>
      <c r="P287" s="70">
        <f t="shared" ca="1" si="119"/>
        <v>3122</v>
      </c>
      <c r="Q287" s="70">
        <f t="shared" ca="1" si="120"/>
        <v>1755.2277206577894</v>
      </c>
      <c r="R287" s="70">
        <f t="shared" ca="1" si="121"/>
        <v>5176.7309624220261</v>
      </c>
      <c r="S287" s="70">
        <f t="shared" ca="1" si="122"/>
        <v>33892.903316566539</v>
      </c>
      <c r="T287" s="70">
        <f t="shared" ca="1" si="123"/>
        <v>21612.638698374074</v>
      </c>
      <c r="U287" s="70">
        <f t="shared" ca="1" si="124"/>
        <v>12280.264618192465</v>
      </c>
      <c r="W287" s="7">
        <f t="shared" ca="1" si="125"/>
        <v>1</v>
      </c>
      <c r="X287" s="4">
        <f t="shared" ca="1" si="126"/>
        <v>0</v>
      </c>
      <c r="Y287" s="4"/>
      <c r="Z287" s="4"/>
      <c r="AA287" s="8"/>
      <c r="AC287" s="7">
        <f ca="1">IF(Table1[[#This Row],[field of work]] = "teaching",1,0)</f>
        <v>0</v>
      </c>
      <c r="AD287" s="4">
        <f ca="1">IF(Table1[[#This Row],[field of work]] = "health", 1,0)</f>
        <v>0</v>
      </c>
      <c r="AE287" s="4">
        <f ca="1">IF(Table1[[#This Row],[field of work]] = "construction", 1,0)</f>
        <v>0</v>
      </c>
      <c r="AF287" s="4">
        <f ca="1">IF(Table1[[#This Row],[field of work]] = "IT", 1,0)</f>
        <v>0</v>
      </c>
      <c r="AG287" s="4">
        <f ca="1">IF(Table1[[#This Row],[field of work]] = "general work", 1,0)</f>
        <v>0</v>
      </c>
      <c r="AH287" s="4">
        <f ca="1">IF(Table1[[#This Row],[field of work]] = "agriculture", 1,0)</f>
        <v>1</v>
      </c>
      <c r="AI287" s="4"/>
      <c r="AJ287" s="4"/>
      <c r="AK287" s="4"/>
      <c r="AL287" s="4"/>
      <c r="AM287" s="4"/>
      <c r="AN287" s="4"/>
      <c r="AO287" s="8"/>
      <c r="AP287" s="18">
        <f t="shared" ca="1" si="127"/>
        <v>3702.7241180481701</v>
      </c>
      <c r="AQ287" s="19"/>
      <c r="AR287" s="23">
        <f ca="1">IF(Table1[[#This Row],[Debt]]&gt;$AS$2,1,0)</f>
        <v>1</v>
      </c>
      <c r="AS287" s="24"/>
      <c r="AT287" s="24"/>
      <c r="AU287" s="19"/>
      <c r="AV287" s="24"/>
      <c r="AW287" s="82">
        <f ca="1">Table1[[#This Row],[Mortage left]]/Table1[[#This Row],[Value of the house]]</f>
        <v>0.95044360391391891</v>
      </c>
      <c r="AX287" s="29">
        <f t="shared" ca="1" si="128"/>
        <v>0</v>
      </c>
      <c r="AY287" s="30"/>
      <c r="AZ287" s="19"/>
      <c r="BA287" s="68">
        <f ca="1" xml:space="preserve"> IF(Table1[[#This Row],[Area]]="Sedi Beshr",Table1[[#This Row],[Income]],0)</f>
        <v>0</v>
      </c>
      <c r="BB287" s="65"/>
      <c r="BC287" s="65">
        <f ca="1" xml:space="preserve"> IF(Table1[[#This Row],[Area]]="Miami",Table1[[#This Row],[Income]],0)</f>
        <v>4402</v>
      </c>
      <c r="BD287" s="65"/>
      <c r="BE287" s="65">
        <f ca="1" xml:space="preserve"> IF(Table1[[#This Row],[Area]]="El-Shatbi",Table1[[#This Row],[Income]],0)</f>
        <v>0</v>
      </c>
      <c r="BF287" s="65"/>
      <c r="BG287" s="65">
        <f ca="1" xml:space="preserve"> IF(Table1[[#This Row],[Area]]="el-Hanovil",Table1[[#This Row],[Income]],0)</f>
        <v>0</v>
      </c>
      <c r="BH287" s="65"/>
      <c r="BI287" s="65">
        <f ca="1" xml:space="preserve"> IF(Table1[[#This Row],[Area]]="El-Dekhila",Table1[[#This Row],[Income]],0)</f>
        <v>0</v>
      </c>
      <c r="BJ287" s="66"/>
      <c r="BK287" s="16"/>
      <c r="BL287" s="68">
        <f ca="1"/>
        <v>0</v>
      </c>
      <c r="BM287" s="65"/>
      <c r="BN287" s="65">
        <f ca="1"/>
        <v>0</v>
      </c>
      <c r="BO287" s="65"/>
      <c r="BP287" s="65">
        <f ca="1"/>
        <v>0</v>
      </c>
      <c r="BQ287" s="65"/>
      <c r="BR287" s="65">
        <f ca="1"/>
        <v>0</v>
      </c>
      <c r="BS287" s="65"/>
      <c r="BT287" s="65">
        <f ca="1"/>
        <v>0</v>
      </c>
      <c r="BU287" s="24"/>
      <c r="BV287" s="65">
        <f ca="1"/>
        <v>5744</v>
      </c>
      <c r="BW287" s="19"/>
      <c r="BX287" s="16"/>
      <c r="BY287" s="56">
        <f ca="1">IF(Table1[[#This Row],[Debt]]&gt;Table1[[#This Row],[Income]],1,0)</f>
        <v>0</v>
      </c>
      <c r="BZ287" s="19"/>
      <c r="CA287" s="24"/>
      <c r="CB287" s="76">
        <f t="shared" ca="1" si="129"/>
        <v>35</v>
      </c>
      <c r="CC287" s="24"/>
      <c r="CD287" s="19"/>
      <c r="CE287" s="16"/>
      <c r="CF287" s="16"/>
      <c r="CG287" s="16"/>
      <c r="CH287" s="16"/>
    </row>
    <row r="288" spans="1:86" x14ac:dyDescent="0.35">
      <c r="A288" s="1">
        <f t="shared" ca="1" si="105"/>
        <v>1</v>
      </c>
      <c r="B288" s="1" t="str">
        <f t="shared" ca="1" si="106"/>
        <v>Women</v>
      </c>
      <c r="C288" s="1">
        <f t="shared" ca="1" si="107"/>
        <v>34</v>
      </c>
      <c r="D288" s="1">
        <f t="shared" ca="1" si="108"/>
        <v>5</v>
      </c>
      <c r="E288" s="1" t="str">
        <f t="shared" ca="1" si="109"/>
        <v>general work</v>
      </c>
      <c r="F288" s="1">
        <f t="shared" ca="1" si="110"/>
        <v>4</v>
      </c>
      <c r="G288" s="1" t="str">
        <f t="shared" ca="1" si="111"/>
        <v>technical</v>
      </c>
      <c r="H288" s="1">
        <f t="shared" ca="1" si="112"/>
        <v>1</v>
      </c>
      <c r="I288" s="1">
        <f t="shared" ca="1" si="104"/>
        <v>3</v>
      </c>
      <c r="J288" s="70">
        <f t="shared" ca="1" si="113"/>
        <v>3261</v>
      </c>
      <c r="K288" s="1">
        <f t="shared" ca="1" si="114"/>
        <v>3</v>
      </c>
      <c r="L288" s="1" t="str">
        <f t="shared" ca="1" si="115"/>
        <v>El-Hanovil</v>
      </c>
      <c r="M288" s="70">
        <f t="shared" ca="1" si="116"/>
        <v>16305</v>
      </c>
      <c r="N288" s="70">
        <f t="shared" ca="1" si="117"/>
        <v>6439.3496273159744</v>
      </c>
      <c r="O288" s="70">
        <f t="shared" ca="1" si="118"/>
        <v>8132.6629683809879</v>
      </c>
      <c r="P288" s="70">
        <f t="shared" ca="1" si="119"/>
        <v>2702</v>
      </c>
      <c r="Q288" s="70">
        <f t="shared" ca="1" si="120"/>
        <v>4337.4094997893408</v>
      </c>
      <c r="R288" s="70">
        <f t="shared" ca="1" si="121"/>
        <v>2579.0857610029639</v>
      </c>
      <c r="S288" s="70">
        <f t="shared" ca="1" si="122"/>
        <v>27016.748729383951</v>
      </c>
      <c r="T288" s="70">
        <f t="shared" ca="1" si="123"/>
        <v>13478.759127105315</v>
      </c>
      <c r="U288" s="70">
        <f t="shared" ca="1" si="124"/>
        <v>13537.989602278636</v>
      </c>
      <c r="W288" s="7">
        <f t="shared" ca="1" si="125"/>
        <v>1</v>
      </c>
      <c r="X288" s="4">
        <f t="shared" ca="1" si="126"/>
        <v>0</v>
      </c>
      <c r="Y288" s="4"/>
      <c r="Z288" s="4"/>
      <c r="AA288" s="8"/>
      <c r="AC288" s="7">
        <f ca="1">IF(Table1[[#This Row],[field of work]] = "teaching",1,0)</f>
        <v>0</v>
      </c>
      <c r="AD288" s="4">
        <f ca="1">IF(Table1[[#This Row],[field of work]] = "health", 1,0)</f>
        <v>0</v>
      </c>
      <c r="AE288" s="4">
        <f ca="1">IF(Table1[[#This Row],[field of work]] = "construction", 1,0)</f>
        <v>0</v>
      </c>
      <c r="AF288" s="4">
        <f ca="1">IF(Table1[[#This Row],[field of work]] = "IT", 1,0)</f>
        <v>0</v>
      </c>
      <c r="AG288" s="4">
        <f ca="1">IF(Table1[[#This Row],[field of work]] = "general work", 1,0)</f>
        <v>1</v>
      </c>
      <c r="AH288" s="4">
        <f ca="1">IF(Table1[[#This Row],[field of work]] = "agriculture", 1,0)</f>
        <v>0</v>
      </c>
      <c r="AI288" s="4"/>
      <c r="AJ288" s="4"/>
      <c r="AK288" s="4"/>
      <c r="AL288" s="4"/>
      <c r="AM288" s="4"/>
      <c r="AN288" s="4"/>
      <c r="AO288" s="8"/>
      <c r="AP288" s="18">
        <f t="shared" ca="1" si="127"/>
        <v>2710.8876561269958</v>
      </c>
      <c r="AQ288" s="19"/>
      <c r="AR288" s="23">
        <f ca="1">IF(Table1[[#This Row],[Debt]]&gt;$AS$2,1,0)</f>
        <v>1</v>
      </c>
      <c r="AS288" s="24"/>
      <c r="AT288" s="24"/>
      <c r="AU288" s="19"/>
      <c r="AV288" s="24"/>
      <c r="AW288" s="82">
        <f ca="1">Table1[[#This Row],[Mortage left]]/Table1[[#This Row],[Value of the house]]</f>
        <v>0.39493097990285031</v>
      </c>
      <c r="AX288" s="29">
        <f t="shared" ca="1" si="128"/>
        <v>0</v>
      </c>
      <c r="AY288" s="30"/>
      <c r="AZ288" s="19"/>
      <c r="BA288" s="68">
        <f ca="1" xml:space="preserve"> IF(Table1[[#This Row],[Area]]="Sedi Beshr",Table1[[#This Row],[Income]],0)</f>
        <v>0</v>
      </c>
      <c r="BB288" s="65"/>
      <c r="BC288" s="65">
        <f ca="1" xml:space="preserve"> IF(Table1[[#This Row],[Area]]="Miami",Table1[[#This Row],[Income]],0)</f>
        <v>0</v>
      </c>
      <c r="BD288" s="65"/>
      <c r="BE288" s="65">
        <f ca="1" xml:space="preserve"> IF(Table1[[#This Row],[Area]]="El-Shatbi",Table1[[#This Row],[Income]],0)</f>
        <v>0</v>
      </c>
      <c r="BF288" s="65"/>
      <c r="BG288" s="65">
        <f ca="1" xml:space="preserve"> IF(Table1[[#This Row],[Area]]="el-Hanovil",Table1[[#This Row],[Income]],0)</f>
        <v>3261</v>
      </c>
      <c r="BH288" s="65"/>
      <c r="BI288" s="65">
        <f ca="1" xml:space="preserve"> IF(Table1[[#This Row],[Area]]="El-Dekhila",Table1[[#This Row],[Income]],0)</f>
        <v>0</v>
      </c>
      <c r="BJ288" s="66"/>
      <c r="BK288" s="16"/>
      <c r="BL288" s="68">
        <f ca="1"/>
        <v>0</v>
      </c>
      <c r="BM288" s="65"/>
      <c r="BN288" s="65">
        <f ca="1"/>
        <v>0</v>
      </c>
      <c r="BO288" s="65"/>
      <c r="BP288" s="65">
        <f ca="1"/>
        <v>0</v>
      </c>
      <c r="BQ288" s="65"/>
      <c r="BR288" s="65">
        <f ca="1"/>
        <v>0</v>
      </c>
      <c r="BS288" s="65"/>
      <c r="BT288" s="65">
        <f ca="1"/>
        <v>0</v>
      </c>
      <c r="BU288" s="24"/>
      <c r="BV288" s="65">
        <f ca="1"/>
        <v>4402</v>
      </c>
      <c r="BW288" s="19"/>
      <c r="BX288" s="16"/>
      <c r="BY288" s="56">
        <f ca="1">IF(Table1[[#This Row],[Debt]]&gt;Table1[[#This Row],[Income]],1,0)</f>
        <v>1</v>
      </c>
      <c r="BZ288" s="19"/>
      <c r="CA288" s="24"/>
      <c r="CB288" s="76">
        <f t="shared" ca="1" si="129"/>
        <v>35</v>
      </c>
      <c r="CC288" s="24"/>
      <c r="CD288" s="19"/>
      <c r="CE288" s="16"/>
      <c r="CF288" s="16"/>
      <c r="CG288" s="16"/>
      <c r="CH288" s="16"/>
    </row>
    <row r="289" spans="1:86" x14ac:dyDescent="0.35">
      <c r="A289" s="1">
        <f t="shared" ca="1" si="105"/>
        <v>1</v>
      </c>
      <c r="B289" s="1" t="str">
        <f t="shared" ca="1" si="106"/>
        <v>Women</v>
      </c>
      <c r="C289" s="1">
        <f t="shared" ca="1" si="107"/>
        <v>22</v>
      </c>
      <c r="D289" s="1">
        <f t="shared" ca="1" si="108"/>
        <v>6</v>
      </c>
      <c r="E289" s="1" t="str">
        <f t="shared" ca="1" si="109"/>
        <v>agriculture</v>
      </c>
      <c r="F289" s="1">
        <f t="shared" ca="1" si="110"/>
        <v>4</v>
      </c>
      <c r="G289" s="1" t="str">
        <f t="shared" ca="1" si="111"/>
        <v>technical</v>
      </c>
      <c r="H289" s="1">
        <f t="shared" ca="1" si="112"/>
        <v>4</v>
      </c>
      <c r="I289" s="1">
        <f t="shared" ca="1" si="104"/>
        <v>3</v>
      </c>
      <c r="J289" s="70">
        <f t="shared" ca="1" si="113"/>
        <v>6507</v>
      </c>
      <c r="K289" s="1">
        <f t="shared" ca="1" si="114"/>
        <v>4</v>
      </c>
      <c r="L289" s="1" t="str">
        <f t="shared" ca="1" si="115"/>
        <v>El-Dekhila</v>
      </c>
      <c r="M289" s="70">
        <f t="shared" ca="1" si="116"/>
        <v>32535</v>
      </c>
      <c r="N289" s="70">
        <f t="shared" ca="1" si="117"/>
        <v>24027.800666599589</v>
      </c>
      <c r="O289" s="70">
        <f t="shared" ca="1" si="118"/>
        <v>4960.2014787902972</v>
      </c>
      <c r="P289" s="70">
        <f t="shared" ca="1" si="119"/>
        <v>4025</v>
      </c>
      <c r="Q289" s="70">
        <f t="shared" ca="1" si="120"/>
        <v>10246.096002265353</v>
      </c>
      <c r="R289" s="70">
        <f t="shared" ca="1" si="121"/>
        <v>4312.8036775544897</v>
      </c>
      <c r="S289" s="70">
        <f t="shared" ca="1" si="122"/>
        <v>41808.005156344785</v>
      </c>
      <c r="T289" s="70">
        <f t="shared" ca="1" si="123"/>
        <v>38298.896668864938</v>
      </c>
      <c r="U289" s="70">
        <f t="shared" ca="1" si="124"/>
        <v>3509.1084874798471</v>
      </c>
      <c r="W289" s="7">
        <f t="shared" ca="1" si="125"/>
        <v>1</v>
      </c>
      <c r="X289" s="4">
        <f t="shared" ca="1" si="126"/>
        <v>0</v>
      </c>
      <c r="Y289" s="4"/>
      <c r="Z289" s="4"/>
      <c r="AA289" s="8"/>
      <c r="AC289" s="7">
        <f ca="1">IF(Table1[[#This Row],[field of work]] = "teaching",1,0)</f>
        <v>0</v>
      </c>
      <c r="AD289" s="4">
        <f ca="1">IF(Table1[[#This Row],[field of work]] = "health", 1,0)</f>
        <v>0</v>
      </c>
      <c r="AE289" s="4">
        <f ca="1">IF(Table1[[#This Row],[field of work]] = "construction", 1,0)</f>
        <v>0</v>
      </c>
      <c r="AF289" s="4">
        <f ca="1">IF(Table1[[#This Row],[field of work]] = "IT", 1,0)</f>
        <v>0</v>
      </c>
      <c r="AG289" s="4">
        <f ca="1">IF(Table1[[#This Row],[field of work]] = "general work", 1,0)</f>
        <v>0</v>
      </c>
      <c r="AH289" s="4">
        <f ca="1">IF(Table1[[#This Row],[field of work]] = "agriculture", 1,0)</f>
        <v>1</v>
      </c>
      <c r="AI289" s="4"/>
      <c r="AJ289" s="4"/>
      <c r="AK289" s="4"/>
      <c r="AL289" s="4"/>
      <c r="AM289" s="4"/>
      <c r="AN289" s="4"/>
      <c r="AO289" s="8"/>
      <c r="AP289" s="18">
        <f t="shared" ca="1" si="127"/>
        <v>1653.4004929300991</v>
      </c>
      <c r="AQ289" s="19"/>
      <c r="AR289" s="23">
        <f ca="1">IF(Table1[[#This Row],[Debt]]&gt;$AS$2,1,0)</f>
        <v>1</v>
      </c>
      <c r="AS289" s="24"/>
      <c r="AT289" s="24"/>
      <c r="AU289" s="19"/>
      <c r="AV289" s="24"/>
      <c r="AW289" s="82">
        <f ca="1">Table1[[#This Row],[Mortage left]]/Table1[[#This Row],[Value of the house]]</f>
        <v>0.73852161262024252</v>
      </c>
      <c r="AX289" s="29">
        <f t="shared" ca="1" si="128"/>
        <v>0</v>
      </c>
      <c r="AY289" s="30"/>
      <c r="AZ289" s="19"/>
      <c r="BA289" s="68">
        <f ca="1" xml:space="preserve"> IF(Table1[[#This Row],[Area]]="Sedi Beshr",Table1[[#This Row],[Income]],0)</f>
        <v>0</v>
      </c>
      <c r="BB289" s="65"/>
      <c r="BC289" s="65">
        <f ca="1" xml:space="preserve"> IF(Table1[[#This Row],[Area]]="Miami",Table1[[#This Row],[Income]],0)</f>
        <v>0</v>
      </c>
      <c r="BD289" s="65"/>
      <c r="BE289" s="65">
        <f ca="1" xml:space="preserve"> IF(Table1[[#This Row],[Area]]="El-Shatbi",Table1[[#This Row],[Income]],0)</f>
        <v>0</v>
      </c>
      <c r="BF289" s="65"/>
      <c r="BG289" s="65">
        <f ca="1" xml:space="preserve"> IF(Table1[[#This Row],[Area]]="el-Hanovil",Table1[[#This Row],[Income]],0)</f>
        <v>0</v>
      </c>
      <c r="BH289" s="65"/>
      <c r="BI289" s="65">
        <f ca="1" xml:space="preserve"> IF(Table1[[#This Row],[Area]]="El-Dekhila",Table1[[#This Row],[Income]],0)</f>
        <v>6507</v>
      </c>
      <c r="BJ289" s="66"/>
      <c r="BK289" s="16"/>
      <c r="BL289" s="68">
        <f ca="1"/>
        <v>0</v>
      </c>
      <c r="BM289" s="65"/>
      <c r="BN289" s="65">
        <f ca="1"/>
        <v>0</v>
      </c>
      <c r="BO289" s="65"/>
      <c r="BP289" s="65">
        <f ca="1"/>
        <v>0</v>
      </c>
      <c r="BQ289" s="65"/>
      <c r="BR289" s="65">
        <f ca="1"/>
        <v>0</v>
      </c>
      <c r="BS289" s="65"/>
      <c r="BT289" s="65">
        <f ca="1"/>
        <v>3261</v>
      </c>
      <c r="BU289" s="24"/>
      <c r="BV289" s="65">
        <f ca="1"/>
        <v>0</v>
      </c>
      <c r="BW289" s="19"/>
      <c r="BX289" s="16"/>
      <c r="BY289" s="56">
        <f ca="1">IF(Table1[[#This Row],[Debt]]&gt;Table1[[#This Row],[Income]],1,0)</f>
        <v>1</v>
      </c>
      <c r="BZ289" s="19"/>
      <c r="CA289" s="24"/>
      <c r="CB289" s="76">
        <f t="shared" ca="1" si="129"/>
        <v>34</v>
      </c>
      <c r="CC289" s="24"/>
      <c r="CD289" s="19"/>
      <c r="CE289" s="16"/>
      <c r="CF289" s="16"/>
      <c r="CG289" s="16"/>
      <c r="CH289" s="16"/>
    </row>
    <row r="290" spans="1:86" x14ac:dyDescent="0.35">
      <c r="A290" s="1">
        <f t="shared" ca="1" si="105"/>
        <v>0</v>
      </c>
      <c r="B290" s="1" t="str">
        <f t="shared" ca="1" si="106"/>
        <v>Men</v>
      </c>
      <c r="C290" s="1">
        <f t="shared" ca="1" si="107"/>
        <v>27</v>
      </c>
      <c r="D290" s="1">
        <f t="shared" ca="1" si="108"/>
        <v>3</v>
      </c>
      <c r="E290" s="1" t="str">
        <f t="shared" ca="1" si="109"/>
        <v>teaching</v>
      </c>
      <c r="F290" s="1">
        <f t="shared" ca="1" si="110"/>
        <v>2</v>
      </c>
      <c r="G290" s="1" t="str">
        <f t="shared" ca="1" si="111"/>
        <v>college</v>
      </c>
      <c r="H290" s="1">
        <f t="shared" ca="1" si="112"/>
        <v>1</v>
      </c>
      <c r="I290" s="1">
        <f t="shared" ca="1" si="104"/>
        <v>2</v>
      </c>
      <c r="J290" s="70">
        <f t="shared" ca="1" si="113"/>
        <v>1129</v>
      </c>
      <c r="K290" s="1">
        <f t="shared" ca="1" si="114"/>
        <v>1</v>
      </c>
      <c r="L290" s="1" t="str">
        <f t="shared" ca="1" si="115"/>
        <v>El-Shatbi</v>
      </c>
      <c r="M290" s="70">
        <f t="shared" ca="1" si="116"/>
        <v>4516</v>
      </c>
      <c r="N290" s="70">
        <f t="shared" ca="1" si="117"/>
        <v>3185.5706653022953</v>
      </c>
      <c r="O290" s="70">
        <f t="shared" ca="1" si="118"/>
        <v>552.10457110997311</v>
      </c>
      <c r="P290" s="70">
        <f t="shared" ca="1" si="119"/>
        <v>467</v>
      </c>
      <c r="Q290" s="70">
        <f t="shared" ca="1" si="120"/>
        <v>1876.4633374366629</v>
      </c>
      <c r="R290" s="70">
        <f t="shared" ca="1" si="121"/>
        <v>1669.4611274582035</v>
      </c>
      <c r="S290" s="70">
        <f t="shared" ca="1" si="122"/>
        <v>6737.5656985681762</v>
      </c>
      <c r="T290" s="70">
        <f t="shared" ca="1" si="123"/>
        <v>5529.0340027389584</v>
      </c>
      <c r="U290" s="70">
        <f t="shared" ca="1" si="124"/>
        <v>1208.5316958292178</v>
      </c>
      <c r="W290" s="7">
        <f t="shared" ca="1" si="125"/>
        <v>0</v>
      </c>
      <c r="X290" s="4">
        <f t="shared" ca="1" si="126"/>
        <v>1</v>
      </c>
      <c r="Y290" s="4"/>
      <c r="Z290" s="4"/>
      <c r="AA290" s="8"/>
      <c r="AC290" s="7">
        <f ca="1">IF(Table1[[#This Row],[field of work]] = "teaching",1,0)</f>
        <v>1</v>
      </c>
      <c r="AD290" s="4">
        <f ca="1">IF(Table1[[#This Row],[field of work]] = "health", 1,0)</f>
        <v>0</v>
      </c>
      <c r="AE290" s="4">
        <f ca="1">IF(Table1[[#This Row],[field of work]] = "construction", 1,0)</f>
        <v>0</v>
      </c>
      <c r="AF290" s="4">
        <f ca="1">IF(Table1[[#This Row],[field of work]] = "IT", 1,0)</f>
        <v>0</v>
      </c>
      <c r="AG290" s="4">
        <f ca="1">IF(Table1[[#This Row],[field of work]] = "general work", 1,0)</f>
        <v>0</v>
      </c>
      <c r="AH290" s="4">
        <f ca="1">IF(Table1[[#This Row],[field of work]] = "agriculture", 1,0)</f>
        <v>0</v>
      </c>
      <c r="AI290" s="4"/>
      <c r="AJ290" s="4"/>
      <c r="AK290" s="4"/>
      <c r="AL290" s="4"/>
      <c r="AM290" s="4"/>
      <c r="AN290" s="4"/>
      <c r="AO290" s="8"/>
      <c r="AP290" s="18">
        <f t="shared" ca="1" si="127"/>
        <v>276.05228555498655</v>
      </c>
      <c r="AQ290" s="19"/>
      <c r="AR290" s="23">
        <f ca="1">IF(Table1[[#This Row],[Debt]]&gt;$AS$2,1,0)</f>
        <v>1</v>
      </c>
      <c r="AS290" s="24"/>
      <c r="AT290" s="24"/>
      <c r="AU290" s="19"/>
      <c r="AV290" s="24"/>
      <c r="AW290" s="82">
        <f ca="1">Table1[[#This Row],[Mortage left]]/Table1[[#This Row],[Value of the house]]</f>
        <v>0.70539651578881646</v>
      </c>
      <c r="AX290" s="29">
        <f t="shared" ca="1" si="128"/>
        <v>0</v>
      </c>
      <c r="AY290" s="30"/>
      <c r="AZ290" s="19"/>
      <c r="BA290" s="68">
        <f ca="1" xml:space="preserve"> IF(Table1[[#This Row],[Area]]="Sedi Beshr",Table1[[#This Row],[Income]],0)</f>
        <v>0</v>
      </c>
      <c r="BB290" s="65"/>
      <c r="BC290" s="65">
        <f ca="1" xml:space="preserve"> IF(Table1[[#This Row],[Area]]="Miami",Table1[[#This Row],[Income]],0)</f>
        <v>0</v>
      </c>
      <c r="BD290" s="65"/>
      <c r="BE290" s="65">
        <f ca="1" xml:space="preserve"> IF(Table1[[#This Row],[Area]]="El-Shatbi",Table1[[#This Row],[Income]],0)</f>
        <v>1129</v>
      </c>
      <c r="BF290" s="65"/>
      <c r="BG290" s="65">
        <f ca="1" xml:space="preserve"> IF(Table1[[#This Row],[Area]]="el-Hanovil",Table1[[#This Row],[Income]],0)</f>
        <v>0</v>
      </c>
      <c r="BH290" s="65"/>
      <c r="BI290" s="65">
        <f ca="1" xml:space="preserve"> IF(Table1[[#This Row],[Area]]="El-Dekhila",Table1[[#This Row],[Income]],0)</f>
        <v>0</v>
      </c>
      <c r="BJ290" s="66"/>
      <c r="BK290" s="16"/>
      <c r="BL290" s="68">
        <f ca="1"/>
        <v>0</v>
      </c>
      <c r="BM290" s="65"/>
      <c r="BN290" s="65">
        <f ca="1"/>
        <v>0</v>
      </c>
      <c r="BO290" s="65"/>
      <c r="BP290" s="65">
        <f ca="1"/>
        <v>0</v>
      </c>
      <c r="BQ290" s="65"/>
      <c r="BR290" s="65">
        <f ca="1"/>
        <v>0</v>
      </c>
      <c r="BS290" s="65"/>
      <c r="BT290" s="65">
        <f ca="1"/>
        <v>0</v>
      </c>
      <c r="BU290" s="24"/>
      <c r="BV290" s="65">
        <f ca="1"/>
        <v>6507</v>
      </c>
      <c r="BW290" s="19"/>
      <c r="BX290" s="16"/>
      <c r="BY290" s="56">
        <f ca="1">IF(Table1[[#This Row],[Debt]]&gt;Table1[[#This Row],[Income]],1,0)</f>
        <v>1</v>
      </c>
      <c r="BZ290" s="19"/>
      <c r="CA290" s="24"/>
      <c r="CB290" s="76">
        <f t="shared" ca="1" si="129"/>
        <v>22</v>
      </c>
      <c r="CC290" s="24"/>
      <c r="CD290" s="19"/>
      <c r="CE290" s="16"/>
      <c r="CF290" s="16"/>
      <c r="CG290" s="16"/>
      <c r="CH290" s="16"/>
    </row>
    <row r="291" spans="1:86" x14ac:dyDescent="0.35">
      <c r="A291" s="1">
        <f t="shared" ca="1" si="105"/>
        <v>1</v>
      </c>
      <c r="B291" s="1" t="str">
        <f t="shared" ca="1" si="106"/>
        <v>Women</v>
      </c>
      <c r="C291" s="1">
        <f t="shared" ca="1" si="107"/>
        <v>27</v>
      </c>
      <c r="D291" s="1">
        <f t="shared" ca="1" si="108"/>
        <v>1</v>
      </c>
      <c r="E291" s="1" t="str">
        <f t="shared" ca="1" si="109"/>
        <v>health</v>
      </c>
      <c r="F291" s="1">
        <f t="shared" ca="1" si="110"/>
        <v>3</v>
      </c>
      <c r="G291" s="1" t="str">
        <f t="shared" ca="1" si="111"/>
        <v>university</v>
      </c>
      <c r="H291" s="1">
        <f t="shared" ca="1" si="112"/>
        <v>2</v>
      </c>
      <c r="I291" s="1">
        <f t="shared" ca="1" si="104"/>
        <v>2</v>
      </c>
      <c r="J291" s="70">
        <f t="shared" ca="1" si="113"/>
        <v>4309</v>
      </c>
      <c r="K291" s="1">
        <f t="shared" ca="1" si="114"/>
        <v>4</v>
      </c>
      <c r="L291" s="1" t="str">
        <f t="shared" ca="1" si="115"/>
        <v>El-Dekhila</v>
      </c>
      <c r="M291" s="70">
        <f t="shared" ca="1" si="116"/>
        <v>21545</v>
      </c>
      <c r="N291" s="70">
        <f t="shared" ca="1" si="117"/>
        <v>14374.030260476398</v>
      </c>
      <c r="O291" s="70">
        <f t="shared" ca="1" si="118"/>
        <v>3144.7285188478886</v>
      </c>
      <c r="P291" s="70">
        <f t="shared" ca="1" si="119"/>
        <v>2488</v>
      </c>
      <c r="Q291" s="70">
        <f t="shared" ca="1" si="120"/>
        <v>3641.680170014487</v>
      </c>
      <c r="R291" s="70">
        <f t="shared" ca="1" si="121"/>
        <v>325.86732322686976</v>
      </c>
      <c r="S291" s="70">
        <f t="shared" ca="1" si="122"/>
        <v>25015.595842074759</v>
      </c>
      <c r="T291" s="70">
        <f t="shared" ca="1" si="123"/>
        <v>20503.710430490886</v>
      </c>
      <c r="U291" s="70">
        <f t="shared" ca="1" si="124"/>
        <v>4511.8854115838731</v>
      </c>
      <c r="W291" s="7">
        <f t="shared" ca="1" si="125"/>
        <v>1</v>
      </c>
      <c r="X291" s="4">
        <f t="shared" ca="1" si="126"/>
        <v>0</v>
      </c>
      <c r="Y291" s="4"/>
      <c r="Z291" s="4"/>
      <c r="AA291" s="8"/>
      <c r="AC291" s="7">
        <f ca="1">IF(Table1[[#This Row],[field of work]] = "teaching",1,0)</f>
        <v>0</v>
      </c>
      <c r="AD291" s="4">
        <f ca="1">IF(Table1[[#This Row],[field of work]] = "health", 1,0)</f>
        <v>1</v>
      </c>
      <c r="AE291" s="4">
        <f ca="1">IF(Table1[[#This Row],[field of work]] = "construction", 1,0)</f>
        <v>0</v>
      </c>
      <c r="AF291" s="4">
        <f ca="1">IF(Table1[[#This Row],[field of work]] = "IT", 1,0)</f>
        <v>0</v>
      </c>
      <c r="AG291" s="4">
        <f ca="1">IF(Table1[[#This Row],[field of work]] = "general work", 1,0)</f>
        <v>0</v>
      </c>
      <c r="AH291" s="4">
        <f ca="1">IF(Table1[[#This Row],[field of work]] = "agriculture", 1,0)</f>
        <v>0</v>
      </c>
      <c r="AI291" s="4"/>
      <c r="AJ291" s="4"/>
      <c r="AK291" s="4"/>
      <c r="AL291" s="4"/>
      <c r="AM291" s="4"/>
      <c r="AN291" s="4"/>
      <c r="AO291" s="8"/>
      <c r="AP291" s="18">
        <f t="shared" ca="1" si="127"/>
        <v>1572.3642594239443</v>
      </c>
      <c r="AQ291" s="19"/>
      <c r="AR291" s="23">
        <f ca="1">IF(Table1[[#This Row],[Debt]]&gt;$AS$2,1,0)</f>
        <v>1</v>
      </c>
      <c r="AS291" s="24"/>
      <c r="AT291" s="24"/>
      <c r="AU291" s="19"/>
      <c r="AV291" s="24"/>
      <c r="AW291" s="82">
        <f ca="1">Table1[[#This Row],[Mortage left]]/Table1[[#This Row],[Value of the house]]</f>
        <v>0.6671631589917103</v>
      </c>
      <c r="AX291" s="29">
        <f t="shared" ca="1" si="128"/>
        <v>0</v>
      </c>
      <c r="AY291" s="30"/>
      <c r="AZ291" s="19"/>
      <c r="BA291" s="68">
        <f ca="1" xml:space="preserve"> IF(Table1[[#This Row],[Area]]="Sedi Beshr",Table1[[#This Row],[Income]],0)</f>
        <v>0</v>
      </c>
      <c r="BB291" s="65"/>
      <c r="BC291" s="65">
        <f ca="1" xml:space="preserve"> IF(Table1[[#This Row],[Area]]="Miami",Table1[[#This Row],[Income]],0)</f>
        <v>0</v>
      </c>
      <c r="BD291" s="65"/>
      <c r="BE291" s="65">
        <f ca="1" xml:space="preserve"> IF(Table1[[#This Row],[Area]]="El-Shatbi",Table1[[#This Row],[Income]],0)</f>
        <v>0</v>
      </c>
      <c r="BF291" s="65"/>
      <c r="BG291" s="65">
        <f ca="1" xml:space="preserve"> IF(Table1[[#This Row],[Area]]="el-Hanovil",Table1[[#This Row],[Income]],0)</f>
        <v>0</v>
      </c>
      <c r="BH291" s="65"/>
      <c r="BI291" s="65">
        <f ca="1" xml:space="preserve"> IF(Table1[[#This Row],[Area]]="El-Dekhila",Table1[[#This Row],[Income]],0)</f>
        <v>4309</v>
      </c>
      <c r="BJ291" s="66"/>
      <c r="BK291" s="16"/>
      <c r="BL291" s="68">
        <f ca="1"/>
        <v>0</v>
      </c>
      <c r="BM291" s="65"/>
      <c r="BN291" s="65">
        <f ca="1"/>
        <v>0</v>
      </c>
      <c r="BO291" s="65"/>
      <c r="BP291" s="65">
        <f ca="1"/>
        <v>1129</v>
      </c>
      <c r="BQ291" s="65"/>
      <c r="BR291" s="65">
        <f ca="1"/>
        <v>0</v>
      </c>
      <c r="BS291" s="65"/>
      <c r="BT291" s="65">
        <f ca="1"/>
        <v>0</v>
      </c>
      <c r="BU291" s="24"/>
      <c r="BV291" s="65">
        <f ca="1"/>
        <v>0</v>
      </c>
      <c r="BW291" s="19"/>
      <c r="BX291" s="16"/>
      <c r="BY291" s="56">
        <f ca="1">IF(Table1[[#This Row],[Debt]]&gt;Table1[[#This Row],[Income]],1,0)</f>
        <v>0</v>
      </c>
      <c r="BZ291" s="19"/>
      <c r="CA291" s="24"/>
      <c r="CB291" s="76">
        <f t="shared" ca="1" si="129"/>
        <v>27</v>
      </c>
      <c r="CC291" s="24"/>
      <c r="CD291" s="19"/>
      <c r="CE291" s="16"/>
      <c r="CF291" s="16"/>
      <c r="CG291" s="16"/>
      <c r="CH291" s="16"/>
    </row>
    <row r="292" spans="1:86" x14ac:dyDescent="0.35">
      <c r="A292" s="1">
        <f t="shared" ca="1" si="105"/>
        <v>1</v>
      </c>
      <c r="B292" s="1" t="str">
        <f t="shared" ca="1" si="106"/>
        <v>Women</v>
      </c>
      <c r="C292" s="1">
        <f t="shared" ca="1" si="107"/>
        <v>20</v>
      </c>
      <c r="D292" s="1">
        <f t="shared" ca="1" si="108"/>
        <v>2</v>
      </c>
      <c r="E292" s="1" t="str">
        <f t="shared" ca="1" si="109"/>
        <v>construction</v>
      </c>
      <c r="F292" s="1">
        <f t="shared" ca="1" si="110"/>
        <v>3</v>
      </c>
      <c r="G292" s="1" t="str">
        <f t="shared" ca="1" si="111"/>
        <v>university</v>
      </c>
      <c r="H292" s="1">
        <f t="shared" ca="1" si="112"/>
        <v>1</v>
      </c>
      <c r="I292" s="1">
        <f t="shared" ca="1" si="104"/>
        <v>1</v>
      </c>
      <c r="J292" s="70">
        <f t="shared" ca="1" si="113"/>
        <v>4100</v>
      </c>
      <c r="K292" s="1">
        <f t="shared" ca="1" si="114"/>
        <v>3</v>
      </c>
      <c r="L292" s="1" t="str">
        <f t="shared" ca="1" si="115"/>
        <v>El-Hanovil</v>
      </c>
      <c r="M292" s="70">
        <f t="shared" ca="1" si="116"/>
        <v>24600</v>
      </c>
      <c r="N292" s="70">
        <f t="shared" ca="1" si="117"/>
        <v>13196.522319045369</v>
      </c>
      <c r="O292" s="70">
        <f t="shared" ca="1" si="118"/>
        <v>2728.2218153147128</v>
      </c>
      <c r="P292" s="70">
        <f t="shared" ca="1" si="119"/>
        <v>177</v>
      </c>
      <c r="Q292" s="70">
        <f t="shared" ca="1" si="120"/>
        <v>4053.9378322503317</v>
      </c>
      <c r="R292" s="70">
        <f t="shared" ca="1" si="121"/>
        <v>5107.5138188774254</v>
      </c>
      <c r="S292" s="70">
        <f t="shared" ca="1" si="122"/>
        <v>32435.735634192137</v>
      </c>
      <c r="T292" s="70">
        <f t="shared" ca="1" si="123"/>
        <v>17427.460151295702</v>
      </c>
      <c r="U292" s="70">
        <f t="shared" ca="1" si="124"/>
        <v>15008.275482896435</v>
      </c>
      <c r="W292" s="7">
        <f t="shared" ca="1" si="125"/>
        <v>1</v>
      </c>
      <c r="X292" s="4">
        <f t="shared" ca="1" si="126"/>
        <v>0</v>
      </c>
      <c r="Y292" s="4"/>
      <c r="Z292" s="4"/>
      <c r="AA292" s="8"/>
      <c r="AC292" s="7">
        <f ca="1">IF(Table1[[#This Row],[field of work]] = "teaching",1,0)</f>
        <v>0</v>
      </c>
      <c r="AD292" s="4">
        <f ca="1">IF(Table1[[#This Row],[field of work]] = "health", 1,0)</f>
        <v>0</v>
      </c>
      <c r="AE292" s="4">
        <f ca="1">IF(Table1[[#This Row],[field of work]] = "construction", 1,0)</f>
        <v>1</v>
      </c>
      <c r="AF292" s="4">
        <f ca="1">IF(Table1[[#This Row],[field of work]] = "IT", 1,0)</f>
        <v>0</v>
      </c>
      <c r="AG292" s="4">
        <f ca="1">IF(Table1[[#This Row],[field of work]] = "general work", 1,0)</f>
        <v>0</v>
      </c>
      <c r="AH292" s="4">
        <f ca="1">IF(Table1[[#This Row],[field of work]] = "agriculture", 1,0)</f>
        <v>0</v>
      </c>
      <c r="AI292" s="4"/>
      <c r="AJ292" s="4"/>
      <c r="AK292" s="4"/>
      <c r="AL292" s="4"/>
      <c r="AM292" s="4"/>
      <c r="AN292" s="4"/>
      <c r="AO292" s="8"/>
      <c r="AP292" s="18">
        <f t="shared" ca="1" si="127"/>
        <v>2728.2218153147128</v>
      </c>
      <c r="AQ292" s="19"/>
      <c r="AR292" s="23">
        <f ca="1">IF(Table1[[#This Row],[Debt]]&gt;$AS$2,1,0)</f>
        <v>1</v>
      </c>
      <c r="AS292" s="24"/>
      <c r="AT292" s="24"/>
      <c r="AU292" s="19"/>
      <c r="AV292" s="24"/>
      <c r="AW292" s="82">
        <f ca="1">Table1[[#This Row],[Mortage left]]/Table1[[#This Row],[Value of the house]]</f>
        <v>0.53644399670916132</v>
      </c>
      <c r="AX292" s="29">
        <f t="shared" ca="1" si="128"/>
        <v>0</v>
      </c>
      <c r="AY292" s="30"/>
      <c r="AZ292" s="19"/>
      <c r="BA292" s="68">
        <f ca="1" xml:space="preserve"> IF(Table1[[#This Row],[Area]]="Sedi Beshr",Table1[[#This Row],[Income]],0)</f>
        <v>0</v>
      </c>
      <c r="BB292" s="65"/>
      <c r="BC292" s="65">
        <f ca="1" xml:space="preserve"> IF(Table1[[#This Row],[Area]]="Miami",Table1[[#This Row],[Income]],0)</f>
        <v>0</v>
      </c>
      <c r="BD292" s="65"/>
      <c r="BE292" s="65">
        <f ca="1" xml:space="preserve"> IF(Table1[[#This Row],[Area]]="El-Shatbi",Table1[[#This Row],[Income]],0)</f>
        <v>0</v>
      </c>
      <c r="BF292" s="65"/>
      <c r="BG292" s="65">
        <f ca="1" xml:space="preserve"> IF(Table1[[#This Row],[Area]]="el-Hanovil",Table1[[#This Row],[Income]],0)</f>
        <v>4100</v>
      </c>
      <c r="BH292" s="65"/>
      <c r="BI292" s="65">
        <f ca="1" xml:space="preserve"> IF(Table1[[#This Row],[Area]]="El-Dekhila",Table1[[#This Row],[Income]],0)</f>
        <v>0</v>
      </c>
      <c r="BJ292" s="66"/>
      <c r="BK292" s="16"/>
      <c r="BL292" s="68">
        <f ca="1"/>
        <v>4309</v>
      </c>
      <c r="BM292" s="65"/>
      <c r="BN292" s="65">
        <f ca="1"/>
        <v>0</v>
      </c>
      <c r="BO292" s="65"/>
      <c r="BP292" s="65">
        <f ca="1"/>
        <v>0</v>
      </c>
      <c r="BQ292" s="65"/>
      <c r="BR292" s="65">
        <f ca="1"/>
        <v>0</v>
      </c>
      <c r="BS292" s="65"/>
      <c r="BT292" s="65">
        <f ca="1"/>
        <v>0</v>
      </c>
      <c r="BU292" s="24"/>
      <c r="BV292" s="65">
        <f ca="1"/>
        <v>0</v>
      </c>
      <c r="BW292" s="19"/>
      <c r="BX292" s="16"/>
      <c r="BY292" s="56">
        <f ca="1">IF(Table1[[#This Row],[Debt]]&gt;Table1[[#This Row],[Income]],1,0)</f>
        <v>0</v>
      </c>
      <c r="BZ292" s="19"/>
      <c r="CA292" s="24"/>
      <c r="CB292" s="76">
        <f t="shared" ca="1" si="129"/>
        <v>27</v>
      </c>
      <c r="CC292" s="24"/>
      <c r="CD292" s="19"/>
      <c r="CE292" s="16"/>
      <c r="CF292" s="16"/>
      <c r="CG292" s="16"/>
      <c r="CH292" s="16"/>
    </row>
    <row r="293" spans="1:86" x14ac:dyDescent="0.35">
      <c r="A293" s="1">
        <f t="shared" ca="1" si="105"/>
        <v>1</v>
      </c>
      <c r="B293" s="1" t="str">
        <f t="shared" ca="1" si="106"/>
        <v>Women</v>
      </c>
      <c r="C293" s="1">
        <f t="shared" ca="1" si="107"/>
        <v>36</v>
      </c>
      <c r="D293" s="1">
        <f t="shared" ca="1" si="108"/>
        <v>4</v>
      </c>
      <c r="E293" s="1" t="str">
        <f t="shared" ca="1" si="109"/>
        <v>IT</v>
      </c>
      <c r="F293" s="1">
        <f t="shared" ca="1" si="110"/>
        <v>1</v>
      </c>
      <c r="G293" s="1" t="str">
        <f t="shared" ca="1" si="111"/>
        <v>High school</v>
      </c>
      <c r="H293" s="1">
        <f t="shared" ca="1" si="112"/>
        <v>1</v>
      </c>
      <c r="I293" s="1">
        <f t="shared" ca="1" si="104"/>
        <v>3</v>
      </c>
      <c r="J293" s="70">
        <f t="shared" ca="1" si="113"/>
        <v>3696</v>
      </c>
      <c r="K293" s="1">
        <f t="shared" ca="1" si="114"/>
        <v>3</v>
      </c>
      <c r="L293" s="1" t="str">
        <f t="shared" ca="1" si="115"/>
        <v>El-Hanovil</v>
      </c>
      <c r="M293" s="70">
        <f t="shared" ca="1" si="116"/>
        <v>22176</v>
      </c>
      <c r="N293" s="70">
        <f t="shared" ca="1" si="117"/>
        <v>6828.5476132134545</v>
      </c>
      <c r="O293" s="70">
        <f t="shared" ca="1" si="118"/>
        <v>5718.5955342940306</v>
      </c>
      <c r="P293" s="70">
        <f t="shared" ca="1" si="119"/>
        <v>1871</v>
      </c>
      <c r="Q293" s="70">
        <f t="shared" ca="1" si="120"/>
        <v>1950.0046142377346</v>
      </c>
      <c r="R293" s="70">
        <f t="shared" ca="1" si="121"/>
        <v>1272.1988746934355</v>
      </c>
      <c r="S293" s="70">
        <f t="shared" ca="1" si="122"/>
        <v>29166.794408987465</v>
      </c>
      <c r="T293" s="70">
        <f t="shared" ca="1" si="123"/>
        <v>10649.552227451188</v>
      </c>
      <c r="U293" s="70">
        <f t="shared" ca="1" si="124"/>
        <v>18517.242181536276</v>
      </c>
      <c r="W293" s="7">
        <f t="shared" ca="1" si="125"/>
        <v>1</v>
      </c>
      <c r="X293" s="4">
        <f t="shared" ca="1" si="126"/>
        <v>0</v>
      </c>
      <c r="Y293" s="4"/>
      <c r="Z293" s="4"/>
      <c r="AA293" s="8"/>
      <c r="AC293" s="7">
        <f ca="1">IF(Table1[[#This Row],[field of work]] = "teaching",1,0)</f>
        <v>0</v>
      </c>
      <c r="AD293" s="4">
        <f ca="1">IF(Table1[[#This Row],[field of work]] = "health", 1,0)</f>
        <v>0</v>
      </c>
      <c r="AE293" s="4">
        <f ca="1">IF(Table1[[#This Row],[field of work]] = "construction", 1,0)</f>
        <v>0</v>
      </c>
      <c r="AF293" s="4">
        <f ca="1">IF(Table1[[#This Row],[field of work]] = "IT", 1,0)</f>
        <v>1</v>
      </c>
      <c r="AG293" s="4">
        <f ca="1">IF(Table1[[#This Row],[field of work]] = "general work", 1,0)</f>
        <v>0</v>
      </c>
      <c r="AH293" s="4">
        <f ca="1">IF(Table1[[#This Row],[field of work]] = "agriculture", 1,0)</f>
        <v>0</v>
      </c>
      <c r="AI293" s="4"/>
      <c r="AJ293" s="4"/>
      <c r="AK293" s="4"/>
      <c r="AL293" s="4"/>
      <c r="AM293" s="4"/>
      <c r="AN293" s="4"/>
      <c r="AO293" s="8"/>
      <c r="AP293" s="18">
        <f t="shared" ca="1" si="127"/>
        <v>1906.1985114313436</v>
      </c>
      <c r="AQ293" s="19"/>
      <c r="AR293" s="23">
        <f ca="1">IF(Table1[[#This Row],[Debt]]&gt;$AS$2,1,0)</f>
        <v>1</v>
      </c>
      <c r="AS293" s="24"/>
      <c r="AT293" s="24"/>
      <c r="AU293" s="19"/>
      <c r="AV293" s="24"/>
      <c r="AW293" s="82">
        <f ca="1">Table1[[#This Row],[Mortage left]]/Table1[[#This Row],[Value of the house]]</f>
        <v>0.30792512685847107</v>
      </c>
      <c r="AX293" s="29">
        <f t="shared" ca="1" si="128"/>
        <v>0</v>
      </c>
      <c r="AY293" s="30"/>
      <c r="AZ293" s="19"/>
      <c r="BA293" s="68">
        <f ca="1" xml:space="preserve"> IF(Table1[[#This Row],[Area]]="Sedi Beshr",Table1[[#This Row],[Income]],0)</f>
        <v>0</v>
      </c>
      <c r="BB293" s="65"/>
      <c r="BC293" s="65">
        <f ca="1" xml:space="preserve"> IF(Table1[[#This Row],[Area]]="Miami",Table1[[#This Row],[Income]],0)</f>
        <v>0</v>
      </c>
      <c r="BD293" s="65"/>
      <c r="BE293" s="65">
        <f ca="1" xml:space="preserve"> IF(Table1[[#This Row],[Area]]="El-Shatbi",Table1[[#This Row],[Income]],0)</f>
        <v>0</v>
      </c>
      <c r="BF293" s="65"/>
      <c r="BG293" s="65">
        <f ca="1" xml:space="preserve"> IF(Table1[[#This Row],[Area]]="el-Hanovil",Table1[[#This Row],[Income]],0)</f>
        <v>3696</v>
      </c>
      <c r="BH293" s="65"/>
      <c r="BI293" s="65">
        <f ca="1" xml:space="preserve"> IF(Table1[[#This Row],[Area]]="El-Dekhila",Table1[[#This Row],[Income]],0)</f>
        <v>0</v>
      </c>
      <c r="BJ293" s="66"/>
      <c r="BK293" s="16"/>
      <c r="BL293" s="68">
        <f ca="1"/>
        <v>0</v>
      </c>
      <c r="BM293" s="65"/>
      <c r="BN293" s="65">
        <f ca="1"/>
        <v>4100</v>
      </c>
      <c r="BO293" s="65"/>
      <c r="BP293" s="65">
        <f ca="1"/>
        <v>0</v>
      </c>
      <c r="BQ293" s="65"/>
      <c r="BR293" s="65">
        <f ca="1"/>
        <v>0</v>
      </c>
      <c r="BS293" s="65"/>
      <c r="BT293" s="65">
        <f ca="1"/>
        <v>0</v>
      </c>
      <c r="BU293" s="24"/>
      <c r="BV293" s="65">
        <f ca="1"/>
        <v>0</v>
      </c>
      <c r="BW293" s="19"/>
      <c r="BX293" s="16"/>
      <c r="BY293" s="56">
        <f ca="1">IF(Table1[[#This Row],[Debt]]&gt;Table1[[#This Row],[Income]],1,0)</f>
        <v>0</v>
      </c>
      <c r="BZ293" s="19"/>
      <c r="CA293" s="24"/>
      <c r="CB293" s="76">
        <f t="shared" ca="1" si="129"/>
        <v>20</v>
      </c>
      <c r="CC293" s="24"/>
      <c r="CD293" s="19"/>
      <c r="CE293" s="16"/>
      <c r="CF293" s="16"/>
      <c r="CG293" s="16"/>
      <c r="CH293" s="16"/>
    </row>
    <row r="294" spans="1:86" x14ac:dyDescent="0.35">
      <c r="A294" s="1">
        <f t="shared" ca="1" si="105"/>
        <v>0</v>
      </c>
      <c r="B294" s="1" t="str">
        <f t="shared" ca="1" si="106"/>
        <v>Men</v>
      </c>
      <c r="C294" s="1">
        <f t="shared" ca="1" si="107"/>
        <v>30</v>
      </c>
      <c r="D294" s="1">
        <f t="shared" ca="1" si="108"/>
        <v>6</v>
      </c>
      <c r="E294" s="1" t="str">
        <f t="shared" ca="1" si="109"/>
        <v>agriculture</v>
      </c>
      <c r="F294" s="1">
        <f t="shared" ca="1" si="110"/>
        <v>2</v>
      </c>
      <c r="G294" s="1" t="str">
        <f t="shared" ca="1" si="111"/>
        <v>college</v>
      </c>
      <c r="H294" s="1">
        <f t="shared" ca="1" si="112"/>
        <v>4</v>
      </c>
      <c r="I294" s="1">
        <f t="shared" ca="1" si="104"/>
        <v>3</v>
      </c>
      <c r="J294" s="70">
        <f t="shared" ca="1" si="113"/>
        <v>2097</v>
      </c>
      <c r="K294" s="1">
        <f t="shared" ca="1" si="114"/>
        <v>2</v>
      </c>
      <c r="L294" s="1" t="str">
        <f t="shared" ca="1" si="115"/>
        <v>Miami</v>
      </c>
      <c r="M294" s="70">
        <f t="shared" ca="1" si="116"/>
        <v>8388</v>
      </c>
      <c r="N294" s="70">
        <f t="shared" ca="1" si="117"/>
        <v>8139.7701237135498</v>
      </c>
      <c r="O294" s="70">
        <f t="shared" ca="1" si="118"/>
        <v>3410.0007967441079</v>
      </c>
      <c r="P294" s="70">
        <f t="shared" ca="1" si="119"/>
        <v>615</v>
      </c>
      <c r="Q294" s="70">
        <f t="shared" ca="1" si="120"/>
        <v>2577.7879195521195</v>
      </c>
      <c r="R294" s="70">
        <f t="shared" ca="1" si="121"/>
        <v>428.53991215589002</v>
      </c>
      <c r="S294" s="70">
        <f t="shared" ca="1" si="122"/>
        <v>12226.540708899998</v>
      </c>
      <c r="T294" s="70">
        <f t="shared" ca="1" si="123"/>
        <v>11332.55804326567</v>
      </c>
      <c r="U294" s="70">
        <f t="shared" ca="1" si="124"/>
        <v>893.98266563432844</v>
      </c>
      <c r="W294" s="7">
        <f t="shared" ca="1" si="125"/>
        <v>0</v>
      </c>
      <c r="X294" s="4">
        <f t="shared" ca="1" si="126"/>
        <v>1</v>
      </c>
      <c r="Y294" s="4"/>
      <c r="Z294" s="4"/>
      <c r="AA294" s="8"/>
      <c r="AC294" s="7">
        <f ca="1">IF(Table1[[#This Row],[field of work]] = "teaching",1,0)</f>
        <v>0</v>
      </c>
      <c r="AD294" s="4">
        <f ca="1">IF(Table1[[#This Row],[field of work]] = "health", 1,0)</f>
        <v>0</v>
      </c>
      <c r="AE294" s="4">
        <f ca="1">IF(Table1[[#This Row],[field of work]] = "construction", 1,0)</f>
        <v>0</v>
      </c>
      <c r="AF294" s="4">
        <f ca="1">IF(Table1[[#This Row],[field of work]] = "IT", 1,0)</f>
        <v>0</v>
      </c>
      <c r="AG294" s="4">
        <f ca="1">IF(Table1[[#This Row],[field of work]] = "general work", 1,0)</f>
        <v>0</v>
      </c>
      <c r="AH294" s="4">
        <f ca="1">IF(Table1[[#This Row],[field of work]] = "agriculture", 1,0)</f>
        <v>1</v>
      </c>
      <c r="AI294" s="4"/>
      <c r="AJ294" s="4"/>
      <c r="AK294" s="4"/>
      <c r="AL294" s="4"/>
      <c r="AM294" s="4"/>
      <c r="AN294" s="4"/>
      <c r="AO294" s="8"/>
      <c r="AP294" s="18">
        <f t="shared" ca="1" si="127"/>
        <v>1136.6669322480359</v>
      </c>
      <c r="AQ294" s="19"/>
      <c r="AR294" s="23">
        <f ca="1">IF(Table1[[#This Row],[Debt]]&gt;$AS$2,1,0)</f>
        <v>1</v>
      </c>
      <c r="AS294" s="24"/>
      <c r="AT294" s="24"/>
      <c r="AU294" s="19"/>
      <c r="AV294" s="24"/>
      <c r="AW294" s="82">
        <f ca="1">Table1[[#This Row],[Mortage left]]/Table1[[#This Row],[Value of the house]]</f>
        <v>0.97040654789145797</v>
      </c>
      <c r="AX294" s="29">
        <f t="shared" ca="1" si="128"/>
        <v>0</v>
      </c>
      <c r="AY294" s="30"/>
      <c r="AZ294" s="19"/>
      <c r="BA294" s="68">
        <f ca="1" xml:space="preserve"> IF(Table1[[#This Row],[Area]]="Sedi Beshr",Table1[[#This Row],[Income]],0)</f>
        <v>0</v>
      </c>
      <c r="BB294" s="65"/>
      <c r="BC294" s="65">
        <f ca="1" xml:space="preserve"> IF(Table1[[#This Row],[Area]]="Miami",Table1[[#This Row],[Income]],0)</f>
        <v>2097</v>
      </c>
      <c r="BD294" s="65"/>
      <c r="BE294" s="65">
        <f ca="1" xml:space="preserve"> IF(Table1[[#This Row],[Area]]="El-Shatbi",Table1[[#This Row],[Income]],0)</f>
        <v>0</v>
      </c>
      <c r="BF294" s="65"/>
      <c r="BG294" s="65">
        <f ca="1" xml:space="preserve"> IF(Table1[[#This Row],[Area]]="el-Hanovil",Table1[[#This Row],[Income]],0)</f>
        <v>0</v>
      </c>
      <c r="BH294" s="65"/>
      <c r="BI294" s="65">
        <f ca="1" xml:space="preserve"> IF(Table1[[#This Row],[Area]]="El-Dekhila",Table1[[#This Row],[Income]],0)</f>
        <v>0</v>
      </c>
      <c r="BJ294" s="66"/>
      <c r="BK294" s="16"/>
      <c r="BL294" s="68">
        <f ca="1"/>
        <v>0</v>
      </c>
      <c r="BM294" s="65"/>
      <c r="BN294" s="65">
        <f ca="1"/>
        <v>0</v>
      </c>
      <c r="BO294" s="65"/>
      <c r="BP294" s="65">
        <f ca="1"/>
        <v>0</v>
      </c>
      <c r="BQ294" s="65"/>
      <c r="BR294" s="65">
        <f ca="1"/>
        <v>3696</v>
      </c>
      <c r="BS294" s="65"/>
      <c r="BT294" s="65">
        <f ca="1"/>
        <v>0</v>
      </c>
      <c r="BU294" s="24"/>
      <c r="BV294" s="65">
        <f ca="1"/>
        <v>0</v>
      </c>
      <c r="BW294" s="19"/>
      <c r="BX294" s="16"/>
      <c r="BY294" s="56">
        <f ca="1">IF(Table1[[#This Row],[Debt]]&gt;Table1[[#This Row],[Income]],1,0)</f>
        <v>1</v>
      </c>
      <c r="BZ294" s="19"/>
      <c r="CA294" s="24"/>
      <c r="CB294" s="76">
        <f t="shared" ca="1" si="129"/>
        <v>36</v>
      </c>
      <c r="CC294" s="24"/>
      <c r="CD294" s="19"/>
      <c r="CE294" s="16"/>
      <c r="CF294" s="16"/>
      <c r="CG294" s="16"/>
      <c r="CH294" s="16"/>
    </row>
    <row r="295" spans="1:86" x14ac:dyDescent="0.35">
      <c r="A295" s="1">
        <f t="shared" ca="1" si="105"/>
        <v>0</v>
      </c>
      <c r="B295" s="1" t="str">
        <f t="shared" ca="1" si="106"/>
        <v>Men</v>
      </c>
      <c r="C295" s="1">
        <f t="shared" ca="1" si="107"/>
        <v>27</v>
      </c>
      <c r="D295" s="1">
        <f t="shared" ca="1" si="108"/>
        <v>4</v>
      </c>
      <c r="E295" s="1" t="str">
        <f t="shared" ca="1" si="109"/>
        <v>IT</v>
      </c>
      <c r="F295" s="1">
        <f t="shared" ca="1" si="110"/>
        <v>2</v>
      </c>
      <c r="G295" s="1" t="str">
        <f t="shared" ca="1" si="111"/>
        <v>college</v>
      </c>
      <c r="H295" s="1">
        <f t="shared" ca="1" si="112"/>
        <v>1</v>
      </c>
      <c r="I295" s="1">
        <f t="shared" ca="1" si="104"/>
        <v>3</v>
      </c>
      <c r="J295" s="70">
        <f t="shared" ca="1" si="113"/>
        <v>3434</v>
      </c>
      <c r="K295" s="1">
        <f t="shared" ca="1" si="114"/>
        <v>1</v>
      </c>
      <c r="L295" s="1" t="str">
        <f t="shared" ca="1" si="115"/>
        <v>El-Shatbi</v>
      </c>
      <c r="M295" s="70">
        <f t="shared" ca="1" si="116"/>
        <v>20604</v>
      </c>
      <c r="N295" s="70">
        <f t="shared" ca="1" si="117"/>
        <v>11265.931394302648</v>
      </c>
      <c r="O295" s="70">
        <f t="shared" ca="1" si="118"/>
        <v>6075.5735067946362</v>
      </c>
      <c r="P295" s="70">
        <f t="shared" ca="1" si="119"/>
        <v>1225</v>
      </c>
      <c r="Q295" s="70">
        <f t="shared" ca="1" si="120"/>
        <v>4457.1001775346622</v>
      </c>
      <c r="R295" s="70">
        <f t="shared" ca="1" si="121"/>
        <v>4865.6801781381891</v>
      </c>
      <c r="S295" s="70">
        <f t="shared" ca="1" si="122"/>
        <v>31545.253684932824</v>
      </c>
      <c r="T295" s="70">
        <f t="shared" ca="1" si="123"/>
        <v>16948.031571837309</v>
      </c>
      <c r="U295" s="70">
        <f t="shared" ca="1" si="124"/>
        <v>14597.222113095515</v>
      </c>
      <c r="W295" s="7">
        <f t="shared" ca="1" si="125"/>
        <v>0</v>
      </c>
      <c r="X295" s="4">
        <f t="shared" ca="1" si="126"/>
        <v>1</v>
      </c>
      <c r="Y295" s="4"/>
      <c r="Z295" s="4"/>
      <c r="AA295" s="8"/>
      <c r="AC295" s="7">
        <f ca="1">IF(Table1[[#This Row],[field of work]] = "teaching",1,0)</f>
        <v>0</v>
      </c>
      <c r="AD295" s="4">
        <f ca="1">IF(Table1[[#This Row],[field of work]] = "health", 1,0)</f>
        <v>0</v>
      </c>
      <c r="AE295" s="4">
        <f ca="1">IF(Table1[[#This Row],[field of work]] = "construction", 1,0)</f>
        <v>0</v>
      </c>
      <c r="AF295" s="4">
        <f ca="1">IF(Table1[[#This Row],[field of work]] = "IT", 1,0)</f>
        <v>1</v>
      </c>
      <c r="AG295" s="4">
        <f ca="1">IF(Table1[[#This Row],[field of work]] = "general work", 1,0)</f>
        <v>0</v>
      </c>
      <c r="AH295" s="4">
        <f ca="1">IF(Table1[[#This Row],[field of work]] = "agriculture", 1,0)</f>
        <v>0</v>
      </c>
      <c r="AI295" s="4"/>
      <c r="AJ295" s="4"/>
      <c r="AK295" s="4"/>
      <c r="AL295" s="4"/>
      <c r="AM295" s="4"/>
      <c r="AN295" s="4"/>
      <c r="AO295" s="8"/>
      <c r="AP295" s="18">
        <f t="shared" ca="1" si="127"/>
        <v>2025.1911689315455</v>
      </c>
      <c r="AQ295" s="19"/>
      <c r="AR295" s="23">
        <f ca="1">IF(Table1[[#This Row],[Debt]]&gt;$AS$2,1,0)</f>
        <v>1</v>
      </c>
      <c r="AS295" s="24"/>
      <c r="AT295" s="24"/>
      <c r="AU295" s="19"/>
      <c r="AV295" s="24"/>
      <c r="AW295" s="82">
        <f ca="1">Table1[[#This Row],[Mortage left]]/Table1[[#This Row],[Value of the house]]</f>
        <v>0.54678370191723202</v>
      </c>
      <c r="AX295" s="29">
        <f t="shared" ca="1" si="128"/>
        <v>0</v>
      </c>
      <c r="AY295" s="30"/>
      <c r="AZ295" s="19"/>
      <c r="BA295" s="68">
        <f ca="1" xml:space="preserve"> IF(Table1[[#This Row],[Area]]="Sedi Beshr",Table1[[#This Row],[Income]],0)</f>
        <v>0</v>
      </c>
      <c r="BB295" s="65"/>
      <c r="BC295" s="65">
        <f ca="1" xml:space="preserve"> IF(Table1[[#This Row],[Area]]="Miami",Table1[[#This Row],[Income]],0)</f>
        <v>0</v>
      </c>
      <c r="BD295" s="65"/>
      <c r="BE295" s="65">
        <f ca="1" xml:space="preserve"> IF(Table1[[#This Row],[Area]]="El-Shatbi",Table1[[#This Row],[Income]],0)</f>
        <v>3434</v>
      </c>
      <c r="BF295" s="65"/>
      <c r="BG295" s="65">
        <f ca="1" xml:space="preserve"> IF(Table1[[#This Row],[Area]]="el-Hanovil",Table1[[#This Row],[Income]],0)</f>
        <v>0</v>
      </c>
      <c r="BH295" s="65"/>
      <c r="BI295" s="65">
        <f ca="1" xml:space="preserve"> IF(Table1[[#This Row],[Area]]="El-Dekhila",Table1[[#This Row],[Income]],0)</f>
        <v>0</v>
      </c>
      <c r="BJ295" s="66"/>
      <c r="BK295" s="16"/>
      <c r="BL295" s="68">
        <f ca="1"/>
        <v>0</v>
      </c>
      <c r="BM295" s="65"/>
      <c r="BN295" s="65">
        <f ca="1"/>
        <v>0</v>
      </c>
      <c r="BO295" s="65"/>
      <c r="BP295" s="65">
        <f ca="1"/>
        <v>0</v>
      </c>
      <c r="BQ295" s="65"/>
      <c r="BR295" s="65">
        <f ca="1"/>
        <v>0</v>
      </c>
      <c r="BS295" s="65"/>
      <c r="BT295" s="65">
        <f ca="1"/>
        <v>0</v>
      </c>
      <c r="BU295" s="24"/>
      <c r="BV295" s="65">
        <f ca="1"/>
        <v>2097</v>
      </c>
      <c r="BW295" s="19"/>
      <c r="BX295" s="16"/>
      <c r="BY295" s="56">
        <f ca="1">IF(Table1[[#This Row],[Debt]]&gt;Table1[[#This Row],[Income]],1,0)</f>
        <v>1</v>
      </c>
      <c r="BZ295" s="19"/>
      <c r="CA295" s="24"/>
      <c r="CB295" s="76">
        <f t="shared" ca="1" si="129"/>
        <v>30</v>
      </c>
      <c r="CC295" s="24"/>
      <c r="CD295" s="19"/>
      <c r="CE295" s="16"/>
      <c r="CF295" s="16"/>
      <c r="CG295" s="16"/>
      <c r="CH295" s="16"/>
    </row>
    <row r="296" spans="1:86" x14ac:dyDescent="0.35">
      <c r="A296" s="1">
        <f t="shared" ca="1" si="105"/>
        <v>0</v>
      </c>
      <c r="B296" s="1" t="str">
        <f t="shared" ca="1" si="106"/>
        <v>Men</v>
      </c>
      <c r="C296" s="1">
        <f t="shared" ca="1" si="107"/>
        <v>20</v>
      </c>
      <c r="D296" s="1">
        <f t="shared" ca="1" si="108"/>
        <v>1</v>
      </c>
      <c r="E296" s="1" t="str">
        <f t="shared" ca="1" si="109"/>
        <v>health</v>
      </c>
      <c r="F296" s="1">
        <f t="shared" ca="1" si="110"/>
        <v>3</v>
      </c>
      <c r="G296" s="1" t="str">
        <f t="shared" ca="1" si="111"/>
        <v>university</v>
      </c>
      <c r="H296" s="1">
        <f t="shared" ca="1" si="112"/>
        <v>2</v>
      </c>
      <c r="I296" s="1">
        <f t="shared" ca="1" si="104"/>
        <v>2</v>
      </c>
      <c r="J296" s="70">
        <f t="shared" ca="1" si="113"/>
        <v>1880</v>
      </c>
      <c r="K296" s="1">
        <f t="shared" ca="1" si="114"/>
        <v>4</v>
      </c>
      <c r="L296" s="1" t="str">
        <f t="shared" ca="1" si="115"/>
        <v>El-Dekhila</v>
      </c>
      <c r="M296" s="70">
        <f t="shared" ca="1" si="116"/>
        <v>7520</v>
      </c>
      <c r="N296" s="70">
        <f t="shared" ca="1" si="117"/>
        <v>7448.1977280565443</v>
      </c>
      <c r="O296" s="70">
        <f t="shared" ca="1" si="118"/>
        <v>2613.2399647510338</v>
      </c>
      <c r="P296" s="70">
        <f t="shared" ca="1" si="119"/>
        <v>2332</v>
      </c>
      <c r="Q296" s="70">
        <f t="shared" ca="1" si="120"/>
        <v>3734.4216203444958</v>
      </c>
      <c r="R296" s="70">
        <f t="shared" ca="1" si="121"/>
        <v>529.01561846685513</v>
      </c>
      <c r="S296" s="70">
        <f t="shared" ca="1" si="122"/>
        <v>10662.25558321789</v>
      </c>
      <c r="T296" s="70">
        <f t="shared" ca="1" si="123"/>
        <v>13514.61934840104</v>
      </c>
      <c r="U296" s="70">
        <f t="shared" ca="1" si="124"/>
        <v>-2852.3637651831505</v>
      </c>
      <c r="W296" s="7">
        <f t="shared" ca="1" si="125"/>
        <v>0</v>
      </c>
      <c r="X296" s="4">
        <f t="shared" ca="1" si="126"/>
        <v>1</v>
      </c>
      <c r="Y296" s="4"/>
      <c r="Z296" s="4"/>
      <c r="AA296" s="8"/>
      <c r="AC296" s="7">
        <f ca="1">IF(Table1[[#This Row],[field of work]] = "teaching",1,0)</f>
        <v>0</v>
      </c>
      <c r="AD296" s="4">
        <f ca="1">IF(Table1[[#This Row],[field of work]] = "health", 1,0)</f>
        <v>1</v>
      </c>
      <c r="AE296" s="4">
        <f ca="1">IF(Table1[[#This Row],[field of work]] = "construction", 1,0)</f>
        <v>0</v>
      </c>
      <c r="AF296" s="4">
        <f ca="1">IF(Table1[[#This Row],[field of work]] = "IT", 1,0)</f>
        <v>0</v>
      </c>
      <c r="AG296" s="4">
        <f ca="1">IF(Table1[[#This Row],[field of work]] = "general work", 1,0)</f>
        <v>0</v>
      </c>
      <c r="AH296" s="4">
        <f ca="1">IF(Table1[[#This Row],[field of work]] = "agriculture", 1,0)</f>
        <v>0</v>
      </c>
      <c r="AI296" s="4"/>
      <c r="AJ296" s="4"/>
      <c r="AK296" s="4"/>
      <c r="AL296" s="4"/>
      <c r="AM296" s="4"/>
      <c r="AN296" s="4"/>
      <c r="AO296" s="8"/>
      <c r="AP296" s="18">
        <f t="shared" ca="1" si="127"/>
        <v>1306.6199823755169</v>
      </c>
      <c r="AQ296" s="19"/>
      <c r="AR296" s="23">
        <f ca="1">IF(Table1[[#This Row],[Debt]]&gt;$AS$2,1,0)</f>
        <v>1</v>
      </c>
      <c r="AS296" s="24"/>
      <c r="AT296" s="24"/>
      <c r="AU296" s="19"/>
      <c r="AV296" s="24"/>
      <c r="AW296" s="82">
        <f ca="1">Table1[[#This Row],[Mortage left]]/Table1[[#This Row],[Value of the house]]</f>
        <v>0.99045182553943412</v>
      </c>
      <c r="AX296" s="29">
        <f t="shared" ca="1" si="128"/>
        <v>0</v>
      </c>
      <c r="AY296" s="30"/>
      <c r="AZ296" s="19"/>
      <c r="BA296" s="68">
        <f ca="1" xml:space="preserve"> IF(Table1[[#This Row],[Area]]="Sedi Beshr",Table1[[#This Row],[Income]],0)</f>
        <v>0</v>
      </c>
      <c r="BB296" s="65"/>
      <c r="BC296" s="65">
        <f ca="1" xml:space="preserve"> IF(Table1[[#This Row],[Area]]="Miami",Table1[[#This Row],[Income]],0)</f>
        <v>0</v>
      </c>
      <c r="BD296" s="65"/>
      <c r="BE296" s="65">
        <f ca="1" xml:space="preserve"> IF(Table1[[#This Row],[Area]]="El-Shatbi",Table1[[#This Row],[Income]],0)</f>
        <v>0</v>
      </c>
      <c r="BF296" s="65"/>
      <c r="BG296" s="65">
        <f ca="1" xml:space="preserve"> IF(Table1[[#This Row],[Area]]="el-Hanovil",Table1[[#This Row],[Income]],0)</f>
        <v>0</v>
      </c>
      <c r="BH296" s="65"/>
      <c r="BI296" s="65">
        <f ca="1" xml:space="preserve"> IF(Table1[[#This Row],[Area]]="El-Dekhila",Table1[[#This Row],[Income]],0)</f>
        <v>1880</v>
      </c>
      <c r="BJ296" s="66"/>
      <c r="BK296" s="16"/>
      <c r="BL296" s="68">
        <f ca="1"/>
        <v>0</v>
      </c>
      <c r="BM296" s="65"/>
      <c r="BN296" s="65">
        <f ca="1"/>
        <v>0</v>
      </c>
      <c r="BO296" s="65"/>
      <c r="BP296" s="65">
        <f ca="1"/>
        <v>0</v>
      </c>
      <c r="BQ296" s="65"/>
      <c r="BR296" s="65">
        <f ca="1"/>
        <v>3434</v>
      </c>
      <c r="BS296" s="65"/>
      <c r="BT296" s="65">
        <f ca="1"/>
        <v>0</v>
      </c>
      <c r="BU296" s="24"/>
      <c r="BV296" s="65">
        <f ca="1"/>
        <v>0</v>
      </c>
      <c r="BW296" s="19"/>
      <c r="BX296" s="16"/>
      <c r="BY296" s="56">
        <f ca="1">IF(Table1[[#This Row],[Debt]]&gt;Table1[[#This Row],[Income]],1,0)</f>
        <v>1</v>
      </c>
      <c r="BZ296" s="19"/>
      <c r="CA296" s="24"/>
      <c r="CB296" s="76">
        <f t="shared" ca="1" si="129"/>
        <v>27</v>
      </c>
      <c r="CC296" s="24"/>
      <c r="CD296" s="19"/>
      <c r="CE296" s="16"/>
      <c r="CF296" s="16"/>
      <c r="CG296" s="16"/>
      <c r="CH296" s="16"/>
    </row>
    <row r="297" spans="1:86" x14ac:dyDescent="0.35">
      <c r="A297" s="1">
        <f t="shared" ca="1" si="105"/>
        <v>1</v>
      </c>
      <c r="B297" s="1" t="str">
        <f t="shared" ca="1" si="106"/>
        <v>Women</v>
      </c>
      <c r="C297" s="1">
        <f t="shared" ca="1" si="107"/>
        <v>24</v>
      </c>
      <c r="D297" s="1">
        <f t="shared" ca="1" si="108"/>
        <v>2</v>
      </c>
      <c r="E297" s="1" t="str">
        <f t="shared" ca="1" si="109"/>
        <v>construction</v>
      </c>
      <c r="F297" s="1">
        <f t="shared" ca="1" si="110"/>
        <v>4</v>
      </c>
      <c r="G297" s="1" t="str">
        <f t="shared" ca="1" si="111"/>
        <v>technical</v>
      </c>
      <c r="H297" s="1">
        <f t="shared" ca="1" si="112"/>
        <v>0</v>
      </c>
      <c r="I297" s="1">
        <f t="shared" ca="1" si="104"/>
        <v>3</v>
      </c>
      <c r="J297" s="70">
        <f t="shared" ca="1" si="113"/>
        <v>1917</v>
      </c>
      <c r="K297" s="1">
        <f t="shared" ca="1" si="114"/>
        <v>4</v>
      </c>
      <c r="L297" s="1" t="str">
        <f t="shared" ca="1" si="115"/>
        <v>El-Dekhila</v>
      </c>
      <c r="M297" s="70">
        <f t="shared" ca="1" si="116"/>
        <v>5751</v>
      </c>
      <c r="N297" s="70">
        <f t="shared" ca="1" si="117"/>
        <v>1310.9097598955982</v>
      </c>
      <c r="O297" s="70">
        <f t="shared" ca="1" si="118"/>
        <v>5441.0197202222889</v>
      </c>
      <c r="P297" s="70">
        <f t="shared" ca="1" si="119"/>
        <v>2831</v>
      </c>
      <c r="Q297" s="70">
        <f t="shared" ca="1" si="120"/>
        <v>689.7138523209785</v>
      </c>
      <c r="R297" s="70">
        <f t="shared" ca="1" si="121"/>
        <v>2865.5727080397542</v>
      </c>
      <c r="S297" s="70">
        <f t="shared" ca="1" si="122"/>
        <v>14057.592428262042</v>
      </c>
      <c r="T297" s="70">
        <f t="shared" ca="1" si="123"/>
        <v>4831.6236122165765</v>
      </c>
      <c r="U297" s="70">
        <f t="shared" ca="1" si="124"/>
        <v>9225.9688160454643</v>
      </c>
      <c r="W297" s="7">
        <f t="shared" ca="1" si="125"/>
        <v>1</v>
      </c>
      <c r="X297" s="4">
        <f t="shared" ca="1" si="126"/>
        <v>0</v>
      </c>
      <c r="Y297" s="4"/>
      <c r="Z297" s="4"/>
      <c r="AA297" s="8"/>
      <c r="AC297" s="7">
        <f ca="1">IF(Table1[[#This Row],[field of work]] = "teaching",1,0)</f>
        <v>0</v>
      </c>
      <c r="AD297" s="4">
        <f ca="1">IF(Table1[[#This Row],[field of work]] = "health", 1,0)</f>
        <v>0</v>
      </c>
      <c r="AE297" s="4">
        <f ca="1">IF(Table1[[#This Row],[field of work]] = "construction", 1,0)</f>
        <v>1</v>
      </c>
      <c r="AF297" s="4">
        <f ca="1">IF(Table1[[#This Row],[field of work]] = "IT", 1,0)</f>
        <v>0</v>
      </c>
      <c r="AG297" s="4">
        <f ca="1">IF(Table1[[#This Row],[field of work]] = "general work", 1,0)</f>
        <v>0</v>
      </c>
      <c r="AH297" s="4">
        <f ca="1">IF(Table1[[#This Row],[field of work]] = "agriculture", 1,0)</f>
        <v>0</v>
      </c>
      <c r="AI297" s="4"/>
      <c r="AJ297" s="4"/>
      <c r="AK297" s="4"/>
      <c r="AL297" s="4"/>
      <c r="AM297" s="4"/>
      <c r="AN297" s="4"/>
      <c r="AO297" s="8"/>
      <c r="AP297" s="18">
        <f t="shared" ca="1" si="127"/>
        <v>1813.6732400740964</v>
      </c>
      <c r="AQ297" s="19"/>
      <c r="AR297" s="23">
        <f ca="1">IF(Table1[[#This Row],[Debt]]&gt;$AS$2,1,0)</f>
        <v>0</v>
      </c>
      <c r="AS297" s="24"/>
      <c r="AT297" s="24"/>
      <c r="AU297" s="19"/>
      <c r="AV297" s="24"/>
      <c r="AW297" s="82">
        <f ca="1">Table1[[#This Row],[Mortage left]]/Table1[[#This Row],[Value of the house]]</f>
        <v>0.22794466351862253</v>
      </c>
      <c r="AX297" s="29">
        <f t="shared" ca="1" si="128"/>
        <v>1</v>
      </c>
      <c r="AY297" s="30"/>
      <c r="AZ297" s="19"/>
      <c r="BA297" s="68">
        <f ca="1" xml:space="preserve"> IF(Table1[[#This Row],[Area]]="Sedi Beshr",Table1[[#This Row],[Income]],0)</f>
        <v>0</v>
      </c>
      <c r="BB297" s="65"/>
      <c r="BC297" s="65">
        <f ca="1" xml:space="preserve"> IF(Table1[[#This Row],[Area]]="Miami",Table1[[#This Row],[Income]],0)</f>
        <v>0</v>
      </c>
      <c r="BD297" s="65"/>
      <c r="BE297" s="65">
        <f ca="1" xml:space="preserve"> IF(Table1[[#This Row],[Area]]="El-Shatbi",Table1[[#This Row],[Income]],0)</f>
        <v>0</v>
      </c>
      <c r="BF297" s="65"/>
      <c r="BG297" s="65">
        <f ca="1" xml:space="preserve"> IF(Table1[[#This Row],[Area]]="el-Hanovil",Table1[[#This Row],[Income]],0)</f>
        <v>0</v>
      </c>
      <c r="BH297" s="65"/>
      <c r="BI297" s="65">
        <f ca="1" xml:space="preserve"> IF(Table1[[#This Row],[Area]]="El-Dekhila",Table1[[#This Row],[Income]],0)</f>
        <v>1917</v>
      </c>
      <c r="BJ297" s="66"/>
      <c r="BK297" s="16"/>
      <c r="BL297" s="68">
        <f ca="1"/>
        <v>1880</v>
      </c>
      <c r="BM297" s="65"/>
      <c r="BN297" s="65">
        <f ca="1"/>
        <v>0</v>
      </c>
      <c r="BO297" s="65"/>
      <c r="BP297" s="65">
        <f ca="1"/>
        <v>0</v>
      </c>
      <c r="BQ297" s="65"/>
      <c r="BR297" s="65">
        <f ca="1"/>
        <v>0</v>
      </c>
      <c r="BS297" s="65"/>
      <c r="BT297" s="65">
        <f ca="1"/>
        <v>0</v>
      </c>
      <c r="BU297" s="24"/>
      <c r="BV297" s="65">
        <f ca="1"/>
        <v>0</v>
      </c>
      <c r="BW297" s="19"/>
      <c r="BX297" s="16"/>
      <c r="BY297" s="56">
        <f ca="1">IF(Table1[[#This Row],[Debt]]&gt;Table1[[#This Row],[Income]],1,0)</f>
        <v>0</v>
      </c>
      <c r="BZ297" s="19"/>
      <c r="CA297" s="24"/>
      <c r="CB297" s="76">
        <f t="shared" ca="1" si="129"/>
        <v>0</v>
      </c>
      <c r="CC297" s="24"/>
      <c r="CD297" s="19"/>
      <c r="CE297" s="16"/>
      <c r="CF297" s="16"/>
      <c r="CG297" s="16"/>
      <c r="CH297" s="16"/>
    </row>
    <row r="298" spans="1:86" x14ac:dyDescent="0.35">
      <c r="A298" s="1">
        <f t="shared" ca="1" si="105"/>
        <v>0</v>
      </c>
      <c r="B298" s="1" t="str">
        <f t="shared" ca="1" si="106"/>
        <v>Men</v>
      </c>
      <c r="C298" s="1">
        <f t="shared" ca="1" si="107"/>
        <v>40</v>
      </c>
      <c r="D298" s="1">
        <f t="shared" ca="1" si="108"/>
        <v>1</v>
      </c>
      <c r="E298" s="1" t="str">
        <f t="shared" ca="1" si="109"/>
        <v>health</v>
      </c>
      <c r="F298" s="1">
        <f t="shared" ca="1" si="110"/>
        <v>1</v>
      </c>
      <c r="G298" s="1" t="str">
        <f t="shared" ca="1" si="111"/>
        <v>High school</v>
      </c>
      <c r="H298" s="1">
        <f t="shared" ca="1" si="112"/>
        <v>2</v>
      </c>
      <c r="I298" s="1">
        <f t="shared" ca="1" si="104"/>
        <v>3</v>
      </c>
      <c r="J298" s="70">
        <f t="shared" ca="1" si="113"/>
        <v>3231</v>
      </c>
      <c r="K298" s="1">
        <f t="shared" ca="1" si="114"/>
        <v>5</v>
      </c>
      <c r="L298" s="1" t="str">
        <f t="shared" ca="1" si="115"/>
        <v>Sedi Beshr</v>
      </c>
      <c r="M298" s="70">
        <f t="shared" ca="1" si="116"/>
        <v>9693</v>
      </c>
      <c r="N298" s="70">
        <f t="shared" ca="1" si="117"/>
        <v>6109.3145175124018</v>
      </c>
      <c r="O298" s="70">
        <f t="shared" ca="1" si="118"/>
        <v>5787.8937135792848</v>
      </c>
      <c r="P298" s="70">
        <f t="shared" ca="1" si="119"/>
        <v>5311</v>
      </c>
      <c r="Q298" s="70">
        <f t="shared" ca="1" si="120"/>
        <v>6338.4990634547139</v>
      </c>
      <c r="R298" s="70">
        <f t="shared" ca="1" si="121"/>
        <v>4364.7718645876921</v>
      </c>
      <c r="S298" s="70">
        <f t="shared" ca="1" si="122"/>
        <v>19845.665578166976</v>
      </c>
      <c r="T298" s="70">
        <f t="shared" ca="1" si="123"/>
        <v>17758.813580967115</v>
      </c>
      <c r="U298" s="70">
        <f t="shared" ca="1" si="124"/>
        <v>2086.8519971998612</v>
      </c>
      <c r="W298" s="7">
        <f t="shared" ca="1" si="125"/>
        <v>0</v>
      </c>
      <c r="X298" s="4">
        <f t="shared" ca="1" si="126"/>
        <v>1</v>
      </c>
      <c r="Y298" s="4"/>
      <c r="Z298" s="4"/>
      <c r="AA298" s="8"/>
      <c r="AC298" s="7">
        <f ca="1">IF(Table1[[#This Row],[field of work]] = "teaching",1,0)</f>
        <v>0</v>
      </c>
      <c r="AD298" s="4">
        <f ca="1">IF(Table1[[#This Row],[field of work]] = "health", 1,0)</f>
        <v>1</v>
      </c>
      <c r="AE298" s="4">
        <f ca="1">IF(Table1[[#This Row],[field of work]] = "construction", 1,0)</f>
        <v>0</v>
      </c>
      <c r="AF298" s="4">
        <f ca="1">IF(Table1[[#This Row],[field of work]] = "IT", 1,0)</f>
        <v>0</v>
      </c>
      <c r="AG298" s="4">
        <f ca="1">IF(Table1[[#This Row],[field of work]] = "general work", 1,0)</f>
        <v>0</v>
      </c>
      <c r="AH298" s="4">
        <f ca="1">IF(Table1[[#This Row],[field of work]] = "agriculture", 1,0)</f>
        <v>0</v>
      </c>
      <c r="AI298" s="4"/>
      <c r="AJ298" s="4"/>
      <c r="AK298" s="4"/>
      <c r="AL298" s="4"/>
      <c r="AM298" s="4"/>
      <c r="AN298" s="4"/>
      <c r="AO298" s="8"/>
      <c r="AP298" s="18">
        <f t="shared" ca="1" si="127"/>
        <v>1929.2979045264283</v>
      </c>
      <c r="AQ298" s="19"/>
      <c r="AR298" s="23">
        <f ca="1">IF(Table1[[#This Row],[Debt]]&gt;$AS$2,1,0)</f>
        <v>1</v>
      </c>
      <c r="AS298" s="24"/>
      <c r="AT298" s="24"/>
      <c r="AU298" s="19"/>
      <c r="AV298" s="24"/>
      <c r="AW298" s="82">
        <f ca="1">Table1[[#This Row],[Mortage left]]/Table1[[#This Row],[Value of the house]]</f>
        <v>0.63028108093597457</v>
      </c>
      <c r="AX298" s="29">
        <f t="shared" ca="1" si="128"/>
        <v>0</v>
      </c>
      <c r="AY298" s="30"/>
      <c r="AZ298" s="19"/>
      <c r="BA298" s="68">
        <f ca="1" xml:space="preserve"> IF(Table1[[#This Row],[Area]]="Sedi Beshr",Table1[[#This Row],[Income]],0)</f>
        <v>3231</v>
      </c>
      <c r="BB298" s="65"/>
      <c r="BC298" s="65">
        <f ca="1" xml:space="preserve"> IF(Table1[[#This Row],[Area]]="Miami",Table1[[#This Row],[Income]],0)</f>
        <v>0</v>
      </c>
      <c r="BD298" s="65"/>
      <c r="BE298" s="65">
        <f ca="1" xml:space="preserve"> IF(Table1[[#This Row],[Area]]="El-Shatbi",Table1[[#This Row],[Income]],0)</f>
        <v>0</v>
      </c>
      <c r="BF298" s="65"/>
      <c r="BG298" s="65">
        <f ca="1" xml:space="preserve"> IF(Table1[[#This Row],[Area]]="el-Hanovil",Table1[[#This Row],[Income]],0)</f>
        <v>0</v>
      </c>
      <c r="BH298" s="65"/>
      <c r="BI298" s="65">
        <f ca="1" xml:space="preserve"> IF(Table1[[#This Row],[Area]]="El-Dekhila",Table1[[#This Row],[Income]],0)</f>
        <v>0</v>
      </c>
      <c r="BJ298" s="66"/>
      <c r="BK298" s="16"/>
      <c r="BL298" s="68">
        <f ca="1"/>
        <v>0</v>
      </c>
      <c r="BM298" s="65"/>
      <c r="BN298" s="65">
        <f ca="1"/>
        <v>1917</v>
      </c>
      <c r="BO298" s="65"/>
      <c r="BP298" s="65">
        <f ca="1"/>
        <v>0</v>
      </c>
      <c r="BQ298" s="65"/>
      <c r="BR298" s="65">
        <f ca="1"/>
        <v>0</v>
      </c>
      <c r="BS298" s="65"/>
      <c r="BT298" s="65">
        <f ca="1"/>
        <v>0</v>
      </c>
      <c r="BU298" s="24"/>
      <c r="BV298" s="65">
        <f ca="1"/>
        <v>0</v>
      </c>
      <c r="BW298" s="19"/>
      <c r="BX298" s="16"/>
      <c r="BY298" s="56">
        <f ca="1">IF(Table1[[#This Row],[Debt]]&gt;Table1[[#This Row],[Income]],1,0)</f>
        <v>1</v>
      </c>
      <c r="BZ298" s="19"/>
      <c r="CA298" s="24"/>
      <c r="CB298" s="76">
        <f t="shared" ca="1" si="129"/>
        <v>24</v>
      </c>
      <c r="CC298" s="24"/>
      <c r="CD298" s="19"/>
      <c r="CE298" s="16"/>
      <c r="CF298" s="16"/>
      <c r="CG298" s="16"/>
      <c r="CH298" s="16"/>
    </row>
    <row r="299" spans="1:86" x14ac:dyDescent="0.35">
      <c r="A299" s="1">
        <f t="shared" ca="1" si="105"/>
        <v>0</v>
      </c>
      <c r="B299" s="1" t="str">
        <f t="shared" ca="1" si="106"/>
        <v>Men</v>
      </c>
      <c r="C299" s="1">
        <f t="shared" ca="1" si="107"/>
        <v>23</v>
      </c>
      <c r="D299" s="1">
        <f t="shared" ca="1" si="108"/>
        <v>3</v>
      </c>
      <c r="E299" s="1" t="str">
        <f t="shared" ca="1" si="109"/>
        <v>teaching</v>
      </c>
      <c r="F299" s="1">
        <f t="shared" ca="1" si="110"/>
        <v>1</v>
      </c>
      <c r="G299" s="1" t="str">
        <f t="shared" ca="1" si="111"/>
        <v>High school</v>
      </c>
      <c r="H299" s="1">
        <f t="shared" ca="1" si="112"/>
        <v>1</v>
      </c>
      <c r="I299" s="1">
        <f t="shared" ca="1" si="104"/>
        <v>3</v>
      </c>
      <c r="J299" s="70">
        <f t="shared" ca="1" si="113"/>
        <v>1974</v>
      </c>
      <c r="K299" s="1">
        <f t="shared" ca="1" si="114"/>
        <v>3</v>
      </c>
      <c r="L299" s="1" t="str">
        <f t="shared" ca="1" si="115"/>
        <v>El-Hanovil</v>
      </c>
      <c r="M299" s="70">
        <f t="shared" ca="1" si="116"/>
        <v>7896</v>
      </c>
      <c r="N299" s="70">
        <f t="shared" ca="1" si="117"/>
        <v>2454.9460159016558</v>
      </c>
      <c r="O299" s="70">
        <f t="shared" ca="1" si="118"/>
        <v>1725.9997000054307</v>
      </c>
      <c r="P299" s="70">
        <f t="shared" ca="1" si="119"/>
        <v>944</v>
      </c>
      <c r="Q299" s="70">
        <f t="shared" ca="1" si="120"/>
        <v>471.69574904177256</v>
      </c>
      <c r="R299" s="70">
        <f t="shared" ca="1" si="121"/>
        <v>177.10146884121863</v>
      </c>
      <c r="S299" s="70">
        <f t="shared" ca="1" si="122"/>
        <v>9799.1011688466479</v>
      </c>
      <c r="T299" s="70">
        <f t="shared" ca="1" si="123"/>
        <v>3870.6417649434284</v>
      </c>
      <c r="U299" s="70">
        <f t="shared" ca="1" si="124"/>
        <v>5928.4594039032199</v>
      </c>
      <c r="W299" s="7">
        <f t="shared" ca="1" si="125"/>
        <v>0</v>
      </c>
      <c r="X299" s="4">
        <f t="shared" ca="1" si="126"/>
        <v>1</v>
      </c>
      <c r="Y299" s="4"/>
      <c r="Z299" s="4"/>
      <c r="AA299" s="8"/>
      <c r="AC299" s="7">
        <f ca="1">IF(Table1[[#This Row],[field of work]] = "teaching",1,0)</f>
        <v>1</v>
      </c>
      <c r="AD299" s="4">
        <f ca="1">IF(Table1[[#This Row],[field of work]] = "health", 1,0)</f>
        <v>0</v>
      </c>
      <c r="AE299" s="4">
        <f ca="1">IF(Table1[[#This Row],[field of work]] = "construction", 1,0)</f>
        <v>0</v>
      </c>
      <c r="AF299" s="4">
        <f ca="1">IF(Table1[[#This Row],[field of work]] = "IT", 1,0)</f>
        <v>0</v>
      </c>
      <c r="AG299" s="4">
        <f ca="1">IF(Table1[[#This Row],[field of work]] = "general work", 1,0)</f>
        <v>0</v>
      </c>
      <c r="AH299" s="4">
        <f ca="1">IF(Table1[[#This Row],[field of work]] = "agriculture", 1,0)</f>
        <v>0</v>
      </c>
      <c r="AI299" s="4"/>
      <c r="AJ299" s="4"/>
      <c r="AK299" s="4"/>
      <c r="AL299" s="4"/>
      <c r="AM299" s="4"/>
      <c r="AN299" s="4"/>
      <c r="AO299" s="8"/>
      <c r="AP299" s="18">
        <f t="shared" ca="1" si="127"/>
        <v>575.33323333514352</v>
      </c>
      <c r="AQ299" s="19"/>
      <c r="AR299" s="23">
        <f ca="1">IF(Table1[[#This Row],[Debt]]&gt;$AS$2,1,0)</f>
        <v>0</v>
      </c>
      <c r="AS299" s="24"/>
      <c r="AT299" s="24"/>
      <c r="AU299" s="19"/>
      <c r="AV299" s="24"/>
      <c r="AW299" s="82">
        <f ca="1">Table1[[#This Row],[Mortage left]]/Table1[[#This Row],[Value of the house]]</f>
        <v>0.31091008306758561</v>
      </c>
      <c r="AX299" s="29">
        <f t="shared" ca="1" si="128"/>
        <v>0</v>
      </c>
      <c r="AY299" s="30"/>
      <c r="AZ299" s="19"/>
      <c r="BA299" s="68">
        <f ca="1" xml:space="preserve"> IF(Table1[[#This Row],[Area]]="Sedi Beshr",Table1[[#This Row],[Income]],0)</f>
        <v>0</v>
      </c>
      <c r="BB299" s="65"/>
      <c r="BC299" s="65">
        <f ca="1" xml:space="preserve"> IF(Table1[[#This Row],[Area]]="Miami",Table1[[#This Row],[Income]],0)</f>
        <v>0</v>
      </c>
      <c r="BD299" s="65"/>
      <c r="BE299" s="65">
        <f ca="1" xml:space="preserve"> IF(Table1[[#This Row],[Area]]="El-Shatbi",Table1[[#This Row],[Income]],0)</f>
        <v>0</v>
      </c>
      <c r="BF299" s="65"/>
      <c r="BG299" s="65">
        <f ca="1" xml:space="preserve"> IF(Table1[[#This Row],[Area]]="el-Hanovil",Table1[[#This Row],[Income]],0)</f>
        <v>1974</v>
      </c>
      <c r="BH299" s="65"/>
      <c r="BI299" s="65">
        <f ca="1" xml:space="preserve"> IF(Table1[[#This Row],[Area]]="El-Dekhila",Table1[[#This Row],[Income]],0)</f>
        <v>0</v>
      </c>
      <c r="BJ299" s="66"/>
      <c r="BK299" s="16"/>
      <c r="BL299" s="68">
        <f ca="1"/>
        <v>3231</v>
      </c>
      <c r="BM299" s="65"/>
      <c r="BN299" s="65">
        <f ca="1"/>
        <v>0</v>
      </c>
      <c r="BO299" s="65"/>
      <c r="BP299" s="65">
        <f ca="1"/>
        <v>0</v>
      </c>
      <c r="BQ299" s="65"/>
      <c r="BR299" s="65">
        <f ca="1"/>
        <v>0</v>
      </c>
      <c r="BS299" s="65"/>
      <c r="BT299" s="65">
        <f ca="1"/>
        <v>0</v>
      </c>
      <c r="BU299" s="24"/>
      <c r="BV299" s="65">
        <f ca="1"/>
        <v>0</v>
      </c>
      <c r="BW299" s="19"/>
      <c r="BX299" s="16"/>
      <c r="BY299" s="56">
        <f ca="1">IF(Table1[[#This Row],[Debt]]&gt;Table1[[#This Row],[Income]],1,0)</f>
        <v>0</v>
      </c>
      <c r="BZ299" s="19"/>
      <c r="CA299" s="24"/>
      <c r="CB299" s="76">
        <f t="shared" ca="1" si="129"/>
        <v>40</v>
      </c>
      <c r="CC299" s="24"/>
      <c r="CD299" s="19"/>
      <c r="CE299" s="16"/>
      <c r="CF299" s="16"/>
      <c r="CG299" s="16"/>
      <c r="CH299" s="16"/>
    </row>
    <row r="300" spans="1:86" x14ac:dyDescent="0.35">
      <c r="A300" s="1">
        <f t="shared" ca="1" si="105"/>
        <v>1</v>
      </c>
      <c r="B300" s="1" t="str">
        <f t="shared" ca="1" si="106"/>
        <v>Women</v>
      </c>
      <c r="C300" s="1">
        <f t="shared" ca="1" si="107"/>
        <v>36</v>
      </c>
      <c r="D300" s="1">
        <f t="shared" ca="1" si="108"/>
        <v>3</v>
      </c>
      <c r="E300" s="1" t="str">
        <f t="shared" ca="1" si="109"/>
        <v>teaching</v>
      </c>
      <c r="F300" s="1">
        <f t="shared" ca="1" si="110"/>
        <v>1</v>
      </c>
      <c r="G300" s="1" t="str">
        <f t="shared" ca="1" si="111"/>
        <v>High school</v>
      </c>
      <c r="H300" s="1">
        <f t="shared" ca="1" si="112"/>
        <v>2</v>
      </c>
      <c r="I300" s="1">
        <f t="shared" ca="1" si="104"/>
        <v>3</v>
      </c>
      <c r="J300" s="70">
        <f t="shared" ca="1" si="113"/>
        <v>3903</v>
      </c>
      <c r="K300" s="1">
        <f t="shared" ca="1" si="114"/>
        <v>3</v>
      </c>
      <c r="L300" s="1" t="str">
        <f t="shared" ca="1" si="115"/>
        <v>El-Hanovil</v>
      </c>
      <c r="M300" s="70">
        <f t="shared" ca="1" si="116"/>
        <v>19515</v>
      </c>
      <c r="N300" s="70">
        <f t="shared" ca="1" si="117"/>
        <v>4471.3239972884094</v>
      </c>
      <c r="O300" s="70">
        <f t="shared" ca="1" si="118"/>
        <v>4887.9722248297821</v>
      </c>
      <c r="P300" s="70">
        <f t="shared" ca="1" si="119"/>
        <v>2702</v>
      </c>
      <c r="Q300" s="70">
        <f t="shared" ca="1" si="120"/>
        <v>1837.4023189768334</v>
      </c>
      <c r="R300" s="70">
        <f t="shared" ca="1" si="121"/>
        <v>5142.4963475992618</v>
      </c>
      <c r="S300" s="70">
        <f t="shared" ca="1" si="122"/>
        <v>29545.468572429047</v>
      </c>
      <c r="T300" s="70">
        <f t="shared" ca="1" si="123"/>
        <v>9010.7263162652434</v>
      </c>
      <c r="U300" s="70">
        <f t="shared" ca="1" si="124"/>
        <v>20534.742256163801</v>
      </c>
      <c r="W300" s="7">
        <f t="shared" ca="1" si="125"/>
        <v>1</v>
      </c>
      <c r="X300" s="4">
        <f t="shared" ca="1" si="126"/>
        <v>0</v>
      </c>
      <c r="Y300" s="4"/>
      <c r="Z300" s="4"/>
      <c r="AA300" s="8"/>
      <c r="AC300" s="7">
        <f ca="1">IF(Table1[[#This Row],[field of work]] = "teaching",1,0)</f>
        <v>1</v>
      </c>
      <c r="AD300" s="4">
        <f ca="1">IF(Table1[[#This Row],[field of work]] = "health", 1,0)</f>
        <v>0</v>
      </c>
      <c r="AE300" s="4">
        <f ca="1">IF(Table1[[#This Row],[field of work]] = "construction", 1,0)</f>
        <v>0</v>
      </c>
      <c r="AF300" s="4">
        <f ca="1">IF(Table1[[#This Row],[field of work]] = "IT", 1,0)</f>
        <v>0</v>
      </c>
      <c r="AG300" s="4">
        <f ca="1">IF(Table1[[#This Row],[field of work]] = "general work", 1,0)</f>
        <v>0</v>
      </c>
      <c r="AH300" s="4">
        <f ca="1">IF(Table1[[#This Row],[field of work]] = "agriculture", 1,0)</f>
        <v>0</v>
      </c>
      <c r="AI300" s="4"/>
      <c r="AJ300" s="4"/>
      <c r="AK300" s="4"/>
      <c r="AL300" s="4"/>
      <c r="AM300" s="4"/>
      <c r="AN300" s="4"/>
      <c r="AO300" s="8"/>
      <c r="AP300" s="18">
        <f t="shared" ca="1" si="127"/>
        <v>1629.3240749432607</v>
      </c>
      <c r="AQ300" s="19"/>
      <c r="AR300" s="23">
        <f ca="1">IF(Table1[[#This Row],[Debt]]&gt;$AS$2,1,0)</f>
        <v>1</v>
      </c>
      <c r="AS300" s="24"/>
      <c r="AT300" s="24"/>
      <c r="AU300" s="19"/>
      <c r="AV300" s="24"/>
      <c r="AW300" s="82">
        <f ca="1">Table1[[#This Row],[Mortage left]]/Table1[[#This Row],[Value of the house]]</f>
        <v>0.22912241851336967</v>
      </c>
      <c r="AX300" s="29">
        <f t="shared" ca="1" si="128"/>
        <v>1</v>
      </c>
      <c r="AY300" s="30"/>
      <c r="AZ300" s="19"/>
      <c r="BA300" s="68">
        <f ca="1" xml:space="preserve"> IF(Table1[[#This Row],[Area]]="Sedi Beshr",Table1[[#This Row],[Income]],0)</f>
        <v>0</v>
      </c>
      <c r="BB300" s="65"/>
      <c r="BC300" s="65">
        <f ca="1" xml:space="preserve"> IF(Table1[[#This Row],[Area]]="Miami",Table1[[#This Row],[Income]],0)</f>
        <v>0</v>
      </c>
      <c r="BD300" s="65"/>
      <c r="BE300" s="65">
        <f ca="1" xml:space="preserve"> IF(Table1[[#This Row],[Area]]="El-Shatbi",Table1[[#This Row],[Income]],0)</f>
        <v>0</v>
      </c>
      <c r="BF300" s="65"/>
      <c r="BG300" s="65">
        <f ca="1" xml:space="preserve"> IF(Table1[[#This Row],[Area]]="el-Hanovil",Table1[[#This Row],[Income]],0)</f>
        <v>3903</v>
      </c>
      <c r="BH300" s="65"/>
      <c r="BI300" s="65">
        <f ca="1" xml:space="preserve"> IF(Table1[[#This Row],[Area]]="El-Dekhila",Table1[[#This Row],[Income]],0)</f>
        <v>0</v>
      </c>
      <c r="BJ300" s="66"/>
      <c r="BK300" s="16"/>
      <c r="BL300" s="68">
        <f ca="1"/>
        <v>0</v>
      </c>
      <c r="BM300" s="65"/>
      <c r="BN300" s="65">
        <f ca="1"/>
        <v>0</v>
      </c>
      <c r="BO300" s="65"/>
      <c r="BP300" s="65">
        <f ca="1"/>
        <v>1974</v>
      </c>
      <c r="BQ300" s="65"/>
      <c r="BR300" s="65">
        <f ca="1"/>
        <v>0</v>
      </c>
      <c r="BS300" s="65"/>
      <c r="BT300" s="65">
        <f ca="1"/>
        <v>0</v>
      </c>
      <c r="BU300" s="24"/>
      <c r="BV300" s="65">
        <f ca="1"/>
        <v>0</v>
      </c>
      <c r="BW300" s="19"/>
      <c r="BX300" s="16"/>
      <c r="BY300" s="56">
        <f ca="1">IF(Table1[[#This Row],[Debt]]&gt;Table1[[#This Row],[Income]],1,0)</f>
        <v>0</v>
      </c>
      <c r="BZ300" s="19"/>
      <c r="CA300" s="24"/>
      <c r="CB300" s="76">
        <f t="shared" ca="1" si="129"/>
        <v>23</v>
      </c>
      <c r="CC300" s="24"/>
      <c r="CD300" s="19"/>
      <c r="CE300" s="16"/>
      <c r="CF300" s="16"/>
      <c r="CG300" s="16"/>
      <c r="CH300" s="16"/>
    </row>
    <row r="301" spans="1:86" x14ac:dyDescent="0.35">
      <c r="A301" s="1">
        <f t="shared" ca="1" si="105"/>
        <v>1</v>
      </c>
      <c r="B301" s="1" t="str">
        <f t="shared" ca="1" si="106"/>
        <v>Women</v>
      </c>
      <c r="C301" s="1">
        <f t="shared" ca="1" si="107"/>
        <v>30</v>
      </c>
      <c r="D301" s="1">
        <f t="shared" ca="1" si="108"/>
        <v>2</v>
      </c>
      <c r="E301" s="1" t="str">
        <f t="shared" ca="1" si="109"/>
        <v>construction</v>
      </c>
      <c r="F301" s="1">
        <f t="shared" ca="1" si="110"/>
        <v>4</v>
      </c>
      <c r="G301" s="1" t="str">
        <f t="shared" ca="1" si="111"/>
        <v>technical</v>
      </c>
      <c r="H301" s="1">
        <f t="shared" ca="1" si="112"/>
        <v>3</v>
      </c>
      <c r="I301" s="1">
        <f t="shared" ca="1" si="104"/>
        <v>2</v>
      </c>
      <c r="J301" s="70">
        <f t="shared" ca="1" si="113"/>
        <v>3514</v>
      </c>
      <c r="K301" s="1">
        <f t="shared" ca="1" si="114"/>
        <v>2</v>
      </c>
      <c r="L301" s="1" t="str">
        <f t="shared" ca="1" si="115"/>
        <v>Miami</v>
      </c>
      <c r="M301" s="70">
        <f t="shared" ca="1" si="116"/>
        <v>17570</v>
      </c>
      <c r="N301" s="70">
        <f t="shared" ca="1" si="117"/>
        <v>6230.903100418539</v>
      </c>
      <c r="O301" s="70">
        <f t="shared" ca="1" si="118"/>
        <v>2307.3973406349128</v>
      </c>
      <c r="P301" s="70">
        <f t="shared" ca="1" si="119"/>
        <v>1565</v>
      </c>
      <c r="Q301" s="70">
        <f t="shared" ca="1" si="120"/>
        <v>4763.5683401962769</v>
      </c>
      <c r="R301" s="70">
        <f t="shared" ca="1" si="121"/>
        <v>4897.9371477484456</v>
      </c>
      <c r="S301" s="70">
        <f t="shared" ca="1" si="122"/>
        <v>24775.33448838336</v>
      </c>
      <c r="T301" s="70">
        <f t="shared" ca="1" si="123"/>
        <v>12559.471440614816</v>
      </c>
      <c r="U301" s="70">
        <f t="shared" ca="1" si="124"/>
        <v>12215.863047768544</v>
      </c>
      <c r="W301" s="7">
        <f t="shared" ca="1" si="125"/>
        <v>1</v>
      </c>
      <c r="X301" s="4">
        <f t="shared" ca="1" si="126"/>
        <v>0</v>
      </c>
      <c r="Y301" s="4"/>
      <c r="Z301" s="4"/>
      <c r="AA301" s="8"/>
      <c r="AC301" s="7">
        <f ca="1">IF(Table1[[#This Row],[field of work]] = "teaching",1,0)</f>
        <v>0</v>
      </c>
      <c r="AD301" s="4">
        <f ca="1">IF(Table1[[#This Row],[field of work]] = "health", 1,0)</f>
        <v>0</v>
      </c>
      <c r="AE301" s="4">
        <f ca="1">IF(Table1[[#This Row],[field of work]] = "construction", 1,0)</f>
        <v>1</v>
      </c>
      <c r="AF301" s="4">
        <f ca="1">IF(Table1[[#This Row],[field of work]] = "IT", 1,0)</f>
        <v>0</v>
      </c>
      <c r="AG301" s="4">
        <f ca="1">IF(Table1[[#This Row],[field of work]] = "general work", 1,0)</f>
        <v>0</v>
      </c>
      <c r="AH301" s="4">
        <f ca="1">IF(Table1[[#This Row],[field of work]] = "agriculture", 1,0)</f>
        <v>0</v>
      </c>
      <c r="AI301" s="4"/>
      <c r="AJ301" s="4"/>
      <c r="AK301" s="4"/>
      <c r="AL301" s="4"/>
      <c r="AM301" s="4"/>
      <c r="AN301" s="4"/>
      <c r="AO301" s="8"/>
      <c r="AP301" s="18">
        <f t="shared" ca="1" si="127"/>
        <v>1153.6986703174564</v>
      </c>
      <c r="AQ301" s="19"/>
      <c r="AR301" s="23">
        <f ca="1">IF(Table1[[#This Row],[Debt]]&gt;$AS$2,1,0)</f>
        <v>1</v>
      </c>
      <c r="AS301" s="24"/>
      <c r="AT301" s="24"/>
      <c r="AU301" s="19"/>
      <c r="AV301" s="24"/>
      <c r="AW301" s="82">
        <f ca="1">Table1[[#This Row],[Mortage left]]/Table1[[#This Row],[Value of the house]]</f>
        <v>0.35463307344442452</v>
      </c>
      <c r="AX301" s="29">
        <f t="shared" ca="1" si="128"/>
        <v>0</v>
      </c>
      <c r="AY301" s="30"/>
      <c r="AZ301" s="19"/>
      <c r="BA301" s="68">
        <f ca="1" xml:space="preserve"> IF(Table1[[#This Row],[Area]]="Sedi Beshr",Table1[[#This Row],[Income]],0)</f>
        <v>0</v>
      </c>
      <c r="BB301" s="65"/>
      <c r="BC301" s="65">
        <f ca="1" xml:space="preserve"> IF(Table1[[#This Row],[Area]]="Miami",Table1[[#This Row],[Income]],0)</f>
        <v>3514</v>
      </c>
      <c r="BD301" s="65"/>
      <c r="BE301" s="65">
        <f ca="1" xml:space="preserve"> IF(Table1[[#This Row],[Area]]="El-Shatbi",Table1[[#This Row],[Income]],0)</f>
        <v>0</v>
      </c>
      <c r="BF301" s="65"/>
      <c r="BG301" s="65">
        <f ca="1" xml:space="preserve"> IF(Table1[[#This Row],[Area]]="el-Hanovil",Table1[[#This Row],[Income]],0)</f>
        <v>0</v>
      </c>
      <c r="BH301" s="65"/>
      <c r="BI301" s="65">
        <f ca="1" xml:space="preserve"> IF(Table1[[#This Row],[Area]]="El-Dekhila",Table1[[#This Row],[Income]],0)</f>
        <v>0</v>
      </c>
      <c r="BJ301" s="66"/>
      <c r="BK301" s="16"/>
      <c r="BL301" s="68">
        <f ca="1"/>
        <v>0</v>
      </c>
      <c r="BM301" s="65"/>
      <c r="BN301" s="65">
        <f ca="1"/>
        <v>0</v>
      </c>
      <c r="BO301" s="65"/>
      <c r="BP301" s="65">
        <f ca="1"/>
        <v>3903</v>
      </c>
      <c r="BQ301" s="65"/>
      <c r="BR301" s="65">
        <f ca="1"/>
        <v>0</v>
      </c>
      <c r="BS301" s="65"/>
      <c r="BT301" s="65">
        <f ca="1"/>
        <v>0</v>
      </c>
      <c r="BU301" s="24"/>
      <c r="BV301" s="65">
        <f ca="1"/>
        <v>0</v>
      </c>
      <c r="BW301" s="19"/>
      <c r="BX301" s="16"/>
      <c r="BY301" s="56">
        <f ca="1">IF(Table1[[#This Row],[Debt]]&gt;Table1[[#This Row],[Income]],1,0)</f>
        <v>1</v>
      </c>
      <c r="BZ301" s="19"/>
      <c r="CA301" s="24"/>
      <c r="CB301" s="76">
        <f t="shared" ca="1" si="129"/>
        <v>36</v>
      </c>
      <c r="CC301" s="24"/>
      <c r="CD301" s="19"/>
      <c r="CE301" s="16"/>
      <c r="CF301" s="16"/>
      <c r="CG301" s="16"/>
      <c r="CH301" s="16"/>
    </row>
    <row r="302" spans="1:86" x14ac:dyDescent="0.35">
      <c r="A302" s="1">
        <f t="shared" ca="1" si="105"/>
        <v>0</v>
      </c>
      <c r="B302" s="1" t="str">
        <f t="shared" ca="1" si="106"/>
        <v>Men</v>
      </c>
      <c r="C302" s="1">
        <f t="shared" ca="1" si="107"/>
        <v>39</v>
      </c>
      <c r="D302" s="1">
        <f t="shared" ca="1" si="108"/>
        <v>4</v>
      </c>
      <c r="E302" s="1" t="str">
        <f t="shared" ca="1" si="109"/>
        <v>IT</v>
      </c>
      <c r="F302" s="1">
        <f t="shared" ca="1" si="110"/>
        <v>2</v>
      </c>
      <c r="G302" s="1" t="str">
        <f t="shared" ca="1" si="111"/>
        <v>college</v>
      </c>
      <c r="H302" s="1">
        <f t="shared" ca="1" si="112"/>
        <v>1</v>
      </c>
      <c r="I302" s="1">
        <f t="shared" ca="1" si="104"/>
        <v>1</v>
      </c>
      <c r="J302" s="70">
        <f t="shared" ca="1" si="113"/>
        <v>4606</v>
      </c>
      <c r="K302" s="1">
        <f t="shared" ca="1" si="114"/>
        <v>1</v>
      </c>
      <c r="L302" s="1" t="str">
        <f t="shared" ca="1" si="115"/>
        <v>El-Shatbi</v>
      </c>
      <c r="M302" s="70">
        <f t="shared" ca="1" si="116"/>
        <v>13818</v>
      </c>
      <c r="N302" s="70">
        <f t="shared" ca="1" si="117"/>
        <v>3609.5793874327201</v>
      </c>
      <c r="O302" s="70">
        <f t="shared" ca="1" si="118"/>
        <v>3558.7591273435842</v>
      </c>
      <c r="P302" s="70">
        <f t="shared" ca="1" si="119"/>
        <v>3538</v>
      </c>
      <c r="Q302" s="70">
        <f t="shared" ca="1" si="120"/>
        <v>545.99516744757227</v>
      </c>
      <c r="R302" s="70">
        <f t="shared" ca="1" si="121"/>
        <v>6019.9438310742225</v>
      </c>
      <c r="S302" s="70">
        <f t="shared" ca="1" si="122"/>
        <v>23396.702958417805</v>
      </c>
      <c r="T302" s="70">
        <f t="shared" ca="1" si="123"/>
        <v>7693.5745548802925</v>
      </c>
      <c r="U302" s="70">
        <f t="shared" ca="1" si="124"/>
        <v>15703.128403537514</v>
      </c>
      <c r="W302" s="7">
        <f t="shared" ca="1" si="125"/>
        <v>0</v>
      </c>
      <c r="X302" s="4">
        <f t="shared" ca="1" si="126"/>
        <v>1</v>
      </c>
      <c r="Y302" s="4"/>
      <c r="Z302" s="4"/>
      <c r="AA302" s="8"/>
      <c r="AC302" s="7">
        <f ca="1">IF(Table1[[#This Row],[field of work]] = "teaching",1,0)</f>
        <v>0</v>
      </c>
      <c r="AD302" s="4">
        <f ca="1">IF(Table1[[#This Row],[field of work]] = "health", 1,0)</f>
        <v>0</v>
      </c>
      <c r="AE302" s="4">
        <f ca="1">IF(Table1[[#This Row],[field of work]] = "construction", 1,0)</f>
        <v>0</v>
      </c>
      <c r="AF302" s="4">
        <f ca="1">IF(Table1[[#This Row],[field of work]] = "IT", 1,0)</f>
        <v>1</v>
      </c>
      <c r="AG302" s="4">
        <f ca="1">IF(Table1[[#This Row],[field of work]] = "general work", 1,0)</f>
        <v>0</v>
      </c>
      <c r="AH302" s="4">
        <f ca="1">IF(Table1[[#This Row],[field of work]] = "agriculture", 1,0)</f>
        <v>0</v>
      </c>
      <c r="AI302" s="4"/>
      <c r="AJ302" s="4"/>
      <c r="AK302" s="4"/>
      <c r="AL302" s="4"/>
      <c r="AM302" s="4"/>
      <c r="AN302" s="4"/>
      <c r="AO302" s="8"/>
      <c r="AP302" s="18">
        <f t="shared" ca="1" si="127"/>
        <v>3558.7591273435842</v>
      </c>
      <c r="AQ302" s="19"/>
      <c r="AR302" s="23">
        <f ca="1">IF(Table1[[#This Row],[Debt]]&gt;$AS$2,1,0)</f>
        <v>0</v>
      </c>
      <c r="AS302" s="24"/>
      <c r="AT302" s="24"/>
      <c r="AU302" s="19"/>
      <c r="AV302" s="24"/>
      <c r="AW302" s="82">
        <f ca="1">Table1[[#This Row],[Mortage left]]/Table1[[#This Row],[Value of the house]]</f>
        <v>0.26122299807734262</v>
      </c>
      <c r="AX302" s="29">
        <f t="shared" ca="1" si="128"/>
        <v>1</v>
      </c>
      <c r="AY302" s="30"/>
      <c r="AZ302" s="19"/>
      <c r="BA302" s="68">
        <f ca="1" xml:space="preserve"> IF(Table1[[#This Row],[Area]]="Sedi Beshr",Table1[[#This Row],[Income]],0)</f>
        <v>0</v>
      </c>
      <c r="BB302" s="65"/>
      <c r="BC302" s="65">
        <f ca="1" xml:space="preserve"> IF(Table1[[#This Row],[Area]]="Miami",Table1[[#This Row],[Income]],0)</f>
        <v>0</v>
      </c>
      <c r="BD302" s="65"/>
      <c r="BE302" s="65">
        <f ca="1" xml:space="preserve"> IF(Table1[[#This Row],[Area]]="El-Shatbi",Table1[[#This Row],[Income]],0)</f>
        <v>4606</v>
      </c>
      <c r="BF302" s="65"/>
      <c r="BG302" s="65">
        <f ca="1" xml:space="preserve"> IF(Table1[[#This Row],[Area]]="el-Hanovil",Table1[[#This Row],[Income]],0)</f>
        <v>0</v>
      </c>
      <c r="BH302" s="65"/>
      <c r="BI302" s="65">
        <f ca="1" xml:space="preserve"> IF(Table1[[#This Row],[Area]]="El-Dekhila",Table1[[#This Row],[Income]],0)</f>
        <v>0</v>
      </c>
      <c r="BJ302" s="66"/>
      <c r="BK302" s="16"/>
      <c r="BL302" s="68">
        <f ca="1"/>
        <v>0</v>
      </c>
      <c r="BM302" s="65"/>
      <c r="BN302" s="65">
        <f ca="1"/>
        <v>3514</v>
      </c>
      <c r="BO302" s="65"/>
      <c r="BP302" s="65">
        <f ca="1"/>
        <v>0</v>
      </c>
      <c r="BQ302" s="65"/>
      <c r="BR302" s="65">
        <f ca="1"/>
        <v>0</v>
      </c>
      <c r="BS302" s="65"/>
      <c r="BT302" s="65">
        <f ca="1"/>
        <v>0</v>
      </c>
      <c r="BU302" s="24"/>
      <c r="BV302" s="65">
        <f ca="1"/>
        <v>0</v>
      </c>
      <c r="BW302" s="19"/>
      <c r="BX302" s="16"/>
      <c r="BY302" s="56">
        <f ca="1">IF(Table1[[#This Row],[Debt]]&gt;Table1[[#This Row],[Income]],1,0)</f>
        <v>0</v>
      </c>
      <c r="BZ302" s="19"/>
      <c r="CA302" s="24"/>
      <c r="CB302" s="76">
        <f t="shared" ca="1" si="129"/>
        <v>30</v>
      </c>
      <c r="CC302" s="24"/>
      <c r="CD302" s="19"/>
      <c r="CE302" s="16"/>
      <c r="CF302" s="16"/>
      <c r="CG302" s="16"/>
      <c r="CH302" s="16"/>
    </row>
    <row r="303" spans="1:86" x14ac:dyDescent="0.35">
      <c r="A303" s="1">
        <f t="shared" ca="1" si="105"/>
        <v>0</v>
      </c>
      <c r="B303" s="1" t="str">
        <f t="shared" ca="1" si="106"/>
        <v>Men</v>
      </c>
      <c r="C303" s="1">
        <f t="shared" ca="1" si="107"/>
        <v>31</v>
      </c>
      <c r="D303" s="1">
        <f t="shared" ca="1" si="108"/>
        <v>3</v>
      </c>
      <c r="E303" s="1" t="str">
        <f t="shared" ca="1" si="109"/>
        <v>teaching</v>
      </c>
      <c r="F303" s="1">
        <f t="shared" ca="1" si="110"/>
        <v>5</v>
      </c>
      <c r="G303" s="1" t="str">
        <f t="shared" ca="1" si="111"/>
        <v>other</v>
      </c>
      <c r="H303" s="1">
        <f t="shared" ca="1" si="112"/>
        <v>3</v>
      </c>
      <c r="I303" s="1">
        <f t="shared" ca="1" si="104"/>
        <v>1</v>
      </c>
      <c r="J303" s="70">
        <f t="shared" ca="1" si="113"/>
        <v>1556</v>
      </c>
      <c r="K303" s="1">
        <f t="shared" ca="1" si="114"/>
        <v>4</v>
      </c>
      <c r="L303" s="1" t="str">
        <f t="shared" ca="1" si="115"/>
        <v>El-Dekhila</v>
      </c>
      <c r="M303" s="70">
        <f t="shared" ca="1" si="116"/>
        <v>4668</v>
      </c>
      <c r="N303" s="70">
        <f t="shared" ca="1" si="117"/>
        <v>1282.9263943302892</v>
      </c>
      <c r="O303" s="70">
        <f t="shared" ca="1" si="118"/>
        <v>644.25591854095444</v>
      </c>
      <c r="P303" s="70">
        <f t="shared" ca="1" si="119"/>
        <v>184</v>
      </c>
      <c r="Q303" s="70">
        <f t="shared" ca="1" si="120"/>
        <v>693.84896876835478</v>
      </c>
      <c r="R303" s="70">
        <f t="shared" ca="1" si="121"/>
        <v>1878.8383921511545</v>
      </c>
      <c r="S303" s="70">
        <f t="shared" ca="1" si="122"/>
        <v>7191.0943106921095</v>
      </c>
      <c r="T303" s="70">
        <f t="shared" ca="1" si="123"/>
        <v>2160.775363098644</v>
      </c>
      <c r="U303" s="70">
        <f t="shared" ca="1" si="124"/>
        <v>5030.3189475934651</v>
      </c>
      <c r="W303" s="7">
        <f t="shared" ca="1" si="125"/>
        <v>0</v>
      </c>
      <c r="X303" s="4">
        <f t="shared" ca="1" si="126"/>
        <v>1</v>
      </c>
      <c r="Y303" s="4"/>
      <c r="Z303" s="4"/>
      <c r="AA303" s="8"/>
      <c r="AC303" s="7">
        <f ca="1">IF(Table1[[#This Row],[field of work]] = "teaching",1,0)</f>
        <v>1</v>
      </c>
      <c r="AD303" s="4">
        <f ca="1">IF(Table1[[#This Row],[field of work]] = "health", 1,0)</f>
        <v>0</v>
      </c>
      <c r="AE303" s="4">
        <f ca="1">IF(Table1[[#This Row],[field of work]] = "construction", 1,0)</f>
        <v>0</v>
      </c>
      <c r="AF303" s="4">
        <f ca="1">IF(Table1[[#This Row],[field of work]] = "IT", 1,0)</f>
        <v>0</v>
      </c>
      <c r="AG303" s="4">
        <f ca="1">IF(Table1[[#This Row],[field of work]] = "general work", 1,0)</f>
        <v>0</v>
      </c>
      <c r="AH303" s="4">
        <f ca="1">IF(Table1[[#This Row],[field of work]] = "agriculture", 1,0)</f>
        <v>0</v>
      </c>
      <c r="AI303" s="4"/>
      <c r="AJ303" s="4"/>
      <c r="AK303" s="4"/>
      <c r="AL303" s="4"/>
      <c r="AM303" s="4"/>
      <c r="AN303" s="4"/>
      <c r="AO303" s="8"/>
      <c r="AP303" s="18">
        <f t="shared" ca="1" si="127"/>
        <v>644.25591854095444</v>
      </c>
      <c r="AQ303" s="19"/>
      <c r="AR303" s="23">
        <f ca="1">IF(Table1[[#This Row],[Debt]]&gt;$AS$2,1,0)</f>
        <v>0</v>
      </c>
      <c r="AS303" s="24"/>
      <c r="AT303" s="24"/>
      <c r="AU303" s="19"/>
      <c r="AV303" s="24"/>
      <c r="AW303" s="82">
        <f ca="1">Table1[[#This Row],[Mortage left]]/Table1[[#This Row],[Value of the house]]</f>
        <v>0.2748342747065744</v>
      </c>
      <c r="AX303" s="29">
        <f t="shared" ca="1" si="128"/>
        <v>1</v>
      </c>
      <c r="AY303" s="30"/>
      <c r="AZ303" s="19"/>
      <c r="BA303" s="68">
        <f ca="1" xml:space="preserve"> IF(Table1[[#This Row],[Area]]="Sedi Beshr",Table1[[#This Row],[Income]],0)</f>
        <v>0</v>
      </c>
      <c r="BB303" s="65"/>
      <c r="BC303" s="65">
        <f ca="1" xml:space="preserve"> IF(Table1[[#This Row],[Area]]="Miami",Table1[[#This Row],[Income]],0)</f>
        <v>0</v>
      </c>
      <c r="BD303" s="65"/>
      <c r="BE303" s="65">
        <f ca="1" xml:space="preserve"> IF(Table1[[#This Row],[Area]]="El-Shatbi",Table1[[#This Row],[Income]],0)</f>
        <v>0</v>
      </c>
      <c r="BF303" s="65"/>
      <c r="BG303" s="65">
        <f ca="1" xml:space="preserve"> IF(Table1[[#This Row],[Area]]="el-Hanovil",Table1[[#This Row],[Income]],0)</f>
        <v>0</v>
      </c>
      <c r="BH303" s="65"/>
      <c r="BI303" s="65">
        <f ca="1" xml:space="preserve"> IF(Table1[[#This Row],[Area]]="El-Dekhila",Table1[[#This Row],[Income]],0)</f>
        <v>1556</v>
      </c>
      <c r="BJ303" s="66"/>
      <c r="BK303" s="16"/>
      <c r="BL303" s="68">
        <f ca="1"/>
        <v>0</v>
      </c>
      <c r="BM303" s="65"/>
      <c r="BN303" s="65">
        <f ca="1"/>
        <v>0</v>
      </c>
      <c r="BO303" s="65"/>
      <c r="BP303" s="65">
        <f ca="1"/>
        <v>0</v>
      </c>
      <c r="BQ303" s="65"/>
      <c r="BR303" s="65">
        <f ca="1"/>
        <v>4606</v>
      </c>
      <c r="BS303" s="65"/>
      <c r="BT303" s="65">
        <f ca="1"/>
        <v>0</v>
      </c>
      <c r="BU303" s="24"/>
      <c r="BV303" s="65">
        <f ca="1"/>
        <v>0</v>
      </c>
      <c r="BW303" s="19"/>
      <c r="BX303" s="16"/>
      <c r="BY303" s="56">
        <f ca="1">IF(Table1[[#This Row],[Debt]]&gt;Table1[[#This Row],[Income]],1,0)</f>
        <v>0</v>
      </c>
      <c r="BZ303" s="19"/>
      <c r="CA303" s="24"/>
      <c r="CB303" s="76">
        <f t="shared" ca="1" si="129"/>
        <v>39</v>
      </c>
      <c r="CC303" s="24"/>
      <c r="CD303" s="19"/>
      <c r="CE303" s="16"/>
      <c r="CF303" s="16"/>
      <c r="CG303" s="16"/>
      <c r="CH303" s="16"/>
    </row>
    <row r="304" spans="1:86" x14ac:dyDescent="0.35">
      <c r="A304" s="1">
        <f t="shared" ca="1" si="105"/>
        <v>0</v>
      </c>
      <c r="B304" s="1" t="str">
        <f t="shared" ca="1" si="106"/>
        <v>Men</v>
      </c>
      <c r="C304" s="1">
        <f t="shared" ca="1" si="107"/>
        <v>22</v>
      </c>
      <c r="D304" s="1">
        <f t="shared" ca="1" si="108"/>
        <v>3</v>
      </c>
      <c r="E304" s="1" t="str">
        <f t="shared" ca="1" si="109"/>
        <v>teaching</v>
      </c>
      <c r="F304" s="1">
        <f t="shared" ca="1" si="110"/>
        <v>4</v>
      </c>
      <c r="G304" s="1" t="str">
        <f t="shared" ca="1" si="111"/>
        <v>technical</v>
      </c>
      <c r="H304" s="1">
        <f t="shared" ca="1" si="112"/>
        <v>2</v>
      </c>
      <c r="I304" s="1">
        <f t="shared" ca="1" si="104"/>
        <v>3</v>
      </c>
      <c r="J304" s="70">
        <f t="shared" ca="1" si="113"/>
        <v>3129</v>
      </c>
      <c r="K304" s="1">
        <f t="shared" ca="1" si="114"/>
        <v>3</v>
      </c>
      <c r="L304" s="1" t="str">
        <f t="shared" ca="1" si="115"/>
        <v>El-Hanovil</v>
      </c>
      <c r="M304" s="70">
        <f t="shared" ca="1" si="116"/>
        <v>12516</v>
      </c>
      <c r="N304" s="70">
        <f t="shared" ca="1" si="117"/>
        <v>8002.5832767327311</v>
      </c>
      <c r="O304" s="70">
        <f t="shared" ca="1" si="118"/>
        <v>6461.2817917180764</v>
      </c>
      <c r="P304" s="70">
        <f t="shared" ca="1" si="119"/>
        <v>4486</v>
      </c>
      <c r="Q304" s="70">
        <f t="shared" ca="1" si="120"/>
        <v>4379.8966865331349</v>
      </c>
      <c r="R304" s="70">
        <f t="shared" ca="1" si="121"/>
        <v>1523.5372877400898</v>
      </c>
      <c r="S304" s="70">
        <f t="shared" ca="1" si="122"/>
        <v>20500.819079458168</v>
      </c>
      <c r="T304" s="70">
        <f t="shared" ca="1" si="123"/>
        <v>16868.479963265865</v>
      </c>
      <c r="U304" s="70">
        <f t="shared" ca="1" si="124"/>
        <v>3632.3391161923028</v>
      </c>
      <c r="W304" s="7">
        <f t="shared" ca="1" si="125"/>
        <v>0</v>
      </c>
      <c r="X304" s="4">
        <f t="shared" ca="1" si="126"/>
        <v>1</v>
      </c>
      <c r="Y304" s="4"/>
      <c r="Z304" s="4"/>
      <c r="AA304" s="8"/>
      <c r="AC304" s="7">
        <f ca="1">IF(Table1[[#This Row],[field of work]] = "teaching",1,0)</f>
        <v>1</v>
      </c>
      <c r="AD304" s="4">
        <f ca="1">IF(Table1[[#This Row],[field of work]] = "health", 1,0)</f>
        <v>0</v>
      </c>
      <c r="AE304" s="4">
        <f ca="1">IF(Table1[[#This Row],[field of work]] = "construction", 1,0)</f>
        <v>0</v>
      </c>
      <c r="AF304" s="4">
        <f ca="1">IF(Table1[[#This Row],[field of work]] = "IT", 1,0)</f>
        <v>0</v>
      </c>
      <c r="AG304" s="4">
        <f ca="1">IF(Table1[[#This Row],[field of work]] = "general work", 1,0)</f>
        <v>0</v>
      </c>
      <c r="AH304" s="4">
        <f ca="1">IF(Table1[[#This Row],[field of work]] = "agriculture", 1,0)</f>
        <v>0</v>
      </c>
      <c r="AI304" s="4"/>
      <c r="AJ304" s="4"/>
      <c r="AK304" s="4"/>
      <c r="AL304" s="4"/>
      <c r="AM304" s="4"/>
      <c r="AN304" s="4"/>
      <c r="AO304" s="8"/>
      <c r="AP304" s="18">
        <f t="shared" ca="1" si="127"/>
        <v>2153.760597239359</v>
      </c>
      <c r="AQ304" s="19"/>
      <c r="AR304" s="23">
        <f ca="1">IF(Table1[[#This Row],[Debt]]&gt;$AS$2,1,0)</f>
        <v>1</v>
      </c>
      <c r="AS304" s="24"/>
      <c r="AT304" s="24"/>
      <c r="AU304" s="19"/>
      <c r="AV304" s="24"/>
      <c r="AW304" s="82">
        <f ca="1">Table1[[#This Row],[Mortage left]]/Table1[[#This Row],[Value of the house]]</f>
        <v>0.63938824518478199</v>
      </c>
      <c r="AX304" s="29">
        <f t="shared" ca="1" si="128"/>
        <v>0</v>
      </c>
      <c r="AY304" s="30"/>
      <c r="AZ304" s="19"/>
      <c r="BA304" s="68">
        <f ca="1" xml:space="preserve"> IF(Table1[[#This Row],[Area]]="Sedi Beshr",Table1[[#This Row],[Income]],0)</f>
        <v>0</v>
      </c>
      <c r="BB304" s="65"/>
      <c r="BC304" s="65">
        <f ca="1" xml:space="preserve"> IF(Table1[[#This Row],[Area]]="Miami",Table1[[#This Row],[Income]],0)</f>
        <v>0</v>
      </c>
      <c r="BD304" s="65"/>
      <c r="BE304" s="65">
        <f ca="1" xml:space="preserve"> IF(Table1[[#This Row],[Area]]="El-Shatbi",Table1[[#This Row],[Income]],0)</f>
        <v>0</v>
      </c>
      <c r="BF304" s="65"/>
      <c r="BG304" s="65">
        <f ca="1" xml:space="preserve"> IF(Table1[[#This Row],[Area]]="el-Hanovil",Table1[[#This Row],[Income]],0)</f>
        <v>3129</v>
      </c>
      <c r="BH304" s="65"/>
      <c r="BI304" s="65">
        <f ca="1" xml:space="preserve"> IF(Table1[[#This Row],[Area]]="El-Dekhila",Table1[[#This Row],[Income]],0)</f>
        <v>0</v>
      </c>
      <c r="BJ304" s="66"/>
      <c r="BK304" s="16"/>
      <c r="BL304" s="68">
        <f ca="1"/>
        <v>0</v>
      </c>
      <c r="BM304" s="65"/>
      <c r="BN304" s="65">
        <f ca="1"/>
        <v>0</v>
      </c>
      <c r="BO304" s="65"/>
      <c r="BP304" s="65">
        <f ca="1"/>
        <v>1556</v>
      </c>
      <c r="BQ304" s="65"/>
      <c r="BR304" s="65">
        <f ca="1"/>
        <v>0</v>
      </c>
      <c r="BS304" s="65"/>
      <c r="BT304" s="65">
        <f ca="1"/>
        <v>0</v>
      </c>
      <c r="BU304" s="24"/>
      <c r="BV304" s="65">
        <f ca="1"/>
        <v>0</v>
      </c>
      <c r="BW304" s="19"/>
      <c r="BX304" s="16"/>
      <c r="BY304" s="56">
        <f ca="1">IF(Table1[[#This Row],[Debt]]&gt;Table1[[#This Row],[Income]],1,0)</f>
        <v>1</v>
      </c>
      <c r="BZ304" s="19"/>
      <c r="CA304" s="24"/>
      <c r="CB304" s="76">
        <f t="shared" ca="1" si="129"/>
        <v>31</v>
      </c>
      <c r="CC304" s="24"/>
      <c r="CD304" s="19"/>
      <c r="CE304" s="16"/>
      <c r="CF304" s="16"/>
      <c r="CG304" s="16"/>
      <c r="CH304" s="16"/>
    </row>
    <row r="305" spans="1:86" x14ac:dyDescent="0.35">
      <c r="A305" s="1">
        <f t="shared" ca="1" si="105"/>
        <v>0</v>
      </c>
      <c r="B305" s="1" t="str">
        <f t="shared" ca="1" si="106"/>
        <v>Men</v>
      </c>
      <c r="C305" s="1">
        <f t="shared" ca="1" si="107"/>
        <v>20</v>
      </c>
      <c r="D305" s="1">
        <f t="shared" ca="1" si="108"/>
        <v>2</v>
      </c>
      <c r="E305" s="1" t="str">
        <f t="shared" ca="1" si="109"/>
        <v>construction</v>
      </c>
      <c r="F305" s="1">
        <f t="shared" ca="1" si="110"/>
        <v>5</v>
      </c>
      <c r="G305" s="1" t="str">
        <f t="shared" ca="1" si="111"/>
        <v>other</v>
      </c>
      <c r="H305" s="1">
        <f t="shared" ca="1" si="112"/>
        <v>1</v>
      </c>
      <c r="I305" s="1">
        <f t="shared" ca="1" si="104"/>
        <v>3</v>
      </c>
      <c r="J305" s="70">
        <f t="shared" ca="1" si="113"/>
        <v>4994</v>
      </c>
      <c r="K305" s="1">
        <f t="shared" ca="1" si="114"/>
        <v>3</v>
      </c>
      <c r="L305" s="1" t="str">
        <f t="shared" ca="1" si="115"/>
        <v>El-Hanovil</v>
      </c>
      <c r="M305" s="70">
        <f t="shared" ca="1" si="116"/>
        <v>24970</v>
      </c>
      <c r="N305" s="70">
        <f t="shared" ca="1" si="117"/>
        <v>2323.3050032445026</v>
      </c>
      <c r="O305" s="70">
        <f t="shared" ca="1" si="118"/>
        <v>6000.4795834192691</v>
      </c>
      <c r="P305" s="70">
        <f t="shared" ca="1" si="119"/>
        <v>1551</v>
      </c>
      <c r="Q305" s="70">
        <f t="shared" ca="1" si="120"/>
        <v>5815.0339394007269</v>
      </c>
      <c r="R305" s="70">
        <f t="shared" ca="1" si="121"/>
        <v>4350.4068686736045</v>
      </c>
      <c r="S305" s="70">
        <f t="shared" ca="1" si="122"/>
        <v>35320.886452092876</v>
      </c>
      <c r="T305" s="70">
        <f t="shared" ca="1" si="123"/>
        <v>9689.3389426452304</v>
      </c>
      <c r="U305" s="70">
        <f t="shared" ca="1" si="124"/>
        <v>25631.547509447646</v>
      </c>
      <c r="W305" s="7">
        <f t="shared" ca="1" si="125"/>
        <v>0</v>
      </c>
      <c r="X305" s="4">
        <f t="shared" ca="1" si="126"/>
        <v>1</v>
      </c>
      <c r="Y305" s="4"/>
      <c r="Z305" s="4"/>
      <c r="AA305" s="8"/>
      <c r="AC305" s="7">
        <f ca="1">IF(Table1[[#This Row],[field of work]] = "teaching",1,0)</f>
        <v>0</v>
      </c>
      <c r="AD305" s="4">
        <f ca="1">IF(Table1[[#This Row],[field of work]] = "health", 1,0)</f>
        <v>0</v>
      </c>
      <c r="AE305" s="4">
        <f ca="1">IF(Table1[[#This Row],[field of work]] = "construction", 1,0)</f>
        <v>1</v>
      </c>
      <c r="AF305" s="4">
        <f ca="1">IF(Table1[[#This Row],[field of work]] = "IT", 1,0)</f>
        <v>0</v>
      </c>
      <c r="AG305" s="4">
        <f ca="1">IF(Table1[[#This Row],[field of work]] = "general work", 1,0)</f>
        <v>0</v>
      </c>
      <c r="AH305" s="4">
        <f ca="1">IF(Table1[[#This Row],[field of work]] = "agriculture", 1,0)</f>
        <v>0</v>
      </c>
      <c r="AI305" s="4"/>
      <c r="AJ305" s="4"/>
      <c r="AK305" s="4"/>
      <c r="AL305" s="4"/>
      <c r="AM305" s="4"/>
      <c r="AN305" s="4"/>
      <c r="AO305" s="8"/>
      <c r="AP305" s="18">
        <f t="shared" ca="1" si="127"/>
        <v>2000.1598611397565</v>
      </c>
      <c r="AQ305" s="19"/>
      <c r="AR305" s="23">
        <f ca="1">IF(Table1[[#This Row],[Debt]]&gt;$AS$2,1,0)</f>
        <v>1</v>
      </c>
      <c r="AS305" s="24"/>
      <c r="AT305" s="24"/>
      <c r="AU305" s="19"/>
      <c r="AV305" s="24"/>
      <c r="AW305" s="82">
        <f ca="1">Table1[[#This Row],[Mortage left]]/Table1[[#This Row],[Value of the house]]</f>
        <v>9.30438527530838E-2</v>
      </c>
      <c r="AX305" s="29">
        <f t="shared" ca="1" si="128"/>
        <v>1</v>
      </c>
      <c r="AY305" s="30"/>
      <c r="AZ305" s="19"/>
      <c r="BA305" s="68">
        <f ca="1" xml:space="preserve"> IF(Table1[[#This Row],[Area]]="Sedi Beshr",Table1[[#This Row],[Income]],0)</f>
        <v>0</v>
      </c>
      <c r="BB305" s="65"/>
      <c r="BC305" s="65">
        <f ca="1" xml:space="preserve"> IF(Table1[[#This Row],[Area]]="Miami",Table1[[#This Row],[Income]],0)</f>
        <v>0</v>
      </c>
      <c r="BD305" s="65"/>
      <c r="BE305" s="65">
        <f ca="1" xml:space="preserve"> IF(Table1[[#This Row],[Area]]="El-Shatbi",Table1[[#This Row],[Income]],0)</f>
        <v>0</v>
      </c>
      <c r="BF305" s="65"/>
      <c r="BG305" s="65">
        <f ca="1" xml:space="preserve"> IF(Table1[[#This Row],[Area]]="el-Hanovil",Table1[[#This Row],[Income]],0)</f>
        <v>4994</v>
      </c>
      <c r="BH305" s="65"/>
      <c r="BI305" s="65">
        <f ca="1" xml:space="preserve"> IF(Table1[[#This Row],[Area]]="El-Dekhila",Table1[[#This Row],[Income]],0)</f>
        <v>0</v>
      </c>
      <c r="BJ305" s="66"/>
      <c r="BK305" s="16"/>
      <c r="BL305" s="68">
        <f ca="1"/>
        <v>0</v>
      </c>
      <c r="BM305" s="65"/>
      <c r="BN305" s="65">
        <f ca="1"/>
        <v>0</v>
      </c>
      <c r="BO305" s="65"/>
      <c r="BP305" s="65">
        <f ca="1"/>
        <v>3129</v>
      </c>
      <c r="BQ305" s="65"/>
      <c r="BR305" s="65">
        <f ca="1"/>
        <v>0</v>
      </c>
      <c r="BS305" s="65"/>
      <c r="BT305" s="65">
        <f ca="1"/>
        <v>0</v>
      </c>
      <c r="BU305" s="24"/>
      <c r="BV305" s="65">
        <f ca="1"/>
        <v>0</v>
      </c>
      <c r="BW305" s="19"/>
      <c r="BX305" s="16"/>
      <c r="BY305" s="56">
        <f ca="1">IF(Table1[[#This Row],[Debt]]&gt;Table1[[#This Row],[Income]],1,0)</f>
        <v>1</v>
      </c>
      <c r="BZ305" s="19"/>
      <c r="CA305" s="24"/>
      <c r="CB305" s="76">
        <f t="shared" ca="1" si="129"/>
        <v>22</v>
      </c>
      <c r="CC305" s="24"/>
      <c r="CD305" s="19"/>
      <c r="CE305" s="16"/>
      <c r="CF305" s="16"/>
      <c r="CG305" s="16"/>
      <c r="CH305" s="16"/>
    </row>
    <row r="306" spans="1:86" x14ac:dyDescent="0.35">
      <c r="A306" s="1">
        <f t="shared" ca="1" si="105"/>
        <v>1</v>
      </c>
      <c r="B306" s="1" t="str">
        <f t="shared" ca="1" si="106"/>
        <v>Women</v>
      </c>
      <c r="C306" s="1">
        <f t="shared" ca="1" si="107"/>
        <v>32</v>
      </c>
      <c r="D306" s="1">
        <f t="shared" ca="1" si="108"/>
        <v>3</v>
      </c>
      <c r="E306" s="1" t="str">
        <f t="shared" ca="1" si="109"/>
        <v>teaching</v>
      </c>
      <c r="F306" s="1">
        <f t="shared" ca="1" si="110"/>
        <v>3</v>
      </c>
      <c r="G306" s="1" t="str">
        <f t="shared" ca="1" si="111"/>
        <v>university</v>
      </c>
      <c r="H306" s="1">
        <f t="shared" ca="1" si="112"/>
        <v>2</v>
      </c>
      <c r="I306" s="1">
        <f t="shared" ca="1" si="104"/>
        <v>2</v>
      </c>
      <c r="J306" s="70">
        <f t="shared" ca="1" si="113"/>
        <v>6993</v>
      </c>
      <c r="K306" s="1">
        <f t="shared" ca="1" si="114"/>
        <v>1</v>
      </c>
      <c r="L306" s="1" t="str">
        <f t="shared" ca="1" si="115"/>
        <v>El-Shatbi</v>
      </c>
      <c r="M306" s="70">
        <f t="shared" ca="1" si="116"/>
        <v>27972</v>
      </c>
      <c r="N306" s="70">
        <f t="shared" ca="1" si="117"/>
        <v>14200.869505362107</v>
      </c>
      <c r="O306" s="70">
        <f t="shared" ca="1" si="118"/>
        <v>9802.9293541236984</v>
      </c>
      <c r="P306" s="70">
        <f t="shared" ca="1" si="119"/>
        <v>385</v>
      </c>
      <c r="Q306" s="70">
        <f t="shared" ca="1" si="120"/>
        <v>3775.3585633148714</v>
      </c>
      <c r="R306" s="70">
        <f t="shared" ca="1" si="121"/>
        <v>3966.4736638582153</v>
      </c>
      <c r="S306" s="70">
        <f t="shared" ca="1" si="122"/>
        <v>41741.403017981916</v>
      </c>
      <c r="T306" s="70">
        <f t="shared" ca="1" si="123"/>
        <v>18361.228068676977</v>
      </c>
      <c r="U306" s="70">
        <f t="shared" ca="1" si="124"/>
        <v>23380.174949304939</v>
      </c>
      <c r="W306" s="7">
        <f t="shared" ca="1" si="125"/>
        <v>1</v>
      </c>
      <c r="X306" s="4">
        <f t="shared" ca="1" si="126"/>
        <v>0</v>
      </c>
      <c r="Y306" s="4"/>
      <c r="Z306" s="4"/>
      <c r="AA306" s="8"/>
      <c r="AC306" s="7">
        <f ca="1">IF(Table1[[#This Row],[field of work]] = "teaching",1,0)</f>
        <v>1</v>
      </c>
      <c r="AD306" s="4">
        <f ca="1">IF(Table1[[#This Row],[field of work]] = "health", 1,0)</f>
        <v>0</v>
      </c>
      <c r="AE306" s="4">
        <f ca="1">IF(Table1[[#This Row],[field of work]] = "construction", 1,0)</f>
        <v>0</v>
      </c>
      <c r="AF306" s="4">
        <f ca="1">IF(Table1[[#This Row],[field of work]] = "IT", 1,0)</f>
        <v>0</v>
      </c>
      <c r="AG306" s="4">
        <f ca="1">IF(Table1[[#This Row],[field of work]] = "general work", 1,0)</f>
        <v>0</v>
      </c>
      <c r="AH306" s="4">
        <f ca="1">IF(Table1[[#This Row],[field of work]] = "agriculture", 1,0)</f>
        <v>0</v>
      </c>
      <c r="AI306" s="4"/>
      <c r="AJ306" s="4"/>
      <c r="AK306" s="4"/>
      <c r="AL306" s="4"/>
      <c r="AM306" s="4"/>
      <c r="AN306" s="4"/>
      <c r="AO306" s="8"/>
      <c r="AP306" s="18">
        <f t="shared" ca="1" si="127"/>
        <v>4901.4646770618492</v>
      </c>
      <c r="AQ306" s="19"/>
      <c r="AR306" s="23">
        <f ca="1">IF(Table1[[#This Row],[Debt]]&gt;$AS$2,1,0)</f>
        <v>1</v>
      </c>
      <c r="AS306" s="24"/>
      <c r="AT306" s="24"/>
      <c r="AU306" s="19"/>
      <c r="AV306" s="24"/>
      <c r="AW306" s="82">
        <f ca="1">Table1[[#This Row],[Mortage left]]/Table1[[#This Row],[Value of the house]]</f>
        <v>0.50768159249828781</v>
      </c>
      <c r="AX306" s="29">
        <f t="shared" ca="1" si="128"/>
        <v>0</v>
      </c>
      <c r="AY306" s="30"/>
      <c r="AZ306" s="19"/>
      <c r="BA306" s="68">
        <f ca="1" xml:space="preserve"> IF(Table1[[#This Row],[Area]]="Sedi Beshr",Table1[[#This Row],[Income]],0)</f>
        <v>0</v>
      </c>
      <c r="BB306" s="65"/>
      <c r="BC306" s="65">
        <f ca="1" xml:space="preserve"> IF(Table1[[#This Row],[Area]]="Miami",Table1[[#This Row],[Income]],0)</f>
        <v>0</v>
      </c>
      <c r="BD306" s="65"/>
      <c r="BE306" s="65">
        <f ca="1" xml:space="preserve"> IF(Table1[[#This Row],[Area]]="El-Shatbi",Table1[[#This Row],[Income]],0)</f>
        <v>6993</v>
      </c>
      <c r="BF306" s="65"/>
      <c r="BG306" s="65">
        <f ca="1" xml:space="preserve"> IF(Table1[[#This Row],[Area]]="el-Hanovil",Table1[[#This Row],[Income]],0)</f>
        <v>0</v>
      </c>
      <c r="BH306" s="65"/>
      <c r="BI306" s="65">
        <f ca="1" xml:space="preserve"> IF(Table1[[#This Row],[Area]]="El-Dekhila",Table1[[#This Row],[Income]],0)</f>
        <v>0</v>
      </c>
      <c r="BJ306" s="66"/>
      <c r="BK306" s="16"/>
      <c r="BL306" s="68">
        <f ca="1"/>
        <v>0</v>
      </c>
      <c r="BM306" s="65"/>
      <c r="BN306" s="65">
        <f ca="1"/>
        <v>4994</v>
      </c>
      <c r="BO306" s="65"/>
      <c r="BP306" s="65">
        <f ca="1"/>
        <v>0</v>
      </c>
      <c r="BQ306" s="65"/>
      <c r="BR306" s="65">
        <f ca="1"/>
        <v>0</v>
      </c>
      <c r="BS306" s="65"/>
      <c r="BT306" s="65">
        <f ca="1"/>
        <v>0</v>
      </c>
      <c r="BU306" s="24"/>
      <c r="BV306" s="65">
        <f ca="1"/>
        <v>0</v>
      </c>
      <c r="BW306" s="19"/>
      <c r="BX306" s="16"/>
      <c r="BY306" s="56">
        <f ca="1">IF(Table1[[#This Row],[Debt]]&gt;Table1[[#This Row],[Income]],1,0)</f>
        <v>0</v>
      </c>
      <c r="BZ306" s="19"/>
      <c r="CA306" s="24"/>
      <c r="CB306" s="76">
        <f t="shared" ca="1" si="129"/>
        <v>20</v>
      </c>
      <c r="CC306" s="24"/>
      <c r="CD306" s="19"/>
      <c r="CE306" s="16"/>
      <c r="CF306" s="16"/>
      <c r="CG306" s="16"/>
      <c r="CH306" s="16"/>
    </row>
    <row r="307" spans="1:86" x14ac:dyDescent="0.35">
      <c r="A307" s="1">
        <f t="shared" ca="1" si="105"/>
        <v>1</v>
      </c>
      <c r="B307" s="1" t="str">
        <f t="shared" ca="1" si="106"/>
        <v>Women</v>
      </c>
      <c r="C307" s="1">
        <f t="shared" ca="1" si="107"/>
        <v>36</v>
      </c>
      <c r="D307" s="1">
        <f t="shared" ca="1" si="108"/>
        <v>6</v>
      </c>
      <c r="E307" s="1" t="str">
        <f t="shared" ca="1" si="109"/>
        <v>agriculture</v>
      </c>
      <c r="F307" s="1">
        <f t="shared" ca="1" si="110"/>
        <v>1</v>
      </c>
      <c r="G307" s="1" t="str">
        <f t="shared" ca="1" si="111"/>
        <v>High school</v>
      </c>
      <c r="H307" s="1">
        <f t="shared" ca="1" si="112"/>
        <v>2</v>
      </c>
      <c r="I307" s="1">
        <f t="shared" ca="1" si="104"/>
        <v>3</v>
      </c>
      <c r="J307" s="70">
        <f t="shared" ca="1" si="113"/>
        <v>6047</v>
      </c>
      <c r="K307" s="1">
        <f t="shared" ca="1" si="114"/>
        <v>2</v>
      </c>
      <c r="L307" s="1" t="str">
        <f t="shared" ca="1" si="115"/>
        <v>Miami</v>
      </c>
      <c r="M307" s="70">
        <f t="shared" ca="1" si="116"/>
        <v>18141</v>
      </c>
      <c r="N307" s="70">
        <f t="shared" ca="1" si="117"/>
        <v>11687.560317026504</v>
      </c>
      <c r="O307" s="70">
        <f t="shared" ca="1" si="118"/>
        <v>17194.506921679218</v>
      </c>
      <c r="P307" s="70">
        <f t="shared" ca="1" si="119"/>
        <v>1097</v>
      </c>
      <c r="Q307" s="70">
        <f t="shared" ca="1" si="120"/>
        <v>6656.4938688734119</v>
      </c>
      <c r="R307" s="70">
        <f t="shared" ca="1" si="121"/>
        <v>721.25090542532303</v>
      </c>
      <c r="S307" s="70">
        <f t="shared" ca="1" si="122"/>
        <v>36056.757827104542</v>
      </c>
      <c r="T307" s="70">
        <f t="shared" ca="1" si="123"/>
        <v>19441.054185899917</v>
      </c>
      <c r="U307" s="70">
        <f t="shared" ca="1" si="124"/>
        <v>16615.703641204625</v>
      </c>
      <c r="W307" s="7">
        <f t="shared" ca="1" si="125"/>
        <v>1</v>
      </c>
      <c r="X307" s="4">
        <f t="shared" ca="1" si="126"/>
        <v>0</v>
      </c>
      <c r="Y307" s="4"/>
      <c r="Z307" s="4"/>
      <c r="AA307" s="8"/>
      <c r="AC307" s="7">
        <f ca="1">IF(Table1[[#This Row],[field of work]] = "teaching",1,0)</f>
        <v>0</v>
      </c>
      <c r="AD307" s="4">
        <f ca="1">IF(Table1[[#This Row],[field of work]] = "health", 1,0)</f>
        <v>0</v>
      </c>
      <c r="AE307" s="4">
        <f ca="1">IF(Table1[[#This Row],[field of work]] = "construction", 1,0)</f>
        <v>0</v>
      </c>
      <c r="AF307" s="4">
        <f ca="1">IF(Table1[[#This Row],[field of work]] = "IT", 1,0)</f>
        <v>0</v>
      </c>
      <c r="AG307" s="4">
        <f ca="1">IF(Table1[[#This Row],[field of work]] = "general work", 1,0)</f>
        <v>0</v>
      </c>
      <c r="AH307" s="4">
        <f ca="1">IF(Table1[[#This Row],[field of work]] = "agriculture", 1,0)</f>
        <v>1</v>
      </c>
      <c r="AI307" s="4"/>
      <c r="AJ307" s="4"/>
      <c r="AK307" s="4"/>
      <c r="AL307" s="4"/>
      <c r="AM307" s="4"/>
      <c r="AN307" s="4"/>
      <c r="AO307" s="8"/>
      <c r="AP307" s="18">
        <f t="shared" ca="1" si="127"/>
        <v>5731.5023072264057</v>
      </c>
      <c r="AQ307" s="19"/>
      <c r="AR307" s="23">
        <f ca="1">IF(Table1[[#This Row],[Debt]]&gt;$AS$2,1,0)</f>
        <v>1</v>
      </c>
      <c r="AS307" s="24"/>
      <c r="AT307" s="24"/>
      <c r="AU307" s="19"/>
      <c r="AV307" s="24"/>
      <c r="AW307" s="82">
        <f ca="1">Table1[[#This Row],[Mortage left]]/Table1[[#This Row],[Value of the house]]</f>
        <v>0.64426218604412677</v>
      </c>
      <c r="AX307" s="29">
        <f t="shared" ca="1" si="128"/>
        <v>0</v>
      </c>
      <c r="AY307" s="30"/>
      <c r="AZ307" s="19"/>
      <c r="BA307" s="68">
        <f ca="1" xml:space="preserve"> IF(Table1[[#This Row],[Area]]="Sedi Beshr",Table1[[#This Row],[Income]],0)</f>
        <v>0</v>
      </c>
      <c r="BB307" s="65"/>
      <c r="BC307" s="65">
        <f ca="1" xml:space="preserve"> IF(Table1[[#This Row],[Area]]="Miami",Table1[[#This Row],[Income]],0)</f>
        <v>6047</v>
      </c>
      <c r="BD307" s="65"/>
      <c r="BE307" s="65">
        <f ca="1" xml:space="preserve"> IF(Table1[[#This Row],[Area]]="El-Shatbi",Table1[[#This Row],[Income]],0)</f>
        <v>0</v>
      </c>
      <c r="BF307" s="65"/>
      <c r="BG307" s="65">
        <f ca="1" xml:space="preserve"> IF(Table1[[#This Row],[Area]]="el-Hanovil",Table1[[#This Row],[Income]],0)</f>
        <v>0</v>
      </c>
      <c r="BH307" s="65"/>
      <c r="BI307" s="65">
        <f ca="1" xml:space="preserve"> IF(Table1[[#This Row],[Area]]="El-Dekhila",Table1[[#This Row],[Income]],0)</f>
        <v>0</v>
      </c>
      <c r="BJ307" s="66"/>
      <c r="BK307" s="16"/>
      <c r="BL307" s="68">
        <f ca="1"/>
        <v>0</v>
      </c>
      <c r="BM307" s="65"/>
      <c r="BN307" s="65">
        <f ca="1"/>
        <v>0</v>
      </c>
      <c r="BO307" s="65"/>
      <c r="BP307" s="65">
        <f ca="1"/>
        <v>6993</v>
      </c>
      <c r="BQ307" s="65"/>
      <c r="BR307" s="65">
        <f ca="1"/>
        <v>0</v>
      </c>
      <c r="BS307" s="65"/>
      <c r="BT307" s="65">
        <f ca="1"/>
        <v>0</v>
      </c>
      <c r="BU307" s="24"/>
      <c r="BV307" s="65">
        <f ca="1"/>
        <v>0</v>
      </c>
      <c r="BW307" s="19"/>
      <c r="BX307" s="16"/>
      <c r="BY307" s="56">
        <f ca="1">IF(Table1[[#This Row],[Debt]]&gt;Table1[[#This Row],[Income]],1,0)</f>
        <v>1</v>
      </c>
      <c r="BZ307" s="19"/>
      <c r="CA307" s="24"/>
      <c r="CB307" s="76">
        <f t="shared" ca="1" si="129"/>
        <v>32</v>
      </c>
      <c r="CC307" s="24"/>
      <c r="CD307" s="19"/>
      <c r="CE307" s="16"/>
      <c r="CF307" s="16"/>
      <c r="CG307" s="16"/>
      <c r="CH307" s="16"/>
    </row>
    <row r="308" spans="1:86" x14ac:dyDescent="0.35">
      <c r="A308" s="1">
        <f t="shared" ca="1" si="105"/>
        <v>0</v>
      </c>
      <c r="B308" s="1" t="str">
        <f t="shared" ca="1" si="106"/>
        <v>Men</v>
      </c>
      <c r="C308" s="1">
        <f t="shared" ca="1" si="107"/>
        <v>20</v>
      </c>
      <c r="D308" s="1">
        <f t="shared" ca="1" si="108"/>
        <v>5</v>
      </c>
      <c r="E308" s="1" t="str">
        <f t="shared" ca="1" si="109"/>
        <v>general work</v>
      </c>
      <c r="F308" s="1">
        <f t="shared" ca="1" si="110"/>
        <v>4</v>
      </c>
      <c r="G308" s="1" t="str">
        <f t="shared" ca="1" si="111"/>
        <v>technical</v>
      </c>
      <c r="H308" s="1">
        <f t="shared" ca="1" si="112"/>
        <v>1</v>
      </c>
      <c r="I308" s="1">
        <f t="shared" ca="1" si="104"/>
        <v>2</v>
      </c>
      <c r="J308" s="70">
        <f t="shared" ca="1" si="113"/>
        <v>2681</v>
      </c>
      <c r="K308" s="1">
        <f t="shared" ca="1" si="114"/>
        <v>1</v>
      </c>
      <c r="L308" s="1" t="str">
        <f t="shared" ca="1" si="115"/>
        <v>El-Shatbi</v>
      </c>
      <c r="M308" s="70">
        <f t="shared" ca="1" si="116"/>
        <v>16086</v>
      </c>
      <c r="N308" s="70">
        <f t="shared" ca="1" si="117"/>
        <v>13450.898524990003</v>
      </c>
      <c r="O308" s="70">
        <f t="shared" ca="1" si="118"/>
        <v>1944.2536330033727</v>
      </c>
      <c r="P308" s="70">
        <f t="shared" ca="1" si="119"/>
        <v>619</v>
      </c>
      <c r="Q308" s="70">
        <f t="shared" ca="1" si="120"/>
        <v>1876.5186589051048</v>
      </c>
      <c r="R308" s="70">
        <f t="shared" ca="1" si="121"/>
        <v>393.01625534928763</v>
      </c>
      <c r="S308" s="70">
        <f t="shared" ca="1" si="122"/>
        <v>18423.269888352661</v>
      </c>
      <c r="T308" s="70">
        <f t="shared" ca="1" si="123"/>
        <v>15946.417183895108</v>
      </c>
      <c r="U308" s="70">
        <f t="shared" ca="1" si="124"/>
        <v>2476.852704457553</v>
      </c>
      <c r="W308" s="7">
        <f t="shared" ca="1" si="125"/>
        <v>0</v>
      </c>
      <c r="X308" s="4">
        <f t="shared" ca="1" si="126"/>
        <v>1</v>
      </c>
      <c r="Y308" s="4"/>
      <c r="Z308" s="4"/>
      <c r="AA308" s="8"/>
      <c r="AC308" s="7">
        <f ca="1">IF(Table1[[#This Row],[field of work]] = "teaching",1,0)</f>
        <v>0</v>
      </c>
      <c r="AD308" s="4">
        <f ca="1">IF(Table1[[#This Row],[field of work]] = "health", 1,0)</f>
        <v>0</v>
      </c>
      <c r="AE308" s="4">
        <f ca="1">IF(Table1[[#This Row],[field of work]] = "construction", 1,0)</f>
        <v>0</v>
      </c>
      <c r="AF308" s="4">
        <f ca="1">IF(Table1[[#This Row],[field of work]] = "IT", 1,0)</f>
        <v>0</v>
      </c>
      <c r="AG308" s="4">
        <f ca="1">IF(Table1[[#This Row],[field of work]] = "general work", 1,0)</f>
        <v>1</v>
      </c>
      <c r="AH308" s="4">
        <f ca="1">IF(Table1[[#This Row],[field of work]] = "agriculture", 1,0)</f>
        <v>0</v>
      </c>
      <c r="AI308" s="4"/>
      <c r="AJ308" s="4"/>
      <c r="AK308" s="4"/>
      <c r="AL308" s="4"/>
      <c r="AM308" s="4"/>
      <c r="AN308" s="4"/>
      <c r="AO308" s="8"/>
      <c r="AP308" s="18">
        <f t="shared" ca="1" si="127"/>
        <v>972.12681650168633</v>
      </c>
      <c r="AQ308" s="19"/>
      <c r="AR308" s="23">
        <f ca="1">IF(Table1[[#This Row],[Debt]]&gt;$AS$2,1,0)</f>
        <v>1</v>
      </c>
      <c r="AS308" s="24"/>
      <c r="AT308" s="24"/>
      <c r="AU308" s="19"/>
      <c r="AV308" s="24"/>
      <c r="AW308" s="82">
        <f ca="1">Table1[[#This Row],[Mortage left]]/Table1[[#This Row],[Value of the house]]</f>
        <v>0.83618665454370278</v>
      </c>
      <c r="AX308" s="29">
        <f t="shared" ca="1" si="128"/>
        <v>0</v>
      </c>
      <c r="AY308" s="30"/>
      <c r="AZ308" s="19"/>
      <c r="BA308" s="68">
        <f ca="1" xml:space="preserve"> IF(Table1[[#This Row],[Area]]="Sedi Beshr",Table1[[#This Row],[Income]],0)</f>
        <v>0</v>
      </c>
      <c r="BB308" s="65"/>
      <c r="BC308" s="65">
        <f ca="1" xml:space="preserve"> IF(Table1[[#This Row],[Area]]="Miami",Table1[[#This Row],[Income]],0)</f>
        <v>0</v>
      </c>
      <c r="BD308" s="65"/>
      <c r="BE308" s="65">
        <f ca="1" xml:space="preserve"> IF(Table1[[#This Row],[Area]]="El-Shatbi",Table1[[#This Row],[Income]],0)</f>
        <v>2681</v>
      </c>
      <c r="BF308" s="65"/>
      <c r="BG308" s="65">
        <f ca="1" xml:space="preserve"> IF(Table1[[#This Row],[Area]]="el-Hanovil",Table1[[#This Row],[Income]],0)</f>
        <v>0</v>
      </c>
      <c r="BH308" s="65"/>
      <c r="BI308" s="65">
        <f ca="1" xml:space="preserve"> IF(Table1[[#This Row],[Area]]="El-Dekhila",Table1[[#This Row],[Income]],0)</f>
        <v>0</v>
      </c>
      <c r="BJ308" s="66"/>
      <c r="BK308" s="16"/>
      <c r="BL308" s="68">
        <f ca="1"/>
        <v>0</v>
      </c>
      <c r="BM308" s="65"/>
      <c r="BN308" s="65">
        <f ca="1"/>
        <v>0</v>
      </c>
      <c r="BO308" s="65"/>
      <c r="BP308" s="65">
        <f ca="1"/>
        <v>0</v>
      </c>
      <c r="BQ308" s="65"/>
      <c r="BR308" s="65">
        <f ca="1"/>
        <v>0</v>
      </c>
      <c r="BS308" s="65"/>
      <c r="BT308" s="65">
        <f ca="1"/>
        <v>0</v>
      </c>
      <c r="BU308" s="24"/>
      <c r="BV308" s="65">
        <f ca="1"/>
        <v>6047</v>
      </c>
      <c r="BW308" s="19"/>
      <c r="BX308" s="16"/>
      <c r="BY308" s="56">
        <f ca="1">IF(Table1[[#This Row],[Debt]]&gt;Table1[[#This Row],[Income]],1,0)</f>
        <v>0</v>
      </c>
      <c r="BZ308" s="19"/>
      <c r="CA308" s="24"/>
      <c r="CB308" s="76">
        <f t="shared" ca="1" si="129"/>
        <v>36</v>
      </c>
      <c r="CC308" s="24"/>
      <c r="CD308" s="19"/>
      <c r="CE308" s="16"/>
      <c r="CF308" s="16"/>
      <c r="CG308" s="16"/>
      <c r="CH308" s="16"/>
    </row>
    <row r="309" spans="1:86" x14ac:dyDescent="0.35">
      <c r="A309" s="1">
        <f t="shared" ca="1" si="105"/>
        <v>1</v>
      </c>
      <c r="B309" s="1" t="str">
        <f t="shared" ca="1" si="106"/>
        <v>Women</v>
      </c>
      <c r="C309" s="1">
        <f t="shared" ca="1" si="107"/>
        <v>38</v>
      </c>
      <c r="D309" s="1">
        <f t="shared" ca="1" si="108"/>
        <v>4</v>
      </c>
      <c r="E309" s="1" t="str">
        <f t="shared" ca="1" si="109"/>
        <v>IT</v>
      </c>
      <c r="F309" s="1">
        <f t="shared" ca="1" si="110"/>
        <v>2</v>
      </c>
      <c r="G309" s="1" t="str">
        <f t="shared" ca="1" si="111"/>
        <v>college</v>
      </c>
      <c r="H309" s="1">
        <f t="shared" ca="1" si="112"/>
        <v>1</v>
      </c>
      <c r="I309" s="1">
        <f t="shared" ca="1" si="104"/>
        <v>3</v>
      </c>
      <c r="J309" s="70">
        <f t="shared" ca="1" si="113"/>
        <v>5369</v>
      </c>
      <c r="K309" s="1">
        <f t="shared" ca="1" si="114"/>
        <v>3</v>
      </c>
      <c r="L309" s="1" t="str">
        <f t="shared" ca="1" si="115"/>
        <v>El-Hanovil</v>
      </c>
      <c r="M309" s="70">
        <f t="shared" ca="1" si="116"/>
        <v>21476</v>
      </c>
      <c r="N309" s="70">
        <f t="shared" ca="1" si="117"/>
        <v>16311.840829913657</v>
      </c>
      <c r="O309" s="70">
        <f t="shared" ca="1" si="118"/>
        <v>5448.5126181600226</v>
      </c>
      <c r="P309" s="70">
        <f t="shared" ca="1" si="119"/>
        <v>4472</v>
      </c>
      <c r="Q309" s="70">
        <f t="shared" ca="1" si="120"/>
        <v>8701.1147670642658</v>
      </c>
      <c r="R309" s="70">
        <f t="shared" ca="1" si="121"/>
        <v>3582.603326743561</v>
      </c>
      <c r="S309" s="70">
        <f t="shared" ca="1" si="122"/>
        <v>30507.11594490358</v>
      </c>
      <c r="T309" s="70">
        <f t="shared" ca="1" si="123"/>
        <v>29484.955596977925</v>
      </c>
      <c r="U309" s="70">
        <f t="shared" ca="1" si="124"/>
        <v>1022.1603479256555</v>
      </c>
      <c r="W309" s="7">
        <f t="shared" ca="1" si="125"/>
        <v>1</v>
      </c>
      <c r="X309" s="4">
        <f t="shared" ca="1" si="126"/>
        <v>0</v>
      </c>
      <c r="Y309" s="4"/>
      <c r="Z309" s="4"/>
      <c r="AA309" s="8"/>
      <c r="AC309" s="7">
        <f ca="1">IF(Table1[[#This Row],[field of work]] = "teaching",1,0)</f>
        <v>0</v>
      </c>
      <c r="AD309" s="4">
        <f ca="1">IF(Table1[[#This Row],[field of work]] = "health", 1,0)</f>
        <v>0</v>
      </c>
      <c r="AE309" s="4">
        <f ca="1">IF(Table1[[#This Row],[field of work]] = "construction", 1,0)</f>
        <v>0</v>
      </c>
      <c r="AF309" s="4">
        <f ca="1">IF(Table1[[#This Row],[field of work]] = "IT", 1,0)</f>
        <v>1</v>
      </c>
      <c r="AG309" s="4">
        <f ca="1">IF(Table1[[#This Row],[field of work]] = "general work", 1,0)</f>
        <v>0</v>
      </c>
      <c r="AH309" s="4">
        <f ca="1">IF(Table1[[#This Row],[field of work]] = "agriculture", 1,0)</f>
        <v>0</v>
      </c>
      <c r="AI309" s="4"/>
      <c r="AJ309" s="4"/>
      <c r="AK309" s="4"/>
      <c r="AL309" s="4"/>
      <c r="AM309" s="4"/>
      <c r="AN309" s="4"/>
      <c r="AO309" s="8"/>
      <c r="AP309" s="18">
        <f t="shared" ca="1" si="127"/>
        <v>1816.1708727200075</v>
      </c>
      <c r="AQ309" s="19"/>
      <c r="AR309" s="23">
        <f ca="1">IF(Table1[[#This Row],[Debt]]&gt;$AS$2,1,0)</f>
        <v>1</v>
      </c>
      <c r="AS309" s="24"/>
      <c r="AT309" s="24"/>
      <c r="AU309" s="19"/>
      <c r="AV309" s="24"/>
      <c r="AW309" s="82">
        <f ca="1">Table1[[#This Row],[Mortage left]]/Table1[[#This Row],[Value of the house]]</f>
        <v>0.75953812767338691</v>
      </c>
      <c r="AX309" s="29">
        <f t="shared" ca="1" si="128"/>
        <v>0</v>
      </c>
      <c r="AY309" s="30"/>
      <c r="AZ309" s="19"/>
      <c r="BA309" s="68">
        <f ca="1" xml:space="preserve"> IF(Table1[[#This Row],[Area]]="Sedi Beshr",Table1[[#This Row],[Income]],0)</f>
        <v>0</v>
      </c>
      <c r="BB309" s="65"/>
      <c r="BC309" s="65">
        <f ca="1" xml:space="preserve"> IF(Table1[[#This Row],[Area]]="Miami",Table1[[#This Row],[Income]],0)</f>
        <v>0</v>
      </c>
      <c r="BD309" s="65"/>
      <c r="BE309" s="65">
        <f ca="1" xml:space="preserve"> IF(Table1[[#This Row],[Area]]="El-Shatbi",Table1[[#This Row],[Income]],0)</f>
        <v>0</v>
      </c>
      <c r="BF309" s="65"/>
      <c r="BG309" s="65">
        <f ca="1" xml:space="preserve"> IF(Table1[[#This Row],[Area]]="el-Hanovil",Table1[[#This Row],[Income]],0)</f>
        <v>5369</v>
      </c>
      <c r="BH309" s="65"/>
      <c r="BI309" s="65">
        <f ca="1" xml:space="preserve"> IF(Table1[[#This Row],[Area]]="El-Dekhila",Table1[[#This Row],[Income]],0)</f>
        <v>0</v>
      </c>
      <c r="BJ309" s="66"/>
      <c r="BK309" s="16"/>
      <c r="BL309" s="68">
        <f ca="1"/>
        <v>0</v>
      </c>
      <c r="BM309" s="65"/>
      <c r="BN309" s="65">
        <f ca="1"/>
        <v>0</v>
      </c>
      <c r="BO309" s="65"/>
      <c r="BP309" s="65">
        <f ca="1"/>
        <v>0</v>
      </c>
      <c r="BQ309" s="65"/>
      <c r="BR309" s="65">
        <f ca="1"/>
        <v>0</v>
      </c>
      <c r="BS309" s="65"/>
      <c r="BT309" s="65">
        <f ca="1"/>
        <v>2681</v>
      </c>
      <c r="BU309" s="24"/>
      <c r="BV309" s="65">
        <f ca="1"/>
        <v>0</v>
      </c>
      <c r="BW309" s="19"/>
      <c r="BX309" s="16"/>
      <c r="BY309" s="56">
        <f ca="1">IF(Table1[[#This Row],[Debt]]&gt;Table1[[#This Row],[Income]],1,0)</f>
        <v>1</v>
      </c>
      <c r="BZ309" s="19"/>
      <c r="CA309" s="24"/>
      <c r="CB309" s="76">
        <f t="shared" ca="1" si="129"/>
        <v>20</v>
      </c>
      <c r="CC309" s="24"/>
      <c r="CD309" s="19"/>
      <c r="CE309" s="16"/>
      <c r="CF309" s="16"/>
      <c r="CG309" s="16"/>
      <c r="CH309" s="16"/>
    </row>
    <row r="310" spans="1:86" x14ac:dyDescent="0.35">
      <c r="A310" s="1">
        <f t="shared" ca="1" si="105"/>
        <v>0</v>
      </c>
      <c r="B310" s="1" t="str">
        <f t="shared" ca="1" si="106"/>
        <v>Men</v>
      </c>
      <c r="C310" s="1">
        <f t="shared" ca="1" si="107"/>
        <v>34</v>
      </c>
      <c r="D310" s="1">
        <f t="shared" ca="1" si="108"/>
        <v>2</v>
      </c>
      <c r="E310" s="1" t="str">
        <f t="shared" ca="1" si="109"/>
        <v>construction</v>
      </c>
      <c r="F310" s="1">
        <f t="shared" ca="1" si="110"/>
        <v>4</v>
      </c>
      <c r="G310" s="1" t="str">
        <f t="shared" ca="1" si="111"/>
        <v>technical</v>
      </c>
      <c r="H310" s="1">
        <f t="shared" ca="1" si="112"/>
        <v>2</v>
      </c>
      <c r="I310" s="1">
        <f t="shared" ca="1" si="104"/>
        <v>3</v>
      </c>
      <c r="J310" s="70">
        <f t="shared" ca="1" si="113"/>
        <v>3262</v>
      </c>
      <c r="K310" s="1">
        <f t="shared" ca="1" si="114"/>
        <v>5</v>
      </c>
      <c r="L310" s="1" t="str">
        <f t="shared" ca="1" si="115"/>
        <v>Sedi Beshr</v>
      </c>
      <c r="M310" s="70">
        <f t="shared" ca="1" si="116"/>
        <v>16310</v>
      </c>
      <c r="N310" s="70">
        <f t="shared" ca="1" si="117"/>
        <v>4115.9313806446644</v>
      </c>
      <c r="O310" s="70">
        <f t="shared" ca="1" si="118"/>
        <v>9373.7728664878105</v>
      </c>
      <c r="P310" s="70">
        <f t="shared" ca="1" si="119"/>
        <v>1438</v>
      </c>
      <c r="Q310" s="70">
        <f t="shared" ca="1" si="120"/>
        <v>5706.0548103931533</v>
      </c>
      <c r="R310" s="70">
        <f t="shared" ca="1" si="121"/>
        <v>921.60103359403627</v>
      </c>
      <c r="S310" s="70">
        <f t="shared" ca="1" si="122"/>
        <v>26605.373900081846</v>
      </c>
      <c r="T310" s="70">
        <f t="shared" ca="1" si="123"/>
        <v>11259.986191037817</v>
      </c>
      <c r="U310" s="70">
        <f t="shared" ca="1" si="124"/>
        <v>15345.387709044029</v>
      </c>
      <c r="W310" s="7">
        <f t="shared" ca="1" si="125"/>
        <v>0</v>
      </c>
      <c r="X310" s="4">
        <f t="shared" ca="1" si="126"/>
        <v>1</v>
      </c>
      <c r="Y310" s="4"/>
      <c r="Z310" s="4"/>
      <c r="AA310" s="8"/>
      <c r="AC310" s="7">
        <f ca="1">IF(Table1[[#This Row],[field of work]] = "teaching",1,0)</f>
        <v>0</v>
      </c>
      <c r="AD310" s="4">
        <f ca="1">IF(Table1[[#This Row],[field of work]] = "health", 1,0)</f>
        <v>0</v>
      </c>
      <c r="AE310" s="4">
        <f ca="1">IF(Table1[[#This Row],[field of work]] = "construction", 1,0)</f>
        <v>1</v>
      </c>
      <c r="AF310" s="4">
        <f ca="1">IF(Table1[[#This Row],[field of work]] = "IT", 1,0)</f>
        <v>0</v>
      </c>
      <c r="AG310" s="4">
        <f ca="1">IF(Table1[[#This Row],[field of work]] = "general work", 1,0)</f>
        <v>0</v>
      </c>
      <c r="AH310" s="4">
        <f ca="1">IF(Table1[[#This Row],[field of work]] = "agriculture", 1,0)</f>
        <v>0</v>
      </c>
      <c r="AI310" s="4"/>
      <c r="AJ310" s="4"/>
      <c r="AK310" s="4"/>
      <c r="AL310" s="4"/>
      <c r="AM310" s="4"/>
      <c r="AN310" s="4"/>
      <c r="AO310" s="8"/>
      <c r="AP310" s="18">
        <f t="shared" ca="1" si="127"/>
        <v>3124.5909554959367</v>
      </c>
      <c r="AQ310" s="19"/>
      <c r="AR310" s="23">
        <f ca="1">IF(Table1[[#This Row],[Debt]]&gt;$AS$2,1,0)</f>
        <v>1</v>
      </c>
      <c r="AS310" s="24"/>
      <c r="AT310" s="24"/>
      <c r="AU310" s="19"/>
      <c r="AV310" s="24"/>
      <c r="AW310" s="82">
        <f ca="1">Table1[[#This Row],[Mortage left]]/Table1[[#This Row],[Value of the house]]</f>
        <v>0.2523563078261597</v>
      </c>
      <c r="AX310" s="29">
        <f t="shared" ca="1" si="128"/>
        <v>1</v>
      </c>
      <c r="AY310" s="30"/>
      <c r="AZ310" s="19"/>
      <c r="BA310" s="68">
        <f ca="1" xml:space="preserve"> IF(Table1[[#This Row],[Area]]="Sedi Beshr",Table1[[#This Row],[Income]],0)</f>
        <v>3262</v>
      </c>
      <c r="BB310" s="65"/>
      <c r="BC310" s="65">
        <f ca="1" xml:space="preserve"> IF(Table1[[#This Row],[Area]]="Miami",Table1[[#This Row],[Income]],0)</f>
        <v>0</v>
      </c>
      <c r="BD310" s="65"/>
      <c r="BE310" s="65">
        <f ca="1" xml:space="preserve"> IF(Table1[[#This Row],[Area]]="El-Shatbi",Table1[[#This Row],[Income]],0)</f>
        <v>0</v>
      </c>
      <c r="BF310" s="65"/>
      <c r="BG310" s="65">
        <f ca="1" xml:space="preserve"> IF(Table1[[#This Row],[Area]]="el-Hanovil",Table1[[#This Row],[Income]],0)</f>
        <v>0</v>
      </c>
      <c r="BH310" s="65"/>
      <c r="BI310" s="65">
        <f ca="1" xml:space="preserve"> IF(Table1[[#This Row],[Area]]="El-Dekhila",Table1[[#This Row],[Income]],0)</f>
        <v>0</v>
      </c>
      <c r="BJ310" s="66"/>
      <c r="BK310" s="16"/>
      <c r="BL310" s="68">
        <f ca="1"/>
        <v>0</v>
      </c>
      <c r="BM310" s="65"/>
      <c r="BN310" s="65">
        <f ca="1"/>
        <v>0</v>
      </c>
      <c r="BO310" s="65"/>
      <c r="BP310" s="65">
        <f ca="1"/>
        <v>0</v>
      </c>
      <c r="BQ310" s="65"/>
      <c r="BR310" s="65">
        <f ca="1"/>
        <v>5369</v>
      </c>
      <c r="BS310" s="65"/>
      <c r="BT310" s="65">
        <f ca="1"/>
        <v>0</v>
      </c>
      <c r="BU310" s="24"/>
      <c r="BV310" s="65">
        <f ca="1"/>
        <v>0</v>
      </c>
      <c r="BW310" s="19"/>
      <c r="BX310" s="16"/>
      <c r="BY310" s="56">
        <f ca="1">IF(Table1[[#This Row],[Debt]]&gt;Table1[[#This Row],[Income]],1,0)</f>
        <v>1</v>
      </c>
      <c r="BZ310" s="19"/>
      <c r="CA310" s="24"/>
      <c r="CB310" s="76">
        <f t="shared" ca="1" si="129"/>
        <v>38</v>
      </c>
      <c r="CC310" s="24"/>
      <c r="CD310" s="19"/>
      <c r="CE310" s="16"/>
      <c r="CF310" s="16"/>
      <c r="CG310" s="16"/>
      <c r="CH310" s="16"/>
    </row>
    <row r="311" spans="1:86" x14ac:dyDescent="0.35">
      <c r="A311" s="1">
        <f t="shared" ca="1" si="105"/>
        <v>0</v>
      </c>
      <c r="B311" s="1" t="str">
        <f t="shared" ca="1" si="106"/>
        <v>Men</v>
      </c>
      <c r="C311" s="1">
        <f t="shared" ca="1" si="107"/>
        <v>27</v>
      </c>
      <c r="D311" s="1">
        <f t="shared" ca="1" si="108"/>
        <v>1</v>
      </c>
      <c r="E311" s="1" t="str">
        <f t="shared" ca="1" si="109"/>
        <v>health</v>
      </c>
      <c r="F311" s="1">
        <f t="shared" ca="1" si="110"/>
        <v>2</v>
      </c>
      <c r="G311" s="1" t="str">
        <f t="shared" ca="1" si="111"/>
        <v>college</v>
      </c>
      <c r="H311" s="1">
        <f t="shared" ca="1" si="112"/>
        <v>2</v>
      </c>
      <c r="I311" s="1">
        <f t="shared" ca="1" si="104"/>
        <v>3</v>
      </c>
      <c r="J311" s="70">
        <f t="shared" ca="1" si="113"/>
        <v>6310</v>
      </c>
      <c r="K311" s="1">
        <f t="shared" ca="1" si="114"/>
        <v>4</v>
      </c>
      <c r="L311" s="1" t="str">
        <f t="shared" ca="1" si="115"/>
        <v>El-Dekhila</v>
      </c>
      <c r="M311" s="70">
        <f t="shared" ca="1" si="116"/>
        <v>31550</v>
      </c>
      <c r="N311" s="70">
        <f t="shared" ca="1" si="117"/>
        <v>6639.453728698456</v>
      </c>
      <c r="O311" s="70">
        <f t="shared" ca="1" si="118"/>
        <v>11822.691655064449</v>
      </c>
      <c r="P311" s="70">
        <f t="shared" ca="1" si="119"/>
        <v>5424</v>
      </c>
      <c r="Q311" s="70">
        <f t="shared" ca="1" si="120"/>
        <v>9129.4875303963963</v>
      </c>
      <c r="R311" s="70">
        <f t="shared" ca="1" si="121"/>
        <v>7706.1802385254114</v>
      </c>
      <c r="S311" s="70">
        <f t="shared" ca="1" si="122"/>
        <v>51078.871893589865</v>
      </c>
      <c r="T311" s="70">
        <f t="shared" ca="1" si="123"/>
        <v>21192.941259094852</v>
      </c>
      <c r="U311" s="70">
        <f t="shared" ca="1" si="124"/>
        <v>29885.930634495013</v>
      </c>
      <c r="W311" s="7">
        <f t="shared" ca="1" si="125"/>
        <v>0</v>
      </c>
      <c r="X311" s="4">
        <f t="shared" ca="1" si="126"/>
        <v>1</v>
      </c>
      <c r="Y311" s="4"/>
      <c r="Z311" s="4"/>
      <c r="AA311" s="8"/>
      <c r="AC311" s="7">
        <f ca="1">IF(Table1[[#This Row],[field of work]] = "teaching",1,0)</f>
        <v>0</v>
      </c>
      <c r="AD311" s="4">
        <f ca="1">IF(Table1[[#This Row],[field of work]] = "health", 1,0)</f>
        <v>1</v>
      </c>
      <c r="AE311" s="4">
        <f ca="1">IF(Table1[[#This Row],[field of work]] = "construction", 1,0)</f>
        <v>0</v>
      </c>
      <c r="AF311" s="4">
        <f ca="1">IF(Table1[[#This Row],[field of work]] = "IT", 1,0)</f>
        <v>0</v>
      </c>
      <c r="AG311" s="4">
        <f ca="1">IF(Table1[[#This Row],[field of work]] = "general work", 1,0)</f>
        <v>0</v>
      </c>
      <c r="AH311" s="4">
        <f ca="1">IF(Table1[[#This Row],[field of work]] = "agriculture", 1,0)</f>
        <v>0</v>
      </c>
      <c r="AI311" s="4"/>
      <c r="AJ311" s="4"/>
      <c r="AK311" s="4"/>
      <c r="AL311" s="4"/>
      <c r="AM311" s="4"/>
      <c r="AN311" s="4"/>
      <c r="AO311" s="8"/>
      <c r="AP311" s="18">
        <f t="shared" ca="1" si="127"/>
        <v>3940.8972183548162</v>
      </c>
      <c r="AQ311" s="19"/>
      <c r="AR311" s="23">
        <f ca="1">IF(Table1[[#This Row],[Debt]]&gt;$AS$2,1,0)</f>
        <v>1</v>
      </c>
      <c r="AS311" s="24"/>
      <c r="AT311" s="24"/>
      <c r="AU311" s="19"/>
      <c r="AV311" s="24"/>
      <c r="AW311" s="82">
        <f ca="1">Table1[[#This Row],[Mortage left]]/Table1[[#This Row],[Value of the house]]</f>
        <v>0.21044227349281952</v>
      </c>
      <c r="AX311" s="29">
        <f t="shared" ca="1" si="128"/>
        <v>1</v>
      </c>
      <c r="AY311" s="30"/>
      <c r="AZ311" s="19"/>
      <c r="BA311" s="68">
        <f ca="1" xml:space="preserve"> IF(Table1[[#This Row],[Area]]="Sedi Beshr",Table1[[#This Row],[Income]],0)</f>
        <v>0</v>
      </c>
      <c r="BB311" s="65"/>
      <c r="BC311" s="65">
        <f ca="1" xml:space="preserve"> IF(Table1[[#This Row],[Area]]="Miami",Table1[[#This Row],[Income]],0)</f>
        <v>0</v>
      </c>
      <c r="BD311" s="65"/>
      <c r="BE311" s="65">
        <f ca="1" xml:space="preserve"> IF(Table1[[#This Row],[Area]]="El-Shatbi",Table1[[#This Row],[Income]],0)</f>
        <v>0</v>
      </c>
      <c r="BF311" s="65"/>
      <c r="BG311" s="65">
        <f ca="1" xml:space="preserve"> IF(Table1[[#This Row],[Area]]="el-Hanovil",Table1[[#This Row],[Income]],0)</f>
        <v>0</v>
      </c>
      <c r="BH311" s="65"/>
      <c r="BI311" s="65">
        <f ca="1" xml:space="preserve"> IF(Table1[[#This Row],[Area]]="El-Dekhila",Table1[[#This Row],[Income]],0)</f>
        <v>6310</v>
      </c>
      <c r="BJ311" s="66"/>
      <c r="BK311" s="16"/>
      <c r="BL311" s="68">
        <f ca="1"/>
        <v>0</v>
      </c>
      <c r="BM311" s="65"/>
      <c r="BN311" s="65">
        <f ca="1"/>
        <v>3262</v>
      </c>
      <c r="BO311" s="65"/>
      <c r="BP311" s="65">
        <f ca="1"/>
        <v>0</v>
      </c>
      <c r="BQ311" s="65"/>
      <c r="BR311" s="65">
        <f ca="1"/>
        <v>0</v>
      </c>
      <c r="BS311" s="65"/>
      <c r="BT311" s="65">
        <f ca="1"/>
        <v>0</v>
      </c>
      <c r="BU311" s="24"/>
      <c r="BV311" s="65">
        <f ca="1"/>
        <v>0</v>
      </c>
      <c r="BW311" s="19"/>
      <c r="BX311" s="16"/>
      <c r="BY311" s="56">
        <f ca="1">IF(Table1[[#This Row],[Debt]]&gt;Table1[[#This Row],[Income]],1,0)</f>
        <v>1</v>
      </c>
      <c r="BZ311" s="19"/>
      <c r="CA311" s="24"/>
      <c r="CB311" s="76">
        <f t="shared" ca="1" si="129"/>
        <v>34</v>
      </c>
      <c r="CC311" s="24"/>
      <c r="CD311" s="19"/>
      <c r="CE311" s="16"/>
      <c r="CF311" s="16"/>
      <c r="CG311" s="16"/>
      <c r="CH311" s="16"/>
    </row>
    <row r="312" spans="1:86" x14ac:dyDescent="0.35">
      <c r="A312" s="1">
        <f t="shared" ca="1" si="105"/>
        <v>1</v>
      </c>
      <c r="B312" s="1" t="str">
        <f t="shared" ca="1" si="106"/>
        <v>Women</v>
      </c>
      <c r="C312" s="1">
        <f t="shared" ca="1" si="107"/>
        <v>39</v>
      </c>
      <c r="D312" s="1">
        <f t="shared" ca="1" si="108"/>
        <v>3</v>
      </c>
      <c r="E312" s="1" t="str">
        <f t="shared" ca="1" si="109"/>
        <v>teaching</v>
      </c>
      <c r="F312" s="1">
        <f t="shared" ca="1" si="110"/>
        <v>4</v>
      </c>
      <c r="G312" s="1" t="str">
        <f t="shared" ca="1" si="111"/>
        <v>technical</v>
      </c>
      <c r="H312" s="1">
        <f t="shared" ca="1" si="112"/>
        <v>1</v>
      </c>
      <c r="I312" s="1">
        <f t="shared" ca="1" si="104"/>
        <v>2</v>
      </c>
      <c r="J312" s="70">
        <f t="shared" ca="1" si="113"/>
        <v>2020</v>
      </c>
      <c r="K312" s="1">
        <f t="shared" ca="1" si="114"/>
        <v>5</v>
      </c>
      <c r="L312" s="1" t="str">
        <f t="shared" ca="1" si="115"/>
        <v>Sedi Beshr</v>
      </c>
      <c r="M312" s="70">
        <f t="shared" ca="1" si="116"/>
        <v>12120</v>
      </c>
      <c r="N312" s="70">
        <f t="shared" ca="1" si="117"/>
        <v>10443.811527648664</v>
      </c>
      <c r="O312" s="70">
        <f t="shared" ca="1" si="118"/>
        <v>2637.2090648543767</v>
      </c>
      <c r="P312" s="70">
        <f t="shared" ca="1" si="119"/>
        <v>473</v>
      </c>
      <c r="Q312" s="70">
        <f t="shared" ca="1" si="120"/>
        <v>400.69020237324202</v>
      </c>
      <c r="R312" s="70">
        <f t="shared" ca="1" si="121"/>
        <v>1172.2057630559041</v>
      </c>
      <c r="S312" s="70">
        <f t="shared" ca="1" si="122"/>
        <v>15929.414827910281</v>
      </c>
      <c r="T312" s="70">
        <f t="shared" ca="1" si="123"/>
        <v>11317.501730021906</v>
      </c>
      <c r="U312" s="70">
        <f t="shared" ca="1" si="124"/>
        <v>4611.913097888375</v>
      </c>
      <c r="W312" s="7">
        <f t="shared" ca="1" si="125"/>
        <v>1</v>
      </c>
      <c r="X312" s="4">
        <f t="shared" ca="1" si="126"/>
        <v>0</v>
      </c>
      <c r="Y312" s="4"/>
      <c r="Z312" s="4"/>
      <c r="AA312" s="8"/>
      <c r="AC312" s="7">
        <f ca="1">IF(Table1[[#This Row],[field of work]] = "teaching",1,0)</f>
        <v>1</v>
      </c>
      <c r="AD312" s="4">
        <f ca="1">IF(Table1[[#This Row],[field of work]] = "health", 1,0)</f>
        <v>0</v>
      </c>
      <c r="AE312" s="4">
        <f ca="1">IF(Table1[[#This Row],[field of work]] = "construction", 1,0)</f>
        <v>0</v>
      </c>
      <c r="AF312" s="4">
        <f ca="1">IF(Table1[[#This Row],[field of work]] = "IT", 1,0)</f>
        <v>0</v>
      </c>
      <c r="AG312" s="4">
        <f ca="1">IF(Table1[[#This Row],[field of work]] = "general work", 1,0)</f>
        <v>0</v>
      </c>
      <c r="AH312" s="4">
        <f ca="1">IF(Table1[[#This Row],[field of work]] = "agriculture", 1,0)</f>
        <v>0</v>
      </c>
      <c r="AI312" s="4"/>
      <c r="AJ312" s="4"/>
      <c r="AK312" s="4"/>
      <c r="AL312" s="4"/>
      <c r="AM312" s="4"/>
      <c r="AN312" s="4"/>
      <c r="AO312" s="8"/>
      <c r="AP312" s="18">
        <f t="shared" ca="1" si="127"/>
        <v>1318.6045324271884</v>
      </c>
      <c r="AQ312" s="19"/>
      <c r="AR312" s="23">
        <f ca="1">IF(Table1[[#This Row],[Debt]]&gt;$AS$2,1,0)</f>
        <v>0</v>
      </c>
      <c r="AS312" s="24"/>
      <c r="AT312" s="24"/>
      <c r="AU312" s="19"/>
      <c r="AV312" s="24"/>
      <c r="AW312" s="82">
        <f ca="1">Table1[[#This Row],[Mortage left]]/Table1[[#This Row],[Value of the house]]</f>
        <v>0.86170062109312406</v>
      </c>
      <c r="AX312" s="29">
        <f t="shared" ca="1" si="128"/>
        <v>0</v>
      </c>
      <c r="AY312" s="30"/>
      <c r="AZ312" s="19"/>
      <c r="BA312" s="68">
        <f ca="1" xml:space="preserve"> IF(Table1[[#This Row],[Area]]="Sedi Beshr",Table1[[#This Row],[Income]],0)</f>
        <v>2020</v>
      </c>
      <c r="BB312" s="65"/>
      <c r="BC312" s="65">
        <f ca="1" xml:space="preserve"> IF(Table1[[#This Row],[Area]]="Miami",Table1[[#This Row],[Income]],0)</f>
        <v>0</v>
      </c>
      <c r="BD312" s="65"/>
      <c r="BE312" s="65">
        <f ca="1" xml:space="preserve"> IF(Table1[[#This Row],[Area]]="El-Shatbi",Table1[[#This Row],[Income]],0)</f>
        <v>0</v>
      </c>
      <c r="BF312" s="65"/>
      <c r="BG312" s="65">
        <f ca="1" xml:space="preserve"> IF(Table1[[#This Row],[Area]]="el-Hanovil",Table1[[#This Row],[Income]],0)</f>
        <v>0</v>
      </c>
      <c r="BH312" s="65"/>
      <c r="BI312" s="65">
        <f ca="1" xml:space="preserve"> IF(Table1[[#This Row],[Area]]="El-Dekhila",Table1[[#This Row],[Income]],0)</f>
        <v>0</v>
      </c>
      <c r="BJ312" s="66"/>
      <c r="BK312" s="16"/>
      <c r="BL312" s="68">
        <f ca="1"/>
        <v>6310</v>
      </c>
      <c r="BM312" s="65"/>
      <c r="BN312" s="65">
        <f ca="1"/>
        <v>0</v>
      </c>
      <c r="BO312" s="65"/>
      <c r="BP312" s="65">
        <f ca="1"/>
        <v>0</v>
      </c>
      <c r="BQ312" s="65"/>
      <c r="BR312" s="65">
        <f ca="1"/>
        <v>0</v>
      </c>
      <c r="BS312" s="65"/>
      <c r="BT312" s="65">
        <f ca="1"/>
        <v>0</v>
      </c>
      <c r="BU312" s="24"/>
      <c r="BV312" s="65">
        <f ca="1"/>
        <v>0</v>
      </c>
      <c r="BW312" s="19"/>
      <c r="BX312" s="16"/>
      <c r="BY312" s="56">
        <f ca="1">IF(Table1[[#This Row],[Debt]]&gt;Table1[[#This Row],[Income]],1,0)</f>
        <v>0</v>
      </c>
      <c r="BZ312" s="19"/>
      <c r="CA312" s="24"/>
      <c r="CB312" s="76">
        <f t="shared" ca="1" si="129"/>
        <v>27</v>
      </c>
      <c r="CC312" s="24"/>
      <c r="CD312" s="19"/>
      <c r="CE312" s="16"/>
      <c r="CF312" s="16"/>
      <c r="CG312" s="16"/>
      <c r="CH312" s="16"/>
    </row>
    <row r="313" spans="1:86" x14ac:dyDescent="0.35">
      <c r="A313" s="1">
        <f t="shared" ca="1" si="105"/>
        <v>0</v>
      </c>
      <c r="B313" s="1" t="str">
        <f t="shared" ca="1" si="106"/>
        <v>Men</v>
      </c>
      <c r="C313" s="1">
        <f t="shared" ca="1" si="107"/>
        <v>26</v>
      </c>
      <c r="D313" s="1">
        <f t="shared" ca="1" si="108"/>
        <v>6</v>
      </c>
      <c r="E313" s="1" t="str">
        <f t="shared" ca="1" si="109"/>
        <v>agriculture</v>
      </c>
      <c r="F313" s="1">
        <f t="shared" ca="1" si="110"/>
        <v>5</v>
      </c>
      <c r="G313" s="1" t="str">
        <f t="shared" ca="1" si="111"/>
        <v>other</v>
      </c>
      <c r="H313" s="1">
        <f t="shared" ca="1" si="112"/>
        <v>2</v>
      </c>
      <c r="I313" s="1">
        <f t="shared" ca="1" si="104"/>
        <v>1</v>
      </c>
      <c r="J313" s="70">
        <f t="shared" ca="1" si="113"/>
        <v>3865</v>
      </c>
      <c r="K313" s="1">
        <f t="shared" ca="1" si="114"/>
        <v>1</v>
      </c>
      <c r="L313" s="1" t="str">
        <f t="shared" ca="1" si="115"/>
        <v>El-Shatbi</v>
      </c>
      <c r="M313" s="70">
        <f t="shared" ca="1" si="116"/>
        <v>19325</v>
      </c>
      <c r="N313" s="70">
        <f t="shared" ca="1" si="117"/>
        <v>8968.4271669512873</v>
      </c>
      <c r="O313" s="70">
        <f t="shared" ca="1" si="118"/>
        <v>2872.1837972782446</v>
      </c>
      <c r="P313" s="70">
        <f t="shared" ca="1" si="119"/>
        <v>761</v>
      </c>
      <c r="Q313" s="70">
        <f t="shared" ca="1" si="120"/>
        <v>2364.4901915690075</v>
      </c>
      <c r="R313" s="70">
        <f t="shared" ca="1" si="121"/>
        <v>1525.1615138144625</v>
      </c>
      <c r="S313" s="70">
        <f t="shared" ca="1" si="122"/>
        <v>23722.345311092708</v>
      </c>
      <c r="T313" s="70">
        <f t="shared" ca="1" si="123"/>
        <v>12093.917358520295</v>
      </c>
      <c r="U313" s="70">
        <f t="shared" ca="1" si="124"/>
        <v>11628.427952572412</v>
      </c>
      <c r="W313" s="7">
        <f t="shared" ca="1" si="125"/>
        <v>0</v>
      </c>
      <c r="X313" s="4">
        <f t="shared" ca="1" si="126"/>
        <v>1</v>
      </c>
      <c r="Y313" s="4"/>
      <c r="Z313" s="4"/>
      <c r="AA313" s="8"/>
      <c r="AC313" s="7">
        <f ca="1">IF(Table1[[#This Row],[field of work]] = "teaching",1,0)</f>
        <v>0</v>
      </c>
      <c r="AD313" s="4">
        <f ca="1">IF(Table1[[#This Row],[field of work]] = "health", 1,0)</f>
        <v>0</v>
      </c>
      <c r="AE313" s="4">
        <f ca="1">IF(Table1[[#This Row],[field of work]] = "construction", 1,0)</f>
        <v>0</v>
      </c>
      <c r="AF313" s="4">
        <f ca="1">IF(Table1[[#This Row],[field of work]] = "IT", 1,0)</f>
        <v>0</v>
      </c>
      <c r="AG313" s="4">
        <f ca="1">IF(Table1[[#This Row],[field of work]] = "general work", 1,0)</f>
        <v>0</v>
      </c>
      <c r="AH313" s="4">
        <f ca="1">IF(Table1[[#This Row],[field of work]] = "agriculture", 1,0)</f>
        <v>1</v>
      </c>
      <c r="AI313" s="4"/>
      <c r="AJ313" s="4"/>
      <c r="AK313" s="4"/>
      <c r="AL313" s="4"/>
      <c r="AM313" s="4"/>
      <c r="AN313" s="4"/>
      <c r="AO313" s="8"/>
      <c r="AP313" s="18">
        <f t="shared" ca="1" si="127"/>
        <v>2872.1837972782446</v>
      </c>
      <c r="AQ313" s="19"/>
      <c r="AR313" s="23">
        <f ca="1">IF(Table1[[#This Row],[Debt]]&gt;$AS$2,1,0)</f>
        <v>1</v>
      </c>
      <c r="AS313" s="24"/>
      <c r="AT313" s="24"/>
      <c r="AU313" s="19"/>
      <c r="AV313" s="24"/>
      <c r="AW313" s="82">
        <f ca="1">Table1[[#This Row],[Mortage left]]/Table1[[#This Row],[Value of the house]]</f>
        <v>0.46408420010097218</v>
      </c>
      <c r="AX313" s="29">
        <f t="shared" ca="1" si="128"/>
        <v>0</v>
      </c>
      <c r="AY313" s="30"/>
      <c r="AZ313" s="19"/>
      <c r="BA313" s="68">
        <f ca="1" xml:space="preserve"> IF(Table1[[#This Row],[Area]]="Sedi Beshr",Table1[[#This Row],[Income]],0)</f>
        <v>0</v>
      </c>
      <c r="BB313" s="65"/>
      <c r="BC313" s="65">
        <f ca="1" xml:space="preserve"> IF(Table1[[#This Row],[Area]]="Miami",Table1[[#This Row],[Income]],0)</f>
        <v>0</v>
      </c>
      <c r="BD313" s="65"/>
      <c r="BE313" s="65">
        <f ca="1" xml:space="preserve"> IF(Table1[[#This Row],[Area]]="El-Shatbi",Table1[[#This Row],[Income]],0)</f>
        <v>3865</v>
      </c>
      <c r="BF313" s="65"/>
      <c r="BG313" s="65">
        <f ca="1" xml:space="preserve"> IF(Table1[[#This Row],[Area]]="el-Hanovil",Table1[[#This Row],[Income]],0)</f>
        <v>0</v>
      </c>
      <c r="BH313" s="65"/>
      <c r="BI313" s="65">
        <f ca="1" xml:space="preserve"> IF(Table1[[#This Row],[Area]]="El-Dekhila",Table1[[#This Row],[Income]],0)</f>
        <v>0</v>
      </c>
      <c r="BJ313" s="66"/>
      <c r="BK313" s="16"/>
      <c r="BL313" s="68">
        <f ca="1"/>
        <v>0</v>
      </c>
      <c r="BM313" s="65"/>
      <c r="BN313" s="65">
        <f ca="1"/>
        <v>0</v>
      </c>
      <c r="BO313" s="65"/>
      <c r="BP313" s="65">
        <f ca="1"/>
        <v>2020</v>
      </c>
      <c r="BQ313" s="65"/>
      <c r="BR313" s="65">
        <f ca="1"/>
        <v>0</v>
      </c>
      <c r="BS313" s="65"/>
      <c r="BT313" s="65">
        <f ca="1"/>
        <v>0</v>
      </c>
      <c r="BU313" s="24"/>
      <c r="BV313" s="65">
        <f ca="1"/>
        <v>0</v>
      </c>
      <c r="BW313" s="19"/>
      <c r="BX313" s="16"/>
      <c r="BY313" s="56">
        <f ca="1">IF(Table1[[#This Row],[Debt]]&gt;Table1[[#This Row],[Income]],1,0)</f>
        <v>0</v>
      </c>
      <c r="BZ313" s="19"/>
      <c r="CA313" s="24"/>
      <c r="CB313" s="76">
        <f t="shared" ca="1" si="129"/>
        <v>39</v>
      </c>
      <c r="CC313" s="24"/>
      <c r="CD313" s="19"/>
      <c r="CE313" s="16"/>
      <c r="CF313" s="16"/>
      <c r="CG313" s="16"/>
      <c r="CH313" s="16"/>
    </row>
    <row r="314" spans="1:86" x14ac:dyDescent="0.35">
      <c r="A314" s="1">
        <f t="shared" ca="1" si="105"/>
        <v>1</v>
      </c>
      <c r="B314" s="1" t="str">
        <f t="shared" ca="1" si="106"/>
        <v>Women</v>
      </c>
      <c r="C314" s="1">
        <f t="shared" ca="1" si="107"/>
        <v>38</v>
      </c>
      <c r="D314" s="1">
        <f t="shared" ca="1" si="108"/>
        <v>4</v>
      </c>
      <c r="E314" s="1" t="str">
        <f t="shared" ca="1" si="109"/>
        <v>IT</v>
      </c>
      <c r="F314" s="1">
        <f t="shared" ca="1" si="110"/>
        <v>3</v>
      </c>
      <c r="G314" s="1" t="str">
        <f t="shared" ca="1" si="111"/>
        <v>university</v>
      </c>
      <c r="H314" s="1">
        <f t="shared" ca="1" si="112"/>
        <v>4</v>
      </c>
      <c r="I314" s="1">
        <f t="shared" ca="1" si="104"/>
        <v>2</v>
      </c>
      <c r="J314" s="70">
        <f t="shared" ca="1" si="113"/>
        <v>2389</v>
      </c>
      <c r="K314" s="1">
        <f t="shared" ca="1" si="114"/>
        <v>3</v>
      </c>
      <c r="L314" s="1" t="str">
        <f t="shared" ca="1" si="115"/>
        <v>El-Hanovil</v>
      </c>
      <c r="M314" s="70">
        <f t="shared" ca="1" si="116"/>
        <v>11945</v>
      </c>
      <c r="N314" s="70">
        <f t="shared" ca="1" si="117"/>
        <v>7359.8202886923791</v>
      </c>
      <c r="O314" s="70">
        <f t="shared" ca="1" si="118"/>
        <v>234.90945006485012</v>
      </c>
      <c r="P314" s="70">
        <f t="shared" ca="1" si="119"/>
        <v>146</v>
      </c>
      <c r="Q314" s="70">
        <f t="shared" ca="1" si="120"/>
        <v>4104.954221869818</v>
      </c>
      <c r="R314" s="70">
        <f t="shared" ca="1" si="121"/>
        <v>1598.6540030232732</v>
      </c>
      <c r="S314" s="70">
        <f t="shared" ca="1" si="122"/>
        <v>13778.563453088123</v>
      </c>
      <c r="T314" s="70">
        <f t="shared" ca="1" si="123"/>
        <v>11610.774510562198</v>
      </c>
      <c r="U314" s="70">
        <f t="shared" ca="1" si="124"/>
        <v>2167.7889425259254</v>
      </c>
      <c r="W314" s="7">
        <f t="shared" ca="1" si="125"/>
        <v>1</v>
      </c>
      <c r="X314" s="4">
        <f t="shared" ca="1" si="126"/>
        <v>0</v>
      </c>
      <c r="Y314" s="4"/>
      <c r="Z314" s="4"/>
      <c r="AA314" s="8"/>
      <c r="AC314" s="7">
        <f ca="1">IF(Table1[[#This Row],[field of work]] = "teaching",1,0)</f>
        <v>0</v>
      </c>
      <c r="AD314" s="4">
        <f ca="1">IF(Table1[[#This Row],[field of work]] = "health", 1,0)</f>
        <v>0</v>
      </c>
      <c r="AE314" s="4">
        <f ca="1">IF(Table1[[#This Row],[field of work]] = "construction", 1,0)</f>
        <v>0</v>
      </c>
      <c r="AF314" s="4">
        <f ca="1">IF(Table1[[#This Row],[field of work]] = "IT", 1,0)</f>
        <v>1</v>
      </c>
      <c r="AG314" s="4">
        <f ca="1">IF(Table1[[#This Row],[field of work]] = "general work", 1,0)</f>
        <v>0</v>
      </c>
      <c r="AH314" s="4">
        <f ca="1">IF(Table1[[#This Row],[field of work]] = "agriculture", 1,0)</f>
        <v>0</v>
      </c>
      <c r="AI314" s="4"/>
      <c r="AJ314" s="4"/>
      <c r="AK314" s="4"/>
      <c r="AL314" s="4"/>
      <c r="AM314" s="4"/>
      <c r="AN314" s="4"/>
      <c r="AO314" s="8"/>
      <c r="AP314" s="18">
        <f t="shared" ca="1" si="127"/>
        <v>117.45472503242506</v>
      </c>
      <c r="AQ314" s="19"/>
      <c r="AR314" s="23">
        <f ca="1">IF(Table1[[#This Row],[Debt]]&gt;$AS$2,1,0)</f>
        <v>1</v>
      </c>
      <c r="AS314" s="24"/>
      <c r="AT314" s="24"/>
      <c r="AU314" s="19"/>
      <c r="AV314" s="24"/>
      <c r="AW314" s="82">
        <f ca="1">Table1[[#This Row],[Mortage left]]/Table1[[#This Row],[Value of the house]]</f>
        <v>0.61614234313037919</v>
      </c>
      <c r="AX314" s="29">
        <f t="shared" ca="1" si="128"/>
        <v>0</v>
      </c>
      <c r="AY314" s="30"/>
      <c r="AZ314" s="19"/>
      <c r="BA314" s="68">
        <f ca="1" xml:space="preserve"> IF(Table1[[#This Row],[Area]]="Sedi Beshr",Table1[[#This Row],[Income]],0)</f>
        <v>0</v>
      </c>
      <c r="BB314" s="65"/>
      <c r="BC314" s="65">
        <f ca="1" xml:space="preserve"> IF(Table1[[#This Row],[Area]]="Miami",Table1[[#This Row],[Income]],0)</f>
        <v>0</v>
      </c>
      <c r="BD314" s="65"/>
      <c r="BE314" s="65">
        <f ca="1" xml:space="preserve"> IF(Table1[[#This Row],[Area]]="El-Shatbi",Table1[[#This Row],[Income]],0)</f>
        <v>0</v>
      </c>
      <c r="BF314" s="65"/>
      <c r="BG314" s="65">
        <f ca="1" xml:space="preserve"> IF(Table1[[#This Row],[Area]]="el-Hanovil",Table1[[#This Row],[Income]],0)</f>
        <v>2389</v>
      </c>
      <c r="BH314" s="65"/>
      <c r="BI314" s="65">
        <f ca="1" xml:space="preserve"> IF(Table1[[#This Row],[Area]]="El-Dekhila",Table1[[#This Row],[Income]],0)</f>
        <v>0</v>
      </c>
      <c r="BJ314" s="66"/>
      <c r="BK314" s="16"/>
      <c r="BL314" s="68">
        <f ca="1"/>
        <v>0</v>
      </c>
      <c r="BM314" s="65"/>
      <c r="BN314" s="65">
        <f ca="1"/>
        <v>0</v>
      </c>
      <c r="BO314" s="65"/>
      <c r="BP314" s="65">
        <f ca="1"/>
        <v>0</v>
      </c>
      <c r="BQ314" s="65"/>
      <c r="BR314" s="65">
        <f ca="1"/>
        <v>0</v>
      </c>
      <c r="BS314" s="65"/>
      <c r="BT314" s="65">
        <f ca="1"/>
        <v>0</v>
      </c>
      <c r="BU314" s="24"/>
      <c r="BV314" s="65">
        <f ca="1"/>
        <v>3865</v>
      </c>
      <c r="BW314" s="19"/>
      <c r="BX314" s="16"/>
      <c r="BY314" s="56">
        <f ca="1">IF(Table1[[#This Row],[Debt]]&gt;Table1[[#This Row],[Income]],1,0)</f>
        <v>1</v>
      </c>
      <c r="BZ314" s="19"/>
      <c r="CA314" s="24"/>
      <c r="CB314" s="76">
        <f t="shared" ca="1" si="129"/>
        <v>26</v>
      </c>
      <c r="CC314" s="24"/>
      <c r="CD314" s="19"/>
      <c r="CE314" s="16"/>
      <c r="CF314" s="16"/>
      <c r="CG314" s="16"/>
      <c r="CH314" s="16"/>
    </row>
    <row r="315" spans="1:86" x14ac:dyDescent="0.35">
      <c r="A315" s="1">
        <f t="shared" ca="1" si="105"/>
        <v>0</v>
      </c>
      <c r="B315" s="1" t="str">
        <f t="shared" ca="1" si="106"/>
        <v>Men</v>
      </c>
      <c r="C315" s="1">
        <f t="shared" ca="1" si="107"/>
        <v>28</v>
      </c>
      <c r="D315" s="1">
        <f t="shared" ca="1" si="108"/>
        <v>2</v>
      </c>
      <c r="E315" s="1" t="str">
        <f t="shared" ca="1" si="109"/>
        <v>construction</v>
      </c>
      <c r="F315" s="1">
        <f t="shared" ca="1" si="110"/>
        <v>5</v>
      </c>
      <c r="G315" s="1" t="str">
        <f t="shared" ca="1" si="111"/>
        <v>other</v>
      </c>
      <c r="H315" s="1">
        <f t="shared" ca="1" si="112"/>
        <v>2</v>
      </c>
      <c r="I315" s="1">
        <f t="shared" ca="1" si="104"/>
        <v>3</v>
      </c>
      <c r="J315" s="70">
        <f t="shared" ca="1" si="113"/>
        <v>1113</v>
      </c>
      <c r="K315" s="1">
        <f t="shared" ca="1" si="114"/>
        <v>1</v>
      </c>
      <c r="L315" s="1" t="str">
        <f t="shared" ca="1" si="115"/>
        <v>El-Shatbi</v>
      </c>
      <c r="M315" s="70">
        <f t="shared" ca="1" si="116"/>
        <v>6678</v>
      </c>
      <c r="N315" s="70">
        <f t="shared" ca="1" si="117"/>
        <v>3010.9413683013249</v>
      </c>
      <c r="O315" s="70">
        <f t="shared" ca="1" si="118"/>
        <v>813.81221545409073</v>
      </c>
      <c r="P315" s="70">
        <f t="shared" ca="1" si="119"/>
        <v>555</v>
      </c>
      <c r="Q315" s="70">
        <f t="shared" ca="1" si="120"/>
        <v>2162.6432885540112</v>
      </c>
      <c r="R315" s="70">
        <f t="shared" ca="1" si="121"/>
        <v>798.30080432997477</v>
      </c>
      <c r="S315" s="70">
        <f t="shared" ca="1" si="122"/>
        <v>8290.1130197840648</v>
      </c>
      <c r="T315" s="70">
        <f t="shared" ca="1" si="123"/>
        <v>5728.5846568553361</v>
      </c>
      <c r="U315" s="70">
        <f t="shared" ca="1" si="124"/>
        <v>2561.5283629287287</v>
      </c>
      <c r="W315" s="7">
        <f t="shared" ca="1" si="125"/>
        <v>0</v>
      </c>
      <c r="X315" s="4">
        <f t="shared" ca="1" si="126"/>
        <v>1</v>
      </c>
      <c r="Y315" s="4"/>
      <c r="Z315" s="4"/>
      <c r="AA315" s="8"/>
      <c r="AC315" s="7">
        <f ca="1">IF(Table1[[#This Row],[field of work]] = "teaching",1,0)</f>
        <v>0</v>
      </c>
      <c r="AD315" s="4">
        <f ca="1">IF(Table1[[#This Row],[field of work]] = "health", 1,0)</f>
        <v>0</v>
      </c>
      <c r="AE315" s="4">
        <f ca="1">IF(Table1[[#This Row],[field of work]] = "construction", 1,0)</f>
        <v>1</v>
      </c>
      <c r="AF315" s="4">
        <f ca="1">IF(Table1[[#This Row],[field of work]] = "IT", 1,0)</f>
        <v>0</v>
      </c>
      <c r="AG315" s="4">
        <f ca="1">IF(Table1[[#This Row],[field of work]] = "general work", 1,0)</f>
        <v>0</v>
      </c>
      <c r="AH315" s="4">
        <f ca="1">IF(Table1[[#This Row],[field of work]] = "agriculture", 1,0)</f>
        <v>0</v>
      </c>
      <c r="AI315" s="4"/>
      <c r="AJ315" s="4"/>
      <c r="AK315" s="4"/>
      <c r="AL315" s="4"/>
      <c r="AM315" s="4"/>
      <c r="AN315" s="4"/>
      <c r="AO315" s="8"/>
      <c r="AP315" s="18">
        <f t="shared" ca="1" si="127"/>
        <v>271.27073848469689</v>
      </c>
      <c r="AQ315" s="19"/>
      <c r="AR315" s="23">
        <f ca="1">IF(Table1[[#This Row],[Debt]]&gt;$AS$2,1,0)</f>
        <v>1</v>
      </c>
      <c r="AS315" s="24"/>
      <c r="AT315" s="24"/>
      <c r="AU315" s="19"/>
      <c r="AV315" s="24"/>
      <c r="AW315" s="82">
        <f ca="1">Table1[[#This Row],[Mortage left]]/Table1[[#This Row],[Value of the house]]</f>
        <v>0.4508747182242176</v>
      </c>
      <c r="AX315" s="29">
        <f t="shared" ca="1" si="128"/>
        <v>0</v>
      </c>
      <c r="AY315" s="30"/>
      <c r="AZ315" s="19"/>
      <c r="BA315" s="68">
        <f ca="1" xml:space="preserve"> IF(Table1[[#This Row],[Area]]="Sedi Beshr",Table1[[#This Row],[Income]],0)</f>
        <v>0</v>
      </c>
      <c r="BB315" s="65"/>
      <c r="BC315" s="65">
        <f ca="1" xml:space="preserve"> IF(Table1[[#This Row],[Area]]="Miami",Table1[[#This Row],[Income]],0)</f>
        <v>0</v>
      </c>
      <c r="BD315" s="65"/>
      <c r="BE315" s="65">
        <f ca="1" xml:space="preserve"> IF(Table1[[#This Row],[Area]]="El-Shatbi",Table1[[#This Row],[Income]],0)</f>
        <v>1113</v>
      </c>
      <c r="BF315" s="65"/>
      <c r="BG315" s="65">
        <f ca="1" xml:space="preserve"> IF(Table1[[#This Row],[Area]]="el-Hanovil",Table1[[#This Row],[Income]],0)</f>
        <v>0</v>
      </c>
      <c r="BH315" s="65"/>
      <c r="BI315" s="65">
        <f ca="1" xml:space="preserve"> IF(Table1[[#This Row],[Area]]="El-Dekhila",Table1[[#This Row],[Income]],0)</f>
        <v>0</v>
      </c>
      <c r="BJ315" s="66"/>
      <c r="BK315" s="16"/>
      <c r="BL315" s="68">
        <f ca="1"/>
        <v>0</v>
      </c>
      <c r="BM315" s="65"/>
      <c r="BN315" s="65">
        <f ca="1"/>
        <v>0</v>
      </c>
      <c r="BO315" s="65"/>
      <c r="BP315" s="65">
        <f ca="1"/>
        <v>0</v>
      </c>
      <c r="BQ315" s="65"/>
      <c r="BR315" s="65">
        <f ca="1"/>
        <v>2389</v>
      </c>
      <c r="BS315" s="65"/>
      <c r="BT315" s="65">
        <f ca="1"/>
        <v>0</v>
      </c>
      <c r="BU315" s="24"/>
      <c r="BV315" s="65">
        <f ca="1"/>
        <v>0</v>
      </c>
      <c r="BW315" s="19"/>
      <c r="BX315" s="16"/>
      <c r="BY315" s="56">
        <f ca="1">IF(Table1[[#This Row],[Debt]]&gt;Table1[[#This Row],[Income]],1,0)</f>
        <v>1</v>
      </c>
      <c r="BZ315" s="19"/>
      <c r="CA315" s="24"/>
      <c r="CB315" s="76">
        <f t="shared" ca="1" si="129"/>
        <v>38</v>
      </c>
      <c r="CC315" s="24"/>
      <c r="CD315" s="19"/>
      <c r="CE315" s="16"/>
      <c r="CF315" s="16"/>
      <c r="CG315" s="16"/>
      <c r="CH315" s="16"/>
    </row>
    <row r="316" spans="1:86" x14ac:dyDescent="0.35">
      <c r="A316" s="1">
        <f t="shared" ca="1" si="105"/>
        <v>1</v>
      </c>
      <c r="B316" s="1" t="str">
        <f t="shared" ca="1" si="106"/>
        <v>Women</v>
      </c>
      <c r="C316" s="1">
        <f t="shared" ca="1" si="107"/>
        <v>33</v>
      </c>
      <c r="D316" s="1">
        <f t="shared" ca="1" si="108"/>
        <v>4</v>
      </c>
      <c r="E316" s="1" t="str">
        <f t="shared" ca="1" si="109"/>
        <v>IT</v>
      </c>
      <c r="F316" s="1">
        <f t="shared" ca="1" si="110"/>
        <v>5</v>
      </c>
      <c r="G316" s="1" t="str">
        <f t="shared" ca="1" si="111"/>
        <v>other</v>
      </c>
      <c r="H316" s="1">
        <f t="shared" ca="1" si="112"/>
        <v>2</v>
      </c>
      <c r="I316" s="1">
        <f t="shared" ca="1" si="104"/>
        <v>3</v>
      </c>
      <c r="J316" s="70">
        <f t="shared" ca="1" si="113"/>
        <v>3798</v>
      </c>
      <c r="K316" s="1">
        <f t="shared" ca="1" si="114"/>
        <v>2</v>
      </c>
      <c r="L316" s="1" t="str">
        <f t="shared" ca="1" si="115"/>
        <v>Miami</v>
      </c>
      <c r="M316" s="70">
        <f t="shared" ca="1" si="116"/>
        <v>22788</v>
      </c>
      <c r="N316" s="70">
        <f t="shared" ca="1" si="117"/>
        <v>13372.605987246307</v>
      </c>
      <c r="O316" s="70">
        <f t="shared" ca="1" si="118"/>
        <v>6141.5589317210333</v>
      </c>
      <c r="P316" s="70">
        <f t="shared" ca="1" si="119"/>
        <v>4694</v>
      </c>
      <c r="Q316" s="70">
        <f t="shared" ca="1" si="120"/>
        <v>4838.966889608967</v>
      </c>
      <c r="R316" s="70">
        <f t="shared" ca="1" si="121"/>
        <v>2167.4515383837393</v>
      </c>
      <c r="S316" s="70">
        <f t="shared" ca="1" si="122"/>
        <v>31097.010470104771</v>
      </c>
      <c r="T316" s="70">
        <f t="shared" ca="1" si="123"/>
        <v>22905.572876855276</v>
      </c>
      <c r="U316" s="70">
        <f t="shared" ca="1" si="124"/>
        <v>8191.437593249495</v>
      </c>
      <c r="W316" s="7">
        <f t="shared" ca="1" si="125"/>
        <v>1</v>
      </c>
      <c r="X316" s="4">
        <f t="shared" ca="1" si="126"/>
        <v>0</v>
      </c>
      <c r="Y316" s="4"/>
      <c r="Z316" s="4"/>
      <c r="AA316" s="8"/>
      <c r="AC316" s="7">
        <f ca="1">IF(Table1[[#This Row],[field of work]] = "teaching",1,0)</f>
        <v>0</v>
      </c>
      <c r="AD316" s="4">
        <f ca="1">IF(Table1[[#This Row],[field of work]] = "health", 1,0)</f>
        <v>0</v>
      </c>
      <c r="AE316" s="4">
        <f ca="1">IF(Table1[[#This Row],[field of work]] = "construction", 1,0)</f>
        <v>0</v>
      </c>
      <c r="AF316" s="4">
        <f ca="1">IF(Table1[[#This Row],[field of work]] = "IT", 1,0)</f>
        <v>1</v>
      </c>
      <c r="AG316" s="4">
        <f ca="1">IF(Table1[[#This Row],[field of work]] = "general work", 1,0)</f>
        <v>0</v>
      </c>
      <c r="AH316" s="4">
        <f ca="1">IF(Table1[[#This Row],[field of work]] = "agriculture", 1,0)</f>
        <v>0</v>
      </c>
      <c r="AI316" s="4"/>
      <c r="AJ316" s="4"/>
      <c r="AK316" s="4"/>
      <c r="AL316" s="4"/>
      <c r="AM316" s="4"/>
      <c r="AN316" s="4"/>
      <c r="AO316" s="8"/>
      <c r="AP316" s="18">
        <f t="shared" ca="1" si="127"/>
        <v>2047.1863105736777</v>
      </c>
      <c r="AQ316" s="19"/>
      <c r="AR316" s="23">
        <f ca="1">IF(Table1[[#This Row],[Debt]]&gt;$AS$2,1,0)</f>
        <v>1</v>
      </c>
      <c r="AS316" s="24"/>
      <c r="AT316" s="24"/>
      <c r="AU316" s="19"/>
      <c r="AV316" s="24"/>
      <c r="AW316" s="82">
        <f ca="1">Table1[[#This Row],[Mortage left]]/Table1[[#This Row],[Value of the house]]</f>
        <v>0.58682666259637994</v>
      </c>
      <c r="AX316" s="29">
        <f t="shared" ca="1" si="128"/>
        <v>0</v>
      </c>
      <c r="AY316" s="30"/>
      <c r="AZ316" s="19"/>
      <c r="BA316" s="68">
        <f ca="1" xml:space="preserve"> IF(Table1[[#This Row],[Area]]="Sedi Beshr",Table1[[#This Row],[Income]],0)</f>
        <v>0</v>
      </c>
      <c r="BB316" s="65"/>
      <c r="BC316" s="65">
        <f ca="1" xml:space="preserve"> IF(Table1[[#This Row],[Area]]="Miami",Table1[[#This Row],[Income]],0)</f>
        <v>3798</v>
      </c>
      <c r="BD316" s="65"/>
      <c r="BE316" s="65">
        <f ca="1" xml:space="preserve"> IF(Table1[[#This Row],[Area]]="El-Shatbi",Table1[[#This Row],[Income]],0)</f>
        <v>0</v>
      </c>
      <c r="BF316" s="65"/>
      <c r="BG316" s="65">
        <f ca="1" xml:space="preserve"> IF(Table1[[#This Row],[Area]]="el-Hanovil",Table1[[#This Row],[Income]],0)</f>
        <v>0</v>
      </c>
      <c r="BH316" s="65"/>
      <c r="BI316" s="65">
        <f ca="1" xml:space="preserve"> IF(Table1[[#This Row],[Area]]="El-Dekhila",Table1[[#This Row],[Income]],0)</f>
        <v>0</v>
      </c>
      <c r="BJ316" s="66"/>
      <c r="BK316" s="16"/>
      <c r="BL316" s="68">
        <f ca="1"/>
        <v>0</v>
      </c>
      <c r="BM316" s="65"/>
      <c r="BN316" s="65">
        <f ca="1"/>
        <v>1113</v>
      </c>
      <c r="BO316" s="65"/>
      <c r="BP316" s="65">
        <f ca="1"/>
        <v>0</v>
      </c>
      <c r="BQ316" s="65"/>
      <c r="BR316" s="65">
        <f ca="1"/>
        <v>0</v>
      </c>
      <c r="BS316" s="65"/>
      <c r="BT316" s="65">
        <f ca="1"/>
        <v>0</v>
      </c>
      <c r="BU316" s="24"/>
      <c r="BV316" s="65">
        <f ca="1"/>
        <v>0</v>
      </c>
      <c r="BW316" s="19"/>
      <c r="BX316" s="16"/>
      <c r="BY316" s="56">
        <f ca="1">IF(Table1[[#This Row],[Debt]]&gt;Table1[[#This Row],[Income]],1,0)</f>
        <v>1</v>
      </c>
      <c r="BZ316" s="19"/>
      <c r="CA316" s="24"/>
      <c r="CB316" s="76">
        <f t="shared" ca="1" si="129"/>
        <v>28</v>
      </c>
      <c r="CC316" s="24"/>
      <c r="CD316" s="19"/>
      <c r="CE316" s="16"/>
      <c r="CF316" s="16"/>
      <c r="CG316" s="16"/>
      <c r="CH316" s="16"/>
    </row>
    <row r="317" spans="1:86" x14ac:dyDescent="0.35">
      <c r="A317" s="1">
        <f t="shared" ca="1" si="105"/>
        <v>0</v>
      </c>
      <c r="B317" s="1" t="str">
        <f t="shared" ca="1" si="106"/>
        <v>Men</v>
      </c>
      <c r="C317" s="1">
        <f t="shared" ca="1" si="107"/>
        <v>23</v>
      </c>
      <c r="D317" s="1">
        <f t="shared" ca="1" si="108"/>
        <v>5</v>
      </c>
      <c r="E317" s="1" t="str">
        <f t="shared" ca="1" si="109"/>
        <v>general work</v>
      </c>
      <c r="F317" s="1">
        <f t="shared" ca="1" si="110"/>
        <v>3</v>
      </c>
      <c r="G317" s="1" t="str">
        <f t="shared" ca="1" si="111"/>
        <v>university</v>
      </c>
      <c r="H317" s="1">
        <f t="shared" ca="1" si="112"/>
        <v>1</v>
      </c>
      <c r="I317" s="1">
        <f t="shared" ca="1" si="104"/>
        <v>1</v>
      </c>
      <c r="J317" s="70">
        <f t="shared" ca="1" si="113"/>
        <v>6564</v>
      </c>
      <c r="K317" s="1">
        <f t="shared" ca="1" si="114"/>
        <v>5</v>
      </c>
      <c r="L317" s="1" t="str">
        <f t="shared" ca="1" si="115"/>
        <v>Sedi Beshr</v>
      </c>
      <c r="M317" s="70">
        <f t="shared" ca="1" si="116"/>
        <v>19692</v>
      </c>
      <c r="N317" s="70">
        <f t="shared" ca="1" si="117"/>
        <v>16204.588440588335</v>
      </c>
      <c r="O317" s="70">
        <f t="shared" ca="1" si="118"/>
        <v>2976.8762224111038</v>
      </c>
      <c r="P317" s="70">
        <f t="shared" ca="1" si="119"/>
        <v>2517</v>
      </c>
      <c r="Q317" s="70">
        <f t="shared" ca="1" si="120"/>
        <v>9943.0072450201988</v>
      </c>
      <c r="R317" s="70">
        <f t="shared" ca="1" si="121"/>
        <v>9737.8621740434137</v>
      </c>
      <c r="S317" s="70">
        <f t="shared" ca="1" si="122"/>
        <v>32406.738396454519</v>
      </c>
      <c r="T317" s="70">
        <f t="shared" ca="1" si="123"/>
        <v>28664.595685608532</v>
      </c>
      <c r="U317" s="70">
        <f t="shared" ca="1" si="124"/>
        <v>3742.1427108459866</v>
      </c>
      <c r="W317" s="7">
        <f t="shared" ca="1" si="125"/>
        <v>0</v>
      </c>
      <c r="X317" s="4">
        <f t="shared" ca="1" si="126"/>
        <v>1</v>
      </c>
      <c r="Y317" s="4"/>
      <c r="Z317" s="4"/>
      <c r="AA317" s="8"/>
      <c r="AC317" s="7">
        <f ca="1">IF(Table1[[#This Row],[field of work]] = "teaching",1,0)</f>
        <v>0</v>
      </c>
      <c r="AD317" s="4">
        <f ca="1">IF(Table1[[#This Row],[field of work]] = "health", 1,0)</f>
        <v>0</v>
      </c>
      <c r="AE317" s="4">
        <f ca="1">IF(Table1[[#This Row],[field of work]] = "construction", 1,0)</f>
        <v>0</v>
      </c>
      <c r="AF317" s="4">
        <f ca="1">IF(Table1[[#This Row],[field of work]] = "IT", 1,0)</f>
        <v>0</v>
      </c>
      <c r="AG317" s="4">
        <f ca="1">IF(Table1[[#This Row],[field of work]] = "general work", 1,0)</f>
        <v>1</v>
      </c>
      <c r="AH317" s="4">
        <f ca="1">IF(Table1[[#This Row],[field of work]] = "agriculture", 1,0)</f>
        <v>0</v>
      </c>
      <c r="AI317" s="4"/>
      <c r="AJ317" s="4"/>
      <c r="AK317" s="4"/>
      <c r="AL317" s="4"/>
      <c r="AM317" s="4"/>
      <c r="AN317" s="4"/>
      <c r="AO317" s="8"/>
      <c r="AP317" s="18">
        <f t="shared" ca="1" si="127"/>
        <v>2976.8762224111038</v>
      </c>
      <c r="AQ317" s="19"/>
      <c r="AR317" s="23">
        <f ca="1">IF(Table1[[#This Row],[Debt]]&gt;$AS$2,1,0)</f>
        <v>1</v>
      </c>
      <c r="AS317" s="24"/>
      <c r="AT317" s="24"/>
      <c r="AU317" s="19"/>
      <c r="AV317" s="24"/>
      <c r="AW317" s="82">
        <f ca="1">Table1[[#This Row],[Mortage left]]/Table1[[#This Row],[Value of the house]]</f>
        <v>0.82290211459416696</v>
      </c>
      <c r="AX317" s="29">
        <f t="shared" ca="1" si="128"/>
        <v>0</v>
      </c>
      <c r="AY317" s="30"/>
      <c r="AZ317" s="19"/>
      <c r="BA317" s="68">
        <f ca="1" xml:space="preserve"> IF(Table1[[#This Row],[Area]]="Sedi Beshr",Table1[[#This Row],[Income]],0)</f>
        <v>6564</v>
      </c>
      <c r="BB317" s="65"/>
      <c r="BC317" s="65">
        <f ca="1" xml:space="preserve"> IF(Table1[[#This Row],[Area]]="Miami",Table1[[#This Row],[Income]],0)</f>
        <v>0</v>
      </c>
      <c r="BD317" s="65"/>
      <c r="BE317" s="65">
        <f ca="1" xml:space="preserve"> IF(Table1[[#This Row],[Area]]="El-Shatbi",Table1[[#This Row],[Income]],0)</f>
        <v>0</v>
      </c>
      <c r="BF317" s="65"/>
      <c r="BG317" s="65">
        <f ca="1" xml:space="preserve"> IF(Table1[[#This Row],[Area]]="el-Hanovil",Table1[[#This Row],[Income]],0)</f>
        <v>0</v>
      </c>
      <c r="BH317" s="65"/>
      <c r="BI317" s="65">
        <f ca="1" xml:space="preserve"> IF(Table1[[#This Row],[Area]]="El-Dekhila",Table1[[#This Row],[Income]],0)</f>
        <v>0</v>
      </c>
      <c r="BJ317" s="66"/>
      <c r="BK317" s="16"/>
      <c r="BL317" s="68">
        <f ca="1"/>
        <v>0</v>
      </c>
      <c r="BM317" s="65"/>
      <c r="BN317" s="65">
        <f ca="1"/>
        <v>0</v>
      </c>
      <c r="BO317" s="65"/>
      <c r="BP317" s="65">
        <f ca="1"/>
        <v>0</v>
      </c>
      <c r="BQ317" s="65"/>
      <c r="BR317" s="65">
        <f ca="1"/>
        <v>3798</v>
      </c>
      <c r="BS317" s="65"/>
      <c r="BT317" s="65">
        <f ca="1"/>
        <v>0</v>
      </c>
      <c r="BU317" s="24"/>
      <c r="BV317" s="65">
        <f ca="1"/>
        <v>0</v>
      </c>
      <c r="BW317" s="19"/>
      <c r="BX317" s="16"/>
      <c r="BY317" s="56">
        <f ca="1">IF(Table1[[#This Row],[Debt]]&gt;Table1[[#This Row],[Income]],1,0)</f>
        <v>1</v>
      </c>
      <c r="BZ317" s="19"/>
      <c r="CA317" s="24"/>
      <c r="CB317" s="76">
        <f t="shared" ca="1" si="129"/>
        <v>33</v>
      </c>
      <c r="CC317" s="24"/>
      <c r="CD317" s="19"/>
      <c r="CE317" s="16"/>
      <c r="CF317" s="16"/>
      <c r="CG317" s="16"/>
      <c r="CH317" s="16"/>
    </row>
    <row r="318" spans="1:86" x14ac:dyDescent="0.35">
      <c r="A318" s="1">
        <f t="shared" ca="1" si="105"/>
        <v>1</v>
      </c>
      <c r="B318" s="1" t="str">
        <f t="shared" ca="1" si="106"/>
        <v>Women</v>
      </c>
      <c r="C318" s="1">
        <f t="shared" ca="1" si="107"/>
        <v>20</v>
      </c>
      <c r="D318" s="1">
        <f t="shared" ca="1" si="108"/>
        <v>1</v>
      </c>
      <c r="E318" s="1" t="str">
        <f t="shared" ca="1" si="109"/>
        <v>health</v>
      </c>
      <c r="F318" s="1">
        <f t="shared" ca="1" si="110"/>
        <v>1</v>
      </c>
      <c r="G318" s="1" t="str">
        <f t="shared" ca="1" si="111"/>
        <v>High school</v>
      </c>
      <c r="H318" s="1">
        <f t="shared" ca="1" si="112"/>
        <v>0</v>
      </c>
      <c r="I318" s="1">
        <f t="shared" ca="1" si="104"/>
        <v>1</v>
      </c>
      <c r="J318" s="70">
        <f t="shared" ca="1" si="113"/>
        <v>2382</v>
      </c>
      <c r="K318" s="1">
        <f t="shared" ca="1" si="114"/>
        <v>2</v>
      </c>
      <c r="L318" s="1" t="str">
        <f t="shared" ca="1" si="115"/>
        <v>Miami</v>
      </c>
      <c r="M318" s="70">
        <f t="shared" ca="1" si="116"/>
        <v>7146</v>
      </c>
      <c r="N318" s="70">
        <f t="shared" ca="1" si="117"/>
        <v>2020.5627844620503</v>
      </c>
      <c r="O318" s="70">
        <f t="shared" ca="1" si="118"/>
        <v>386.07645412338127</v>
      </c>
      <c r="P318" s="70">
        <f t="shared" ca="1" si="119"/>
        <v>215</v>
      </c>
      <c r="Q318" s="70">
        <f t="shared" ca="1" si="120"/>
        <v>2702.7105273893258</v>
      </c>
      <c r="R318" s="70">
        <f t="shared" ca="1" si="121"/>
        <v>1110.8278797042215</v>
      </c>
      <c r="S318" s="70">
        <f t="shared" ca="1" si="122"/>
        <v>8642.9043338276024</v>
      </c>
      <c r="T318" s="70">
        <f t="shared" ca="1" si="123"/>
        <v>4938.2733118513761</v>
      </c>
      <c r="U318" s="70">
        <f t="shared" ca="1" si="124"/>
        <v>3704.6310219762263</v>
      </c>
      <c r="W318" s="7">
        <f t="shared" ca="1" si="125"/>
        <v>1</v>
      </c>
      <c r="X318" s="4">
        <f t="shared" ca="1" si="126"/>
        <v>0</v>
      </c>
      <c r="Y318" s="4"/>
      <c r="Z318" s="4"/>
      <c r="AA318" s="8"/>
      <c r="AC318" s="7">
        <f ca="1">IF(Table1[[#This Row],[field of work]] = "teaching",1,0)</f>
        <v>0</v>
      </c>
      <c r="AD318" s="4">
        <f ca="1">IF(Table1[[#This Row],[field of work]] = "health", 1,0)</f>
        <v>1</v>
      </c>
      <c r="AE318" s="4">
        <f ca="1">IF(Table1[[#This Row],[field of work]] = "construction", 1,0)</f>
        <v>0</v>
      </c>
      <c r="AF318" s="4">
        <f ca="1">IF(Table1[[#This Row],[field of work]] = "IT", 1,0)</f>
        <v>0</v>
      </c>
      <c r="AG318" s="4">
        <f ca="1">IF(Table1[[#This Row],[field of work]] = "general work", 1,0)</f>
        <v>0</v>
      </c>
      <c r="AH318" s="4">
        <f ca="1">IF(Table1[[#This Row],[field of work]] = "agriculture", 1,0)</f>
        <v>0</v>
      </c>
      <c r="AI318" s="4"/>
      <c r="AJ318" s="4"/>
      <c r="AK318" s="4"/>
      <c r="AL318" s="4"/>
      <c r="AM318" s="4"/>
      <c r="AN318" s="4"/>
      <c r="AO318" s="8"/>
      <c r="AP318" s="18">
        <f t="shared" ca="1" si="127"/>
        <v>386.07645412338127</v>
      </c>
      <c r="AQ318" s="19"/>
      <c r="AR318" s="23">
        <f ca="1">IF(Table1[[#This Row],[Debt]]&gt;$AS$2,1,0)</f>
        <v>1</v>
      </c>
      <c r="AS318" s="24"/>
      <c r="AT318" s="24"/>
      <c r="AU318" s="19"/>
      <c r="AV318" s="24"/>
      <c r="AW318" s="82">
        <f ca="1">Table1[[#This Row],[Mortage left]]/Table1[[#This Row],[Value of the house]]</f>
        <v>0.28275437789841174</v>
      </c>
      <c r="AX318" s="29">
        <f t="shared" ca="1" si="128"/>
        <v>1</v>
      </c>
      <c r="AY318" s="30"/>
      <c r="AZ318" s="19"/>
      <c r="BA318" s="68">
        <f ca="1" xml:space="preserve"> IF(Table1[[#This Row],[Area]]="Sedi Beshr",Table1[[#This Row],[Income]],0)</f>
        <v>0</v>
      </c>
      <c r="BB318" s="65"/>
      <c r="BC318" s="65">
        <f ca="1" xml:space="preserve"> IF(Table1[[#This Row],[Area]]="Miami",Table1[[#This Row],[Income]],0)</f>
        <v>2382</v>
      </c>
      <c r="BD318" s="65"/>
      <c r="BE318" s="65">
        <f ca="1" xml:space="preserve"> IF(Table1[[#This Row],[Area]]="El-Shatbi",Table1[[#This Row],[Income]],0)</f>
        <v>0</v>
      </c>
      <c r="BF318" s="65"/>
      <c r="BG318" s="65">
        <f ca="1" xml:space="preserve"> IF(Table1[[#This Row],[Area]]="el-Hanovil",Table1[[#This Row],[Income]],0)</f>
        <v>0</v>
      </c>
      <c r="BH318" s="65"/>
      <c r="BI318" s="65">
        <f ca="1" xml:space="preserve"> IF(Table1[[#This Row],[Area]]="El-Dekhila",Table1[[#This Row],[Income]],0)</f>
        <v>0</v>
      </c>
      <c r="BJ318" s="66"/>
      <c r="BK318" s="16"/>
      <c r="BL318" s="68">
        <f ca="1"/>
        <v>0</v>
      </c>
      <c r="BM318" s="65"/>
      <c r="BN318" s="65">
        <f ca="1"/>
        <v>0</v>
      </c>
      <c r="BO318" s="65"/>
      <c r="BP318" s="65">
        <f ca="1"/>
        <v>0</v>
      </c>
      <c r="BQ318" s="65"/>
      <c r="BR318" s="65">
        <f ca="1"/>
        <v>0</v>
      </c>
      <c r="BS318" s="65"/>
      <c r="BT318" s="65">
        <f ca="1"/>
        <v>6564</v>
      </c>
      <c r="BU318" s="24"/>
      <c r="BV318" s="65">
        <f ca="1"/>
        <v>0</v>
      </c>
      <c r="BW318" s="19"/>
      <c r="BX318" s="16"/>
      <c r="BY318" s="56">
        <f ca="1">IF(Table1[[#This Row],[Debt]]&gt;Table1[[#This Row],[Income]],1,0)</f>
        <v>1</v>
      </c>
      <c r="BZ318" s="19"/>
      <c r="CA318" s="24"/>
      <c r="CB318" s="76">
        <f t="shared" ca="1" si="129"/>
        <v>23</v>
      </c>
      <c r="CC318" s="24"/>
      <c r="CD318" s="19"/>
      <c r="CE318" s="16"/>
      <c r="CF318" s="16"/>
      <c r="CG318" s="16"/>
      <c r="CH318" s="16"/>
    </row>
    <row r="319" spans="1:86" x14ac:dyDescent="0.35">
      <c r="A319" s="1">
        <f t="shared" ca="1" si="105"/>
        <v>0</v>
      </c>
      <c r="B319" s="1" t="str">
        <f t="shared" ca="1" si="106"/>
        <v>Men</v>
      </c>
      <c r="C319" s="1">
        <f t="shared" ca="1" si="107"/>
        <v>22</v>
      </c>
      <c r="D319" s="1">
        <f t="shared" ca="1" si="108"/>
        <v>3</v>
      </c>
      <c r="E319" s="1" t="str">
        <f t="shared" ca="1" si="109"/>
        <v>teaching</v>
      </c>
      <c r="F319" s="1">
        <f t="shared" ca="1" si="110"/>
        <v>4</v>
      </c>
      <c r="G319" s="1" t="str">
        <f t="shared" ca="1" si="111"/>
        <v>technical</v>
      </c>
      <c r="H319" s="1">
        <f t="shared" ca="1" si="112"/>
        <v>3</v>
      </c>
      <c r="I319" s="1">
        <f t="shared" ca="1" si="104"/>
        <v>1</v>
      </c>
      <c r="J319" s="70">
        <f t="shared" ca="1" si="113"/>
        <v>3248</v>
      </c>
      <c r="K319" s="1">
        <f t="shared" ca="1" si="114"/>
        <v>2</v>
      </c>
      <c r="L319" s="1" t="str">
        <f t="shared" ca="1" si="115"/>
        <v>Miami</v>
      </c>
      <c r="M319" s="70">
        <f t="shared" ca="1" si="116"/>
        <v>16240</v>
      </c>
      <c r="N319" s="70">
        <f t="shared" ca="1" si="117"/>
        <v>8329.2387710846033</v>
      </c>
      <c r="O319" s="70">
        <f t="shared" ca="1" si="118"/>
        <v>2256.4802029220073</v>
      </c>
      <c r="P319" s="70">
        <f t="shared" ca="1" si="119"/>
        <v>1460</v>
      </c>
      <c r="Q319" s="70">
        <f t="shared" ca="1" si="120"/>
        <v>1719.9592675305109</v>
      </c>
      <c r="R319" s="70">
        <f t="shared" ca="1" si="121"/>
        <v>1093.9182807702005</v>
      </c>
      <c r="S319" s="70">
        <f t="shared" ca="1" si="122"/>
        <v>19590.39848369221</v>
      </c>
      <c r="T319" s="70">
        <f t="shared" ca="1" si="123"/>
        <v>11509.198038615114</v>
      </c>
      <c r="U319" s="70">
        <f t="shared" ca="1" si="124"/>
        <v>8081.2004450770964</v>
      </c>
      <c r="W319" s="7">
        <f t="shared" ca="1" si="125"/>
        <v>0</v>
      </c>
      <c r="X319" s="4">
        <f t="shared" ca="1" si="126"/>
        <v>1</v>
      </c>
      <c r="Y319" s="4"/>
      <c r="Z319" s="4"/>
      <c r="AA319" s="8"/>
      <c r="AC319" s="7">
        <f ca="1">IF(Table1[[#This Row],[field of work]] = "teaching",1,0)</f>
        <v>1</v>
      </c>
      <c r="AD319" s="4">
        <f ca="1">IF(Table1[[#This Row],[field of work]] = "health", 1,0)</f>
        <v>0</v>
      </c>
      <c r="AE319" s="4">
        <f ca="1">IF(Table1[[#This Row],[field of work]] = "construction", 1,0)</f>
        <v>0</v>
      </c>
      <c r="AF319" s="4">
        <f ca="1">IF(Table1[[#This Row],[field of work]] = "IT", 1,0)</f>
        <v>0</v>
      </c>
      <c r="AG319" s="4">
        <f ca="1">IF(Table1[[#This Row],[field of work]] = "general work", 1,0)</f>
        <v>0</v>
      </c>
      <c r="AH319" s="4">
        <f ca="1">IF(Table1[[#This Row],[field of work]] = "agriculture", 1,0)</f>
        <v>0</v>
      </c>
      <c r="AI319" s="4"/>
      <c r="AJ319" s="4"/>
      <c r="AK319" s="4"/>
      <c r="AL319" s="4"/>
      <c r="AM319" s="4"/>
      <c r="AN319" s="4"/>
      <c r="AO319" s="8"/>
      <c r="AP319" s="18">
        <f t="shared" ca="1" si="127"/>
        <v>2256.4802029220073</v>
      </c>
      <c r="AQ319" s="19"/>
      <c r="AR319" s="23">
        <f ca="1">IF(Table1[[#This Row],[Debt]]&gt;$AS$2,1,0)</f>
        <v>1</v>
      </c>
      <c r="AS319" s="24"/>
      <c r="AT319" s="24"/>
      <c r="AU319" s="19"/>
      <c r="AV319" s="24"/>
      <c r="AW319" s="82">
        <f ca="1">Table1[[#This Row],[Mortage left]]/Table1[[#This Row],[Value of the house]]</f>
        <v>0.51288416078107169</v>
      </c>
      <c r="AX319" s="29">
        <f t="shared" ca="1" si="128"/>
        <v>0</v>
      </c>
      <c r="AY319" s="30"/>
      <c r="AZ319" s="19"/>
      <c r="BA319" s="68">
        <f ca="1" xml:space="preserve"> IF(Table1[[#This Row],[Area]]="Sedi Beshr",Table1[[#This Row],[Income]],0)</f>
        <v>0</v>
      </c>
      <c r="BB319" s="65"/>
      <c r="BC319" s="65">
        <f ca="1" xml:space="preserve"> IF(Table1[[#This Row],[Area]]="Miami",Table1[[#This Row],[Income]],0)</f>
        <v>3248</v>
      </c>
      <c r="BD319" s="65"/>
      <c r="BE319" s="65">
        <f ca="1" xml:space="preserve"> IF(Table1[[#This Row],[Area]]="El-Shatbi",Table1[[#This Row],[Income]],0)</f>
        <v>0</v>
      </c>
      <c r="BF319" s="65"/>
      <c r="BG319" s="65">
        <f ca="1" xml:space="preserve"> IF(Table1[[#This Row],[Area]]="el-Hanovil",Table1[[#This Row],[Income]],0)</f>
        <v>0</v>
      </c>
      <c r="BH319" s="65"/>
      <c r="BI319" s="65">
        <f ca="1" xml:space="preserve"> IF(Table1[[#This Row],[Area]]="El-Dekhila",Table1[[#This Row],[Income]],0)</f>
        <v>0</v>
      </c>
      <c r="BJ319" s="66"/>
      <c r="BK319" s="16"/>
      <c r="BL319" s="68">
        <f ca="1"/>
        <v>2382</v>
      </c>
      <c r="BM319" s="65"/>
      <c r="BN319" s="65">
        <f ca="1"/>
        <v>0</v>
      </c>
      <c r="BO319" s="65"/>
      <c r="BP319" s="65">
        <f ca="1"/>
        <v>0</v>
      </c>
      <c r="BQ319" s="65"/>
      <c r="BR319" s="65">
        <f ca="1"/>
        <v>0</v>
      </c>
      <c r="BS319" s="65"/>
      <c r="BT319" s="65">
        <f ca="1"/>
        <v>0</v>
      </c>
      <c r="BU319" s="24"/>
      <c r="BV319" s="65">
        <f ca="1"/>
        <v>0</v>
      </c>
      <c r="BW319" s="19"/>
      <c r="BX319" s="16"/>
      <c r="BY319" s="56">
        <f ca="1">IF(Table1[[#This Row],[Debt]]&gt;Table1[[#This Row],[Income]],1,0)</f>
        <v>0</v>
      </c>
      <c r="BZ319" s="19"/>
      <c r="CA319" s="24"/>
      <c r="CB319" s="76">
        <f t="shared" ca="1" si="129"/>
        <v>20</v>
      </c>
      <c r="CC319" s="24"/>
      <c r="CD319" s="19"/>
      <c r="CE319" s="16"/>
      <c r="CF319" s="16"/>
      <c r="CG319" s="16"/>
      <c r="CH319" s="16"/>
    </row>
    <row r="320" spans="1:86" x14ac:dyDescent="0.35">
      <c r="A320" s="1">
        <f t="shared" ca="1" si="105"/>
        <v>0</v>
      </c>
      <c r="B320" s="1" t="str">
        <f t="shared" ca="1" si="106"/>
        <v>Men</v>
      </c>
      <c r="C320" s="1">
        <f t="shared" ca="1" si="107"/>
        <v>28</v>
      </c>
      <c r="D320" s="1">
        <f t="shared" ca="1" si="108"/>
        <v>4</v>
      </c>
      <c r="E320" s="1" t="str">
        <f t="shared" ca="1" si="109"/>
        <v>IT</v>
      </c>
      <c r="F320" s="1">
        <f t="shared" ca="1" si="110"/>
        <v>3</v>
      </c>
      <c r="G320" s="1" t="str">
        <f t="shared" ca="1" si="111"/>
        <v>university</v>
      </c>
      <c r="H320" s="1">
        <f t="shared" ca="1" si="112"/>
        <v>3</v>
      </c>
      <c r="I320" s="1">
        <f t="shared" ca="1" si="104"/>
        <v>3</v>
      </c>
      <c r="J320" s="70">
        <f t="shared" ca="1" si="113"/>
        <v>6328</v>
      </c>
      <c r="K320" s="1">
        <f t="shared" ca="1" si="114"/>
        <v>4</v>
      </c>
      <c r="L320" s="1" t="str">
        <f t="shared" ca="1" si="115"/>
        <v>El-Dekhila</v>
      </c>
      <c r="M320" s="70">
        <f t="shared" ca="1" si="116"/>
        <v>25312</v>
      </c>
      <c r="N320" s="70">
        <f t="shared" ca="1" si="117"/>
        <v>1093.111880573786</v>
      </c>
      <c r="O320" s="70">
        <f t="shared" ca="1" si="118"/>
        <v>5391.3256693916283</v>
      </c>
      <c r="P320" s="70">
        <f t="shared" ca="1" si="119"/>
        <v>4837</v>
      </c>
      <c r="Q320" s="70">
        <f t="shared" ca="1" si="120"/>
        <v>12246.818851284537</v>
      </c>
      <c r="R320" s="70">
        <f t="shared" ca="1" si="121"/>
        <v>5100.6622876985102</v>
      </c>
      <c r="S320" s="70">
        <f t="shared" ca="1" si="122"/>
        <v>35803.987957090139</v>
      </c>
      <c r="T320" s="70">
        <f t="shared" ca="1" si="123"/>
        <v>18176.930731858323</v>
      </c>
      <c r="U320" s="70">
        <f t="shared" ca="1" si="124"/>
        <v>17627.057225231816</v>
      </c>
      <c r="W320" s="7">
        <f t="shared" ca="1" si="125"/>
        <v>0</v>
      </c>
      <c r="X320" s="4">
        <f t="shared" ca="1" si="126"/>
        <v>1</v>
      </c>
      <c r="Y320" s="4"/>
      <c r="Z320" s="4"/>
      <c r="AA320" s="8"/>
      <c r="AC320" s="7">
        <f ca="1">IF(Table1[[#This Row],[field of work]] = "teaching",1,0)</f>
        <v>0</v>
      </c>
      <c r="AD320" s="4">
        <f ca="1">IF(Table1[[#This Row],[field of work]] = "health", 1,0)</f>
        <v>0</v>
      </c>
      <c r="AE320" s="4">
        <f ca="1">IF(Table1[[#This Row],[field of work]] = "construction", 1,0)</f>
        <v>0</v>
      </c>
      <c r="AF320" s="4">
        <f ca="1">IF(Table1[[#This Row],[field of work]] = "IT", 1,0)</f>
        <v>1</v>
      </c>
      <c r="AG320" s="4">
        <f ca="1">IF(Table1[[#This Row],[field of work]] = "general work", 1,0)</f>
        <v>0</v>
      </c>
      <c r="AH320" s="4">
        <f ca="1">IF(Table1[[#This Row],[field of work]] = "agriculture", 1,0)</f>
        <v>0</v>
      </c>
      <c r="AI320" s="4"/>
      <c r="AJ320" s="4"/>
      <c r="AK320" s="4"/>
      <c r="AL320" s="4"/>
      <c r="AM320" s="4"/>
      <c r="AN320" s="4"/>
      <c r="AO320" s="8"/>
      <c r="AP320" s="18">
        <f t="shared" ca="1" si="127"/>
        <v>1797.1085564638761</v>
      </c>
      <c r="AQ320" s="19"/>
      <c r="AR320" s="23">
        <f ca="1">IF(Table1[[#This Row],[Debt]]&gt;$AS$2,1,0)</f>
        <v>1</v>
      </c>
      <c r="AS320" s="24"/>
      <c r="AT320" s="24"/>
      <c r="AU320" s="19"/>
      <c r="AV320" s="24"/>
      <c r="AW320" s="82">
        <f ca="1">Table1[[#This Row],[Mortage left]]/Table1[[#This Row],[Value of the house]]</f>
        <v>4.318551993417296E-2</v>
      </c>
      <c r="AX320" s="29">
        <f t="shared" ca="1" si="128"/>
        <v>1</v>
      </c>
      <c r="AY320" s="30"/>
      <c r="AZ320" s="19"/>
      <c r="BA320" s="68">
        <f ca="1" xml:space="preserve"> IF(Table1[[#This Row],[Area]]="Sedi Beshr",Table1[[#This Row],[Income]],0)</f>
        <v>0</v>
      </c>
      <c r="BB320" s="65"/>
      <c r="BC320" s="65">
        <f ca="1" xml:space="preserve"> IF(Table1[[#This Row],[Area]]="Miami",Table1[[#This Row],[Income]],0)</f>
        <v>0</v>
      </c>
      <c r="BD320" s="65"/>
      <c r="BE320" s="65">
        <f ca="1" xml:space="preserve"> IF(Table1[[#This Row],[Area]]="El-Shatbi",Table1[[#This Row],[Income]],0)</f>
        <v>0</v>
      </c>
      <c r="BF320" s="65"/>
      <c r="BG320" s="65">
        <f ca="1" xml:space="preserve"> IF(Table1[[#This Row],[Area]]="el-Hanovil",Table1[[#This Row],[Income]],0)</f>
        <v>0</v>
      </c>
      <c r="BH320" s="65"/>
      <c r="BI320" s="65">
        <f ca="1" xml:space="preserve"> IF(Table1[[#This Row],[Area]]="El-Dekhila",Table1[[#This Row],[Income]],0)</f>
        <v>6328</v>
      </c>
      <c r="BJ320" s="66"/>
      <c r="BK320" s="16"/>
      <c r="BL320" s="68">
        <f ca="1"/>
        <v>0</v>
      </c>
      <c r="BM320" s="65"/>
      <c r="BN320" s="65">
        <f ca="1"/>
        <v>0</v>
      </c>
      <c r="BO320" s="65"/>
      <c r="BP320" s="65">
        <f ca="1"/>
        <v>3248</v>
      </c>
      <c r="BQ320" s="65"/>
      <c r="BR320" s="65">
        <f ca="1"/>
        <v>0</v>
      </c>
      <c r="BS320" s="65"/>
      <c r="BT320" s="65">
        <f ca="1"/>
        <v>0</v>
      </c>
      <c r="BU320" s="24"/>
      <c r="BV320" s="65">
        <f ca="1"/>
        <v>0</v>
      </c>
      <c r="BW320" s="19"/>
      <c r="BX320" s="16"/>
      <c r="BY320" s="56">
        <f ca="1">IF(Table1[[#This Row],[Debt]]&gt;Table1[[#This Row],[Income]],1,0)</f>
        <v>1</v>
      </c>
      <c r="BZ320" s="19"/>
      <c r="CA320" s="24"/>
      <c r="CB320" s="76">
        <f t="shared" ca="1" si="129"/>
        <v>22</v>
      </c>
      <c r="CC320" s="24"/>
      <c r="CD320" s="19"/>
      <c r="CE320" s="16"/>
      <c r="CF320" s="16"/>
      <c r="CG320" s="16"/>
      <c r="CH320" s="16"/>
    </row>
    <row r="321" spans="1:86" x14ac:dyDescent="0.35">
      <c r="A321" s="1">
        <f t="shared" ca="1" si="105"/>
        <v>0</v>
      </c>
      <c r="B321" s="1" t="str">
        <f t="shared" ca="1" si="106"/>
        <v>Men</v>
      </c>
      <c r="C321" s="1">
        <f t="shared" ca="1" si="107"/>
        <v>36</v>
      </c>
      <c r="D321" s="1">
        <f t="shared" ca="1" si="108"/>
        <v>4</v>
      </c>
      <c r="E321" s="1" t="str">
        <f t="shared" ca="1" si="109"/>
        <v>IT</v>
      </c>
      <c r="F321" s="1">
        <f t="shared" ca="1" si="110"/>
        <v>4</v>
      </c>
      <c r="G321" s="1" t="str">
        <f t="shared" ca="1" si="111"/>
        <v>technical</v>
      </c>
      <c r="H321" s="1">
        <f t="shared" ca="1" si="112"/>
        <v>2</v>
      </c>
      <c r="I321" s="1">
        <f t="shared" ca="1" si="104"/>
        <v>2</v>
      </c>
      <c r="J321" s="70">
        <f t="shared" ca="1" si="113"/>
        <v>3272</v>
      </c>
      <c r="K321" s="1">
        <f t="shared" ca="1" si="114"/>
        <v>3</v>
      </c>
      <c r="L321" s="1" t="str">
        <f t="shared" ca="1" si="115"/>
        <v>El-Hanovil</v>
      </c>
      <c r="M321" s="70">
        <f t="shared" ca="1" si="116"/>
        <v>9816</v>
      </c>
      <c r="N321" s="70">
        <f t="shared" ca="1" si="117"/>
        <v>2587.7412161217276</v>
      </c>
      <c r="O321" s="70">
        <f t="shared" ca="1" si="118"/>
        <v>2162.1637762264909</v>
      </c>
      <c r="P321" s="70">
        <f t="shared" ca="1" si="119"/>
        <v>375</v>
      </c>
      <c r="Q321" s="70">
        <f t="shared" ca="1" si="120"/>
        <v>5647.4942905987564</v>
      </c>
      <c r="R321" s="70">
        <f t="shared" ca="1" si="121"/>
        <v>2589.8046617395621</v>
      </c>
      <c r="S321" s="70">
        <f t="shared" ca="1" si="122"/>
        <v>14567.968437966054</v>
      </c>
      <c r="T321" s="70">
        <f t="shared" ca="1" si="123"/>
        <v>8610.2355067204844</v>
      </c>
      <c r="U321" s="70">
        <f t="shared" ca="1" si="124"/>
        <v>5957.7329312455695</v>
      </c>
      <c r="W321" s="7">
        <f t="shared" ca="1" si="125"/>
        <v>0</v>
      </c>
      <c r="X321" s="4">
        <f t="shared" ca="1" si="126"/>
        <v>1</v>
      </c>
      <c r="Y321" s="4"/>
      <c r="Z321" s="4"/>
      <c r="AA321" s="8"/>
      <c r="AC321" s="7">
        <f ca="1">IF(Table1[[#This Row],[field of work]] = "teaching",1,0)</f>
        <v>0</v>
      </c>
      <c r="AD321" s="4">
        <f ca="1">IF(Table1[[#This Row],[field of work]] = "health", 1,0)</f>
        <v>0</v>
      </c>
      <c r="AE321" s="4">
        <f ca="1">IF(Table1[[#This Row],[field of work]] = "construction", 1,0)</f>
        <v>0</v>
      </c>
      <c r="AF321" s="4">
        <f ca="1">IF(Table1[[#This Row],[field of work]] = "IT", 1,0)</f>
        <v>1</v>
      </c>
      <c r="AG321" s="4">
        <f ca="1">IF(Table1[[#This Row],[field of work]] = "general work", 1,0)</f>
        <v>0</v>
      </c>
      <c r="AH321" s="4">
        <f ca="1">IF(Table1[[#This Row],[field of work]] = "agriculture", 1,0)</f>
        <v>0</v>
      </c>
      <c r="AI321" s="4"/>
      <c r="AJ321" s="4"/>
      <c r="AK321" s="4"/>
      <c r="AL321" s="4"/>
      <c r="AM321" s="4"/>
      <c r="AN321" s="4"/>
      <c r="AO321" s="8"/>
      <c r="AP321" s="18">
        <f t="shared" ca="1" si="127"/>
        <v>1081.0818881132454</v>
      </c>
      <c r="AQ321" s="19"/>
      <c r="AR321" s="23">
        <f ca="1">IF(Table1[[#This Row],[Debt]]&gt;$AS$2,1,0)</f>
        <v>1</v>
      </c>
      <c r="AS321" s="24"/>
      <c r="AT321" s="24"/>
      <c r="AU321" s="19"/>
      <c r="AV321" s="24"/>
      <c r="AW321" s="82">
        <f ca="1">Table1[[#This Row],[Mortage left]]/Table1[[#This Row],[Value of the house]]</f>
        <v>0.26362481826830964</v>
      </c>
      <c r="AX321" s="29">
        <f t="shared" ca="1" si="128"/>
        <v>1</v>
      </c>
      <c r="AY321" s="30"/>
      <c r="AZ321" s="19"/>
      <c r="BA321" s="68">
        <f ca="1" xml:space="preserve"> IF(Table1[[#This Row],[Area]]="Sedi Beshr",Table1[[#This Row],[Income]],0)</f>
        <v>0</v>
      </c>
      <c r="BB321" s="65"/>
      <c r="BC321" s="65">
        <f ca="1" xml:space="preserve"> IF(Table1[[#This Row],[Area]]="Miami",Table1[[#This Row],[Income]],0)</f>
        <v>0</v>
      </c>
      <c r="BD321" s="65"/>
      <c r="BE321" s="65">
        <f ca="1" xml:space="preserve"> IF(Table1[[#This Row],[Area]]="El-Shatbi",Table1[[#This Row],[Income]],0)</f>
        <v>0</v>
      </c>
      <c r="BF321" s="65"/>
      <c r="BG321" s="65">
        <f ca="1" xml:space="preserve"> IF(Table1[[#This Row],[Area]]="el-Hanovil",Table1[[#This Row],[Income]],0)</f>
        <v>3272</v>
      </c>
      <c r="BH321" s="65"/>
      <c r="BI321" s="65">
        <f ca="1" xml:space="preserve"> IF(Table1[[#This Row],[Area]]="El-Dekhila",Table1[[#This Row],[Income]],0)</f>
        <v>0</v>
      </c>
      <c r="BJ321" s="66"/>
      <c r="BK321" s="16"/>
      <c r="BL321" s="68">
        <f ca="1"/>
        <v>0</v>
      </c>
      <c r="BM321" s="65"/>
      <c r="BN321" s="65">
        <f ca="1"/>
        <v>0</v>
      </c>
      <c r="BO321" s="65"/>
      <c r="BP321" s="65">
        <f ca="1"/>
        <v>0</v>
      </c>
      <c r="BQ321" s="65"/>
      <c r="BR321" s="65">
        <f ca="1"/>
        <v>6328</v>
      </c>
      <c r="BS321" s="65"/>
      <c r="BT321" s="65">
        <f ca="1"/>
        <v>0</v>
      </c>
      <c r="BU321" s="24"/>
      <c r="BV321" s="65">
        <f ca="1"/>
        <v>0</v>
      </c>
      <c r="BW321" s="19"/>
      <c r="BX321" s="16"/>
      <c r="BY321" s="56">
        <f ca="1">IF(Table1[[#This Row],[Debt]]&gt;Table1[[#This Row],[Income]],1,0)</f>
        <v>1</v>
      </c>
      <c r="BZ321" s="19"/>
      <c r="CA321" s="24"/>
      <c r="CB321" s="76">
        <f t="shared" ca="1" si="129"/>
        <v>28</v>
      </c>
      <c r="CC321" s="24"/>
      <c r="CD321" s="19"/>
      <c r="CE321" s="16"/>
      <c r="CF321" s="16"/>
      <c r="CG321" s="16"/>
      <c r="CH321" s="16"/>
    </row>
    <row r="322" spans="1:86" x14ac:dyDescent="0.35">
      <c r="A322" s="1">
        <f t="shared" ca="1" si="105"/>
        <v>0</v>
      </c>
      <c r="B322" s="1" t="str">
        <f t="shared" ca="1" si="106"/>
        <v>Men</v>
      </c>
      <c r="C322" s="1">
        <f t="shared" ca="1" si="107"/>
        <v>28</v>
      </c>
      <c r="D322" s="1">
        <f t="shared" ca="1" si="108"/>
        <v>5</v>
      </c>
      <c r="E322" s="1" t="str">
        <f t="shared" ca="1" si="109"/>
        <v>general work</v>
      </c>
      <c r="F322" s="1">
        <f t="shared" ca="1" si="110"/>
        <v>3</v>
      </c>
      <c r="G322" s="1" t="str">
        <f t="shared" ca="1" si="111"/>
        <v>university</v>
      </c>
      <c r="H322" s="1">
        <f t="shared" ca="1" si="112"/>
        <v>3</v>
      </c>
      <c r="I322" s="1">
        <f t="shared" ca="1" si="104"/>
        <v>3</v>
      </c>
      <c r="J322" s="70">
        <f t="shared" ca="1" si="113"/>
        <v>2171</v>
      </c>
      <c r="K322" s="1">
        <f t="shared" ca="1" si="114"/>
        <v>1</v>
      </c>
      <c r="L322" s="1" t="str">
        <f t="shared" ca="1" si="115"/>
        <v>El-Shatbi</v>
      </c>
      <c r="M322" s="70">
        <f t="shared" ca="1" si="116"/>
        <v>6513</v>
      </c>
      <c r="N322" s="70">
        <f t="shared" ca="1" si="117"/>
        <v>6014.2952214160996</v>
      </c>
      <c r="O322" s="70">
        <f t="shared" ca="1" si="118"/>
        <v>765.51446997169853</v>
      </c>
      <c r="P322" s="70">
        <f t="shared" ca="1" si="119"/>
        <v>753</v>
      </c>
      <c r="Q322" s="70">
        <f t="shared" ca="1" si="120"/>
        <v>883.8951536685862</v>
      </c>
      <c r="R322" s="70">
        <f t="shared" ca="1" si="121"/>
        <v>1377.1890908944911</v>
      </c>
      <c r="S322" s="70">
        <f t="shared" ca="1" si="122"/>
        <v>8655.7035608661899</v>
      </c>
      <c r="T322" s="70">
        <f t="shared" ca="1" si="123"/>
        <v>7651.1903750846859</v>
      </c>
      <c r="U322" s="70">
        <f t="shared" ca="1" si="124"/>
        <v>1004.513185781504</v>
      </c>
      <c r="W322" s="7">
        <f t="shared" ca="1" si="125"/>
        <v>0</v>
      </c>
      <c r="X322" s="4">
        <f t="shared" ca="1" si="126"/>
        <v>1</v>
      </c>
      <c r="Y322" s="4"/>
      <c r="Z322" s="4"/>
      <c r="AA322" s="8"/>
      <c r="AC322" s="7">
        <f ca="1">IF(Table1[[#This Row],[field of work]] = "teaching",1,0)</f>
        <v>0</v>
      </c>
      <c r="AD322" s="4">
        <f ca="1">IF(Table1[[#This Row],[field of work]] = "health", 1,0)</f>
        <v>0</v>
      </c>
      <c r="AE322" s="4">
        <f ca="1">IF(Table1[[#This Row],[field of work]] = "construction", 1,0)</f>
        <v>0</v>
      </c>
      <c r="AF322" s="4">
        <f ca="1">IF(Table1[[#This Row],[field of work]] = "IT", 1,0)</f>
        <v>0</v>
      </c>
      <c r="AG322" s="4">
        <f ca="1">IF(Table1[[#This Row],[field of work]] = "general work", 1,0)</f>
        <v>1</v>
      </c>
      <c r="AH322" s="4">
        <f ca="1">IF(Table1[[#This Row],[field of work]] = "agriculture", 1,0)</f>
        <v>0</v>
      </c>
      <c r="AI322" s="4"/>
      <c r="AJ322" s="4"/>
      <c r="AK322" s="4"/>
      <c r="AL322" s="4"/>
      <c r="AM322" s="4"/>
      <c r="AN322" s="4"/>
      <c r="AO322" s="8"/>
      <c r="AP322" s="18">
        <f t="shared" ca="1" si="127"/>
        <v>255.17148999056619</v>
      </c>
      <c r="AQ322" s="19"/>
      <c r="AR322" s="23">
        <f ca="1">IF(Table1[[#This Row],[Debt]]&gt;$AS$2,1,0)</f>
        <v>0</v>
      </c>
      <c r="AS322" s="24"/>
      <c r="AT322" s="24"/>
      <c r="AU322" s="19"/>
      <c r="AV322" s="24"/>
      <c r="AW322" s="82">
        <f ca="1">Table1[[#This Row],[Mortage left]]/Table1[[#This Row],[Value of the house]]</f>
        <v>0.92342932925166588</v>
      </c>
      <c r="AX322" s="29">
        <f t="shared" ca="1" si="128"/>
        <v>0</v>
      </c>
      <c r="AY322" s="30"/>
      <c r="AZ322" s="19"/>
      <c r="BA322" s="68">
        <f ca="1" xml:space="preserve"> IF(Table1[[#This Row],[Area]]="Sedi Beshr",Table1[[#This Row],[Income]],0)</f>
        <v>0</v>
      </c>
      <c r="BB322" s="65"/>
      <c r="BC322" s="65">
        <f ca="1" xml:space="preserve"> IF(Table1[[#This Row],[Area]]="Miami",Table1[[#This Row],[Income]],0)</f>
        <v>0</v>
      </c>
      <c r="BD322" s="65"/>
      <c r="BE322" s="65">
        <f ca="1" xml:space="preserve"> IF(Table1[[#This Row],[Area]]="El-Shatbi",Table1[[#This Row],[Income]],0)</f>
        <v>2171</v>
      </c>
      <c r="BF322" s="65"/>
      <c r="BG322" s="65">
        <f ca="1" xml:space="preserve"> IF(Table1[[#This Row],[Area]]="el-Hanovil",Table1[[#This Row],[Income]],0)</f>
        <v>0</v>
      </c>
      <c r="BH322" s="65"/>
      <c r="BI322" s="65">
        <f ca="1" xml:space="preserve"> IF(Table1[[#This Row],[Area]]="El-Dekhila",Table1[[#This Row],[Income]],0)</f>
        <v>0</v>
      </c>
      <c r="BJ322" s="66"/>
      <c r="BK322" s="16"/>
      <c r="BL322" s="68">
        <f ca="1"/>
        <v>0</v>
      </c>
      <c r="BM322" s="65"/>
      <c r="BN322" s="65">
        <f ca="1"/>
        <v>0</v>
      </c>
      <c r="BO322" s="65"/>
      <c r="BP322" s="65">
        <f ca="1"/>
        <v>0</v>
      </c>
      <c r="BQ322" s="65"/>
      <c r="BR322" s="65">
        <f ca="1"/>
        <v>3272</v>
      </c>
      <c r="BS322" s="65"/>
      <c r="BT322" s="65">
        <f ca="1"/>
        <v>0</v>
      </c>
      <c r="BU322" s="24"/>
      <c r="BV322" s="65">
        <f ca="1"/>
        <v>0</v>
      </c>
      <c r="BW322" s="19"/>
      <c r="BX322" s="16"/>
      <c r="BY322" s="56">
        <f ca="1">IF(Table1[[#This Row],[Debt]]&gt;Table1[[#This Row],[Income]],1,0)</f>
        <v>0</v>
      </c>
      <c r="BZ322" s="19"/>
      <c r="CA322" s="24"/>
      <c r="CB322" s="76">
        <f t="shared" ca="1" si="129"/>
        <v>36</v>
      </c>
      <c r="CC322" s="24"/>
      <c r="CD322" s="19"/>
      <c r="CE322" s="16"/>
      <c r="CF322" s="16"/>
      <c r="CG322" s="16"/>
      <c r="CH322" s="16"/>
    </row>
    <row r="323" spans="1:86" x14ac:dyDescent="0.35">
      <c r="A323" s="1">
        <f t="shared" ca="1" si="105"/>
        <v>1</v>
      </c>
      <c r="B323" s="1" t="str">
        <f t="shared" ca="1" si="106"/>
        <v>Women</v>
      </c>
      <c r="C323" s="1">
        <f t="shared" ca="1" si="107"/>
        <v>22</v>
      </c>
      <c r="D323" s="1">
        <f t="shared" ca="1" si="108"/>
        <v>5</v>
      </c>
      <c r="E323" s="1" t="str">
        <f t="shared" ca="1" si="109"/>
        <v>general work</v>
      </c>
      <c r="F323" s="1">
        <f t="shared" ca="1" si="110"/>
        <v>5</v>
      </c>
      <c r="G323" s="1" t="str">
        <f t="shared" ca="1" si="111"/>
        <v>other</v>
      </c>
      <c r="H323" s="1">
        <f t="shared" ca="1" si="112"/>
        <v>4</v>
      </c>
      <c r="I323" s="1">
        <f t="shared" ref="I323:I386" ca="1" si="130">RANDBETWEEN(1,3)</f>
        <v>1</v>
      </c>
      <c r="J323" s="70">
        <f t="shared" ca="1" si="113"/>
        <v>4431</v>
      </c>
      <c r="K323" s="1">
        <f t="shared" ca="1" si="114"/>
        <v>2</v>
      </c>
      <c r="L323" s="1" t="str">
        <f t="shared" ca="1" si="115"/>
        <v>Miami</v>
      </c>
      <c r="M323" s="70">
        <f t="shared" ca="1" si="116"/>
        <v>26586</v>
      </c>
      <c r="N323" s="70">
        <f t="shared" ca="1" si="117"/>
        <v>15820.004434484779</v>
      </c>
      <c r="O323" s="70">
        <f t="shared" ca="1" si="118"/>
        <v>1360.1190917345534</v>
      </c>
      <c r="P323" s="70">
        <f t="shared" ca="1" si="119"/>
        <v>1306</v>
      </c>
      <c r="Q323" s="70">
        <f t="shared" ca="1" si="120"/>
        <v>3116.0016273529168</v>
      </c>
      <c r="R323" s="70">
        <f t="shared" ca="1" si="121"/>
        <v>1414.5785313283991</v>
      </c>
      <c r="S323" s="70">
        <f t="shared" ca="1" si="122"/>
        <v>29360.697623062952</v>
      </c>
      <c r="T323" s="70">
        <f t="shared" ca="1" si="123"/>
        <v>20242.006061837696</v>
      </c>
      <c r="U323" s="70">
        <f t="shared" ca="1" si="124"/>
        <v>9118.691561225256</v>
      </c>
      <c r="W323" s="7">
        <f t="shared" ca="1" si="125"/>
        <v>1</v>
      </c>
      <c r="X323" s="4">
        <f t="shared" ca="1" si="126"/>
        <v>0</v>
      </c>
      <c r="Y323" s="4"/>
      <c r="Z323" s="4"/>
      <c r="AA323" s="8"/>
      <c r="AC323" s="7">
        <f ca="1">IF(Table1[[#This Row],[field of work]] = "teaching",1,0)</f>
        <v>0</v>
      </c>
      <c r="AD323" s="4">
        <f ca="1">IF(Table1[[#This Row],[field of work]] = "health", 1,0)</f>
        <v>0</v>
      </c>
      <c r="AE323" s="4">
        <f ca="1">IF(Table1[[#This Row],[field of work]] = "construction", 1,0)</f>
        <v>0</v>
      </c>
      <c r="AF323" s="4">
        <f ca="1">IF(Table1[[#This Row],[field of work]] = "IT", 1,0)</f>
        <v>0</v>
      </c>
      <c r="AG323" s="4">
        <f ca="1">IF(Table1[[#This Row],[field of work]] = "general work", 1,0)</f>
        <v>1</v>
      </c>
      <c r="AH323" s="4">
        <f ca="1">IF(Table1[[#This Row],[field of work]] = "agriculture", 1,0)</f>
        <v>0</v>
      </c>
      <c r="AI323" s="4"/>
      <c r="AJ323" s="4"/>
      <c r="AK323" s="4"/>
      <c r="AL323" s="4"/>
      <c r="AM323" s="4"/>
      <c r="AN323" s="4"/>
      <c r="AO323" s="8"/>
      <c r="AP323" s="18">
        <f t="shared" ca="1" si="127"/>
        <v>1360.1190917345534</v>
      </c>
      <c r="AQ323" s="19"/>
      <c r="AR323" s="23">
        <f ca="1">IF(Table1[[#This Row],[Debt]]&gt;$AS$2,1,0)</f>
        <v>1</v>
      </c>
      <c r="AS323" s="24"/>
      <c r="AT323" s="24"/>
      <c r="AU323" s="19"/>
      <c r="AV323" s="24"/>
      <c r="AW323" s="82">
        <f ca="1">Table1[[#This Row],[Mortage left]]/Table1[[#This Row],[Value of the house]]</f>
        <v>0.5950501931273896</v>
      </c>
      <c r="AX323" s="29">
        <f t="shared" ca="1" si="128"/>
        <v>0</v>
      </c>
      <c r="AY323" s="30"/>
      <c r="AZ323" s="19"/>
      <c r="BA323" s="68">
        <f ca="1" xml:space="preserve"> IF(Table1[[#This Row],[Area]]="Sedi Beshr",Table1[[#This Row],[Income]],0)</f>
        <v>0</v>
      </c>
      <c r="BB323" s="65"/>
      <c r="BC323" s="65">
        <f ca="1" xml:space="preserve"> IF(Table1[[#This Row],[Area]]="Miami",Table1[[#This Row],[Income]],0)</f>
        <v>4431</v>
      </c>
      <c r="BD323" s="65"/>
      <c r="BE323" s="65">
        <f ca="1" xml:space="preserve"> IF(Table1[[#This Row],[Area]]="El-Shatbi",Table1[[#This Row],[Income]],0)</f>
        <v>0</v>
      </c>
      <c r="BF323" s="65"/>
      <c r="BG323" s="65">
        <f ca="1" xml:space="preserve"> IF(Table1[[#This Row],[Area]]="el-Hanovil",Table1[[#This Row],[Income]],0)</f>
        <v>0</v>
      </c>
      <c r="BH323" s="65"/>
      <c r="BI323" s="65">
        <f ca="1" xml:space="preserve"> IF(Table1[[#This Row],[Area]]="El-Dekhila",Table1[[#This Row],[Income]],0)</f>
        <v>0</v>
      </c>
      <c r="BJ323" s="66"/>
      <c r="BK323" s="16"/>
      <c r="BL323" s="68">
        <f ca="1"/>
        <v>0</v>
      </c>
      <c r="BM323" s="65"/>
      <c r="BN323" s="65">
        <f ca="1"/>
        <v>0</v>
      </c>
      <c r="BO323" s="65"/>
      <c r="BP323" s="65">
        <f ca="1"/>
        <v>0</v>
      </c>
      <c r="BQ323" s="65"/>
      <c r="BR323" s="65">
        <f ca="1"/>
        <v>0</v>
      </c>
      <c r="BS323" s="65"/>
      <c r="BT323" s="65">
        <f ca="1"/>
        <v>2171</v>
      </c>
      <c r="BU323" s="24"/>
      <c r="BV323" s="65">
        <f ca="1"/>
        <v>0</v>
      </c>
      <c r="BW323" s="19"/>
      <c r="BX323" s="16"/>
      <c r="BY323" s="56">
        <f ca="1">IF(Table1[[#This Row],[Debt]]&gt;Table1[[#This Row],[Income]],1,0)</f>
        <v>0</v>
      </c>
      <c r="BZ323" s="19"/>
      <c r="CA323" s="24"/>
      <c r="CB323" s="76">
        <f t="shared" ca="1" si="129"/>
        <v>28</v>
      </c>
      <c r="CC323" s="24"/>
      <c r="CD323" s="19"/>
      <c r="CE323" s="16"/>
      <c r="CF323" s="16"/>
      <c r="CG323" s="16"/>
      <c r="CH323" s="16"/>
    </row>
    <row r="324" spans="1:86" x14ac:dyDescent="0.35">
      <c r="A324" s="1">
        <f t="shared" ref="A324:A387" ca="1" si="131">RANDBETWEEN(0,1)</f>
        <v>1</v>
      </c>
      <c r="B324" s="1" t="str">
        <f t="shared" ref="B324:B387" ca="1" si="132">IF(A324 = 1, "Women","Men")</f>
        <v>Women</v>
      </c>
      <c r="C324" s="1">
        <f t="shared" ref="C324:C387" ca="1" si="133">RANDBETWEEN(20,40)</f>
        <v>24</v>
      </c>
      <c r="D324" s="1">
        <f t="shared" ref="D324:D387" ca="1" si="134">RANDBETWEEN(1,6)</f>
        <v>5</v>
      </c>
      <c r="E324" s="1" t="str">
        <f t="shared" ref="E324:E387" ca="1" si="135">VLOOKUP(D324,$CJ$3:$CK$8,2)</f>
        <v>general work</v>
      </c>
      <c r="F324" s="1">
        <f t="shared" ref="F324:F387" ca="1" si="136">RANDBETWEEN(1,5)</f>
        <v>1</v>
      </c>
      <c r="G324" s="1" t="str">
        <f t="shared" ref="G324:G387" ca="1" si="137">VLOOKUP(F324,$CL$3:$CM$7,2)</f>
        <v>High school</v>
      </c>
      <c r="H324" s="1">
        <f t="shared" ref="H324:H387" ca="1" si="138">RANDBETWEEN(0,4)</f>
        <v>1</v>
      </c>
      <c r="I324" s="1">
        <f t="shared" ca="1" si="130"/>
        <v>2</v>
      </c>
      <c r="J324" s="70">
        <f t="shared" ref="J324:J387" ca="1" si="139">RANDBETWEEN(1000,7000)</f>
        <v>1861</v>
      </c>
      <c r="K324" s="1">
        <f t="shared" ref="K324:K387" ca="1" si="140">RANDBETWEEN(1,5)</f>
        <v>2</v>
      </c>
      <c r="L324" s="1" t="str">
        <f t="shared" ref="L324:L387" ca="1" si="141">VLOOKUP(K324,$CN$3:$CO$7,2)</f>
        <v>Miami</v>
      </c>
      <c r="M324" s="70">
        <f t="shared" ref="M324:M387" ca="1" si="142">J324*RANDBETWEEN(3,6)</f>
        <v>9305</v>
      </c>
      <c r="N324" s="70">
        <f t="shared" ref="N324:N387" ca="1" si="143">RAND()*M324</f>
        <v>3803.4492782694074</v>
      </c>
      <c r="O324" s="70">
        <f t="shared" ref="O324:O387" ca="1" si="144">I324*RAND()*J324</f>
        <v>1064.0180242272747</v>
      </c>
      <c r="P324" s="70">
        <f t="shared" ref="P324:P387" ca="1" si="145">RANDBETWEEN(0,O324)</f>
        <v>425</v>
      </c>
      <c r="Q324" s="70">
        <f t="shared" ref="Q324:Q387" ca="1" si="146">RAND()*J324*2</f>
        <v>2410.0190807102545</v>
      </c>
      <c r="R324" s="70">
        <f t="shared" ref="R324:R387" ca="1" si="147">RAND()*J324*1.5</f>
        <v>1359.8557796818418</v>
      </c>
      <c r="S324" s="70">
        <f t="shared" ref="S324:S387" ca="1" si="148">O324+M324+R324</f>
        <v>11728.873803909117</v>
      </c>
      <c r="T324" s="70">
        <f t="shared" ref="T324:T387" ca="1" si="149">N324+P324+Q324</f>
        <v>6638.4683589796614</v>
      </c>
      <c r="U324" s="70">
        <f t="shared" ref="U324:U387" ca="1" si="150">S324-T324</f>
        <v>5090.4054449294554</v>
      </c>
      <c r="W324" s="7">
        <f t="shared" ref="W324:W387" ca="1" si="151">IF(B324="Women",1,0)</f>
        <v>1</v>
      </c>
      <c r="X324" s="4">
        <f t="shared" ref="X324:X387" ca="1" si="152">IF(B324 = "Men",1,0)</f>
        <v>0</v>
      </c>
      <c r="Y324" s="4"/>
      <c r="Z324" s="4"/>
      <c r="AA324" s="8"/>
      <c r="AC324" s="7">
        <f ca="1">IF(Table1[[#This Row],[field of work]] = "teaching",1,0)</f>
        <v>0</v>
      </c>
      <c r="AD324" s="4">
        <f ca="1">IF(Table1[[#This Row],[field of work]] = "health", 1,0)</f>
        <v>0</v>
      </c>
      <c r="AE324" s="4">
        <f ca="1">IF(Table1[[#This Row],[field of work]] = "construction", 1,0)</f>
        <v>0</v>
      </c>
      <c r="AF324" s="4">
        <f ca="1">IF(Table1[[#This Row],[field of work]] = "IT", 1,0)</f>
        <v>0</v>
      </c>
      <c r="AG324" s="4">
        <f ca="1">IF(Table1[[#This Row],[field of work]] = "general work", 1,0)</f>
        <v>1</v>
      </c>
      <c r="AH324" s="4">
        <f ca="1">IF(Table1[[#This Row],[field of work]] = "agriculture", 1,0)</f>
        <v>0</v>
      </c>
      <c r="AI324" s="4"/>
      <c r="AJ324" s="4"/>
      <c r="AK324" s="4"/>
      <c r="AL324" s="4"/>
      <c r="AM324" s="4"/>
      <c r="AN324" s="4"/>
      <c r="AO324" s="8"/>
      <c r="AP324" s="18">
        <f t="shared" ref="AP324:AP387" ca="1" si="153" xml:space="preserve"> O324/I324</f>
        <v>532.00901211363737</v>
      </c>
      <c r="AQ324" s="19"/>
      <c r="AR324" s="23">
        <f ca="1">IF(Table1[[#This Row],[Debt]]&gt;$AS$2,1,0)</f>
        <v>1</v>
      </c>
      <c r="AS324" s="24"/>
      <c r="AT324" s="24"/>
      <c r="AU324" s="19"/>
      <c r="AV324" s="24"/>
      <c r="AW324" s="82">
        <f ca="1">Table1[[#This Row],[Mortage left]]/Table1[[#This Row],[Value of the house]]</f>
        <v>0.40875328084571816</v>
      </c>
      <c r="AX324" s="29">
        <f t="shared" ref="AX324:AX387" ca="1" si="154">IF(AW324&lt;$AY$2,1,0)</f>
        <v>0</v>
      </c>
      <c r="AY324" s="30"/>
      <c r="AZ324" s="19"/>
      <c r="BA324" s="68">
        <f ca="1" xml:space="preserve"> IF(Table1[[#This Row],[Area]]="Sedi Beshr",Table1[[#This Row],[Income]],0)</f>
        <v>0</v>
      </c>
      <c r="BB324" s="65"/>
      <c r="BC324" s="65">
        <f ca="1" xml:space="preserve"> IF(Table1[[#This Row],[Area]]="Miami",Table1[[#This Row],[Income]],0)</f>
        <v>1861</v>
      </c>
      <c r="BD324" s="65"/>
      <c r="BE324" s="65">
        <f ca="1" xml:space="preserve"> IF(Table1[[#This Row],[Area]]="El-Shatbi",Table1[[#This Row],[Income]],0)</f>
        <v>0</v>
      </c>
      <c r="BF324" s="65"/>
      <c r="BG324" s="65">
        <f ca="1" xml:space="preserve"> IF(Table1[[#This Row],[Area]]="el-Hanovil",Table1[[#This Row],[Income]],0)</f>
        <v>0</v>
      </c>
      <c r="BH324" s="65"/>
      <c r="BI324" s="65">
        <f ca="1" xml:space="preserve"> IF(Table1[[#This Row],[Area]]="El-Dekhila",Table1[[#This Row],[Income]],0)</f>
        <v>0</v>
      </c>
      <c r="BJ324" s="66"/>
      <c r="BK324" s="16"/>
      <c r="BL324" s="68">
        <f ca="1"/>
        <v>0</v>
      </c>
      <c r="BM324" s="65"/>
      <c r="BN324" s="65">
        <f ca="1"/>
        <v>0</v>
      </c>
      <c r="BO324" s="65"/>
      <c r="BP324" s="65">
        <f ca="1"/>
        <v>0</v>
      </c>
      <c r="BQ324" s="65"/>
      <c r="BR324" s="65">
        <f ca="1"/>
        <v>0</v>
      </c>
      <c r="BS324" s="65"/>
      <c r="BT324" s="65">
        <f ca="1"/>
        <v>4431</v>
      </c>
      <c r="BU324" s="24"/>
      <c r="BV324" s="65">
        <f ca="1"/>
        <v>0</v>
      </c>
      <c r="BW324" s="19"/>
      <c r="BX324" s="16"/>
      <c r="BY324" s="56">
        <f ca="1">IF(Table1[[#This Row],[Debt]]&gt;Table1[[#This Row],[Income]],1,0)</f>
        <v>1</v>
      </c>
      <c r="BZ324" s="19"/>
      <c r="CA324" s="24"/>
      <c r="CB324" s="76">
        <f t="shared" ca="1" si="129"/>
        <v>22</v>
      </c>
      <c r="CC324" s="24"/>
      <c r="CD324" s="19"/>
      <c r="CE324" s="16"/>
      <c r="CF324" s="16"/>
      <c r="CG324" s="16"/>
      <c r="CH324" s="16"/>
    </row>
    <row r="325" spans="1:86" x14ac:dyDescent="0.35">
      <c r="A325" s="1">
        <f t="shared" ca="1" si="131"/>
        <v>0</v>
      </c>
      <c r="B325" s="1" t="str">
        <f t="shared" ca="1" si="132"/>
        <v>Men</v>
      </c>
      <c r="C325" s="1">
        <f t="shared" ca="1" si="133"/>
        <v>21</v>
      </c>
      <c r="D325" s="1">
        <f t="shared" ca="1" si="134"/>
        <v>2</v>
      </c>
      <c r="E325" s="1" t="str">
        <f t="shared" ca="1" si="135"/>
        <v>construction</v>
      </c>
      <c r="F325" s="1">
        <f t="shared" ca="1" si="136"/>
        <v>3</v>
      </c>
      <c r="G325" s="1" t="str">
        <f t="shared" ca="1" si="137"/>
        <v>university</v>
      </c>
      <c r="H325" s="1">
        <f t="shared" ca="1" si="138"/>
        <v>3</v>
      </c>
      <c r="I325" s="1">
        <f t="shared" ca="1" si="130"/>
        <v>1</v>
      </c>
      <c r="J325" s="70">
        <f t="shared" ca="1" si="139"/>
        <v>1818</v>
      </c>
      <c r="K325" s="1">
        <f t="shared" ca="1" si="140"/>
        <v>5</v>
      </c>
      <c r="L325" s="1" t="str">
        <f t="shared" ca="1" si="141"/>
        <v>Sedi Beshr</v>
      </c>
      <c r="M325" s="70">
        <f t="shared" ca="1" si="142"/>
        <v>5454</v>
      </c>
      <c r="N325" s="70">
        <f t="shared" ca="1" si="143"/>
        <v>3287.0833742835048</v>
      </c>
      <c r="O325" s="70">
        <f t="shared" ca="1" si="144"/>
        <v>550.3594036614511</v>
      </c>
      <c r="P325" s="70">
        <f t="shared" ca="1" si="145"/>
        <v>82</v>
      </c>
      <c r="Q325" s="70">
        <f t="shared" ca="1" si="146"/>
        <v>2559.8992569718016</v>
      </c>
      <c r="R325" s="70">
        <f t="shared" ca="1" si="147"/>
        <v>239.36203073366872</v>
      </c>
      <c r="S325" s="70">
        <f t="shared" ca="1" si="148"/>
        <v>6243.72143439512</v>
      </c>
      <c r="T325" s="70">
        <f t="shared" ca="1" si="149"/>
        <v>5928.9826312553068</v>
      </c>
      <c r="U325" s="70">
        <f t="shared" ca="1" si="150"/>
        <v>314.73880313981317</v>
      </c>
      <c r="W325" s="7">
        <f t="shared" ca="1" si="151"/>
        <v>0</v>
      </c>
      <c r="X325" s="4">
        <f t="shared" ca="1" si="152"/>
        <v>1</v>
      </c>
      <c r="Y325" s="4"/>
      <c r="Z325" s="4"/>
      <c r="AA325" s="8"/>
      <c r="AC325" s="7">
        <f ca="1">IF(Table1[[#This Row],[field of work]] = "teaching",1,0)</f>
        <v>0</v>
      </c>
      <c r="AD325" s="4">
        <f ca="1">IF(Table1[[#This Row],[field of work]] = "health", 1,0)</f>
        <v>0</v>
      </c>
      <c r="AE325" s="4">
        <f ca="1">IF(Table1[[#This Row],[field of work]] = "construction", 1,0)</f>
        <v>1</v>
      </c>
      <c r="AF325" s="4">
        <f ca="1">IF(Table1[[#This Row],[field of work]] = "IT", 1,0)</f>
        <v>0</v>
      </c>
      <c r="AG325" s="4">
        <f ca="1">IF(Table1[[#This Row],[field of work]] = "general work", 1,0)</f>
        <v>0</v>
      </c>
      <c r="AH325" s="4">
        <f ca="1">IF(Table1[[#This Row],[field of work]] = "agriculture", 1,0)</f>
        <v>0</v>
      </c>
      <c r="AI325" s="4"/>
      <c r="AJ325" s="4"/>
      <c r="AK325" s="4"/>
      <c r="AL325" s="4"/>
      <c r="AM325" s="4"/>
      <c r="AN325" s="4"/>
      <c r="AO325" s="8"/>
      <c r="AP325" s="18">
        <f t="shared" ca="1" si="153"/>
        <v>550.3594036614511</v>
      </c>
      <c r="AQ325" s="19"/>
      <c r="AR325" s="23">
        <f ca="1">IF(Table1[[#This Row],[Debt]]&gt;$AS$2,1,0)</f>
        <v>1</v>
      </c>
      <c r="AS325" s="24"/>
      <c r="AT325" s="24"/>
      <c r="AU325" s="19"/>
      <c r="AV325" s="24"/>
      <c r="AW325" s="82">
        <f ca="1">Table1[[#This Row],[Mortage left]]/Table1[[#This Row],[Value of the house]]</f>
        <v>0.60269222117409327</v>
      </c>
      <c r="AX325" s="29">
        <f t="shared" ca="1" si="154"/>
        <v>0</v>
      </c>
      <c r="AY325" s="30"/>
      <c r="AZ325" s="19"/>
      <c r="BA325" s="68">
        <f ca="1" xml:space="preserve"> IF(Table1[[#This Row],[Area]]="Sedi Beshr",Table1[[#This Row],[Income]],0)</f>
        <v>1818</v>
      </c>
      <c r="BB325" s="65"/>
      <c r="BC325" s="65">
        <f ca="1" xml:space="preserve"> IF(Table1[[#This Row],[Area]]="Miami",Table1[[#This Row],[Income]],0)</f>
        <v>0</v>
      </c>
      <c r="BD325" s="65"/>
      <c r="BE325" s="65">
        <f ca="1" xml:space="preserve"> IF(Table1[[#This Row],[Area]]="El-Shatbi",Table1[[#This Row],[Income]],0)</f>
        <v>0</v>
      </c>
      <c r="BF325" s="65"/>
      <c r="BG325" s="65">
        <f ca="1" xml:space="preserve"> IF(Table1[[#This Row],[Area]]="el-Hanovil",Table1[[#This Row],[Income]],0)</f>
        <v>0</v>
      </c>
      <c r="BH325" s="65"/>
      <c r="BI325" s="65">
        <f ca="1" xml:space="preserve"> IF(Table1[[#This Row],[Area]]="El-Dekhila",Table1[[#This Row],[Income]],0)</f>
        <v>0</v>
      </c>
      <c r="BJ325" s="66"/>
      <c r="BK325" s="16"/>
      <c r="BL325" s="68">
        <f ca="1"/>
        <v>0</v>
      </c>
      <c r="BM325" s="65"/>
      <c r="BN325" s="65">
        <f ca="1"/>
        <v>0</v>
      </c>
      <c r="BO325" s="65"/>
      <c r="BP325" s="65">
        <f ca="1"/>
        <v>0</v>
      </c>
      <c r="BQ325" s="65"/>
      <c r="BR325" s="65">
        <f ca="1"/>
        <v>0</v>
      </c>
      <c r="BS325" s="65"/>
      <c r="BT325" s="65">
        <f ca="1"/>
        <v>1861</v>
      </c>
      <c r="BU325" s="24"/>
      <c r="BV325" s="65">
        <f ca="1"/>
        <v>0</v>
      </c>
      <c r="BW325" s="19"/>
      <c r="BX325" s="16"/>
      <c r="BY325" s="56">
        <f ca="1">IF(Table1[[#This Row],[Debt]]&gt;Table1[[#This Row],[Income]],1,0)</f>
        <v>1</v>
      </c>
      <c r="BZ325" s="19"/>
      <c r="CA325" s="24"/>
      <c r="CB325" s="76">
        <f t="shared" ref="CB325:CB388" ca="1" si="155">IF(U324&gt;CC324, C324,0)</f>
        <v>24</v>
      </c>
      <c r="CC325" s="24"/>
      <c r="CD325" s="19"/>
      <c r="CE325" s="16"/>
      <c r="CF325" s="16"/>
      <c r="CG325" s="16"/>
      <c r="CH325" s="16"/>
    </row>
    <row r="326" spans="1:86" x14ac:dyDescent="0.35">
      <c r="A326" s="1">
        <f t="shared" ca="1" si="131"/>
        <v>1</v>
      </c>
      <c r="B326" s="1" t="str">
        <f t="shared" ca="1" si="132"/>
        <v>Women</v>
      </c>
      <c r="C326" s="1">
        <f t="shared" ca="1" si="133"/>
        <v>33</v>
      </c>
      <c r="D326" s="1">
        <f t="shared" ca="1" si="134"/>
        <v>1</v>
      </c>
      <c r="E326" s="1" t="str">
        <f t="shared" ca="1" si="135"/>
        <v>health</v>
      </c>
      <c r="F326" s="1">
        <f t="shared" ca="1" si="136"/>
        <v>2</v>
      </c>
      <c r="G326" s="1" t="str">
        <f t="shared" ca="1" si="137"/>
        <v>college</v>
      </c>
      <c r="H326" s="1">
        <f t="shared" ca="1" si="138"/>
        <v>1</v>
      </c>
      <c r="I326" s="1">
        <f t="shared" ca="1" si="130"/>
        <v>1</v>
      </c>
      <c r="J326" s="70">
        <f t="shared" ca="1" si="139"/>
        <v>6159</v>
      </c>
      <c r="K326" s="1">
        <f t="shared" ca="1" si="140"/>
        <v>3</v>
      </c>
      <c r="L326" s="1" t="str">
        <f t="shared" ca="1" si="141"/>
        <v>El-Hanovil</v>
      </c>
      <c r="M326" s="70">
        <f t="shared" ca="1" si="142"/>
        <v>30795</v>
      </c>
      <c r="N326" s="70">
        <f t="shared" ca="1" si="143"/>
        <v>19267.691239329553</v>
      </c>
      <c r="O326" s="70">
        <f t="shared" ca="1" si="144"/>
        <v>1258.251598703898</v>
      </c>
      <c r="P326" s="70">
        <f t="shared" ca="1" si="145"/>
        <v>211</v>
      </c>
      <c r="Q326" s="70">
        <f t="shared" ca="1" si="146"/>
        <v>11779.928745305202</v>
      </c>
      <c r="R326" s="70">
        <f t="shared" ca="1" si="147"/>
        <v>703.07355267508251</v>
      </c>
      <c r="S326" s="70">
        <f t="shared" ca="1" si="148"/>
        <v>32756.32515137898</v>
      </c>
      <c r="T326" s="70">
        <f t="shared" ca="1" si="149"/>
        <v>31258.619984634755</v>
      </c>
      <c r="U326" s="70">
        <f t="shared" ca="1" si="150"/>
        <v>1497.7051667442247</v>
      </c>
      <c r="W326" s="7">
        <f t="shared" ca="1" si="151"/>
        <v>1</v>
      </c>
      <c r="X326" s="4">
        <f t="shared" ca="1" si="152"/>
        <v>0</v>
      </c>
      <c r="Y326" s="4"/>
      <c r="Z326" s="4"/>
      <c r="AA326" s="8"/>
      <c r="AC326" s="7">
        <f ca="1">IF(Table1[[#This Row],[field of work]] = "teaching",1,0)</f>
        <v>0</v>
      </c>
      <c r="AD326" s="4">
        <f ca="1">IF(Table1[[#This Row],[field of work]] = "health", 1,0)</f>
        <v>1</v>
      </c>
      <c r="AE326" s="4">
        <f ca="1">IF(Table1[[#This Row],[field of work]] = "construction", 1,0)</f>
        <v>0</v>
      </c>
      <c r="AF326" s="4">
        <f ca="1">IF(Table1[[#This Row],[field of work]] = "IT", 1,0)</f>
        <v>0</v>
      </c>
      <c r="AG326" s="4">
        <f ca="1">IF(Table1[[#This Row],[field of work]] = "general work", 1,0)</f>
        <v>0</v>
      </c>
      <c r="AH326" s="4">
        <f ca="1">IF(Table1[[#This Row],[field of work]] = "agriculture", 1,0)</f>
        <v>0</v>
      </c>
      <c r="AI326" s="4"/>
      <c r="AJ326" s="4"/>
      <c r="AK326" s="4"/>
      <c r="AL326" s="4"/>
      <c r="AM326" s="4"/>
      <c r="AN326" s="4"/>
      <c r="AO326" s="8"/>
      <c r="AP326" s="18">
        <f t="shared" ca="1" si="153"/>
        <v>1258.251598703898</v>
      </c>
      <c r="AQ326" s="19"/>
      <c r="AR326" s="23">
        <f ca="1">IF(Table1[[#This Row],[Debt]]&gt;$AS$2,1,0)</f>
        <v>1</v>
      </c>
      <c r="AS326" s="24"/>
      <c r="AT326" s="24"/>
      <c r="AU326" s="19"/>
      <c r="AV326" s="24"/>
      <c r="AW326" s="82">
        <f ca="1">Table1[[#This Row],[Mortage left]]/Table1[[#This Row],[Value of the house]]</f>
        <v>0.62567596166031991</v>
      </c>
      <c r="AX326" s="29">
        <f t="shared" ca="1" si="154"/>
        <v>0</v>
      </c>
      <c r="AY326" s="30"/>
      <c r="AZ326" s="19"/>
      <c r="BA326" s="68">
        <f ca="1" xml:space="preserve"> IF(Table1[[#This Row],[Area]]="Sedi Beshr",Table1[[#This Row],[Income]],0)</f>
        <v>0</v>
      </c>
      <c r="BB326" s="65"/>
      <c r="BC326" s="65">
        <f ca="1" xml:space="preserve"> IF(Table1[[#This Row],[Area]]="Miami",Table1[[#This Row],[Income]],0)</f>
        <v>0</v>
      </c>
      <c r="BD326" s="65"/>
      <c r="BE326" s="65">
        <f ca="1" xml:space="preserve"> IF(Table1[[#This Row],[Area]]="El-Shatbi",Table1[[#This Row],[Income]],0)</f>
        <v>0</v>
      </c>
      <c r="BF326" s="65"/>
      <c r="BG326" s="65">
        <f ca="1" xml:space="preserve"> IF(Table1[[#This Row],[Area]]="el-Hanovil",Table1[[#This Row],[Income]],0)</f>
        <v>6159</v>
      </c>
      <c r="BH326" s="65"/>
      <c r="BI326" s="65">
        <f ca="1" xml:space="preserve"> IF(Table1[[#This Row],[Area]]="El-Dekhila",Table1[[#This Row],[Income]],0)</f>
        <v>0</v>
      </c>
      <c r="BJ326" s="66"/>
      <c r="BK326" s="16"/>
      <c r="BL326" s="68">
        <f ca="1"/>
        <v>0</v>
      </c>
      <c r="BM326" s="65"/>
      <c r="BN326" s="65">
        <f ca="1"/>
        <v>1818</v>
      </c>
      <c r="BO326" s="65"/>
      <c r="BP326" s="65">
        <f ca="1"/>
        <v>0</v>
      </c>
      <c r="BQ326" s="65"/>
      <c r="BR326" s="65">
        <f ca="1"/>
        <v>0</v>
      </c>
      <c r="BS326" s="65"/>
      <c r="BT326" s="65">
        <f ca="1"/>
        <v>0</v>
      </c>
      <c r="BU326" s="24"/>
      <c r="BV326" s="65">
        <f ca="1"/>
        <v>0</v>
      </c>
      <c r="BW326" s="19"/>
      <c r="BX326" s="16"/>
      <c r="BY326" s="56">
        <f ca="1">IF(Table1[[#This Row],[Debt]]&gt;Table1[[#This Row],[Income]],1,0)</f>
        <v>1</v>
      </c>
      <c r="BZ326" s="19"/>
      <c r="CA326" s="24"/>
      <c r="CB326" s="76">
        <f t="shared" ca="1" si="155"/>
        <v>21</v>
      </c>
      <c r="CC326" s="24"/>
      <c r="CD326" s="19"/>
      <c r="CE326" s="16"/>
      <c r="CF326" s="16"/>
      <c r="CG326" s="16"/>
      <c r="CH326" s="16"/>
    </row>
    <row r="327" spans="1:86" x14ac:dyDescent="0.35">
      <c r="A327" s="1">
        <f t="shared" ca="1" si="131"/>
        <v>0</v>
      </c>
      <c r="B327" s="1" t="str">
        <f t="shared" ca="1" si="132"/>
        <v>Men</v>
      </c>
      <c r="C327" s="1">
        <f t="shared" ca="1" si="133"/>
        <v>33</v>
      </c>
      <c r="D327" s="1">
        <f t="shared" ca="1" si="134"/>
        <v>4</v>
      </c>
      <c r="E327" s="1" t="str">
        <f t="shared" ca="1" si="135"/>
        <v>IT</v>
      </c>
      <c r="F327" s="1">
        <f t="shared" ca="1" si="136"/>
        <v>3</v>
      </c>
      <c r="G327" s="1" t="str">
        <f t="shared" ca="1" si="137"/>
        <v>university</v>
      </c>
      <c r="H327" s="1">
        <f t="shared" ca="1" si="138"/>
        <v>3</v>
      </c>
      <c r="I327" s="1">
        <f t="shared" ca="1" si="130"/>
        <v>1</v>
      </c>
      <c r="J327" s="70">
        <f t="shared" ca="1" si="139"/>
        <v>6978</v>
      </c>
      <c r="K327" s="1">
        <f t="shared" ca="1" si="140"/>
        <v>2</v>
      </c>
      <c r="L327" s="1" t="str">
        <f t="shared" ca="1" si="141"/>
        <v>Miami</v>
      </c>
      <c r="M327" s="70">
        <f t="shared" ca="1" si="142"/>
        <v>20934</v>
      </c>
      <c r="N327" s="70">
        <f t="shared" ca="1" si="143"/>
        <v>8922.7582667265615</v>
      </c>
      <c r="O327" s="70">
        <f t="shared" ca="1" si="144"/>
        <v>798.64965995390571</v>
      </c>
      <c r="P327" s="70">
        <f t="shared" ca="1" si="145"/>
        <v>690</v>
      </c>
      <c r="Q327" s="70">
        <f t="shared" ca="1" si="146"/>
        <v>2719.4190662652645</v>
      </c>
      <c r="R327" s="70">
        <f t="shared" ca="1" si="147"/>
        <v>9300.8434773313129</v>
      </c>
      <c r="S327" s="70">
        <f t="shared" ca="1" si="148"/>
        <v>31033.493137285219</v>
      </c>
      <c r="T327" s="70">
        <f t="shared" ca="1" si="149"/>
        <v>12332.177332991825</v>
      </c>
      <c r="U327" s="70">
        <f t="shared" ca="1" si="150"/>
        <v>18701.315804293394</v>
      </c>
      <c r="W327" s="7">
        <f t="shared" ca="1" si="151"/>
        <v>0</v>
      </c>
      <c r="X327" s="4">
        <f t="shared" ca="1" si="152"/>
        <v>1</v>
      </c>
      <c r="Y327" s="4"/>
      <c r="Z327" s="4"/>
      <c r="AA327" s="8"/>
      <c r="AC327" s="7">
        <f ca="1">IF(Table1[[#This Row],[field of work]] = "teaching",1,0)</f>
        <v>0</v>
      </c>
      <c r="AD327" s="4">
        <f ca="1">IF(Table1[[#This Row],[field of work]] = "health", 1,0)</f>
        <v>0</v>
      </c>
      <c r="AE327" s="4">
        <f ca="1">IF(Table1[[#This Row],[field of work]] = "construction", 1,0)</f>
        <v>0</v>
      </c>
      <c r="AF327" s="4">
        <f ca="1">IF(Table1[[#This Row],[field of work]] = "IT", 1,0)</f>
        <v>1</v>
      </c>
      <c r="AG327" s="4">
        <f ca="1">IF(Table1[[#This Row],[field of work]] = "general work", 1,0)</f>
        <v>0</v>
      </c>
      <c r="AH327" s="4">
        <f ca="1">IF(Table1[[#This Row],[field of work]] = "agriculture", 1,0)</f>
        <v>0</v>
      </c>
      <c r="AI327" s="4"/>
      <c r="AJ327" s="4"/>
      <c r="AK327" s="4"/>
      <c r="AL327" s="4"/>
      <c r="AM327" s="4"/>
      <c r="AN327" s="4"/>
      <c r="AO327" s="8"/>
      <c r="AP327" s="18">
        <f t="shared" ca="1" si="153"/>
        <v>798.64965995390571</v>
      </c>
      <c r="AQ327" s="19"/>
      <c r="AR327" s="23">
        <f ca="1">IF(Table1[[#This Row],[Debt]]&gt;$AS$2,1,0)</f>
        <v>1</v>
      </c>
      <c r="AS327" s="24"/>
      <c r="AT327" s="24"/>
      <c r="AU327" s="19"/>
      <c r="AV327" s="24"/>
      <c r="AW327" s="82">
        <f ca="1">Table1[[#This Row],[Mortage left]]/Table1[[#This Row],[Value of the house]]</f>
        <v>0.42623283972134141</v>
      </c>
      <c r="AX327" s="29">
        <f t="shared" ca="1" si="154"/>
        <v>0</v>
      </c>
      <c r="AY327" s="30"/>
      <c r="AZ327" s="19"/>
      <c r="BA327" s="68">
        <f ca="1" xml:space="preserve"> IF(Table1[[#This Row],[Area]]="Sedi Beshr",Table1[[#This Row],[Income]],0)</f>
        <v>0</v>
      </c>
      <c r="BB327" s="65"/>
      <c r="BC327" s="65">
        <f ca="1" xml:space="preserve"> IF(Table1[[#This Row],[Area]]="Miami",Table1[[#This Row],[Income]],0)</f>
        <v>6978</v>
      </c>
      <c r="BD327" s="65"/>
      <c r="BE327" s="65">
        <f ca="1" xml:space="preserve"> IF(Table1[[#This Row],[Area]]="El-Shatbi",Table1[[#This Row],[Income]],0)</f>
        <v>0</v>
      </c>
      <c r="BF327" s="65"/>
      <c r="BG327" s="65">
        <f ca="1" xml:space="preserve"> IF(Table1[[#This Row],[Area]]="el-Hanovil",Table1[[#This Row],[Income]],0)</f>
        <v>0</v>
      </c>
      <c r="BH327" s="65"/>
      <c r="BI327" s="65">
        <f ca="1" xml:space="preserve"> IF(Table1[[#This Row],[Area]]="El-Dekhila",Table1[[#This Row],[Income]],0)</f>
        <v>0</v>
      </c>
      <c r="BJ327" s="66"/>
      <c r="BK327" s="16"/>
      <c r="BL327" s="68">
        <f ca="1"/>
        <v>6159</v>
      </c>
      <c r="BM327" s="65"/>
      <c r="BN327" s="65">
        <f ca="1"/>
        <v>0</v>
      </c>
      <c r="BO327" s="65"/>
      <c r="BP327" s="65">
        <f ca="1"/>
        <v>0</v>
      </c>
      <c r="BQ327" s="65"/>
      <c r="BR327" s="65">
        <f ca="1"/>
        <v>0</v>
      </c>
      <c r="BS327" s="65"/>
      <c r="BT327" s="65">
        <f ca="1"/>
        <v>0</v>
      </c>
      <c r="BU327" s="24"/>
      <c r="BV327" s="65">
        <f ca="1"/>
        <v>0</v>
      </c>
      <c r="BW327" s="19"/>
      <c r="BX327" s="16"/>
      <c r="BY327" s="56">
        <f ca="1">IF(Table1[[#This Row],[Debt]]&gt;Table1[[#This Row],[Income]],1,0)</f>
        <v>0</v>
      </c>
      <c r="BZ327" s="19"/>
      <c r="CA327" s="24"/>
      <c r="CB327" s="76">
        <f t="shared" ca="1" si="155"/>
        <v>33</v>
      </c>
      <c r="CC327" s="24"/>
      <c r="CD327" s="19"/>
      <c r="CE327" s="16"/>
      <c r="CF327" s="16"/>
      <c r="CG327" s="16"/>
      <c r="CH327" s="16"/>
    </row>
    <row r="328" spans="1:86" x14ac:dyDescent="0.35">
      <c r="A328" s="1">
        <f t="shared" ca="1" si="131"/>
        <v>1</v>
      </c>
      <c r="B328" s="1" t="str">
        <f t="shared" ca="1" si="132"/>
        <v>Women</v>
      </c>
      <c r="C328" s="1">
        <f t="shared" ca="1" si="133"/>
        <v>36</v>
      </c>
      <c r="D328" s="1">
        <f t="shared" ca="1" si="134"/>
        <v>5</v>
      </c>
      <c r="E328" s="1" t="str">
        <f t="shared" ca="1" si="135"/>
        <v>general work</v>
      </c>
      <c r="F328" s="1">
        <f t="shared" ca="1" si="136"/>
        <v>3</v>
      </c>
      <c r="G328" s="1" t="str">
        <f t="shared" ca="1" si="137"/>
        <v>university</v>
      </c>
      <c r="H328" s="1">
        <f t="shared" ca="1" si="138"/>
        <v>4</v>
      </c>
      <c r="I328" s="1">
        <f t="shared" ca="1" si="130"/>
        <v>3</v>
      </c>
      <c r="J328" s="70">
        <f t="shared" ca="1" si="139"/>
        <v>3253</v>
      </c>
      <c r="K328" s="1">
        <f t="shared" ca="1" si="140"/>
        <v>5</v>
      </c>
      <c r="L328" s="1" t="str">
        <f t="shared" ca="1" si="141"/>
        <v>Sedi Beshr</v>
      </c>
      <c r="M328" s="70">
        <f t="shared" ca="1" si="142"/>
        <v>16265</v>
      </c>
      <c r="N328" s="70">
        <f t="shared" ca="1" si="143"/>
        <v>1903.5446056948806</v>
      </c>
      <c r="O328" s="70">
        <f t="shared" ca="1" si="144"/>
        <v>4711.2025489509133</v>
      </c>
      <c r="P328" s="70">
        <f t="shared" ca="1" si="145"/>
        <v>3429</v>
      </c>
      <c r="Q328" s="70">
        <f t="shared" ca="1" si="146"/>
        <v>4270.032103185501</v>
      </c>
      <c r="R328" s="70">
        <f t="shared" ca="1" si="147"/>
        <v>137.28623097407547</v>
      </c>
      <c r="S328" s="70">
        <f t="shared" ca="1" si="148"/>
        <v>21113.488779924988</v>
      </c>
      <c r="T328" s="70">
        <f t="shared" ca="1" si="149"/>
        <v>9602.5767088803805</v>
      </c>
      <c r="U328" s="70">
        <f t="shared" ca="1" si="150"/>
        <v>11510.912071044608</v>
      </c>
      <c r="W328" s="7">
        <f t="shared" ca="1" si="151"/>
        <v>1</v>
      </c>
      <c r="X328" s="4">
        <f t="shared" ca="1" si="152"/>
        <v>0</v>
      </c>
      <c r="Y328" s="4"/>
      <c r="Z328" s="4"/>
      <c r="AA328" s="8"/>
      <c r="AC328" s="7">
        <f ca="1">IF(Table1[[#This Row],[field of work]] = "teaching",1,0)</f>
        <v>0</v>
      </c>
      <c r="AD328" s="4">
        <f ca="1">IF(Table1[[#This Row],[field of work]] = "health", 1,0)</f>
        <v>0</v>
      </c>
      <c r="AE328" s="4">
        <f ca="1">IF(Table1[[#This Row],[field of work]] = "construction", 1,0)</f>
        <v>0</v>
      </c>
      <c r="AF328" s="4">
        <f ca="1">IF(Table1[[#This Row],[field of work]] = "IT", 1,0)</f>
        <v>0</v>
      </c>
      <c r="AG328" s="4">
        <f ca="1">IF(Table1[[#This Row],[field of work]] = "general work", 1,0)</f>
        <v>1</v>
      </c>
      <c r="AH328" s="4">
        <f ca="1">IF(Table1[[#This Row],[field of work]] = "agriculture", 1,0)</f>
        <v>0</v>
      </c>
      <c r="AI328" s="4"/>
      <c r="AJ328" s="4"/>
      <c r="AK328" s="4"/>
      <c r="AL328" s="4"/>
      <c r="AM328" s="4"/>
      <c r="AN328" s="4"/>
      <c r="AO328" s="8"/>
      <c r="AP328" s="18">
        <f t="shared" ca="1" si="153"/>
        <v>1570.4008496503045</v>
      </c>
      <c r="AQ328" s="19"/>
      <c r="AR328" s="23">
        <f ca="1">IF(Table1[[#This Row],[Debt]]&gt;$AS$2,1,0)</f>
        <v>1</v>
      </c>
      <c r="AS328" s="24"/>
      <c r="AT328" s="24"/>
      <c r="AU328" s="19"/>
      <c r="AV328" s="24"/>
      <c r="AW328" s="82">
        <f ca="1">Table1[[#This Row],[Mortage left]]/Table1[[#This Row],[Value of the house]]</f>
        <v>0.11703317588041073</v>
      </c>
      <c r="AX328" s="29">
        <f t="shared" ca="1" si="154"/>
        <v>1</v>
      </c>
      <c r="AY328" s="30"/>
      <c r="AZ328" s="19"/>
      <c r="BA328" s="68">
        <f ca="1" xml:space="preserve"> IF(Table1[[#This Row],[Area]]="Sedi Beshr",Table1[[#This Row],[Income]],0)</f>
        <v>3253</v>
      </c>
      <c r="BB328" s="65"/>
      <c r="BC328" s="65">
        <f ca="1" xml:space="preserve"> IF(Table1[[#This Row],[Area]]="Miami",Table1[[#This Row],[Income]],0)</f>
        <v>0</v>
      </c>
      <c r="BD328" s="65"/>
      <c r="BE328" s="65">
        <f ca="1" xml:space="preserve"> IF(Table1[[#This Row],[Area]]="El-Shatbi",Table1[[#This Row],[Income]],0)</f>
        <v>0</v>
      </c>
      <c r="BF328" s="65"/>
      <c r="BG328" s="65">
        <f ca="1" xml:space="preserve"> IF(Table1[[#This Row],[Area]]="el-Hanovil",Table1[[#This Row],[Income]],0)</f>
        <v>0</v>
      </c>
      <c r="BH328" s="65"/>
      <c r="BI328" s="65">
        <f ca="1" xml:space="preserve"> IF(Table1[[#This Row],[Area]]="El-Dekhila",Table1[[#This Row],[Income]],0)</f>
        <v>0</v>
      </c>
      <c r="BJ328" s="66"/>
      <c r="BK328" s="16"/>
      <c r="BL328" s="68">
        <f ca="1"/>
        <v>0</v>
      </c>
      <c r="BM328" s="65"/>
      <c r="BN328" s="65">
        <f ca="1"/>
        <v>0</v>
      </c>
      <c r="BO328" s="65"/>
      <c r="BP328" s="65">
        <f ca="1"/>
        <v>0</v>
      </c>
      <c r="BQ328" s="65"/>
      <c r="BR328" s="65">
        <f ca="1"/>
        <v>6978</v>
      </c>
      <c r="BS328" s="65"/>
      <c r="BT328" s="65">
        <f ca="1"/>
        <v>0</v>
      </c>
      <c r="BU328" s="24"/>
      <c r="BV328" s="65">
        <f ca="1"/>
        <v>0</v>
      </c>
      <c r="BW328" s="19"/>
      <c r="BX328" s="16"/>
      <c r="BY328" s="56">
        <f ca="1">IF(Table1[[#This Row],[Debt]]&gt;Table1[[#This Row],[Income]],1,0)</f>
        <v>1</v>
      </c>
      <c r="BZ328" s="19"/>
      <c r="CA328" s="24"/>
      <c r="CB328" s="76">
        <f t="shared" ca="1" si="155"/>
        <v>33</v>
      </c>
      <c r="CC328" s="24"/>
      <c r="CD328" s="19"/>
      <c r="CE328" s="16"/>
      <c r="CF328" s="16"/>
      <c r="CG328" s="16"/>
      <c r="CH328" s="16"/>
    </row>
    <row r="329" spans="1:86" x14ac:dyDescent="0.35">
      <c r="A329" s="1">
        <f t="shared" ca="1" si="131"/>
        <v>1</v>
      </c>
      <c r="B329" s="1" t="str">
        <f t="shared" ca="1" si="132"/>
        <v>Women</v>
      </c>
      <c r="C329" s="1">
        <f t="shared" ca="1" si="133"/>
        <v>37</v>
      </c>
      <c r="D329" s="1">
        <f t="shared" ca="1" si="134"/>
        <v>2</v>
      </c>
      <c r="E329" s="1" t="str">
        <f t="shared" ca="1" si="135"/>
        <v>construction</v>
      </c>
      <c r="F329" s="1">
        <f t="shared" ca="1" si="136"/>
        <v>3</v>
      </c>
      <c r="G329" s="1" t="str">
        <f t="shared" ca="1" si="137"/>
        <v>university</v>
      </c>
      <c r="H329" s="1">
        <f t="shared" ca="1" si="138"/>
        <v>3</v>
      </c>
      <c r="I329" s="1">
        <f t="shared" ca="1" si="130"/>
        <v>1</v>
      </c>
      <c r="J329" s="70">
        <f t="shared" ca="1" si="139"/>
        <v>5548</v>
      </c>
      <c r="K329" s="1">
        <f t="shared" ca="1" si="140"/>
        <v>5</v>
      </c>
      <c r="L329" s="1" t="str">
        <f t="shared" ca="1" si="141"/>
        <v>Sedi Beshr</v>
      </c>
      <c r="M329" s="70">
        <f t="shared" ca="1" si="142"/>
        <v>27740</v>
      </c>
      <c r="N329" s="70">
        <f t="shared" ca="1" si="143"/>
        <v>11118.82117607623</v>
      </c>
      <c r="O329" s="70">
        <f t="shared" ca="1" si="144"/>
        <v>3677.8646208596374</v>
      </c>
      <c r="P329" s="70">
        <f t="shared" ca="1" si="145"/>
        <v>2898</v>
      </c>
      <c r="Q329" s="70">
        <f t="shared" ca="1" si="146"/>
        <v>9293.7871819793945</v>
      </c>
      <c r="R329" s="70">
        <f t="shared" ca="1" si="147"/>
        <v>6942.3822341098694</v>
      </c>
      <c r="S329" s="70">
        <f t="shared" ca="1" si="148"/>
        <v>38360.246854969504</v>
      </c>
      <c r="T329" s="70">
        <f t="shared" ca="1" si="149"/>
        <v>23310.608358055622</v>
      </c>
      <c r="U329" s="70">
        <f t="shared" ca="1" si="150"/>
        <v>15049.638496913882</v>
      </c>
      <c r="W329" s="7">
        <f t="shared" ca="1" si="151"/>
        <v>1</v>
      </c>
      <c r="X329" s="4">
        <f t="shared" ca="1" si="152"/>
        <v>0</v>
      </c>
      <c r="Y329" s="4"/>
      <c r="Z329" s="4"/>
      <c r="AA329" s="8"/>
      <c r="AC329" s="7">
        <f ca="1">IF(Table1[[#This Row],[field of work]] = "teaching",1,0)</f>
        <v>0</v>
      </c>
      <c r="AD329" s="4">
        <f ca="1">IF(Table1[[#This Row],[field of work]] = "health", 1,0)</f>
        <v>0</v>
      </c>
      <c r="AE329" s="4">
        <f ca="1">IF(Table1[[#This Row],[field of work]] = "construction", 1,0)</f>
        <v>1</v>
      </c>
      <c r="AF329" s="4">
        <f ca="1">IF(Table1[[#This Row],[field of work]] = "IT", 1,0)</f>
        <v>0</v>
      </c>
      <c r="AG329" s="4">
        <f ca="1">IF(Table1[[#This Row],[field of work]] = "general work", 1,0)</f>
        <v>0</v>
      </c>
      <c r="AH329" s="4">
        <f ca="1">IF(Table1[[#This Row],[field of work]] = "agriculture", 1,0)</f>
        <v>0</v>
      </c>
      <c r="AI329" s="4"/>
      <c r="AJ329" s="4"/>
      <c r="AK329" s="4"/>
      <c r="AL329" s="4"/>
      <c r="AM329" s="4"/>
      <c r="AN329" s="4"/>
      <c r="AO329" s="8"/>
      <c r="AP329" s="18">
        <f t="shared" ca="1" si="153"/>
        <v>3677.8646208596374</v>
      </c>
      <c r="AQ329" s="19"/>
      <c r="AR329" s="23">
        <f ca="1">IF(Table1[[#This Row],[Debt]]&gt;$AS$2,1,0)</f>
        <v>1</v>
      </c>
      <c r="AS329" s="24"/>
      <c r="AT329" s="24"/>
      <c r="AU329" s="19"/>
      <c r="AV329" s="24"/>
      <c r="AW329" s="82">
        <f ca="1">Table1[[#This Row],[Mortage left]]/Table1[[#This Row],[Value of the house]]</f>
        <v>0.40082268118515607</v>
      </c>
      <c r="AX329" s="29">
        <f t="shared" ca="1" si="154"/>
        <v>0</v>
      </c>
      <c r="AY329" s="30"/>
      <c r="AZ329" s="19"/>
      <c r="BA329" s="68">
        <f ca="1" xml:space="preserve"> IF(Table1[[#This Row],[Area]]="Sedi Beshr",Table1[[#This Row],[Income]],0)</f>
        <v>5548</v>
      </c>
      <c r="BB329" s="65"/>
      <c r="BC329" s="65">
        <f ca="1" xml:space="preserve"> IF(Table1[[#This Row],[Area]]="Miami",Table1[[#This Row],[Income]],0)</f>
        <v>0</v>
      </c>
      <c r="BD329" s="65"/>
      <c r="BE329" s="65">
        <f ca="1" xml:space="preserve"> IF(Table1[[#This Row],[Area]]="El-Shatbi",Table1[[#This Row],[Income]],0)</f>
        <v>0</v>
      </c>
      <c r="BF329" s="65"/>
      <c r="BG329" s="65">
        <f ca="1" xml:space="preserve"> IF(Table1[[#This Row],[Area]]="el-Hanovil",Table1[[#This Row],[Income]],0)</f>
        <v>0</v>
      </c>
      <c r="BH329" s="65"/>
      <c r="BI329" s="65">
        <f ca="1" xml:space="preserve"> IF(Table1[[#This Row],[Area]]="El-Dekhila",Table1[[#This Row],[Income]],0)</f>
        <v>0</v>
      </c>
      <c r="BJ329" s="66"/>
      <c r="BK329" s="16"/>
      <c r="BL329" s="68">
        <f ca="1"/>
        <v>0</v>
      </c>
      <c r="BM329" s="65"/>
      <c r="BN329" s="65">
        <f ca="1"/>
        <v>0</v>
      </c>
      <c r="BO329" s="65"/>
      <c r="BP329" s="65">
        <f ca="1"/>
        <v>0</v>
      </c>
      <c r="BQ329" s="65"/>
      <c r="BR329" s="65">
        <f ca="1"/>
        <v>0</v>
      </c>
      <c r="BS329" s="65"/>
      <c r="BT329" s="65">
        <f ca="1"/>
        <v>3253</v>
      </c>
      <c r="BU329" s="24"/>
      <c r="BV329" s="65">
        <f ca="1"/>
        <v>0</v>
      </c>
      <c r="BW329" s="19"/>
      <c r="BX329" s="16"/>
      <c r="BY329" s="56">
        <f ca="1">IF(Table1[[#This Row],[Debt]]&gt;Table1[[#This Row],[Income]],1,0)</f>
        <v>1</v>
      </c>
      <c r="BZ329" s="19"/>
      <c r="CA329" s="24"/>
      <c r="CB329" s="76">
        <f t="shared" ca="1" si="155"/>
        <v>36</v>
      </c>
      <c r="CC329" s="24"/>
      <c r="CD329" s="19"/>
      <c r="CE329" s="16"/>
      <c r="CF329" s="16"/>
      <c r="CG329" s="16"/>
      <c r="CH329" s="16"/>
    </row>
    <row r="330" spans="1:86" x14ac:dyDescent="0.35">
      <c r="A330" s="1">
        <f t="shared" ca="1" si="131"/>
        <v>1</v>
      </c>
      <c r="B330" s="1" t="str">
        <f t="shared" ca="1" si="132"/>
        <v>Women</v>
      </c>
      <c r="C330" s="1">
        <f t="shared" ca="1" si="133"/>
        <v>33</v>
      </c>
      <c r="D330" s="1">
        <f t="shared" ca="1" si="134"/>
        <v>1</v>
      </c>
      <c r="E330" s="1" t="str">
        <f t="shared" ca="1" si="135"/>
        <v>health</v>
      </c>
      <c r="F330" s="1">
        <f t="shared" ca="1" si="136"/>
        <v>5</v>
      </c>
      <c r="G330" s="1" t="str">
        <f t="shared" ca="1" si="137"/>
        <v>other</v>
      </c>
      <c r="H330" s="1">
        <f t="shared" ca="1" si="138"/>
        <v>1</v>
      </c>
      <c r="I330" s="1">
        <f t="shared" ca="1" si="130"/>
        <v>2</v>
      </c>
      <c r="J330" s="70">
        <f t="shared" ca="1" si="139"/>
        <v>2242</v>
      </c>
      <c r="K330" s="1">
        <f t="shared" ca="1" si="140"/>
        <v>3</v>
      </c>
      <c r="L330" s="1" t="str">
        <f t="shared" ca="1" si="141"/>
        <v>El-Hanovil</v>
      </c>
      <c r="M330" s="70">
        <f t="shared" ca="1" si="142"/>
        <v>8968</v>
      </c>
      <c r="N330" s="70">
        <f t="shared" ca="1" si="143"/>
        <v>1016.755127934612</v>
      </c>
      <c r="O330" s="70">
        <f t="shared" ca="1" si="144"/>
        <v>145.58459901207101</v>
      </c>
      <c r="P330" s="70">
        <f t="shared" ca="1" si="145"/>
        <v>102</v>
      </c>
      <c r="Q330" s="70">
        <f t="shared" ca="1" si="146"/>
        <v>3064.0354714370187</v>
      </c>
      <c r="R330" s="70">
        <f t="shared" ca="1" si="147"/>
        <v>951.52677416620213</v>
      </c>
      <c r="S330" s="70">
        <f t="shared" ca="1" si="148"/>
        <v>10065.111373178273</v>
      </c>
      <c r="T330" s="70">
        <f t="shared" ca="1" si="149"/>
        <v>4182.7905993716304</v>
      </c>
      <c r="U330" s="70">
        <f t="shared" ca="1" si="150"/>
        <v>5882.320773806643</v>
      </c>
      <c r="W330" s="7">
        <f t="shared" ca="1" si="151"/>
        <v>1</v>
      </c>
      <c r="X330" s="4">
        <f t="shared" ca="1" si="152"/>
        <v>0</v>
      </c>
      <c r="Y330" s="4"/>
      <c r="Z330" s="4"/>
      <c r="AA330" s="8"/>
      <c r="AC330" s="7">
        <f ca="1">IF(Table1[[#This Row],[field of work]] = "teaching",1,0)</f>
        <v>0</v>
      </c>
      <c r="AD330" s="4">
        <f ca="1">IF(Table1[[#This Row],[field of work]] = "health", 1,0)</f>
        <v>1</v>
      </c>
      <c r="AE330" s="4">
        <f ca="1">IF(Table1[[#This Row],[field of work]] = "construction", 1,0)</f>
        <v>0</v>
      </c>
      <c r="AF330" s="4">
        <f ca="1">IF(Table1[[#This Row],[field of work]] = "IT", 1,0)</f>
        <v>0</v>
      </c>
      <c r="AG330" s="4">
        <f ca="1">IF(Table1[[#This Row],[field of work]] = "general work", 1,0)</f>
        <v>0</v>
      </c>
      <c r="AH330" s="4">
        <f ca="1">IF(Table1[[#This Row],[field of work]] = "agriculture", 1,0)</f>
        <v>0</v>
      </c>
      <c r="AI330" s="4"/>
      <c r="AJ330" s="4"/>
      <c r="AK330" s="4"/>
      <c r="AL330" s="4"/>
      <c r="AM330" s="4"/>
      <c r="AN330" s="4"/>
      <c r="AO330" s="8"/>
      <c r="AP330" s="18">
        <f t="shared" ca="1" si="153"/>
        <v>72.792299506035505</v>
      </c>
      <c r="AQ330" s="19"/>
      <c r="AR330" s="23">
        <f ca="1">IF(Table1[[#This Row],[Debt]]&gt;$AS$2,1,0)</f>
        <v>1</v>
      </c>
      <c r="AS330" s="24"/>
      <c r="AT330" s="24"/>
      <c r="AU330" s="19"/>
      <c r="AV330" s="24"/>
      <c r="AW330" s="82">
        <f ca="1">Table1[[#This Row],[Mortage left]]/Table1[[#This Row],[Value of the house]]</f>
        <v>0.11337590632633943</v>
      </c>
      <c r="AX330" s="29">
        <f t="shared" ca="1" si="154"/>
        <v>1</v>
      </c>
      <c r="AY330" s="30"/>
      <c r="AZ330" s="19"/>
      <c r="BA330" s="68">
        <f ca="1" xml:space="preserve"> IF(Table1[[#This Row],[Area]]="Sedi Beshr",Table1[[#This Row],[Income]],0)</f>
        <v>0</v>
      </c>
      <c r="BB330" s="65"/>
      <c r="BC330" s="65">
        <f ca="1" xml:space="preserve"> IF(Table1[[#This Row],[Area]]="Miami",Table1[[#This Row],[Income]],0)</f>
        <v>0</v>
      </c>
      <c r="BD330" s="65"/>
      <c r="BE330" s="65">
        <f ca="1" xml:space="preserve"> IF(Table1[[#This Row],[Area]]="El-Shatbi",Table1[[#This Row],[Income]],0)</f>
        <v>0</v>
      </c>
      <c r="BF330" s="65"/>
      <c r="BG330" s="65">
        <f ca="1" xml:space="preserve"> IF(Table1[[#This Row],[Area]]="el-Hanovil",Table1[[#This Row],[Income]],0)</f>
        <v>2242</v>
      </c>
      <c r="BH330" s="65"/>
      <c r="BI330" s="65">
        <f ca="1" xml:space="preserve"> IF(Table1[[#This Row],[Area]]="El-Dekhila",Table1[[#This Row],[Income]],0)</f>
        <v>0</v>
      </c>
      <c r="BJ330" s="66"/>
      <c r="BK330" s="16"/>
      <c r="BL330" s="68">
        <f ca="1"/>
        <v>0</v>
      </c>
      <c r="BM330" s="65"/>
      <c r="BN330" s="65">
        <f ca="1"/>
        <v>5548</v>
      </c>
      <c r="BO330" s="65"/>
      <c r="BP330" s="65">
        <f ca="1"/>
        <v>0</v>
      </c>
      <c r="BQ330" s="65"/>
      <c r="BR330" s="65">
        <f ca="1"/>
        <v>0</v>
      </c>
      <c r="BS330" s="65"/>
      <c r="BT330" s="65">
        <f ca="1"/>
        <v>0</v>
      </c>
      <c r="BU330" s="24"/>
      <c r="BV330" s="65">
        <f ca="1"/>
        <v>0</v>
      </c>
      <c r="BW330" s="19"/>
      <c r="BX330" s="16"/>
      <c r="BY330" s="56">
        <f ca="1">IF(Table1[[#This Row],[Debt]]&gt;Table1[[#This Row],[Income]],1,0)</f>
        <v>1</v>
      </c>
      <c r="BZ330" s="19"/>
      <c r="CA330" s="24"/>
      <c r="CB330" s="76">
        <f t="shared" ca="1" si="155"/>
        <v>37</v>
      </c>
      <c r="CC330" s="24"/>
      <c r="CD330" s="19"/>
      <c r="CE330" s="16"/>
      <c r="CF330" s="16"/>
      <c r="CG330" s="16"/>
      <c r="CH330" s="16"/>
    </row>
    <row r="331" spans="1:86" x14ac:dyDescent="0.35">
      <c r="A331" s="1">
        <f t="shared" ca="1" si="131"/>
        <v>1</v>
      </c>
      <c r="B331" s="1" t="str">
        <f t="shared" ca="1" si="132"/>
        <v>Women</v>
      </c>
      <c r="C331" s="1">
        <f t="shared" ca="1" si="133"/>
        <v>34</v>
      </c>
      <c r="D331" s="1">
        <f t="shared" ca="1" si="134"/>
        <v>5</v>
      </c>
      <c r="E331" s="1" t="str">
        <f t="shared" ca="1" si="135"/>
        <v>general work</v>
      </c>
      <c r="F331" s="1">
        <f t="shared" ca="1" si="136"/>
        <v>4</v>
      </c>
      <c r="G331" s="1" t="str">
        <f t="shared" ca="1" si="137"/>
        <v>technical</v>
      </c>
      <c r="H331" s="1">
        <f t="shared" ca="1" si="138"/>
        <v>2</v>
      </c>
      <c r="I331" s="1">
        <f t="shared" ca="1" si="130"/>
        <v>2</v>
      </c>
      <c r="J331" s="70">
        <f t="shared" ca="1" si="139"/>
        <v>2217</v>
      </c>
      <c r="K331" s="1">
        <f t="shared" ca="1" si="140"/>
        <v>4</v>
      </c>
      <c r="L331" s="1" t="str">
        <f t="shared" ca="1" si="141"/>
        <v>El-Dekhila</v>
      </c>
      <c r="M331" s="70">
        <f t="shared" ca="1" si="142"/>
        <v>13302</v>
      </c>
      <c r="N331" s="70">
        <f t="shared" ca="1" si="143"/>
        <v>7657.3921657856854</v>
      </c>
      <c r="O331" s="70">
        <f t="shared" ca="1" si="144"/>
        <v>3253.9362614087067</v>
      </c>
      <c r="P331" s="70">
        <f t="shared" ca="1" si="145"/>
        <v>2442</v>
      </c>
      <c r="Q331" s="70">
        <f t="shared" ca="1" si="146"/>
        <v>219.11086571562851</v>
      </c>
      <c r="R331" s="70">
        <f t="shared" ca="1" si="147"/>
        <v>41.617071150664991</v>
      </c>
      <c r="S331" s="70">
        <f t="shared" ca="1" si="148"/>
        <v>16597.553332559371</v>
      </c>
      <c r="T331" s="70">
        <f t="shared" ca="1" si="149"/>
        <v>10318.503031501314</v>
      </c>
      <c r="U331" s="70">
        <f t="shared" ca="1" si="150"/>
        <v>6279.0503010580578</v>
      </c>
      <c r="W331" s="7">
        <f t="shared" ca="1" si="151"/>
        <v>1</v>
      </c>
      <c r="X331" s="4">
        <f t="shared" ca="1" si="152"/>
        <v>0</v>
      </c>
      <c r="Y331" s="4"/>
      <c r="Z331" s="4"/>
      <c r="AA331" s="8"/>
      <c r="AC331" s="7">
        <f ca="1">IF(Table1[[#This Row],[field of work]] = "teaching",1,0)</f>
        <v>0</v>
      </c>
      <c r="AD331" s="4">
        <f ca="1">IF(Table1[[#This Row],[field of work]] = "health", 1,0)</f>
        <v>0</v>
      </c>
      <c r="AE331" s="4">
        <f ca="1">IF(Table1[[#This Row],[field of work]] = "construction", 1,0)</f>
        <v>0</v>
      </c>
      <c r="AF331" s="4">
        <f ca="1">IF(Table1[[#This Row],[field of work]] = "IT", 1,0)</f>
        <v>0</v>
      </c>
      <c r="AG331" s="4">
        <f ca="1">IF(Table1[[#This Row],[field of work]] = "general work", 1,0)</f>
        <v>1</v>
      </c>
      <c r="AH331" s="4">
        <f ca="1">IF(Table1[[#This Row],[field of work]] = "agriculture", 1,0)</f>
        <v>0</v>
      </c>
      <c r="AI331" s="4"/>
      <c r="AJ331" s="4"/>
      <c r="AK331" s="4"/>
      <c r="AL331" s="4"/>
      <c r="AM331" s="4"/>
      <c r="AN331" s="4"/>
      <c r="AO331" s="8"/>
      <c r="AP331" s="18">
        <f t="shared" ca="1" si="153"/>
        <v>1626.9681307043534</v>
      </c>
      <c r="AQ331" s="19"/>
      <c r="AR331" s="23">
        <f ca="1">IF(Table1[[#This Row],[Debt]]&gt;$AS$2,1,0)</f>
        <v>0</v>
      </c>
      <c r="AS331" s="24"/>
      <c r="AT331" s="24"/>
      <c r="AU331" s="19"/>
      <c r="AV331" s="24"/>
      <c r="AW331" s="82">
        <f ca="1">Table1[[#This Row],[Mortage left]]/Table1[[#This Row],[Value of the house]]</f>
        <v>0.57565720687007105</v>
      </c>
      <c r="AX331" s="29">
        <f t="shared" ca="1" si="154"/>
        <v>0</v>
      </c>
      <c r="AY331" s="30"/>
      <c r="AZ331" s="19"/>
      <c r="BA331" s="68">
        <f ca="1" xml:space="preserve"> IF(Table1[[#This Row],[Area]]="Sedi Beshr",Table1[[#This Row],[Income]],0)</f>
        <v>0</v>
      </c>
      <c r="BB331" s="65"/>
      <c r="BC331" s="65">
        <f ca="1" xml:space="preserve"> IF(Table1[[#This Row],[Area]]="Miami",Table1[[#This Row],[Income]],0)</f>
        <v>0</v>
      </c>
      <c r="BD331" s="65"/>
      <c r="BE331" s="65">
        <f ca="1" xml:space="preserve"> IF(Table1[[#This Row],[Area]]="El-Shatbi",Table1[[#This Row],[Income]],0)</f>
        <v>0</v>
      </c>
      <c r="BF331" s="65"/>
      <c r="BG331" s="65">
        <f ca="1" xml:space="preserve"> IF(Table1[[#This Row],[Area]]="el-Hanovil",Table1[[#This Row],[Income]],0)</f>
        <v>0</v>
      </c>
      <c r="BH331" s="65"/>
      <c r="BI331" s="65">
        <f ca="1" xml:space="preserve"> IF(Table1[[#This Row],[Area]]="El-Dekhila",Table1[[#This Row],[Income]],0)</f>
        <v>2217</v>
      </c>
      <c r="BJ331" s="66"/>
      <c r="BK331" s="16"/>
      <c r="BL331" s="68">
        <f ca="1"/>
        <v>2242</v>
      </c>
      <c r="BM331" s="65"/>
      <c r="BN331" s="65">
        <f ca="1"/>
        <v>0</v>
      </c>
      <c r="BO331" s="65"/>
      <c r="BP331" s="65">
        <f ca="1"/>
        <v>0</v>
      </c>
      <c r="BQ331" s="65"/>
      <c r="BR331" s="65">
        <f ca="1"/>
        <v>0</v>
      </c>
      <c r="BS331" s="65"/>
      <c r="BT331" s="65">
        <f ca="1"/>
        <v>0</v>
      </c>
      <c r="BU331" s="24"/>
      <c r="BV331" s="65">
        <f ca="1"/>
        <v>0</v>
      </c>
      <c r="BW331" s="19"/>
      <c r="BX331" s="16"/>
      <c r="BY331" s="56">
        <f ca="1">IF(Table1[[#This Row],[Debt]]&gt;Table1[[#This Row],[Income]],1,0)</f>
        <v>0</v>
      </c>
      <c r="BZ331" s="19"/>
      <c r="CA331" s="24"/>
      <c r="CB331" s="76">
        <f t="shared" ca="1" si="155"/>
        <v>33</v>
      </c>
      <c r="CC331" s="24"/>
      <c r="CD331" s="19"/>
      <c r="CE331" s="16"/>
      <c r="CF331" s="16"/>
      <c r="CG331" s="16"/>
      <c r="CH331" s="16"/>
    </row>
    <row r="332" spans="1:86" x14ac:dyDescent="0.35">
      <c r="A332" s="1">
        <f t="shared" ca="1" si="131"/>
        <v>0</v>
      </c>
      <c r="B332" s="1" t="str">
        <f t="shared" ca="1" si="132"/>
        <v>Men</v>
      </c>
      <c r="C332" s="1">
        <f t="shared" ca="1" si="133"/>
        <v>26</v>
      </c>
      <c r="D332" s="1">
        <f t="shared" ca="1" si="134"/>
        <v>2</v>
      </c>
      <c r="E332" s="1" t="str">
        <f t="shared" ca="1" si="135"/>
        <v>construction</v>
      </c>
      <c r="F332" s="1">
        <f t="shared" ca="1" si="136"/>
        <v>3</v>
      </c>
      <c r="G332" s="1" t="str">
        <f t="shared" ca="1" si="137"/>
        <v>university</v>
      </c>
      <c r="H332" s="1">
        <f t="shared" ca="1" si="138"/>
        <v>1</v>
      </c>
      <c r="I332" s="1">
        <f t="shared" ca="1" si="130"/>
        <v>3</v>
      </c>
      <c r="J332" s="70">
        <f t="shared" ca="1" si="139"/>
        <v>5858</v>
      </c>
      <c r="K332" s="1">
        <f t="shared" ca="1" si="140"/>
        <v>4</v>
      </c>
      <c r="L332" s="1" t="str">
        <f t="shared" ca="1" si="141"/>
        <v>El-Dekhila</v>
      </c>
      <c r="M332" s="70">
        <f t="shared" ca="1" si="142"/>
        <v>17574</v>
      </c>
      <c r="N332" s="70">
        <f t="shared" ca="1" si="143"/>
        <v>10969.686721896169</v>
      </c>
      <c r="O332" s="70">
        <f t="shared" ca="1" si="144"/>
        <v>15272.140609670652</v>
      </c>
      <c r="P332" s="70">
        <f t="shared" ca="1" si="145"/>
        <v>8500</v>
      </c>
      <c r="Q332" s="70">
        <f t="shared" ca="1" si="146"/>
        <v>10947.546970667661</v>
      </c>
      <c r="R332" s="70">
        <f t="shared" ca="1" si="147"/>
        <v>3163.4342010370283</v>
      </c>
      <c r="S332" s="70">
        <f t="shared" ca="1" si="148"/>
        <v>36009.57481070768</v>
      </c>
      <c r="T332" s="70">
        <f t="shared" ca="1" si="149"/>
        <v>30417.23369256383</v>
      </c>
      <c r="U332" s="70">
        <f t="shared" ca="1" si="150"/>
        <v>5592.3411181438496</v>
      </c>
      <c r="W332" s="7">
        <f t="shared" ca="1" si="151"/>
        <v>0</v>
      </c>
      <c r="X332" s="4">
        <f t="shared" ca="1" si="152"/>
        <v>1</v>
      </c>
      <c r="Y332" s="4"/>
      <c r="Z332" s="4"/>
      <c r="AA332" s="8"/>
      <c r="AC332" s="7">
        <f ca="1">IF(Table1[[#This Row],[field of work]] = "teaching",1,0)</f>
        <v>0</v>
      </c>
      <c r="AD332" s="4">
        <f ca="1">IF(Table1[[#This Row],[field of work]] = "health", 1,0)</f>
        <v>0</v>
      </c>
      <c r="AE332" s="4">
        <f ca="1">IF(Table1[[#This Row],[field of work]] = "construction", 1,0)</f>
        <v>1</v>
      </c>
      <c r="AF332" s="4">
        <f ca="1">IF(Table1[[#This Row],[field of work]] = "IT", 1,0)</f>
        <v>0</v>
      </c>
      <c r="AG332" s="4">
        <f ca="1">IF(Table1[[#This Row],[field of work]] = "general work", 1,0)</f>
        <v>0</v>
      </c>
      <c r="AH332" s="4">
        <f ca="1">IF(Table1[[#This Row],[field of work]] = "agriculture", 1,0)</f>
        <v>0</v>
      </c>
      <c r="AI332" s="4"/>
      <c r="AJ332" s="4"/>
      <c r="AK332" s="4"/>
      <c r="AL332" s="4"/>
      <c r="AM332" s="4"/>
      <c r="AN332" s="4"/>
      <c r="AO332" s="8"/>
      <c r="AP332" s="18">
        <f t="shared" ca="1" si="153"/>
        <v>5090.7135365568838</v>
      </c>
      <c r="AQ332" s="19"/>
      <c r="AR332" s="23">
        <f ca="1">IF(Table1[[#This Row],[Debt]]&gt;$AS$2,1,0)</f>
        <v>1</v>
      </c>
      <c r="AS332" s="24"/>
      <c r="AT332" s="24"/>
      <c r="AU332" s="19"/>
      <c r="AV332" s="24"/>
      <c r="AW332" s="82">
        <f ca="1">Table1[[#This Row],[Mortage left]]/Table1[[#This Row],[Value of the house]]</f>
        <v>0.62419976794674914</v>
      </c>
      <c r="AX332" s="29">
        <f t="shared" ca="1" si="154"/>
        <v>0</v>
      </c>
      <c r="AY332" s="30"/>
      <c r="AZ332" s="19"/>
      <c r="BA332" s="68">
        <f ca="1" xml:space="preserve"> IF(Table1[[#This Row],[Area]]="Sedi Beshr",Table1[[#This Row],[Income]],0)</f>
        <v>0</v>
      </c>
      <c r="BB332" s="65"/>
      <c r="BC332" s="65">
        <f ca="1" xml:space="preserve"> IF(Table1[[#This Row],[Area]]="Miami",Table1[[#This Row],[Income]],0)</f>
        <v>0</v>
      </c>
      <c r="BD332" s="65"/>
      <c r="BE332" s="65">
        <f ca="1" xml:space="preserve"> IF(Table1[[#This Row],[Area]]="El-Shatbi",Table1[[#This Row],[Income]],0)</f>
        <v>0</v>
      </c>
      <c r="BF332" s="65"/>
      <c r="BG332" s="65">
        <f ca="1" xml:space="preserve"> IF(Table1[[#This Row],[Area]]="el-Hanovil",Table1[[#This Row],[Income]],0)</f>
        <v>0</v>
      </c>
      <c r="BH332" s="65"/>
      <c r="BI332" s="65">
        <f ca="1" xml:space="preserve"> IF(Table1[[#This Row],[Area]]="El-Dekhila",Table1[[#This Row],[Income]],0)</f>
        <v>5858</v>
      </c>
      <c r="BJ332" s="66"/>
      <c r="BK332" s="16"/>
      <c r="BL332" s="68">
        <f ca="1"/>
        <v>0</v>
      </c>
      <c r="BM332" s="65"/>
      <c r="BN332" s="65">
        <f ca="1"/>
        <v>0</v>
      </c>
      <c r="BO332" s="65"/>
      <c r="BP332" s="65">
        <f ca="1"/>
        <v>0</v>
      </c>
      <c r="BQ332" s="65"/>
      <c r="BR332" s="65">
        <f ca="1"/>
        <v>0</v>
      </c>
      <c r="BS332" s="65"/>
      <c r="BT332" s="65">
        <f ca="1"/>
        <v>2217</v>
      </c>
      <c r="BU332" s="24"/>
      <c r="BV332" s="65">
        <f ca="1"/>
        <v>0</v>
      </c>
      <c r="BW332" s="19"/>
      <c r="BX332" s="16"/>
      <c r="BY332" s="56">
        <f ca="1">IF(Table1[[#This Row],[Debt]]&gt;Table1[[#This Row],[Income]],1,0)</f>
        <v>1</v>
      </c>
      <c r="BZ332" s="19"/>
      <c r="CA332" s="24"/>
      <c r="CB332" s="76">
        <f t="shared" ca="1" si="155"/>
        <v>34</v>
      </c>
      <c r="CC332" s="24"/>
      <c r="CD332" s="19"/>
      <c r="CE332" s="16"/>
      <c r="CF332" s="16"/>
      <c r="CG332" s="16"/>
      <c r="CH332" s="16"/>
    </row>
    <row r="333" spans="1:86" x14ac:dyDescent="0.35">
      <c r="A333" s="1">
        <f t="shared" ca="1" si="131"/>
        <v>0</v>
      </c>
      <c r="B333" s="1" t="str">
        <f t="shared" ca="1" si="132"/>
        <v>Men</v>
      </c>
      <c r="C333" s="1">
        <f t="shared" ca="1" si="133"/>
        <v>22</v>
      </c>
      <c r="D333" s="1">
        <f t="shared" ca="1" si="134"/>
        <v>2</v>
      </c>
      <c r="E333" s="1" t="str">
        <f t="shared" ca="1" si="135"/>
        <v>construction</v>
      </c>
      <c r="F333" s="1">
        <f t="shared" ca="1" si="136"/>
        <v>5</v>
      </c>
      <c r="G333" s="1" t="str">
        <f t="shared" ca="1" si="137"/>
        <v>other</v>
      </c>
      <c r="H333" s="1">
        <f t="shared" ca="1" si="138"/>
        <v>1</v>
      </c>
      <c r="I333" s="1">
        <f t="shared" ca="1" si="130"/>
        <v>1</v>
      </c>
      <c r="J333" s="70">
        <f t="shared" ca="1" si="139"/>
        <v>4674</v>
      </c>
      <c r="K333" s="1">
        <f t="shared" ca="1" si="140"/>
        <v>4</v>
      </c>
      <c r="L333" s="1" t="str">
        <f t="shared" ca="1" si="141"/>
        <v>El-Dekhila</v>
      </c>
      <c r="M333" s="70">
        <f t="shared" ca="1" si="142"/>
        <v>23370</v>
      </c>
      <c r="N333" s="70">
        <f t="shared" ca="1" si="143"/>
        <v>8110.7922632647487</v>
      </c>
      <c r="O333" s="70">
        <f t="shared" ca="1" si="144"/>
        <v>3259.6585553785089</v>
      </c>
      <c r="P333" s="70">
        <f t="shared" ca="1" si="145"/>
        <v>1518</v>
      </c>
      <c r="Q333" s="70">
        <f t="shared" ca="1" si="146"/>
        <v>3674.6073489746968</v>
      </c>
      <c r="R333" s="70">
        <f t="shared" ca="1" si="147"/>
        <v>3011.8799060938354</v>
      </c>
      <c r="S333" s="70">
        <f t="shared" ca="1" si="148"/>
        <v>29641.538461472344</v>
      </c>
      <c r="T333" s="70">
        <f t="shared" ca="1" si="149"/>
        <v>13303.399612239446</v>
      </c>
      <c r="U333" s="70">
        <f t="shared" ca="1" si="150"/>
        <v>16338.138849232899</v>
      </c>
      <c r="W333" s="7">
        <f t="shared" ca="1" si="151"/>
        <v>0</v>
      </c>
      <c r="X333" s="4">
        <f t="shared" ca="1" si="152"/>
        <v>1</v>
      </c>
      <c r="Y333" s="4"/>
      <c r="Z333" s="4"/>
      <c r="AA333" s="8"/>
      <c r="AC333" s="7">
        <f ca="1">IF(Table1[[#This Row],[field of work]] = "teaching",1,0)</f>
        <v>0</v>
      </c>
      <c r="AD333" s="4">
        <f ca="1">IF(Table1[[#This Row],[field of work]] = "health", 1,0)</f>
        <v>0</v>
      </c>
      <c r="AE333" s="4">
        <f ca="1">IF(Table1[[#This Row],[field of work]] = "construction", 1,0)</f>
        <v>1</v>
      </c>
      <c r="AF333" s="4">
        <f ca="1">IF(Table1[[#This Row],[field of work]] = "IT", 1,0)</f>
        <v>0</v>
      </c>
      <c r="AG333" s="4">
        <f ca="1">IF(Table1[[#This Row],[field of work]] = "general work", 1,0)</f>
        <v>0</v>
      </c>
      <c r="AH333" s="4">
        <f ca="1">IF(Table1[[#This Row],[field of work]] = "agriculture", 1,0)</f>
        <v>0</v>
      </c>
      <c r="AI333" s="4"/>
      <c r="AJ333" s="4"/>
      <c r="AK333" s="4"/>
      <c r="AL333" s="4"/>
      <c r="AM333" s="4"/>
      <c r="AN333" s="4"/>
      <c r="AO333" s="8"/>
      <c r="AP333" s="18">
        <f t="shared" ca="1" si="153"/>
        <v>3259.6585553785089</v>
      </c>
      <c r="AQ333" s="19"/>
      <c r="AR333" s="23">
        <f ca="1">IF(Table1[[#This Row],[Debt]]&gt;$AS$2,1,0)</f>
        <v>1</v>
      </c>
      <c r="AS333" s="24"/>
      <c r="AT333" s="24"/>
      <c r="AU333" s="19"/>
      <c r="AV333" s="24"/>
      <c r="AW333" s="82">
        <f ca="1">Table1[[#This Row],[Mortage left]]/Table1[[#This Row],[Value of the house]]</f>
        <v>0.34706000270709236</v>
      </c>
      <c r="AX333" s="29">
        <f t="shared" ca="1" si="154"/>
        <v>0</v>
      </c>
      <c r="AY333" s="30"/>
      <c r="AZ333" s="19"/>
      <c r="BA333" s="68">
        <f ca="1" xml:space="preserve"> IF(Table1[[#This Row],[Area]]="Sedi Beshr",Table1[[#This Row],[Income]],0)</f>
        <v>0</v>
      </c>
      <c r="BB333" s="65"/>
      <c r="BC333" s="65">
        <f ca="1" xml:space="preserve"> IF(Table1[[#This Row],[Area]]="Miami",Table1[[#This Row],[Income]],0)</f>
        <v>0</v>
      </c>
      <c r="BD333" s="65"/>
      <c r="BE333" s="65">
        <f ca="1" xml:space="preserve"> IF(Table1[[#This Row],[Area]]="El-Shatbi",Table1[[#This Row],[Income]],0)</f>
        <v>0</v>
      </c>
      <c r="BF333" s="65"/>
      <c r="BG333" s="65">
        <f ca="1" xml:space="preserve"> IF(Table1[[#This Row],[Area]]="el-Hanovil",Table1[[#This Row],[Income]],0)</f>
        <v>0</v>
      </c>
      <c r="BH333" s="65"/>
      <c r="BI333" s="65">
        <f ca="1" xml:space="preserve"> IF(Table1[[#This Row],[Area]]="El-Dekhila",Table1[[#This Row],[Income]],0)</f>
        <v>4674</v>
      </c>
      <c r="BJ333" s="66"/>
      <c r="BK333" s="16"/>
      <c r="BL333" s="68">
        <f ca="1"/>
        <v>0</v>
      </c>
      <c r="BM333" s="65"/>
      <c r="BN333" s="65">
        <f ca="1"/>
        <v>5858</v>
      </c>
      <c r="BO333" s="65"/>
      <c r="BP333" s="65">
        <f ca="1"/>
        <v>0</v>
      </c>
      <c r="BQ333" s="65"/>
      <c r="BR333" s="65">
        <f ca="1"/>
        <v>0</v>
      </c>
      <c r="BS333" s="65"/>
      <c r="BT333" s="65">
        <f ca="1"/>
        <v>0</v>
      </c>
      <c r="BU333" s="24"/>
      <c r="BV333" s="65">
        <f ca="1"/>
        <v>0</v>
      </c>
      <c r="BW333" s="19"/>
      <c r="BX333" s="16"/>
      <c r="BY333" s="56">
        <f ca="1">IF(Table1[[#This Row],[Debt]]&gt;Table1[[#This Row],[Income]],1,0)</f>
        <v>0</v>
      </c>
      <c r="BZ333" s="19"/>
      <c r="CA333" s="24"/>
      <c r="CB333" s="76">
        <f t="shared" ca="1" si="155"/>
        <v>26</v>
      </c>
      <c r="CC333" s="24"/>
      <c r="CD333" s="19"/>
      <c r="CE333" s="16"/>
      <c r="CF333" s="16"/>
      <c r="CG333" s="16"/>
      <c r="CH333" s="16"/>
    </row>
    <row r="334" spans="1:86" x14ac:dyDescent="0.35">
      <c r="A334" s="1">
        <f t="shared" ca="1" si="131"/>
        <v>0</v>
      </c>
      <c r="B334" s="1" t="str">
        <f t="shared" ca="1" si="132"/>
        <v>Men</v>
      </c>
      <c r="C334" s="1">
        <f t="shared" ca="1" si="133"/>
        <v>34</v>
      </c>
      <c r="D334" s="1">
        <f t="shared" ca="1" si="134"/>
        <v>2</v>
      </c>
      <c r="E334" s="1" t="str">
        <f t="shared" ca="1" si="135"/>
        <v>construction</v>
      </c>
      <c r="F334" s="1">
        <f t="shared" ca="1" si="136"/>
        <v>4</v>
      </c>
      <c r="G334" s="1" t="str">
        <f t="shared" ca="1" si="137"/>
        <v>technical</v>
      </c>
      <c r="H334" s="1">
        <f t="shared" ca="1" si="138"/>
        <v>3</v>
      </c>
      <c r="I334" s="1">
        <f t="shared" ca="1" si="130"/>
        <v>3</v>
      </c>
      <c r="J334" s="70">
        <f t="shared" ca="1" si="139"/>
        <v>3378</v>
      </c>
      <c r="K334" s="1">
        <f t="shared" ca="1" si="140"/>
        <v>2</v>
      </c>
      <c r="L334" s="1" t="str">
        <f t="shared" ca="1" si="141"/>
        <v>Miami</v>
      </c>
      <c r="M334" s="70">
        <f t="shared" ca="1" si="142"/>
        <v>13512</v>
      </c>
      <c r="N334" s="70">
        <f t="shared" ca="1" si="143"/>
        <v>1754.4756570862685</v>
      </c>
      <c r="O334" s="70">
        <f t="shared" ca="1" si="144"/>
        <v>8205.6572188625087</v>
      </c>
      <c r="P334" s="70">
        <f t="shared" ca="1" si="145"/>
        <v>2296</v>
      </c>
      <c r="Q334" s="70">
        <f t="shared" ca="1" si="146"/>
        <v>1224.7781402141436</v>
      </c>
      <c r="R334" s="70">
        <f t="shared" ca="1" si="147"/>
        <v>3298.2501594331375</v>
      </c>
      <c r="S334" s="70">
        <f t="shared" ca="1" si="148"/>
        <v>25015.907378295644</v>
      </c>
      <c r="T334" s="70">
        <f t="shared" ca="1" si="149"/>
        <v>5275.2537973004119</v>
      </c>
      <c r="U334" s="70">
        <f t="shared" ca="1" si="150"/>
        <v>19740.653580995233</v>
      </c>
      <c r="W334" s="7">
        <f t="shared" ca="1" si="151"/>
        <v>0</v>
      </c>
      <c r="X334" s="4">
        <f t="shared" ca="1" si="152"/>
        <v>1</v>
      </c>
      <c r="Y334" s="4"/>
      <c r="Z334" s="4"/>
      <c r="AA334" s="8"/>
      <c r="AC334" s="7">
        <f ca="1">IF(Table1[[#This Row],[field of work]] = "teaching",1,0)</f>
        <v>0</v>
      </c>
      <c r="AD334" s="4">
        <f ca="1">IF(Table1[[#This Row],[field of work]] = "health", 1,0)</f>
        <v>0</v>
      </c>
      <c r="AE334" s="4">
        <f ca="1">IF(Table1[[#This Row],[field of work]] = "construction", 1,0)</f>
        <v>1</v>
      </c>
      <c r="AF334" s="4">
        <f ca="1">IF(Table1[[#This Row],[field of work]] = "IT", 1,0)</f>
        <v>0</v>
      </c>
      <c r="AG334" s="4">
        <f ca="1">IF(Table1[[#This Row],[field of work]] = "general work", 1,0)</f>
        <v>0</v>
      </c>
      <c r="AH334" s="4">
        <f ca="1">IF(Table1[[#This Row],[field of work]] = "agriculture", 1,0)</f>
        <v>0</v>
      </c>
      <c r="AI334" s="4"/>
      <c r="AJ334" s="4"/>
      <c r="AK334" s="4"/>
      <c r="AL334" s="4"/>
      <c r="AM334" s="4"/>
      <c r="AN334" s="4"/>
      <c r="AO334" s="8"/>
      <c r="AP334" s="18">
        <f t="shared" ca="1" si="153"/>
        <v>2735.2190729541694</v>
      </c>
      <c r="AQ334" s="19"/>
      <c r="AR334" s="23">
        <f ca="1">IF(Table1[[#This Row],[Debt]]&gt;$AS$2,1,0)</f>
        <v>1</v>
      </c>
      <c r="AS334" s="24"/>
      <c r="AT334" s="24"/>
      <c r="AU334" s="19"/>
      <c r="AV334" s="24"/>
      <c r="AW334" s="82">
        <f ca="1">Table1[[#This Row],[Mortage left]]/Table1[[#This Row],[Value of the house]]</f>
        <v>0.12984574134741478</v>
      </c>
      <c r="AX334" s="29">
        <f t="shared" ca="1" si="154"/>
        <v>1</v>
      </c>
      <c r="AY334" s="30"/>
      <c r="AZ334" s="19"/>
      <c r="BA334" s="68">
        <f ca="1" xml:space="preserve"> IF(Table1[[#This Row],[Area]]="Sedi Beshr",Table1[[#This Row],[Income]],0)</f>
        <v>0</v>
      </c>
      <c r="BB334" s="65"/>
      <c r="BC334" s="65">
        <f ca="1" xml:space="preserve"> IF(Table1[[#This Row],[Area]]="Miami",Table1[[#This Row],[Income]],0)</f>
        <v>3378</v>
      </c>
      <c r="BD334" s="65"/>
      <c r="BE334" s="65">
        <f ca="1" xml:space="preserve"> IF(Table1[[#This Row],[Area]]="El-Shatbi",Table1[[#This Row],[Income]],0)</f>
        <v>0</v>
      </c>
      <c r="BF334" s="65"/>
      <c r="BG334" s="65">
        <f ca="1" xml:space="preserve"> IF(Table1[[#This Row],[Area]]="el-Hanovil",Table1[[#This Row],[Income]],0)</f>
        <v>0</v>
      </c>
      <c r="BH334" s="65"/>
      <c r="BI334" s="65">
        <f ca="1" xml:space="preserve"> IF(Table1[[#This Row],[Area]]="El-Dekhila",Table1[[#This Row],[Income]],0)</f>
        <v>0</v>
      </c>
      <c r="BJ334" s="66"/>
      <c r="BK334" s="16"/>
      <c r="BL334" s="68">
        <f ca="1"/>
        <v>0</v>
      </c>
      <c r="BM334" s="65"/>
      <c r="BN334" s="65">
        <f ca="1"/>
        <v>4674</v>
      </c>
      <c r="BO334" s="65"/>
      <c r="BP334" s="65">
        <f ca="1"/>
        <v>0</v>
      </c>
      <c r="BQ334" s="65"/>
      <c r="BR334" s="65">
        <f ca="1"/>
        <v>0</v>
      </c>
      <c r="BS334" s="65"/>
      <c r="BT334" s="65">
        <f ca="1"/>
        <v>0</v>
      </c>
      <c r="BU334" s="24"/>
      <c r="BV334" s="65">
        <f ca="1"/>
        <v>0</v>
      </c>
      <c r="BW334" s="19"/>
      <c r="BX334" s="16"/>
      <c r="BY334" s="56">
        <f ca="1">IF(Table1[[#This Row],[Debt]]&gt;Table1[[#This Row],[Income]],1,0)</f>
        <v>0</v>
      </c>
      <c r="BZ334" s="19"/>
      <c r="CA334" s="24"/>
      <c r="CB334" s="76">
        <f t="shared" ca="1" si="155"/>
        <v>22</v>
      </c>
      <c r="CC334" s="24"/>
      <c r="CD334" s="19"/>
      <c r="CE334" s="16"/>
      <c r="CF334" s="16"/>
      <c r="CG334" s="16"/>
      <c r="CH334" s="16"/>
    </row>
    <row r="335" spans="1:86" x14ac:dyDescent="0.35">
      <c r="A335" s="1">
        <f t="shared" ca="1" si="131"/>
        <v>0</v>
      </c>
      <c r="B335" s="1" t="str">
        <f t="shared" ca="1" si="132"/>
        <v>Men</v>
      </c>
      <c r="C335" s="1">
        <f t="shared" ca="1" si="133"/>
        <v>20</v>
      </c>
      <c r="D335" s="1">
        <f t="shared" ca="1" si="134"/>
        <v>5</v>
      </c>
      <c r="E335" s="1" t="str">
        <f t="shared" ca="1" si="135"/>
        <v>general work</v>
      </c>
      <c r="F335" s="1">
        <f t="shared" ca="1" si="136"/>
        <v>3</v>
      </c>
      <c r="G335" s="1" t="str">
        <f t="shared" ca="1" si="137"/>
        <v>university</v>
      </c>
      <c r="H335" s="1">
        <f t="shared" ca="1" si="138"/>
        <v>1</v>
      </c>
      <c r="I335" s="1">
        <f t="shared" ca="1" si="130"/>
        <v>3</v>
      </c>
      <c r="J335" s="70">
        <f t="shared" ca="1" si="139"/>
        <v>2846</v>
      </c>
      <c r="K335" s="1">
        <f t="shared" ca="1" si="140"/>
        <v>5</v>
      </c>
      <c r="L335" s="1" t="str">
        <f t="shared" ca="1" si="141"/>
        <v>Sedi Beshr</v>
      </c>
      <c r="M335" s="70">
        <f t="shared" ca="1" si="142"/>
        <v>8538</v>
      </c>
      <c r="N335" s="70">
        <f t="shared" ca="1" si="143"/>
        <v>7795.9951813602647</v>
      </c>
      <c r="O335" s="70">
        <f t="shared" ca="1" si="144"/>
        <v>729.37880335125737</v>
      </c>
      <c r="P335" s="70">
        <f t="shared" ca="1" si="145"/>
        <v>267</v>
      </c>
      <c r="Q335" s="70">
        <f t="shared" ca="1" si="146"/>
        <v>1557.5686504233759</v>
      </c>
      <c r="R335" s="70">
        <f t="shared" ca="1" si="147"/>
        <v>3497.393574628084</v>
      </c>
      <c r="S335" s="70">
        <f t="shared" ca="1" si="148"/>
        <v>12764.772377979341</v>
      </c>
      <c r="T335" s="70">
        <f t="shared" ca="1" si="149"/>
        <v>9620.5638317836401</v>
      </c>
      <c r="U335" s="70">
        <f t="shared" ca="1" si="150"/>
        <v>3144.2085461957013</v>
      </c>
      <c r="W335" s="7">
        <f t="shared" ca="1" si="151"/>
        <v>0</v>
      </c>
      <c r="X335" s="4">
        <f t="shared" ca="1" si="152"/>
        <v>1</v>
      </c>
      <c r="Y335" s="4"/>
      <c r="Z335" s="4"/>
      <c r="AA335" s="8"/>
      <c r="AC335" s="7">
        <f ca="1">IF(Table1[[#This Row],[field of work]] = "teaching",1,0)</f>
        <v>0</v>
      </c>
      <c r="AD335" s="4">
        <f ca="1">IF(Table1[[#This Row],[field of work]] = "health", 1,0)</f>
        <v>0</v>
      </c>
      <c r="AE335" s="4">
        <f ca="1">IF(Table1[[#This Row],[field of work]] = "construction", 1,0)</f>
        <v>0</v>
      </c>
      <c r="AF335" s="4">
        <f ca="1">IF(Table1[[#This Row],[field of work]] = "IT", 1,0)</f>
        <v>0</v>
      </c>
      <c r="AG335" s="4">
        <f ca="1">IF(Table1[[#This Row],[field of work]] = "general work", 1,0)</f>
        <v>1</v>
      </c>
      <c r="AH335" s="4">
        <f ca="1">IF(Table1[[#This Row],[field of work]] = "agriculture", 1,0)</f>
        <v>0</v>
      </c>
      <c r="AI335" s="4"/>
      <c r="AJ335" s="4"/>
      <c r="AK335" s="4"/>
      <c r="AL335" s="4"/>
      <c r="AM335" s="4"/>
      <c r="AN335" s="4"/>
      <c r="AO335" s="8"/>
      <c r="AP335" s="18">
        <f t="shared" ca="1" si="153"/>
        <v>243.12626778375247</v>
      </c>
      <c r="AQ335" s="19"/>
      <c r="AR335" s="23">
        <f ca="1">IF(Table1[[#This Row],[Debt]]&gt;$AS$2,1,0)</f>
        <v>1</v>
      </c>
      <c r="AS335" s="24"/>
      <c r="AT335" s="24"/>
      <c r="AU335" s="19"/>
      <c r="AV335" s="24"/>
      <c r="AW335" s="82">
        <f ca="1">Table1[[#This Row],[Mortage left]]/Table1[[#This Row],[Value of the house]]</f>
        <v>0.91309383712347914</v>
      </c>
      <c r="AX335" s="29">
        <f t="shared" ca="1" si="154"/>
        <v>0</v>
      </c>
      <c r="AY335" s="30"/>
      <c r="AZ335" s="19"/>
      <c r="BA335" s="68">
        <f ca="1" xml:space="preserve"> IF(Table1[[#This Row],[Area]]="Sedi Beshr",Table1[[#This Row],[Income]],0)</f>
        <v>2846</v>
      </c>
      <c r="BB335" s="65"/>
      <c r="BC335" s="65">
        <f ca="1" xml:space="preserve"> IF(Table1[[#This Row],[Area]]="Miami",Table1[[#This Row],[Income]],0)</f>
        <v>0</v>
      </c>
      <c r="BD335" s="65"/>
      <c r="BE335" s="65">
        <f ca="1" xml:space="preserve"> IF(Table1[[#This Row],[Area]]="El-Shatbi",Table1[[#This Row],[Income]],0)</f>
        <v>0</v>
      </c>
      <c r="BF335" s="65"/>
      <c r="BG335" s="65">
        <f ca="1" xml:space="preserve"> IF(Table1[[#This Row],[Area]]="el-Hanovil",Table1[[#This Row],[Income]],0)</f>
        <v>0</v>
      </c>
      <c r="BH335" s="65"/>
      <c r="BI335" s="65">
        <f ca="1" xml:space="preserve"> IF(Table1[[#This Row],[Area]]="El-Dekhila",Table1[[#This Row],[Income]],0)</f>
        <v>0</v>
      </c>
      <c r="BJ335" s="66"/>
      <c r="BK335" s="16"/>
      <c r="BL335" s="68">
        <f ca="1"/>
        <v>0</v>
      </c>
      <c r="BM335" s="65"/>
      <c r="BN335" s="65">
        <f ca="1"/>
        <v>3378</v>
      </c>
      <c r="BO335" s="65"/>
      <c r="BP335" s="65">
        <f ca="1"/>
        <v>0</v>
      </c>
      <c r="BQ335" s="65"/>
      <c r="BR335" s="65">
        <f ca="1"/>
        <v>0</v>
      </c>
      <c r="BS335" s="65"/>
      <c r="BT335" s="65">
        <f ca="1"/>
        <v>0</v>
      </c>
      <c r="BU335" s="24"/>
      <c r="BV335" s="65">
        <f ca="1"/>
        <v>0</v>
      </c>
      <c r="BW335" s="19"/>
      <c r="BX335" s="16"/>
      <c r="BY335" s="56">
        <f ca="1">IF(Table1[[#This Row],[Debt]]&gt;Table1[[#This Row],[Income]],1,0)</f>
        <v>0</v>
      </c>
      <c r="BZ335" s="19"/>
      <c r="CA335" s="24"/>
      <c r="CB335" s="76">
        <f t="shared" ca="1" si="155"/>
        <v>34</v>
      </c>
      <c r="CC335" s="24"/>
      <c r="CD335" s="19"/>
      <c r="CE335" s="16"/>
      <c r="CF335" s="16"/>
      <c r="CG335" s="16"/>
      <c r="CH335" s="16"/>
    </row>
    <row r="336" spans="1:86" x14ac:dyDescent="0.35">
      <c r="A336" s="1">
        <f t="shared" ca="1" si="131"/>
        <v>0</v>
      </c>
      <c r="B336" s="1" t="str">
        <f t="shared" ca="1" si="132"/>
        <v>Men</v>
      </c>
      <c r="C336" s="1">
        <f t="shared" ca="1" si="133"/>
        <v>32</v>
      </c>
      <c r="D336" s="1">
        <f t="shared" ca="1" si="134"/>
        <v>6</v>
      </c>
      <c r="E336" s="1" t="str">
        <f t="shared" ca="1" si="135"/>
        <v>agriculture</v>
      </c>
      <c r="F336" s="1">
        <f t="shared" ca="1" si="136"/>
        <v>1</v>
      </c>
      <c r="G336" s="1" t="str">
        <f t="shared" ca="1" si="137"/>
        <v>High school</v>
      </c>
      <c r="H336" s="1">
        <f t="shared" ca="1" si="138"/>
        <v>2</v>
      </c>
      <c r="I336" s="1">
        <f t="shared" ca="1" si="130"/>
        <v>3</v>
      </c>
      <c r="J336" s="70">
        <f t="shared" ca="1" si="139"/>
        <v>5240</v>
      </c>
      <c r="K336" s="1">
        <f t="shared" ca="1" si="140"/>
        <v>1</v>
      </c>
      <c r="L336" s="1" t="str">
        <f t="shared" ca="1" si="141"/>
        <v>El-Shatbi</v>
      </c>
      <c r="M336" s="70">
        <f t="shared" ca="1" si="142"/>
        <v>26200</v>
      </c>
      <c r="N336" s="70">
        <f t="shared" ca="1" si="143"/>
        <v>11056.286442657878</v>
      </c>
      <c r="O336" s="70">
        <f t="shared" ca="1" si="144"/>
        <v>9899.638731418363</v>
      </c>
      <c r="P336" s="70">
        <f t="shared" ca="1" si="145"/>
        <v>5039</v>
      </c>
      <c r="Q336" s="70">
        <f t="shared" ca="1" si="146"/>
        <v>8651.3426097010724</v>
      </c>
      <c r="R336" s="70">
        <f t="shared" ca="1" si="147"/>
        <v>7792.2354868201455</v>
      </c>
      <c r="S336" s="70">
        <f t="shared" ca="1" si="148"/>
        <v>43891.87421823851</v>
      </c>
      <c r="T336" s="70">
        <f t="shared" ca="1" si="149"/>
        <v>24746.629052358949</v>
      </c>
      <c r="U336" s="70">
        <f t="shared" ca="1" si="150"/>
        <v>19145.245165879562</v>
      </c>
      <c r="W336" s="7">
        <f t="shared" ca="1" si="151"/>
        <v>0</v>
      </c>
      <c r="X336" s="4">
        <f t="shared" ca="1" si="152"/>
        <v>1</v>
      </c>
      <c r="Y336" s="4"/>
      <c r="Z336" s="4"/>
      <c r="AA336" s="8"/>
      <c r="AC336" s="7">
        <f ca="1">IF(Table1[[#This Row],[field of work]] = "teaching",1,0)</f>
        <v>0</v>
      </c>
      <c r="AD336" s="4">
        <f ca="1">IF(Table1[[#This Row],[field of work]] = "health", 1,0)</f>
        <v>0</v>
      </c>
      <c r="AE336" s="4">
        <f ca="1">IF(Table1[[#This Row],[field of work]] = "construction", 1,0)</f>
        <v>0</v>
      </c>
      <c r="AF336" s="4">
        <f ca="1">IF(Table1[[#This Row],[field of work]] = "IT", 1,0)</f>
        <v>0</v>
      </c>
      <c r="AG336" s="4">
        <f ca="1">IF(Table1[[#This Row],[field of work]] = "general work", 1,0)</f>
        <v>0</v>
      </c>
      <c r="AH336" s="4">
        <f ca="1">IF(Table1[[#This Row],[field of work]] = "agriculture", 1,0)</f>
        <v>1</v>
      </c>
      <c r="AI336" s="4"/>
      <c r="AJ336" s="4"/>
      <c r="AK336" s="4"/>
      <c r="AL336" s="4"/>
      <c r="AM336" s="4"/>
      <c r="AN336" s="4"/>
      <c r="AO336" s="8"/>
      <c r="AP336" s="18">
        <f t="shared" ca="1" si="153"/>
        <v>3299.8795771394543</v>
      </c>
      <c r="AQ336" s="19"/>
      <c r="AR336" s="23">
        <f ca="1">IF(Table1[[#This Row],[Debt]]&gt;$AS$2,1,0)</f>
        <v>1</v>
      </c>
      <c r="AS336" s="24"/>
      <c r="AT336" s="24"/>
      <c r="AU336" s="19"/>
      <c r="AV336" s="24"/>
      <c r="AW336" s="82">
        <f ca="1">Table1[[#This Row],[Mortage left]]/Table1[[#This Row],[Value of the house]]</f>
        <v>0.42199566575030067</v>
      </c>
      <c r="AX336" s="29">
        <f t="shared" ca="1" si="154"/>
        <v>0</v>
      </c>
      <c r="AY336" s="30"/>
      <c r="AZ336" s="19"/>
      <c r="BA336" s="68">
        <f ca="1" xml:space="preserve"> IF(Table1[[#This Row],[Area]]="Sedi Beshr",Table1[[#This Row],[Income]],0)</f>
        <v>0</v>
      </c>
      <c r="BB336" s="65"/>
      <c r="BC336" s="65">
        <f ca="1" xml:space="preserve"> IF(Table1[[#This Row],[Area]]="Miami",Table1[[#This Row],[Income]],0)</f>
        <v>0</v>
      </c>
      <c r="BD336" s="65"/>
      <c r="BE336" s="65">
        <f ca="1" xml:space="preserve"> IF(Table1[[#This Row],[Area]]="El-Shatbi",Table1[[#This Row],[Income]],0)</f>
        <v>5240</v>
      </c>
      <c r="BF336" s="65"/>
      <c r="BG336" s="65">
        <f ca="1" xml:space="preserve"> IF(Table1[[#This Row],[Area]]="el-Hanovil",Table1[[#This Row],[Income]],0)</f>
        <v>0</v>
      </c>
      <c r="BH336" s="65"/>
      <c r="BI336" s="65">
        <f ca="1" xml:space="preserve"> IF(Table1[[#This Row],[Area]]="El-Dekhila",Table1[[#This Row],[Income]],0)</f>
        <v>0</v>
      </c>
      <c r="BJ336" s="66"/>
      <c r="BK336" s="16"/>
      <c r="BL336" s="68">
        <f ca="1"/>
        <v>0</v>
      </c>
      <c r="BM336" s="65"/>
      <c r="BN336" s="65">
        <f ca="1"/>
        <v>0</v>
      </c>
      <c r="BO336" s="65"/>
      <c r="BP336" s="65">
        <f ca="1"/>
        <v>0</v>
      </c>
      <c r="BQ336" s="65"/>
      <c r="BR336" s="65">
        <f ca="1"/>
        <v>0</v>
      </c>
      <c r="BS336" s="65"/>
      <c r="BT336" s="65">
        <f ca="1"/>
        <v>2846</v>
      </c>
      <c r="BU336" s="24"/>
      <c r="BV336" s="65">
        <f ca="1"/>
        <v>0</v>
      </c>
      <c r="BW336" s="19"/>
      <c r="BX336" s="16"/>
      <c r="BY336" s="56">
        <f ca="1">IF(Table1[[#This Row],[Debt]]&gt;Table1[[#This Row],[Income]],1,0)</f>
        <v>1</v>
      </c>
      <c r="BZ336" s="19"/>
      <c r="CA336" s="24"/>
      <c r="CB336" s="76">
        <f t="shared" ca="1" si="155"/>
        <v>20</v>
      </c>
      <c r="CC336" s="24"/>
      <c r="CD336" s="19"/>
      <c r="CE336" s="16"/>
      <c r="CF336" s="16"/>
      <c r="CG336" s="16"/>
      <c r="CH336" s="16"/>
    </row>
    <row r="337" spans="1:86" x14ac:dyDescent="0.35">
      <c r="A337" s="1">
        <f t="shared" ca="1" si="131"/>
        <v>0</v>
      </c>
      <c r="B337" s="1" t="str">
        <f t="shared" ca="1" si="132"/>
        <v>Men</v>
      </c>
      <c r="C337" s="1">
        <f t="shared" ca="1" si="133"/>
        <v>29</v>
      </c>
      <c r="D337" s="1">
        <f t="shared" ca="1" si="134"/>
        <v>3</v>
      </c>
      <c r="E337" s="1" t="str">
        <f t="shared" ca="1" si="135"/>
        <v>teaching</v>
      </c>
      <c r="F337" s="1">
        <f t="shared" ca="1" si="136"/>
        <v>4</v>
      </c>
      <c r="G337" s="1" t="str">
        <f t="shared" ca="1" si="137"/>
        <v>technical</v>
      </c>
      <c r="H337" s="1">
        <f t="shared" ca="1" si="138"/>
        <v>2</v>
      </c>
      <c r="I337" s="1">
        <f t="shared" ca="1" si="130"/>
        <v>1</v>
      </c>
      <c r="J337" s="70">
        <f t="shared" ca="1" si="139"/>
        <v>3706</v>
      </c>
      <c r="K337" s="1">
        <f t="shared" ca="1" si="140"/>
        <v>2</v>
      </c>
      <c r="L337" s="1" t="str">
        <f t="shared" ca="1" si="141"/>
        <v>Miami</v>
      </c>
      <c r="M337" s="70">
        <f t="shared" ca="1" si="142"/>
        <v>18530</v>
      </c>
      <c r="N337" s="70">
        <f t="shared" ca="1" si="143"/>
        <v>2284.0205846819622</v>
      </c>
      <c r="O337" s="70">
        <f t="shared" ca="1" si="144"/>
        <v>202.48070533109632</v>
      </c>
      <c r="P337" s="70">
        <f t="shared" ca="1" si="145"/>
        <v>97</v>
      </c>
      <c r="Q337" s="70">
        <f t="shared" ca="1" si="146"/>
        <v>6902.5298588113337</v>
      </c>
      <c r="R337" s="70">
        <f t="shared" ca="1" si="147"/>
        <v>4757.6040042264422</v>
      </c>
      <c r="S337" s="70">
        <f t="shared" ca="1" si="148"/>
        <v>23490.084709557541</v>
      </c>
      <c r="T337" s="70">
        <f t="shared" ca="1" si="149"/>
        <v>9283.5504434932955</v>
      </c>
      <c r="U337" s="70">
        <f t="shared" ca="1" si="150"/>
        <v>14206.534266064245</v>
      </c>
      <c r="W337" s="7">
        <f t="shared" ca="1" si="151"/>
        <v>0</v>
      </c>
      <c r="X337" s="4">
        <f t="shared" ca="1" si="152"/>
        <v>1</v>
      </c>
      <c r="Y337" s="4"/>
      <c r="Z337" s="4"/>
      <c r="AA337" s="8"/>
      <c r="AC337" s="7">
        <f ca="1">IF(Table1[[#This Row],[field of work]] = "teaching",1,0)</f>
        <v>1</v>
      </c>
      <c r="AD337" s="4">
        <f ca="1">IF(Table1[[#This Row],[field of work]] = "health", 1,0)</f>
        <v>0</v>
      </c>
      <c r="AE337" s="4">
        <f ca="1">IF(Table1[[#This Row],[field of work]] = "construction", 1,0)</f>
        <v>0</v>
      </c>
      <c r="AF337" s="4">
        <f ca="1">IF(Table1[[#This Row],[field of work]] = "IT", 1,0)</f>
        <v>0</v>
      </c>
      <c r="AG337" s="4">
        <f ca="1">IF(Table1[[#This Row],[field of work]] = "general work", 1,0)</f>
        <v>0</v>
      </c>
      <c r="AH337" s="4">
        <f ca="1">IF(Table1[[#This Row],[field of work]] = "agriculture", 1,0)</f>
        <v>0</v>
      </c>
      <c r="AI337" s="4"/>
      <c r="AJ337" s="4"/>
      <c r="AK337" s="4"/>
      <c r="AL337" s="4"/>
      <c r="AM337" s="4"/>
      <c r="AN337" s="4"/>
      <c r="AO337" s="8"/>
      <c r="AP337" s="18">
        <f t="shared" ca="1" si="153"/>
        <v>202.48070533109632</v>
      </c>
      <c r="AQ337" s="19"/>
      <c r="AR337" s="23">
        <f ca="1">IF(Table1[[#This Row],[Debt]]&gt;$AS$2,1,0)</f>
        <v>1</v>
      </c>
      <c r="AS337" s="24"/>
      <c r="AT337" s="24"/>
      <c r="AU337" s="19"/>
      <c r="AV337" s="24"/>
      <c r="AW337" s="82">
        <f ca="1">Table1[[#This Row],[Mortage left]]/Table1[[#This Row],[Value of the house]]</f>
        <v>0.12326068994506002</v>
      </c>
      <c r="AX337" s="29">
        <f t="shared" ca="1" si="154"/>
        <v>1</v>
      </c>
      <c r="AY337" s="30"/>
      <c r="AZ337" s="19"/>
      <c r="BA337" s="68">
        <f ca="1" xml:space="preserve"> IF(Table1[[#This Row],[Area]]="Sedi Beshr",Table1[[#This Row],[Income]],0)</f>
        <v>0</v>
      </c>
      <c r="BB337" s="65"/>
      <c r="BC337" s="65">
        <f ca="1" xml:space="preserve"> IF(Table1[[#This Row],[Area]]="Miami",Table1[[#This Row],[Income]],0)</f>
        <v>3706</v>
      </c>
      <c r="BD337" s="65"/>
      <c r="BE337" s="65">
        <f ca="1" xml:space="preserve"> IF(Table1[[#This Row],[Area]]="El-Shatbi",Table1[[#This Row],[Income]],0)</f>
        <v>0</v>
      </c>
      <c r="BF337" s="65"/>
      <c r="BG337" s="65">
        <f ca="1" xml:space="preserve"> IF(Table1[[#This Row],[Area]]="el-Hanovil",Table1[[#This Row],[Income]],0)</f>
        <v>0</v>
      </c>
      <c r="BH337" s="65"/>
      <c r="BI337" s="65">
        <f ca="1" xml:space="preserve"> IF(Table1[[#This Row],[Area]]="El-Dekhila",Table1[[#This Row],[Income]],0)</f>
        <v>0</v>
      </c>
      <c r="BJ337" s="66"/>
      <c r="BK337" s="16"/>
      <c r="BL337" s="68">
        <f ca="1"/>
        <v>0</v>
      </c>
      <c r="BM337" s="65"/>
      <c r="BN337" s="65">
        <f ca="1"/>
        <v>0</v>
      </c>
      <c r="BO337" s="65"/>
      <c r="BP337" s="65">
        <f ca="1"/>
        <v>0</v>
      </c>
      <c r="BQ337" s="65"/>
      <c r="BR337" s="65">
        <f ca="1"/>
        <v>0</v>
      </c>
      <c r="BS337" s="65"/>
      <c r="BT337" s="65">
        <f ca="1"/>
        <v>0</v>
      </c>
      <c r="BU337" s="24"/>
      <c r="BV337" s="65">
        <f ca="1"/>
        <v>5240</v>
      </c>
      <c r="BW337" s="19"/>
      <c r="BX337" s="16"/>
      <c r="BY337" s="56">
        <f ca="1">IF(Table1[[#This Row],[Debt]]&gt;Table1[[#This Row],[Income]],1,0)</f>
        <v>1</v>
      </c>
      <c r="BZ337" s="19"/>
      <c r="CA337" s="24"/>
      <c r="CB337" s="76">
        <f t="shared" ca="1" si="155"/>
        <v>32</v>
      </c>
      <c r="CC337" s="24"/>
      <c r="CD337" s="19"/>
      <c r="CE337" s="16"/>
      <c r="CF337" s="16"/>
      <c r="CG337" s="16"/>
      <c r="CH337" s="16"/>
    </row>
    <row r="338" spans="1:86" x14ac:dyDescent="0.35">
      <c r="A338" s="1">
        <f t="shared" ca="1" si="131"/>
        <v>0</v>
      </c>
      <c r="B338" s="1" t="str">
        <f t="shared" ca="1" si="132"/>
        <v>Men</v>
      </c>
      <c r="C338" s="1">
        <f t="shared" ca="1" si="133"/>
        <v>31</v>
      </c>
      <c r="D338" s="1">
        <f t="shared" ca="1" si="134"/>
        <v>6</v>
      </c>
      <c r="E338" s="1" t="str">
        <f t="shared" ca="1" si="135"/>
        <v>agriculture</v>
      </c>
      <c r="F338" s="1">
        <f t="shared" ca="1" si="136"/>
        <v>4</v>
      </c>
      <c r="G338" s="1" t="str">
        <f t="shared" ca="1" si="137"/>
        <v>technical</v>
      </c>
      <c r="H338" s="1">
        <f t="shared" ca="1" si="138"/>
        <v>2</v>
      </c>
      <c r="I338" s="1">
        <f t="shared" ca="1" si="130"/>
        <v>1</v>
      </c>
      <c r="J338" s="70">
        <f t="shared" ca="1" si="139"/>
        <v>1438</v>
      </c>
      <c r="K338" s="1">
        <f t="shared" ca="1" si="140"/>
        <v>2</v>
      </c>
      <c r="L338" s="1" t="str">
        <f t="shared" ca="1" si="141"/>
        <v>Miami</v>
      </c>
      <c r="M338" s="70">
        <f t="shared" ca="1" si="142"/>
        <v>8628</v>
      </c>
      <c r="N338" s="70">
        <f t="shared" ca="1" si="143"/>
        <v>8444.2147504746172</v>
      </c>
      <c r="O338" s="70">
        <f t="shared" ca="1" si="144"/>
        <v>664.50413362266102</v>
      </c>
      <c r="P338" s="70">
        <f t="shared" ca="1" si="145"/>
        <v>539</v>
      </c>
      <c r="Q338" s="70">
        <f t="shared" ca="1" si="146"/>
        <v>1881.6565366385382</v>
      </c>
      <c r="R338" s="70">
        <f t="shared" ca="1" si="147"/>
        <v>2034.0285058397974</v>
      </c>
      <c r="S338" s="70">
        <f t="shared" ca="1" si="148"/>
        <v>11326.532639462457</v>
      </c>
      <c r="T338" s="70">
        <f t="shared" ca="1" si="149"/>
        <v>10864.871287113156</v>
      </c>
      <c r="U338" s="70">
        <f t="shared" ca="1" si="150"/>
        <v>461.66135234930152</v>
      </c>
      <c r="W338" s="7">
        <f t="shared" ca="1" si="151"/>
        <v>0</v>
      </c>
      <c r="X338" s="4">
        <f t="shared" ca="1" si="152"/>
        <v>1</v>
      </c>
      <c r="Y338" s="4"/>
      <c r="Z338" s="4"/>
      <c r="AA338" s="8"/>
      <c r="AC338" s="7">
        <f ca="1">IF(Table1[[#This Row],[field of work]] = "teaching",1,0)</f>
        <v>0</v>
      </c>
      <c r="AD338" s="4">
        <f ca="1">IF(Table1[[#This Row],[field of work]] = "health", 1,0)</f>
        <v>0</v>
      </c>
      <c r="AE338" s="4">
        <f ca="1">IF(Table1[[#This Row],[field of work]] = "construction", 1,0)</f>
        <v>0</v>
      </c>
      <c r="AF338" s="4">
        <f ca="1">IF(Table1[[#This Row],[field of work]] = "IT", 1,0)</f>
        <v>0</v>
      </c>
      <c r="AG338" s="4">
        <f ca="1">IF(Table1[[#This Row],[field of work]] = "general work", 1,0)</f>
        <v>0</v>
      </c>
      <c r="AH338" s="4">
        <f ca="1">IF(Table1[[#This Row],[field of work]] = "agriculture", 1,0)</f>
        <v>1</v>
      </c>
      <c r="AI338" s="4"/>
      <c r="AJ338" s="4"/>
      <c r="AK338" s="4"/>
      <c r="AL338" s="4"/>
      <c r="AM338" s="4"/>
      <c r="AN338" s="4"/>
      <c r="AO338" s="8"/>
      <c r="AP338" s="18">
        <f t="shared" ca="1" si="153"/>
        <v>664.50413362266102</v>
      </c>
      <c r="AQ338" s="19"/>
      <c r="AR338" s="23">
        <f ca="1">IF(Table1[[#This Row],[Debt]]&gt;$AS$2,1,0)</f>
        <v>1</v>
      </c>
      <c r="AS338" s="24"/>
      <c r="AT338" s="24"/>
      <c r="AU338" s="19"/>
      <c r="AV338" s="24"/>
      <c r="AW338" s="82">
        <f ca="1">Table1[[#This Row],[Mortage left]]/Table1[[#This Row],[Value of the house]]</f>
        <v>0.97869897432482811</v>
      </c>
      <c r="AX338" s="29">
        <f t="shared" ca="1" si="154"/>
        <v>0</v>
      </c>
      <c r="AY338" s="30"/>
      <c r="AZ338" s="19"/>
      <c r="BA338" s="68">
        <f ca="1" xml:space="preserve"> IF(Table1[[#This Row],[Area]]="Sedi Beshr",Table1[[#This Row],[Income]],0)</f>
        <v>0</v>
      </c>
      <c r="BB338" s="65"/>
      <c r="BC338" s="65">
        <f ca="1" xml:space="preserve"> IF(Table1[[#This Row],[Area]]="Miami",Table1[[#This Row],[Income]],0)</f>
        <v>1438</v>
      </c>
      <c r="BD338" s="65"/>
      <c r="BE338" s="65">
        <f ca="1" xml:space="preserve"> IF(Table1[[#This Row],[Area]]="El-Shatbi",Table1[[#This Row],[Income]],0)</f>
        <v>0</v>
      </c>
      <c r="BF338" s="65"/>
      <c r="BG338" s="65">
        <f ca="1" xml:space="preserve"> IF(Table1[[#This Row],[Area]]="el-Hanovil",Table1[[#This Row],[Income]],0)</f>
        <v>0</v>
      </c>
      <c r="BH338" s="65"/>
      <c r="BI338" s="65">
        <f ca="1" xml:space="preserve"> IF(Table1[[#This Row],[Area]]="El-Dekhila",Table1[[#This Row],[Income]],0)</f>
        <v>0</v>
      </c>
      <c r="BJ338" s="66"/>
      <c r="BK338" s="16"/>
      <c r="BL338" s="68">
        <f ca="1"/>
        <v>0</v>
      </c>
      <c r="BM338" s="65"/>
      <c r="BN338" s="65">
        <f ca="1"/>
        <v>0</v>
      </c>
      <c r="BO338" s="65"/>
      <c r="BP338" s="65">
        <f ca="1"/>
        <v>3706</v>
      </c>
      <c r="BQ338" s="65"/>
      <c r="BR338" s="65">
        <f ca="1"/>
        <v>0</v>
      </c>
      <c r="BS338" s="65"/>
      <c r="BT338" s="65">
        <f ca="1"/>
        <v>0</v>
      </c>
      <c r="BU338" s="24"/>
      <c r="BV338" s="65">
        <f ca="1"/>
        <v>0</v>
      </c>
      <c r="BW338" s="19"/>
      <c r="BX338" s="16"/>
      <c r="BY338" s="56">
        <f ca="1">IF(Table1[[#This Row],[Debt]]&gt;Table1[[#This Row],[Income]],1,0)</f>
        <v>1</v>
      </c>
      <c r="BZ338" s="19"/>
      <c r="CA338" s="24"/>
      <c r="CB338" s="76">
        <f t="shared" ca="1" si="155"/>
        <v>29</v>
      </c>
      <c r="CC338" s="24"/>
      <c r="CD338" s="19"/>
      <c r="CE338" s="16"/>
      <c r="CF338" s="16"/>
      <c r="CG338" s="16"/>
      <c r="CH338" s="16"/>
    </row>
    <row r="339" spans="1:86" x14ac:dyDescent="0.35">
      <c r="A339" s="1">
        <f t="shared" ca="1" si="131"/>
        <v>1</v>
      </c>
      <c r="B339" s="1" t="str">
        <f t="shared" ca="1" si="132"/>
        <v>Women</v>
      </c>
      <c r="C339" s="1">
        <f t="shared" ca="1" si="133"/>
        <v>26</v>
      </c>
      <c r="D339" s="1">
        <f t="shared" ca="1" si="134"/>
        <v>5</v>
      </c>
      <c r="E339" s="1" t="str">
        <f t="shared" ca="1" si="135"/>
        <v>general work</v>
      </c>
      <c r="F339" s="1">
        <f t="shared" ca="1" si="136"/>
        <v>1</v>
      </c>
      <c r="G339" s="1" t="str">
        <f t="shared" ca="1" si="137"/>
        <v>High school</v>
      </c>
      <c r="H339" s="1">
        <f t="shared" ca="1" si="138"/>
        <v>4</v>
      </c>
      <c r="I339" s="1">
        <f t="shared" ca="1" si="130"/>
        <v>2</v>
      </c>
      <c r="J339" s="70">
        <f t="shared" ca="1" si="139"/>
        <v>5078</v>
      </c>
      <c r="K339" s="1">
        <f t="shared" ca="1" si="140"/>
        <v>3</v>
      </c>
      <c r="L339" s="1" t="str">
        <f t="shared" ca="1" si="141"/>
        <v>El-Hanovil</v>
      </c>
      <c r="M339" s="70">
        <f t="shared" ca="1" si="142"/>
        <v>25390</v>
      </c>
      <c r="N339" s="70">
        <f t="shared" ca="1" si="143"/>
        <v>24335.682448829561</v>
      </c>
      <c r="O339" s="70">
        <f t="shared" ca="1" si="144"/>
        <v>5573.4238547939958</v>
      </c>
      <c r="P339" s="70">
        <f t="shared" ca="1" si="145"/>
        <v>3322</v>
      </c>
      <c r="Q339" s="70">
        <f t="shared" ca="1" si="146"/>
        <v>2635.9536691693706</v>
      </c>
      <c r="R339" s="70">
        <f t="shared" ca="1" si="147"/>
        <v>3703.0984256451848</v>
      </c>
      <c r="S339" s="70">
        <f t="shared" ca="1" si="148"/>
        <v>34666.522280439181</v>
      </c>
      <c r="T339" s="70">
        <f t="shared" ca="1" si="149"/>
        <v>30293.636117998933</v>
      </c>
      <c r="U339" s="70">
        <f t="shared" ca="1" si="150"/>
        <v>4372.8861624402489</v>
      </c>
      <c r="W339" s="7">
        <f t="shared" ca="1" si="151"/>
        <v>1</v>
      </c>
      <c r="X339" s="4">
        <f t="shared" ca="1" si="152"/>
        <v>0</v>
      </c>
      <c r="Y339" s="4"/>
      <c r="Z339" s="4"/>
      <c r="AA339" s="8"/>
      <c r="AC339" s="7">
        <f ca="1">IF(Table1[[#This Row],[field of work]] = "teaching",1,0)</f>
        <v>0</v>
      </c>
      <c r="AD339" s="4">
        <f ca="1">IF(Table1[[#This Row],[field of work]] = "health", 1,0)</f>
        <v>0</v>
      </c>
      <c r="AE339" s="4">
        <f ca="1">IF(Table1[[#This Row],[field of work]] = "construction", 1,0)</f>
        <v>0</v>
      </c>
      <c r="AF339" s="4">
        <f ca="1">IF(Table1[[#This Row],[field of work]] = "IT", 1,0)</f>
        <v>0</v>
      </c>
      <c r="AG339" s="4">
        <f ca="1">IF(Table1[[#This Row],[field of work]] = "general work", 1,0)</f>
        <v>1</v>
      </c>
      <c r="AH339" s="4">
        <f ca="1">IF(Table1[[#This Row],[field of work]] = "agriculture", 1,0)</f>
        <v>0</v>
      </c>
      <c r="AI339" s="4"/>
      <c r="AJ339" s="4"/>
      <c r="AK339" s="4"/>
      <c r="AL339" s="4"/>
      <c r="AM339" s="4"/>
      <c r="AN339" s="4"/>
      <c r="AO339" s="8"/>
      <c r="AP339" s="18">
        <f t="shared" ca="1" si="153"/>
        <v>2786.7119273969979</v>
      </c>
      <c r="AQ339" s="19"/>
      <c r="AR339" s="23">
        <f ca="1">IF(Table1[[#This Row],[Debt]]&gt;$AS$2,1,0)</f>
        <v>1</v>
      </c>
      <c r="AS339" s="24"/>
      <c r="AT339" s="24"/>
      <c r="AU339" s="19"/>
      <c r="AV339" s="24"/>
      <c r="AW339" s="82">
        <f ca="1">Table1[[#This Row],[Mortage left]]/Table1[[#This Row],[Value of the house]]</f>
        <v>0.95847508660218828</v>
      </c>
      <c r="AX339" s="29">
        <f t="shared" ca="1" si="154"/>
        <v>0</v>
      </c>
      <c r="AY339" s="30"/>
      <c r="AZ339" s="19"/>
      <c r="BA339" s="68">
        <f ca="1" xml:space="preserve"> IF(Table1[[#This Row],[Area]]="Sedi Beshr",Table1[[#This Row],[Income]],0)</f>
        <v>0</v>
      </c>
      <c r="BB339" s="65"/>
      <c r="BC339" s="65">
        <f ca="1" xml:space="preserve"> IF(Table1[[#This Row],[Area]]="Miami",Table1[[#This Row],[Income]],0)</f>
        <v>0</v>
      </c>
      <c r="BD339" s="65"/>
      <c r="BE339" s="65">
        <f ca="1" xml:space="preserve"> IF(Table1[[#This Row],[Area]]="El-Shatbi",Table1[[#This Row],[Income]],0)</f>
        <v>0</v>
      </c>
      <c r="BF339" s="65"/>
      <c r="BG339" s="65">
        <f ca="1" xml:space="preserve"> IF(Table1[[#This Row],[Area]]="el-Hanovil",Table1[[#This Row],[Income]],0)</f>
        <v>5078</v>
      </c>
      <c r="BH339" s="65"/>
      <c r="BI339" s="65">
        <f ca="1" xml:space="preserve"> IF(Table1[[#This Row],[Area]]="El-Dekhila",Table1[[#This Row],[Income]],0)</f>
        <v>0</v>
      </c>
      <c r="BJ339" s="66"/>
      <c r="BK339" s="16"/>
      <c r="BL339" s="68">
        <f ca="1"/>
        <v>0</v>
      </c>
      <c r="BM339" s="65"/>
      <c r="BN339" s="65">
        <f ca="1"/>
        <v>0</v>
      </c>
      <c r="BO339" s="65"/>
      <c r="BP339" s="65">
        <f ca="1"/>
        <v>0</v>
      </c>
      <c r="BQ339" s="65"/>
      <c r="BR339" s="65">
        <f ca="1"/>
        <v>0</v>
      </c>
      <c r="BS339" s="65"/>
      <c r="BT339" s="65">
        <f ca="1"/>
        <v>0</v>
      </c>
      <c r="BU339" s="24"/>
      <c r="BV339" s="65">
        <f ca="1"/>
        <v>1438</v>
      </c>
      <c r="BW339" s="19"/>
      <c r="BX339" s="16"/>
      <c r="BY339" s="56">
        <f ca="1">IF(Table1[[#This Row],[Debt]]&gt;Table1[[#This Row],[Income]],1,0)</f>
        <v>0</v>
      </c>
      <c r="BZ339" s="19"/>
      <c r="CA339" s="24"/>
      <c r="CB339" s="76">
        <f t="shared" ca="1" si="155"/>
        <v>31</v>
      </c>
      <c r="CC339" s="24"/>
      <c r="CD339" s="19"/>
      <c r="CE339" s="16"/>
      <c r="CF339" s="16"/>
      <c r="CG339" s="16"/>
      <c r="CH339" s="16"/>
    </row>
    <row r="340" spans="1:86" x14ac:dyDescent="0.35">
      <c r="A340" s="1">
        <f t="shared" ca="1" si="131"/>
        <v>1</v>
      </c>
      <c r="B340" s="1" t="str">
        <f t="shared" ca="1" si="132"/>
        <v>Women</v>
      </c>
      <c r="C340" s="1">
        <f t="shared" ca="1" si="133"/>
        <v>26</v>
      </c>
      <c r="D340" s="1">
        <f t="shared" ca="1" si="134"/>
        <v>4</v>
      </c>
      <c r="E340" s="1" t="str">
        <f t="shared" ca="1" si="135"/>
        <v>IT</v>
      </c>
      <c r="F340" s="1">
        <f t="shared" ca="1" si="136"/>
        <v>1</v>
      </c>
      <c r="G340" s="1" t="str">
        <f t="shared" ca="1" si="137"/>
        <v>High school</v>
      </c>
      <c r="H340" s="1">
        <f t="shared" ca="1" si="138"/>
        <v>4</v>
      </c>
      <c r="I340" s="1">
        <f t="shared" ca="1" si="130"/>
        <v>3</v>
      </c>
      <c r="J340" s="70">
        <f t="shared" ca="1" si="139"/>
        <v>3879</v>
      </c>
      <c r="K340" s="1">
        <f t="shared" ca="1" si="140"/>
        <v>3</v>
      </c>
      <c r="L340" s="1" t="str">
        <f t="shared" ca="1" si="141"/>
        <v>El-Hanovil</v>
      </c>
      <c r="M340" s="70">
        <f t="shared" ca="1" si="142"/>
        <v>15516</v>
      </c>
      <c r="N340" s="70">
        <f t="shared" ca="1" si="143"/>
        <v>2594.9130488530445</v>
      </c>
      <c r="O340" s="70">
        <f t="shared" ca="1" si="144"/>
        <v>1495.9499282999238</v>
      </c>
      <c r="P340" s="70">
        <f t="shared" ca="1" si="145"/>
        <v>931</v>
      </c>
      <c r="Q340" s="70">
        <f t="shared" ca="1" si="146"/>
        <v>6110.9028369430498</v>
      </c>
      <c r="R340" s="70">
        <f t="shared" ca="1" si="147"/>
        <v>4626.4660387697695</v>
      </c>
      <c r="S340" s="70">
        <f t="shared" ca="1" si="148"/>
        <v>21638.415967069694</v>
      </c>
      <c r="T340" s="70">
        <f t="shared" ca="1" si="149"/>
        <v>9636.8158857960952</v>
      </c>
      <c r="U340" s="70">
        <f t="shared" ca="1" si="150"/>
        <v>12001.600081273598</v>
      </c>
      <c r="W340" s="7">
        <f t="shared" ca="1" si="151"/>
        <v>1</v>
      </c>
      <c r="X340" s="4">
        <f t="shared" ca="1" si="152"/>
        <v>0</v>
      </c>
      <c r="Y340" s="4"/>
      <c r="Z340" s="4"/>
      <c r="AA340" s="8"/>
      <c r="AC340" s="7">
        <f ca="1">IF(Table1[[#This Row],[field of work]] = "teaching",1,0)</f>
        <v>0</v>
      </c>
      <c r="AD340" s="4">
        <f ca="1">IF(Table1[[#This Row],[field of work]] = "health", 1,0)</f>
        <v>0</v>
      </c>
      <c r="AE340" s="4">
        <f ca="1">IF(Table1[[#This Row],[field of work]] = "construction", 1,0)</f>
        <v>0</v>
      </c>
      <c r="AF340" s="4">
        <f ca="1">IF(Table1[[#This Row],[field of work]] = "IT", 1,0)</f>
        <v>1</v>
      </c>
      <c r="AG340" s="4">
        <f ca="1">IF(Table1[[#This Row],[field of work]] = "general work", 1,0)</f>
        <v>0</v>
      </c>
      <c r="AH340" s="4">
        <f ca="1">IF(Table1[[#This Row],[field of work]] = "agriculture", 1,0)</f>
        <v>0</v>
      </c>
      <c r="AI340" s="4"/>
      <c r="AJ340" s="4"/>
      <c r="AK340" s="4"/>
      <c r="AL340" s="4"/>
      <c r="AM340" s="4"/>
      <c r="AN340" s="4"/>
      <c r="AO340" s="8"/>
      <c r="AP340" s="18">
        <f t="shared" ca="1" si="153"/>
        <v>498.64997609997459</v>
      </c>
      <c r="AQ340" s="19"/>
      <c r="AR340" s="23">
        <f ca="1">IF(Table1[[#This Row],[Debt]]&gt;$AS$2,1,0)</f>
        <v>1</v>
      </c>
      <c r="AS340" s="24"/>
      <c r="AT340" s="24"/>
      <c r="AU340" s="19"/>
      <c r="AV340" s="24"/>
      <c r="AW340" s="82">
        <f ca="1">Table1[[#This Row],[Mortage left]]/Table1[[#This Row],[Value of the house]]</f>
        <v>0.16724110910370227</v>
      </c>
      <c r="AX340" s="29">
        <f t="shared" ca="1" si="154"/>
        <v>1</v>
      </c>
      <c r="AY340" s="30"/>
      <c r="AZ340" s="19"/>
      <c r="BA340" s="68">
        <f ca="1" xml:space="preserve"> IF(Table1[[#This Row],[Area]]="Sedi Beshr",Table1[[#This Row],[Income]],0)</f>
        <v>0</v>
      </c>
      <c r="BB340" s="65"/>
      <c r="BC340" s="65">
        <f ca="1" xml:space="preserve"> IF(Table1[[#This Row],[Area]]="Miami",Table1[[#This Row],[Income]],0)</f>
        <v>0</v>
      </c>
      <c r="BD340" s="65"/>
      <c r="BE340" s="65">
        <f ca="1" xml:space="preserve"> IF(Table1[[#This Row],[Area]]="El-Shatbi",Table1[[#This Row],[Income]],0)</f>
        <v>0</v>
      </c>
      <c r="BF340" s="65"/>
      <c r="BG340" s="65">
        <f ca="1" xml:space="preserve"> IF(Table1[[#This Row],[Area]]="el-Hanovil",Table1[[#This Row],[Income]],0)</f>
        <v>3879</v>
      </c>
      <c r="BH340" s="65"/>
      <c r="BI340" s="65">
        <f ca="1" xml:space="preserve"> IF(Table1[[#This Row],[Area]]="El-Dekhila",Table1[[#This Row],[Income]],0)</f>
        <v>0</v>
      </c>
      <c r="BJ340" s="66"/>
      <c r="BK340" s="16"/>
      <c r="BL340" s="68">
        <f ca="1"/>
        <v>0</v>
      </c>
      <c r="BM340" s="65"/>
      <c r="BN340" s="65">
        <f ca="1"/>
        <v>0</v>
      </c>
      <c r="BO340" s="65"/>
      <c r="BP340" s="65">
        <f ca="1"/>
        <v>0</v>
      </c>
      <c r="BQ340" s="65"/>
      <c r="BR340" s="65">
        <f ca="1"/>
        <v>0</v>
      </c>
      <c r="BS340" s="65"/>
      <c r="BT340" s="65">
        <f ca="1"/>
        <v>5078</v>
      </c>
      <c r="BU340" s="24"/>
      <c r="BV340" s="65">
        <f ca="1"/>
        <v>0</v>
      </c>
      <c r="BW340" s="19"/>
      <c r="BX340" s="16"/>
      <c r="BY340" s="56">
        <f ca="1">IF(Table1[[#This Row],[Debt]]&gt;Table1[[#This Row],[Income]],1,0)</f>
        <v>1</v>
      </c>
      <c r="BZ340" s="19"/>
      <c r="CA340" s="24"/>
      <c r="CB340" s="76">
        <f t="shared" ca="1" si="155"/>
        <v>26</v>
      </c>
      <c r="CC340" s="24"/>
      <c r="CD340" s="19"/>
      <c r="CE340" s="16"/>
      <c r="CF340" s="16"/>
      <c r="CG340" s="16"/>
      <c r="CH340" s="16"/>
    </row>
    <row r="341" spans="1:86" x14ac:dyDescent="0.35">
      <c r="A341" s="1">
        <f t="shared" ca="1" si="131"/>
        <v>0</v>
      </c>
      <c r="B341" s="1" t="str">
        <f t="shared" ca="1" si="132"/>
        <v>Men</v>
      </c>
      <c r="C341" s="1">
        <f t="shared" ca="1" si="133"/>
        <v>22</v>
      </c>
      <c r="D341" s="1">
        <f t="shared" ca="1" si="134"/>
        <v>6</v>
      </c>
      <c r="E341" s="1" t="str">
        <f t="shared" ca="1" si="135"/>
        <v>agriculture</v>
      </c>
      <c r="F341" s="1">
        <f t="shared" ca="1" si="136"/>
        <v>3</v>
      </c>
      <c r="G341" s="1" t="str">
        <f t="shared" ca="1" si="137"/>
        <v>university</v>
      </c>
      <c r="H341" s="1">
        <f t="shared" ca="1" si="138"/>
        <v>0</v>
      </c>
      <c r="I341" s="1">
        <f t="shared" ca="1" si="130"/>
        <v>3</v>
      </c>
      <c r="J341" s="70">
        <f t="shared" ca="1" si="139"/>
        <v>6506</v>
      </c>
      <c r="K341" s="1">
        <f t="shared" ca="1" si="140"/>
        <v>3</v>
      </c>
      <c r="L341" s="1" t="str">
        <f t="shared" ca="1" si="141"/>
        <v>El-Hanovil</v>
      </c>
      <c r="M341" s="70">
        <f t="shared" ca="1" si="142"/>
        <v>26024</v>
      </c>
      <c r="N341" s="70">
        <f t="shared" ca="1" si="143"/>
        <v>5513.5333230698816</v>
      </c>
      <c r="O341" s="70">
        <f t="shared" ca="1" si="144"/>
        <v>6146.9223011547192</v>
      </c>
      <c r="P341" s="70">
        <f t="shared" ca="1" si="145"/>
        <v>3330</v>
      </c>
      <c r="Q341" s="70">
        <f t="shared" ca="1" si="146"/>
        <v>2029.6251253076027</v>
      </c>
      <c r="R341" s="70">
        <f t="shared" ca="1" si="147"/>
        <v>579.70188607251748</v>
      </c>
      <c r="S341" s="70">
        <f t="shared" ca="1" si="148"/>
        <v>32750.624187227237</v>
      </c>
      <c r="T341" s="70">
        <f t="shared" ca="1" si="149"/>
        <v>10873.158448377484</v>
      </c>
      <c r="U341" s="70">
        <f t="shared" ca="1" si="150"/>
        <v>21877.465738849751</v>
      </c>
      <c r="W341" s="7">
        <f t="shared" ca="1" si="151"/>
        <v>0</v>
      </c>
      <c r="X341" s="4">
        <f t="shared" ca="1" si="152"/>
        <v>1</v>
      </c>
      <c r="Y341" s="4"/>
      <c r="Z341" s="4"/>
      <c r="AA341" s="8"/>
      <c r="AC341" s="7">
        <f ca="1">IF(Table1[[#This Row],[field of work]] = "teaching",1,0)</f>
        <v>0</v>
      </c>
      <c r="AD341" s="4">
        <f ca="1">IF(Table1[[#This Row],[field of work]] = "health", 1,0)</f>
        <v>0</v>
      </c>
      <c r="AE341" s="4">
        <f ca="1">IF(Table1[[#This Row],[field of work]] = "construction", 1,0)</f>
        <v>0</v>
      </c>
      <c r="AF341" s="4">
        <f ca="1">IF(Table1[[#This Row],[field of work]] = "IT", 1,0)</f>
        <v>0</v>
      </c>
      <c r="AG341" s="4">
        <f ca="1">IF(Table1[[#This Row],[field of work]] = "general work", 1,0)</f>
        <v>0</v>
      </c>
      <c r="AH341" s="4">
        <f ca="1">IF(Table1[[#This Row],[field of work]] = "agriculture", 1,0)</f>
        <v>1</v>
      </c>
      <c r="AI341" s="4"/>
      <c r="AJ341" s="4"/>
      <c r="AK341" s="4"/>
      <c r="AL341" s="4"/>
      <c r="AM341" s="4"/>
      <c r="AN341" s="4"/>
      <c r="AO341" s="8"/>
      <c r="AP341" s="18">
        <f t="shared" ca="1" si="153"/>
        <v>2048.9741003849063</v>
      </c>
      <c r="AQ341" s="19"/>
      <c r="AR341" s="23">
        <f ca="1">IF(Table1[[#This Row],[Debt]]&gt;$AS$2,1,0)</f>
        <v>1</v>
      </c>
      <c r="AS341" s="24"/>
      <c r="AT341" s="24"/>
      <c r="AU341" s="19"/>
      <c r="AV341" s="24"/>
      <c r="AW341" s="82">
        <f ca="1">Table1[[#This Row],[Mortage left]]/Table1[[#This Row],[Value of the house]]</f>
        <v>0.21186340774169543</v>
      </c>
      <c r="AX341" s="29">
        <f t="shared" ca="1" si="154"/>
        <v>1</v>
      </c>
      <c r="AY341" s="30"/>
      <c r="AZ341" s="19"/>
      <c r="BA341" s="68">
        <f ca="1" xml:space="preserve"> IF(Table1[[#This Row],[Area]]="Sedi Beshr",Table1[[#This Row],[Income]],0)</f>
        <v>0</v>
      </c>
      <c r="BB341" s="65"/>
      <c r="BC341" s="65">
        <f ca="1" xml:space="preserve"> IF(Table1[[#This Row],[Area]]="Miami",Table1[[#This Row],[Income]],0)</f>
        <v>0</v>
      </c>
      <c r="BD341" s="65"/>
      <c r="BE341" s="65">
        <f ca="1" xml:space="preserve"> IF(Table1[[#This Row],[Area]]="El-Shatbi",Table1[[#This Row],[Income]],0)</f>
        <v>0</v>
      </c>
      <c r="BF341" s="65"/>
      <c r="BG341" s="65">
        <f ca="1" xml:space="preserve"> IF(Table1[[#This Row],[Area]]="el-Hanovil",Table1[[#This Row],[Income]],0)</f>
        <v>6506</v>
      </c>
      <c r="BH341" s="65"/>
      <c r="BI341" s="65">
        <f ca="1" xml:space="preserve"> IF(Table1[[#This Row],[Area]]="El-Dekhila",Table1[[#This Row],[Income]],0)</f>
        <v>0</v>
      </c>
      <c r="BJ341" s="66"/>
      <c r="BK341" s="16"/>
      <c r="BL341" s="68">
        <f ca="1"/>
        <v>0</v>
      </c>
      <c r="BM341" s="65"/>
      <c r="BN341" s="65">
        <f ca="1"/>
        <v>0</v>
      </c>
      <c r="BO341" s="65"/>
      <c r="BP341" s="65">
        <f ca="1"/>
        <v>0</v>
      </c>
      <c r="BQ341" s="65"/>
      <c r="BR341" s="65">
        <f ca="1"/>
        <v>3879</v>
      </c>
      <c r="BS341" s="65"/>
      <c r="BT341" s="65">
        <f ca="1"/>
        <v>0</v>
      </c>
      <c r="BU341" s="24"/>
      <c r="BV341" s="65">
        <f ca="1"/>
        <v>0</v>
      </c>
      <c r="BW341" s="19"/>
      <c r="BX341" s="16"/>
      <c r="BY341" s="56">
        <f ca="1">IF(Table1[[#This Row],[Debt]]&gt;Table1[[#This Row],[Income]],1,0)</f>
        <v>0</v>
      </c>
      <c r="BZ341" s="19"/>
      <c r="CA341" s="24"/>
      <c r="CB341" s="76">
        <f t="shared" ca="1" si="155"/>
        <v>26</v>
      </c>
      <c r="CC341" s="24"/>
      <c r="CD341" s="19"/>
      <c r="CE341" s="16"/>
      <c r="CF341" s="16"/>
      <c r="CG341" s="16"/>
      <c r="CH341" s="16"/>
    </row>
    <row r="342" spans="1:86" x14ac:dyDescent="0.35">
      <c r="A342" s="1">
        <f t="shared" ca="1" si="131"/>
        <v>0</v>
      </c>
      <c r="B342" s="1" t="str">
        <f t="shared" ca="1" si="132"/>
        <v>Men</v>
      </c>
      <c r="C342" s="1">
        <f t="shared" ca="1" si="133"/>
        <v>33</v>
      </c>
      <c r="D342" s="1">
        <f t="shared" ca="1" si="134"/>
        <v>2</v>
      </c>
      <c r="E342" s="1" t="str">
        <f t="shared" ca="1" si="135"/>
        <v>construction</v>
      </c>
      <c r="F342" s="1">
        <f t="shared" ca="1" si="136"/>
        <v>1</v>
      </c>
      <c r="G342" s="1" t="str">
        <f t="shared" ca="1" si="137"/>
        <v>High school</v>
      </c>
      <c r="H342" s="1">
        <f t="shared" ca="1" si="138"/>
        <v>1</v>
      </c>
      <c r="I342" s="1">
        <f t="shared" ca="1" si="130"/>
        <v>3</v>
      </c>
      <c r="J342" s="70">
        <f t="shared" ca="1" si="139"/>
        <v>6680</v>
      </c>
      <c r="K342" s="1">
        <f t="shared" ca="1" si="140"/>
        <v>3</v>
      </c>
      <c r="L342" s="1" t="str">
        <f t="shared" ca="1" si="141"/>
        <v>El-Hanovil</v>
      </c>
      <c r="M342" s="70">
        <f t="shared" ca="1" si="142"/>
        <v>40080</v>
      </c>
      <c r="N342" s="70">
        <f t="shared" ca="1" si="143"/>
        <v>8981.3797249203908</v>
      </c>
      <c r="O342" s="70">
        <f t="shared" ca="1" si="144"/>
        <v>19823.33042022806</v>
      </c>
      <c r="P342" s="70">
        <f t="shared" ca="1" si="145"/>
        <v>14183</v>
      </c>
      <c r="Q342" s="70">
        <f t="shared" ca="1" si="146"/>
        <v>9308.9519284105572</v>
      </c>
      <c r="R342" s="70">
        <f t="shared" ca="1" si="147"/>
        <v>4851.1996928529716</v>
      </c>
      <c r="S342" s="70">
        <f t="shared" ca="1" si="148"/>
        <v>64754.530113081026</v>
      </c>
      <c r="T342" s="70">
        <f t="shared" ca="1" si="149"/>
        <v>32473.331653330948</v>
      </c>
      <c r="U342" s="70">
        <f t="shared" ca="1" si="150"/>
        <v>32281.198459750078</v>
      </c>
      <c r="W342" s="7">
        <f t="shared" ca="1" si="151"/>
        <v>0</v>
      </c>
      <c r="X342" s="4">
        <f t="shared" ca="1" si="152"/>
        <v>1</v>
      </c>
      <c r="Y342" s="4"/>
      <c r="Z342" s="4"/>
      <c r="AA342" s="8"/>
      <c r="AC342" s="7">
        <f ca="1">IF(Table1[[#This Row],[field of work]] = "teaching",1,0)</f>
        <v>0</v>
      </c>
      <c r="AD342" s="4">
        <f ca="1">IF(Table1[[#This Row],[field of work]] = "health", 1,0)</f>
        <v>0</v>
      </c>
      <c r="AE342" s="4">
        <f ca="1">IF(Table1[[#This Row],[field of work]] = "construction", 1,0)</f>
        <v>1</v>
      </c>
      <c r="AF342" s="4">
        <f ca="1">IF(Table1[[#This Row],[field of work]] = "IT", 1,0)</f>
        <v>0</v>
      </c>
      <c r="AG342" s="4">
        <f ca="1">IF(Table1[[#This Row],[field of work]] = "general work", 1,0)</f>
        <v>0</v>
      </c>
      <c r="AH342" s="4">
        <f ca="1">IF(Table1[[#This Row],[field of work]] = "agriculture", 1,0)</f>
        <v>0</v>
      </c>
      <c r="AI342" s="4"/>
      <c r="AJ342" s="4"/>
      <c r="AK342" s="4"/>
      <c r="AL342" s="4"/>
      <c r="AM342" s="4"/>
      <c r="AN342" s="4"/>
      <c r="AO342" s="8"/>
      <c r="AP342" s="18">
        <f t="shared" ca="1" si="153"/>
        <v>6607.7768067426869</v>
      </c>
      <c r="AQ342" s="19"/>
      <c r="AR342" s="23">
        <f ca="1">IF(Table1[[#This Row],[Debt]]&gt;$AS$2,1,0)</f>
        <v>1</v>
      </c>
      <c r="AS342" s="24"/>
      <c r="AT342" s="24"/>
      <c r="AU342" s="19"/>
      <c r="AV342" s="24"/>
      <c r="AW342" s="82">
        <f ca="1">Table1[[#This Row],[Mortage left]]/Table1[[#This Row],[Value of the house]]</f>
        <v>0.22408632048204569</v>
      </c>
      <c r="AX342" s="29">
        <f t="shared" ca="1" si="154"/>
        <v>1</v>
      </c>
      <c r="AY342" s="30"/>
      <c r="AZ342" s="19"/>
      <c r="BA342" s="68">
        <f ca="1" xml:space="preserve"> IF(Table1[[#This Row],[Area]]="Sedi Beshr",Table1[[#This Row],[Income]],0)</f>
        <v>0</v>
      </c>
      <c r="BB342" s="65"/>
      <c r="BC342" s="65">
        <f ca="1" xml:space="preserve"> IF(Table1[[#This Row],[Area]]="Miami",Table1[[#This Row],[Income]],0)</f>
        <v>0</v>
      </c>
      <c r="BD342" s="65"/>
      <c r="BE342" s="65">
        <f ca="1" xml:space="preserve"> IF(Table1[[#This Row],[Area]]="El-Shatbi",Table1[[#This Row],[Income]],0)</f>
        <v>0</v>
      </c>
      <c r="BF342" s="65"/>
      <c r="BG342" s="65">
        <f ca="1" xml:space="preserve"> IF(Table1[[#This Row],[Area]]="el-Hanovil",Table1[[#This Row],[Income]],0)</f>
        <v>6680</v>
      </c>
      <c r="BH342" s="65"/>
      <c r="BI342" s="65">
        <f ca="1" xml:space="preserve"> IF(Table1[[#This Row],[Area]]="El-Dekhila",Table1[[#This Row],[Income]],0)</f>
        <v>0</v>
      </c>
      <c r="BJ342" s="66"/>
      <c r="BK342" s="16"/>
      <c r="BL342" s="68">
        <f ca="1"/>
        <v>0</v>
      </c>
      <c r="BM342" s="65"/>
      <c r="BN342" s="65">
        <f ca="1"/>
        <v>0</v>
      </c>
      <c r="BO342" s="65"/>
      <c r="BP342" s="65">
        <f ca="1"/>
        <v>0</v>
      </c>
      <c r="BQ342" s="65"/>
      <c r="BR342" s="65">
        <f ca="1"/>
        <v>0</v>
      </c>
      <c r="BS342" s="65"/>
      <c r="BT342" s="65">
        <f ca="1"/>
        <v>0</v>
      </c>
      <c r="BU342" s="24"/>
      <c r="BV342" s="65">
        <f ca="1"/>
        <v>6506</v>
      </c>
      <c r="BW342" s="19"/>
      <c r="BX342" s="16"/>
      <c r="BY342" s="56">
        <f ca="1">IF(Table1[[#This Row],[Debt]]&gt;Table1[[#This Row],[Income]],1,0)</f>
        <v>1</v>
      </c>
      <c r="BZ342" s="19"/>
      <c r="CA342" s="24"/>
      <c r="CB342" s="76">
        <f t="shared" ca="1" si="155"/>
        <v>22</v>
      </c>
      <c r="CC342" s="24"/>
      <c r="CD342" s="19"/>
      <c r="CE342" s="16"/>
      <c r="CF342" s="16"/>
      <c r="CG342" s="16"/>
      <c r="CH342" s="16"/>
    </row>
    <row r="343" spans="1:86" x14ac:dyDescent="0.35">
      <c r="A343" s="1">
        <f t="shared" ca="1" si="131"/>
        <v>1</v>
      </c>
      <c r="B343" s="1" t="str">
        <f t="shared" ca="1" si="132"/>
        <v>Women</v>
      </c>
      <c r="C343" s="1">
        <f t="shared" ca="1" si="133"/>
        <v>21</v>
      </c>
      <c r="D343" s="1">
        <f t="shared" ca="1" si="134"/>
        <v>2</v>
      </c>
      <c r="E343" s="1" t="str">
        <f t="shared" ca="1" si="135"/>
        <v>construction</v>
      </c>
      <c r="F343" s="1">
        <f t="shared" ca="1" si="136"/>
        <v>5</v>
      </c>
      <c r="G343" s="1" t="str">
        <f t="shared" ca="1" si="137"/>
        <v>other</v>
      </c>
      <c r="H343" s="1">
        <f t="shared" ca="1" si="138"/>
        <v>4</v>
      </c>
      <c r="I343" s="1">
        <f t="shared" ca="1" si="130"/>
        <v>2</v>
      </c>
      <c r="J343" s="70">
        <f t="shared" ca="1" si="139"/>
        <v>6347</v>
      </c>
      <c r="K343" s="1">
        <f t="shared" ca="1" si="140"/>
        <v>5</v>
      </c>
      <c r="L343" s="1" t="str">
        <f t="shared" ca="1" si="141"/>
        <v>Sedi Beshr</v>
      </c>
      <c r="M343" s="70">
        <f t="shared" ca="1" si="142"/>
        <v>38082</v>
      </c>
      <c r="N343" s="70">
        <f t="shared" ca="1" si="143"/>
        <v>5713.4411651026976</v>
      </c>
      <c r="O343" s="70">
        <f t="shared" ca="1" si="144"/>
        <v>274.75940212178028</v>
      </c>
      <c r="P343" s="70">
        <f t="shared" ca="1" si="145"/>
        <v>80</v>
      </c>
      <c r="Q343" s="70">
        <f t="shared" ca="1" si="146"/>
        <v>2844.7679472754999</v>
      </c>
      <c r="R343" s="70">
        <f t="shared" ca="1" si="147"/>
        <v>6972.6343587205429</v>
      </c>
      <c r="S343" s="70">
        <f t="shared" ca="1" si="148"/>
        <v>45329.393760842322</v>
      </c>
      <c r="T343" s="70">
        <f t="shared" ca="1" si="149"/>
        <v>8638.2091123781975</v>
      </c>
      <c r="U343" s="70">
        <f t="shared" ca="1" si="150"/>
        <v>36691.184648464128</v>
      </c>
      <c r="W343" s="7">
        <f t="shared" ca="1" si="151"/>
        <v>1</v>
      </c>
      <c r="X343" s="4">
        <f t="shared" ca="1" si="152"/>
        <v>0</v>
      </c>
      <c r="Y343" s="4"/>
      <c r="Z343" s="4"/>
      <c r="AA343" s="8"/>
      <c r="AC343" s="7">
        <f ca="1">IF(Table1[[#This Row],[field of work]] = "teaching",1,0)</f>
        <v>0</v>
      </c>
      <c r="AD343" s="4">
        <f ca="1">IF(Table1[[#This Row],[field of work]] = "health", 1,0)</f>
        <v>0</v>
      </c>
      <c r="AE343" s="4">
        <f ca="1">IF(Table1[[#This Row],[field of work]] = "construction", 1,0)</f>
        <v>1</v>
      </c>
      <c r="AF343" s="4">
        <f ca="1">IF(Table1[[#This Row],[field of work]] = "IT", 1,0)</f>
        <v>0</v>
      </c>
      <c r="AG343" s="4">
        <f ca="1">IF(Table1[[#This Row],[field of work]] = "general work", 1,0)</f>
        <v>0</v>
      </c>
      <c r="AH343" s="4">
        <f ca="1">IF(Table1[[#This Row],[field of work]] = "agriculture", 1,0)</f>
        <v>0</v>
      </c>
      <c r="AI343" s="4"/>
      <c r="AJ343" s="4"/>
      <c r="AK343" s="4"/>
      <c r="AL343" s="4"/>
      <c r="AM343" s="4"/>
      <c r="AN343" s="4"/>
      <c r="AO343" s="8"/>
      <c r="AP343" s="18">
        <f t="shared" ca="1" si="153"/>
        <v>137.37970106089014</v>
      </c>
      <c r="AQ343" s="19"/>
      <c r="AR343" s="23">
        <f ca="1">IF(Table1[[#This Row],[Debt]]&gt;$AS$2,1,0)</f>
        <v>1</v>
      </c>
      <c r="AS343" s="24"/>
      <c r="AT343" s="24"/>
      <c r="AU343" s="19"/>
      <c r="AV343" s="24"/>
      <c r="AW343" s="82">
        <f ca="1">Table1[[#This Row],[Mortage left]]/Table1[[#This Row],[Value of the house]]</f>
        <v>0.15002996599712981</v>
      </c>
      <c r="AX343" s="29">
        <f t="shared" ca="1" si="154"/>
        <v>1</v>
      </c>
      <c r="AY343" s="30"/>
      <c r="AZ343" s="19"/>
      <c r="BA343" s="68">
        <f ca="1" xml:space="preserve"> IF(Table1[[#This Row],[Area]]="Sedi Beshr",Table1[[#This Row],[Income]],0)</f>
        <v>6347</v>
      </c>
      <c r="BB343" s="65"/>
      <c r="BC343" s="65">
        <f ca="1" xml:space="preserve"> IF(Table1[[#This Row],[Area]]="Miami",Table1[[#This Row],[Income]],0)</f>
        <v>0</v>
      </c>
      <c r="BD343" s="65"/>
      <c r="BE343" s="65">
        <f ca="1" xml:space="preserve"> IF(Table1[[#This Row],[Area]]="El-Shatbi",Table1[[#This Row],[Income]],0)</f>
        <v>0</v>
      </c>
      <c r="BF343" s="65"/>
      <c r="BG343" s="65">
        <f ca="1" xml:space="preserve"> IF(Table1[[#This Row],[Area]]="el-Hanovil",Table1[[#This Row],[Income]],0)</f>
        <v>0</v>
      </c>
      <c r="BH343" s="65"/>
      <c r="BI343" s="65">
        <f ca="1" xml:space="preserve"> IF(Table1[[#This Row],[Area]]="El-Dekhila",Table1[[#This Row],[Income]],0)</f>
        <v>0</v>
      </c>
      <c r="BJ343" s="66"/>
      <c r="BK343" s="16"/>
      <c r="BL343" s="68">
        <f ca="1"/>
        <v>0</v>
      </c>
      <c r="BM343" s="65"/>
      <c r="BN343" s="65">
        <f ca="1"/>
        <v>6680</v>
      </c>
      <c r="BO343" s="65"/>
      <c r="BP343" s="65">
        <f ca="1"/>
        <v>0</v>
      </c>
      <c r="BQ343" s="65"/>
      <c r="BR343" s="65">
        <f ca="1"/>
        <v>0</v>
      </c>
      <c r="BS343" s="65"/>
      <c r="BT343" s="65">
        <f ca="1"/>
        <v>0</v>
      </c>
      <c r="BU343" s="24"/>
      <c r="BV343" s="65">
        <f ca="1"/>
        <v>0</v>
      </c>
      <c r="BW343" s="19"/>
      <c r="BX343" s="16"/>
      <c r="BY343" s="56">
        <f ca="1">IF(Table1[[#This Row],[Debt]]&gt;Table1[[#This Row],[Income]],1,0)</f>
        <v>0</v>
      </c>
      <c r="BZ343" s="19"/>
      <c r="CA343" s="24"/>
      <c r="CB343" s="76">
        <f t="shared" ca="1" si="155"/>
        <v>33</v>
      </c>
      <c r="CC343" s="24"/>
      <c r="CD343" s="19"/>
      <c r="CE343" s="16"/>
      <c r="CF343" s="16"/>
      <c r="CG343" s="16"/>
      <c r="CH343" s="16"/>
    </row>
    <row r="344" spans="1:86" x14ac:dyDescent="0.35">
      <c r="A344" s="1">
        <f t="shared" ca="1" si="131"/>
        <v>1</v>
      </c>
      <c r="B344" s="1" t="str">
        <f t="shared" ca="1" si="132"/>
        <v>Women</v>
      </c>
      <c r="C344" s="1">
        <f t="shared" ca="1" si="133"/>
        <v>21</v>
      </c>
      <c r="D344" s="1">
        <f t="shared" ca="1" si="134"/>
        <v>5</v>
      </c>
      <c r="E344" s="1" t="str">
        <f t="shared" ca="1" si="135"/>
        <v>general work</v>
      </c>
      <c r="F344" s="1">
        <f t="shared" ca="1" si="136"/>
        <v>5</v>
      </c>
      <c r="G344" s="1" t="str">
        <f t="shared" ca="1" si="137"/>
        <v>other</v>
      </c>
      <c r="H344" s="1">
        <f t="shared" ca="1" si="138"/>
        <v>1</v>
      </c>
      <c r="I344" s="1">
        <f t="shared" ca="1" si="130"/>
        <v>1</v>
      </c>
      <c r="J344" s="70">
        <f t="shared" ca="1" si="139"/>
        <v>3474</v>
      </c>
      <c r="K344" s="1">
        <f t="shared" ca="1" si="140"/>
        <v>2</v>
      </c>
      <c r="L344" s="1" t="str">
        <f t="shared" ca="1" si="141"/>
        <v>Miami</v>
      </c>
      <c r="M344" s="70">
        <f t="shared" ca="1" si="142"/>
        <v>10422</v>
      </c>
      <c r="N344" s="70">
        <f t="shared" ca="1" si="143"/>
        <v>7007.4148325115639</v>
      </c>
      <c r="O344" s="70">
        <f t="shared" ca="1" si="144"/>
        <v>592.09663958023691</v>
      </c>
      <c r="P344" s="70">
        <f t="shared" ca="1" si="145"/>
        <v>34</v>
      </c>
      <c r="Q344" s="70">
        <f t="shared" ca="1" si="146"/>
        <v>6478.7814930413624</v>
      </c>
      <c r="R344" s="70">
        <f t="shared" ca="1" si="147"/>
        <v>2612.6466093819536</v>
      </c>
      <c r="S344" s="70">
        <f t="shared" ca="1" si="148"/>
        <v>13626.74324896219</v>
      </c>
      <c r="T344" s="70">
        <f t="shared" ca="1" si="149"/>
        <v>13520.196325552926</v>
      </c>
      <c r="U344" s="70">
        <f t="shared" ca="1" si="150"/>
        <v>106.5469234092634</v>
      </c>
      <c r="W344" s="7">
        <f t="shared" ca="1" si="151"/>
        <v>1</v>
      </c>
      <c r="X344" s="4">
        <f t="shared" ca="1" si="152"/>
        <v>0</v>
      </c>
      <c r="Y344" s="4"/>
      <c r="Z344" s="4"/>
      <c r="AA344" s="8"/>
      <c r="AC344" s="7">
        <f ca="1">IF(Table1[[#This Row],[field of work]] = "teaching",1,0)</f>
        <v>0</v>
      </c>
      <c r="AD344" s="4">
        <f ca="1">IF(Table1[[#This Row],[field of work]] = "health", 1,0)</f>
        <v>0</v>
      </c>
      <c r="AE344" s="4">
        <f ca="1">IF(Table1[[#This Row],[field of work]] = "construction", 1,0)</f>
        <v>0</v>
      </c>
      <c r="AF344" s="4">
        <f ca="1">IF(Table1[[#This Row],[field of work]] = "IT", 1,0)</f>
        <v>0</v>
      </c>
      <c r="AG344" s="4">
        <f ca="1">IF(Table1[[#This Row],[field of work]] = "general work", 1,0)</f>
        <v>1</v>
      </c>
      <c r="AH344" s="4">
        <f ca="1">IF(Table1[[#This Row],[field of work]] = "agriculture", 1,0)</f>
        <v>0</v>
      </c>
      <c r="AI344" s="4"/>
      <c r="AJ344" s="4"/>
      <c r="AK344" s="4"/>
      <c r="AL344" s="4"/>
      <c r="AM344" s="4"/>
      <c r="AN344" s="4"/>
      <c r="AO344" s="8"/>
      <c r="AP344" s="18">
        <f t="shared" ca="1" si="153"/>
        <v>592.09663958023691</v>
      </c>
      <c r="AQ344" s="19"/>
      <c r="AR344" s="23">
        <f ca="1">IF(Table1[[#This Row],[Debt]]&gt;$AS$2,1,0)</f>
        <v>1</v>
      </c>
      <c r="AS344" s="24"/>
      <c r="AT344" s="24"/>
      <c r="AU344" s="19"/>
      <c r="AV344" s="24"/>
      <c r="AW344" s="82">
        <f ca="1">Table1[[#This Row],[Mortage left]]/Table1[[#This Row],[Value of the house]]</f>
        <v>0.67236757172438721</v>
      </c>
      <c r="AX344" s="29">
        <f t="shared" ca="1" si="154"/>
        <v>0</v>
      </c>
      <c r="AY344" s="30"/>
      <c r="AZ344" s="19"/>
      <c r="BA344" s="68">
        <f ca="1" xml:space="preserve"> IF(Table1[[#This Row],[Area]]="Sedi Beshr",Table1[[#This Row],[Income]],0)</f>
        <v>0</v>
      </c>
      <c r="BB344" s="65"/>
      <c r="BC344" s="65">
        <f ca="1" xml:space="preserve"> IF(Table1[[#This Row],[Area]]="Miami",Table1[[#This Row],[Income]],0)</f>
        <v>3474</v>
      </c>
      <c r="BD344" s="65"/>
      <c r="BE344" s="65">
        <f ca="1" xml:space="preserve"> IF(Table1[[#This Row],[Area]]="El-Shatbi",Table1[[#This Row],[Income]],0)</f>
        <v>0</v>
      </c>
      <c r="BF344" s="65"/>
      <c r="BG344" s="65">
        <f ca="1" xml:space="preserve"> IF(Table1[[#This Row],[Area]]="el-Hanovil",Table1[[#This Row],[Income]],0)</f>
        <v>0</v>
      </c>
      <c r="BH344" s="65"/>
      <c r="BI344" s="65">
        <f ca="1" xml:space="preserve"> IF(Table1[[#This Row],[Area]]="El-Dekhila",Table1[[#This Row],[Income]],0)</f>
        <v>0</v>
      </c>
      <c r="BJ344" s="66"/>
      <c r="BK344" s="16"/>
      <c r="BL344" s="68">
        <f ca="1"/>
        <v>0</v>
      </c>
      <c r="BM344" s="65"/>
      <c r="BN344" s="65">
        <f ca="1"/>
        <v>6347</v>
      </c>
      <c r="BO344" s="65"/>
      <c r="BP344" s="65">
        <f ca="1"/>
        <v>0</v>
      </c>
      <c r="BQ344" s="65"/>
      <c r="BR344" s="65">
        <f ca="1"/>
        <v>0</v>
      </c>
      <c r="BS344" s="65"/>
      <c r="BT344" s="65">
        <f ca="1"/>
        <v>0</v>
      </c>
      <c r="BU344" s="24"/>
      <c r="BV344" s="65">
        <f ca="1"/>
        <v>0</v>
      </c>
      <c r="BW344" s="19"/>
      <c r="BX344" s="16"/>
      <c r="BY344" s="56">
        <f ca="1">IF(Table1[[#This Row],[Debt]]&gt;Table1[[#This Row],[Income]],1,0)</f>
        <v>1</v>
      </c>
      <c r="BZ344" s="19"/>
      <c r="CA344" s="24"/>
      <c r="CB344" s="76">
        <f t="shared" ca="1" si="155"/>
        <v>21</v>
      </c>
      <c r="CC344" s="24"/>
      <c r="CD344" s="19"/>
      <c r="CE344" s="16"/>
      <c r="CF344" s="16"/>
      <c r="CG344" s="16"/>
      <c r="CH344" s="16"/>
    </row>
    <row r="345" spans="1:86" x14ac:dyDescent="0.35">
      <c r="A345" s="1">
        <f t="shared" ca="1" si="131"/>
        <v>0</v>
      </c>
      <c r="B345" s="1" t="str">
        <f t="shared" ca="1" si="132"/>
        <v>Men</v>
      </c>
      <c r="C345" s="1">
        <f t="shared" ca="1" si="133"/>
        <v>35</v>
      </c>
      <c r="D345" s="1">
        <f t="shared" ca="1" si="134"/>
        <v>2</v>
      </c>
      <c r="E345" s="1" t="str">
        <f t="shared" ca="1" si="135"/>
        <v>construction</v>
      </c>
      <c r="F345" s="1">
        <f t="shared" ca="1" si="136"/>
        <v>1</v>
      </c>
      <c r="G345" s="1" t="str">
        <f t="shared" ca="1" si="137"/>
        <v>High school</v>
      </c>
      <c r="H345" s="1">
        <f t="shared" ca="1" si="138"/>
        <v>4</v>
      </c>
      <c r="I345" s="1">
        <f t="shared" ca="1" si="130"/>
        <v>2</v>
      </c>
      <c r="J345" s="70">
        <f t="shared" ca="1" si="139"/>
        <v>4221</v>
      </c>
      <c r="K345" s="1">
        <f t="shared" ca="1" si="140"/>
        <v>3</v>
      </c>
      <c r="L345" s="1" t="str">
        <f t="shared" ca="1" si="141"/>
        <v>El-Hanovil</v>
      </c>
      <c r="M345" s="70">
        <f t="shared" ca="1" si="142"/>
        <v>16884</v>
      </c>
      <c r="N345" s="70">
        <f t="shared" ca="1" si="143"/>
        <v>15008.495440557765</v>
      </c>
      <c r="O345" s="70">
        <f t="shared" ca="1" si="144"/>
        <v>7980.1241724125539</v>
      </c>
      <c r="P345" s="70">
        <f t="shared" ca="1" si="145"/>
        <v>5857</v>
      </c>
      <c r="Q345" s="70">
        <f t="shared" ca="1" si="146"/>
        <v>2707.4061430714455</v>
      </c>
      <c r="R345" s="70">
        <f t="shared" ca="1" si="147"/>
        <v>3035.5540896817356</v>
      </c>
      <c r="S345" s="70">
        <f t="shared" ca="1" si="148"/>
        <v>27899.67826209429</v>
      </c>
      <c r="T345" s="70">
        <f t="shared" ca="1" si="149"/>
        <v>23572.901583629213</v>
      </c>
      <c r="U345" s="70">
        <f t="shared" ca="1" si="150"/>
        <v>4326.7766784650776</v>
      </c>
      <c r="W345" s="7">
        <f t="shared" ca="1" si="151"/>
        <v>0</v>
      </c>
      <c r="X345" s="4">
        <f t="shared" ca="1" si="152"/>
        <v>1</v>
      </c>
      <c r="Y345" s="4"/>
      <c r="Z345" s="4"/>
      <c r="AA345" s="8"/>
      <c r="AC345" s="7">
        <f ca="1">IF(Table1[[#This Row],[field of work]] = "teaching",1,0)</f>
        <v>0</v>
      </c>
      <c r="AD345" s="4">
        <f ca="1">IF(Table1[[#This Row],[field of work]] = "health", 1,0)</f>
        <v>0</v>
      </c>
      <c r="AE345" s="4">
        <f ca="1">IF(Table1[[#This Row],[field of work]] = "construction", 1,0)</f>
        <v>1</v>
      </c>
      <c r="AF345" s="4">
        <f ca="1">IF(Table1[[#This Row],[field of work]] = "IT", 1,0)</f>
        <v>0</v>
      </c>
      <c r="AG345" s="4">
        <f ca="1">IF(Table1[[#This Row],[field of work]] = "general work", 1,0)</f>
        <v>0</v>
      </c>
      <c r="AH345" s="4">
        <f ca="1">IF(Table1[[#This Row],[field of work]] = "agriculture", 1,0)</f>
        <v>0</v>
      </c>
      <c r="AI345" s="4"/>
      <c r="AJ345" s="4"/>
      <c r="AK345" s="4"/>
      <c r="AL345" s="4"/>
      <c r="AM345" s="4"/>
      <c r="AN345" s="4"/>
      <c r="AO345" s="8"/>
      <c r="AP345" s="18">
        <f t="shared" ca="1" si="153"/>
        <v>3990.0620862062769</v>
      </c>
      <c r="AQ345" s="19"/>
      <c r="AR345" s="23">
        <f ca="1">IF(Table1[[#This Row],[Debt]]&gt;$AS$2,1,0)</f>
        <v>1</v>
      </c>
      <c r="AS345" s="24"/>
      <c r="AT345" s="24"/>
      <c r="AU345" s="19"/>
      <c r="AV345" s="24"/>
      <c r="AW345" s="82">
        <f ca="1">Table1[[#This Row],[Mortage left]]/Table1[[#This Row],[Value of the house]]</f>
        <v>0.88891823267932746</v>
      </c>
      <c r="AX345" s="29">
        <f t="shared" ca="1" si="154"/>
        <v>0</v>
      </c>
      <c r="AY345" s="30"/>
      <c r="AZ345" s="19"/>
      <c r="BA345" s="68">
        <f ca="1" xml:space="preserve"> IF(Table1[[#This Row],[Area]]="Sedi Beshr",Table1[[#This Row],[Income]],0)</f>
        <v>0</v>
      </c>
      <c r="BB345" s="65"/>
      <c r="BC345" s="65">
        <f ca="1" xml:space="preserve"> IF(Table1[[#This Row],[Area]]="Miami",Table1[[#This Row],[Income]],0)</f>
        <v>0</v>
      </c>
      <c r="BD345" s="65"/>
      <c r="BE345" s="65">
        <f ca="1" xml:space="preserve"> IF(Table1[[#This Row],[Area]]="El-Shatbi",Table1[[#This Row],[Income]],0)</f>
        <v>0</v>
      </c>
      <c r="BF345" s="65"/>
      <c r="BG345" s="65">
        <f ca="1" xml:space="preserve"> IF(Table1[[#This Row],[Area]]="el-Hanovil",Table1[[#This Row],[Income]],0)</f>
        <v>4221</v>
      </c>
      <c r="BH345" s="65"/>
      <c r="BI345" s="65">
        <f ca="1" xml:space="preserve"> IF(Table1[[#This Row],[Area]]="El-Dekhila",Table1[[#This Row],[Income]],0)</f>
        <v>0</v>
      </c>
      <c r="BJ345" s="66"/>
      <c r="BK345" s="16"/>
      <c r="BL345" s="68">
        <f ca="1"/>
        <v>0</v>
      </c>
      <c r="BM345" s="65"/>
      <c r="BN345" s="65">
        <f ca="1"/>
        <v>0</v>
      </c>
      <c r="BO345" s="65"/>
      <c r="BP345" s="65">
        <f ca="1"/>
        <v>0</v>
      </c>
      <c r="BQ345" s="65"/>
      <c r="BR345" s="65">
        <f ca="1"/>
        <v>0</v>
      </c>
      <c r="BS345" s="65"/>
      <c r="BT345" s="65">
        <f ca="1"/>
        <v>3474</v>
      </c>
      <c r="BU345" s="24"/>
      <c r="BV345" s="65">
        <f ca="1"/>
        <v>0</v>
      </c>
      <c r="BW345" s="19"/>
      <c r="BX345" s="16"/>
      <c r="BY345" s="56">
        <f ca="1">IF(Table1[[#This Row],[Debt]]&gt;Table1[[#This Row],[Income]],1,0)</f>
        <v>0</v>
      </c>
      <c r="BZ345" s="19"/>
      <c r="CA345" s="24"/>
      <c r="CB345" s="76">
        <f t="shared" ca="1" si="155"/>
        <v>21</v>
      </c>
      <c r="CC345" s="24"/>
      <c r="CD345" s="19"/>
      <c r="CE345" s="16"/>
      <c r="CF345" s="16"/>
      <c r="CG345" s="16"/>
      <c r="CH345" s="16"/>
    </row>
    <row r="346" spans="1:86" x14ac:dyDescent="0.35">
      <c r="A346" s="1">
        <f t="shared" ca="1" si="131"/>
        <v>0</v>
      </c>
      <c r="B346" s="1" t="str">
        <f t="shared" ca="1" si="132"/>
        <v>Men</v>
      </c>
      <c r="C346" s="1">
        <f t="shared" ca="1" si="133"/>
        <v>39</v>
      </c>
      <c r="D346" s="1">
        <f t="shared" ca="1" si="134"/>
        <v>2</v>
      </c>
      <c r="E346" s="1" t="str">
        <f t="shared" ca="1" si="135"/>
        <v>construction</v>
      </c>
      <c r="F346" s="1">
        <f t="shared" ca="1" si="136"/>
        <v>1</v>
      </c>
      <c r="G346" s="1" t="str">
        <f t="shared" ca="1" si="137"/>
        <v>High school</v>
      </c>
      <c r="H346" s="1">
        <f t="shared" ca="1" si="138"/>
        <v>2</v>
      </c>
      <c r="I346" s="1">
        <f t="shared" ca="1" si="130"/>
        <v>3</v>
      </c>
      <c r="J346" s="70">
        <f t="shared" ca="1" si="139"/>
        <v>3839</v>
      </c>
      <c r="K346" s="1">
        <f t="shared" ca="1" si="140"/>
        <v>5</v>
      </c>
      <c r="L346" s="1" t="str">
        <f t="shared" ca="1" si="141"/>
        <v>Sedi Beshr</v>
      </c>
      <c r="M346" s="70">
        <f t="shared" ca="1" si="142"/>
        <v>23034</v>
      </c>
      <c r="N346" s="70">
        <f t="shared" ca="1" si="143"/>
        <v>22148.602890285099</v>
      </c>
      <c r="O346" s="70">
        <f t="shared" ca="1" si="144"/>
        <v>8898.9419817504277</v>
      </c>
      <c r="P346" s="70">
        <f t="shared" ca="1" si="145"/>
        <v>7176</v>
      </c>
      <c r="Q346" s="70">
        <f t="shared" ca="1" si="146"/>
        <v>5129.9234971563192</v>
      </c>
      <c r="R346" s="70">
        <f t="shared" ca="1" si="147"/>
        <v>5748.4807323885798</v>
      </c>
      <c r="S346" s="70">
        <f t="shared" ca="1" si="148"/>
        <v>37681.422714139007</v>
      </c>
      <c r="T346" s="70">
        <f t="shared" ca="1" si="149"/>
        <v>34454.526387441416</v>
      </c>
      <c r="U346" s="70">
        <f t="shared" ca="1" si="150"/>
        <v>3226.8963266975916</v>
      </c>
      <c r="W346" s="7">
        <f t="shared" ca="1" si="151"/>
        <v>0</v>
      </c>
      <c r="X346" s="4">
        <f t="shared" ca="1" si="152"/>
        <v>1</v>
      </c>
      <c r="Y346" s="4"/>
      <c r="Z346" s="4"/>
      <c r="AA346" s="8"/>
      <c r="AC346" s="7">
        <f ca="1">IF(Table1[[#This Row],[field of work]] = "teaching",1,0)</f>
        <v>0</v>
      </c>
      <c r="AD346" s="4">
        <f ca="1">IF(Table1[[#This Row],[field of work]] = "health", 1,0)</f>
        <v>0</v>
      </c>
      <c r="AE346" s="4">
        <f ca="1">IF(Table1[[#This Row],[field of work]] = "construction", 1,0)</f>
        <v>1</v>
      </c>
      <c r="AF346" s="4">
        <f ca="1">IF(Table1[[#This Row],[field of work]] = "IT", 1,0)</f>
        <v>0</v>
      </c>
      <c r="AG346" s="4">
        <f ca="1">IF(Table1[[#This Row],[field of work]] = "general work", 1,0)</f>
        <v>0</v>
      </c>
      <c r="AH346" s="4">
        <f ca="1">IF(Table1[[#This Row],[field of work]] = "agriculture", 1,0)</f>
        <v>0</v>
      </c>
      <c r="AI346" s="4"/>
      <c r="AJ346" s="4"/>
      <c r="AK346" s="4"/>
      <c r="AL346" s="4"/>
      <c r="AM346" s="4"/>
      <c r="AN346" s="4"/>
      <c r="AO346" s="8"/>
      <c r="AP346" s="18">
        <f t="shared" ca="1" si="153"/>
        <v>2966.3139939168091</v>
      </c>
      <c r="AQ346" s="19"/>
      <c r="AR346" s="23">
        <f ca="1">IF(Table1[[#This Row],[Debt]]&gt;$AS$2,1,0)</f>
        <v>1</v>
      </c>
      <c r="AS346" s="24"/>
      <c r="AT346" s="24"/>
      <c r="AU346" s="19"/>
      <c r="AV346" s="24"/>
      <c r="AW346" s="82">
        <f ca="1">Table1[[#This Row],[Mortage left]]/Table1[[#This Row],[Value of the house]]</f>
        <v>0.96156129592277062</v>
      </c>
      <c r="AX346" s="29">
        <f t="shared" ca="1" si="154"/>
        <v>0</v>
      </c>
      <c r="AY346" s="30"/>
      <c r="AZ346" s="19"/>
      <c r="BA346" s="68">
        <f ca="1" xml:space="preserve"> IF(Table1[[#This Row],[Area]]="Sedi Beshr",Table1[[#This Row],[Income]],0)</f>
        <v>3839</v>
      </c>
      <c r="BB346" s="65"/>
      <c r="BC346" s="65">
        <f ca="1" xml:space="preserve"> IF(Table1[[#This Row],[Area]]="Miami",Table1[[#This Row],[Income]],0)</f>
        <v>0</v>
      </c>
      <c r="BD346" s="65"/>
      <c r="BE346" s="65">
        <f ca="1" xml:space="preserve"> IF(Table1[[#This Row],[Area]]="El-Shatbi",Table1[[#This Row],[Income]],0)</f>
        <v>0</v>
      </c>
      <c r="BF346" s="65"/>
      <c r="BG346" s="65">
        <f ca="1" xml:space="preserve"> IF(Table1[[#This Row],[Area]]="el-Hanovil",Table1[[#This Row],[Income]],0)</f>
        <v>0</v>
      </c>
      <c r="BH346" s="65"/>
      <c r="BI346" s="65">
        <f ca="1" xml:space="preserve"> IF(Table1[[#This Row],[Area]]="El-Dekhila",Table1[[#This Row],[Income]],0)</f>
        <v>0</v>
      </c>
      <c r="BJ346" s="66"/>
      <c r="BK346" s="16"/>
      <c r="BL346" s="68">
        <f ca="1"/>
        <v>0</v>
      </c>
      <c r="BM346" s="65"/>
      <c r="BN346" s="65">
        <f ca="1"/>
        <v>4221</v>
      </c>
      <c r="BO346" s="65"/>
      <c r="BP346" s="65">
        <f ca="1"/>
        <v>0</v>
      </c>
      <c r="BQ346" s="65"/>
      <c r="BR346" s="65">
        <f ca="1"/>
        <v>0</v>
      </c>
      <c r="BS346" s="65"/>
      <c r="BT346" s="65">
        <f ca="1"/>
        <v>0</v>
      </c>
      <c r="BU346" s="24"/>
      <c r="BV346" s="65">
        <f ca="1"/>
        <v>0</v>
      </c>
      <c r="BW346" s="19"/>
      <c r="BX346" s="16"/>
      <c r="BY346" s="56">
        <f ca="1">IF(Table1[[#This Row],[Debt]]&gt;Table1[[#This Row],[Income]],1,0)</f>
        <v>1</v>
      </c>
      <c r="BZ346" s="19"/>
      <c r="CA346" s="24"/>
      <c r="CB346" s="76">
        <f t="shared" ca="1" si="155"/>
        <v>35</v>
      </c>
      <c r="CC346" s="24"/>
      <c r="CD346" s="19"/>
      <c r="CE346" s="16"/>
      <c r="CF346" s="16"/>
      <c r="CG346" s="16"/>
      <c r="CH346" s="16"/>
    </row>
    <row r="347" spans="1:86" x14ac:dyDescent="0.35">
      <c r="A347" s="1">
        <f t="shared" ca="1" si="131"/>
        <v>0</v>
      </c>
      <c r="B347" s="1" t="str">
        <f t="shared" ca="1" si="132"/>
        <v>Men</v>
      </c>
      <c r="C347" s="1">
        <f t="shared" ca="1" si="133"/>
        <v>39</v>
      </c>
      <c r="D347" s="1">
        <f t="shared" ca="1" si="134"/>
        <v>5</v>
      </c>
      <c r="E347" s="1" t="str">
        <f t="shared" ca="1" si="135"/>
        <v>general work</v>
      </c>
      <c r="F347" s="1">
        <f t="shared" ca="1" si="136"/>
        <v>2</v>
      </c>
      <c r="G347" s="1" t="str">
        <f t="shared" ca="1" si="137"/>
        <v>college</v>
      </c>
      <c r="H347" s="1">
        <f t="shared" ca="1" si="138"/>
        <v>1</v>
      </c>
      <c r="I347" s="1">
        <f t="shared" ca="1" si="130"/>
        <v>2</v>
      </c>
      <c r="J347" s="70">
        <f t="shared" ca="1" si="139"/>
        <v>4189</v>
      </c>
      <c r="K347" s="1">
        <f t="shared" ca="1" si="140"/>
        <v>3</v>
      </c>
      <c r="L347" s="1" t="str">
        <f t="shared" ca="1" si="141"/>
        <v>El-Hanovil</v>
      </c>
      <c r="M347" s="70">
        <f t="shared" ca="1" si="142"/>
        <v>16756</v>
      </c>
      <c r="N347" s="70">
        <f t="shared" ca="1" si="143"/>
        <v>3068.8020091863418</v>
      </c>
      <c r="O347" s="70">
        <f t="shared" ca="1" si="144"/>
        <v>455.43625931393416</v>
      </c>
      <c r="P347" s="70">
        <f t="shared" ca="1" si="145"/>
        <v>181</v>
      </c>
      <c r="Q347" s="70">
        <f t="shared" ca="1" si="146"/>
        <v>7326.2828010337244</v>
      </c>
      <c r="R347" s="70">
        <f t="shared" ca="1" si="147"/>
        <v>1761.5296786552219</v>
      </c>
      <c r="S347" s="70">
        <f t="shared" ca="1" si="148"/>
        <v>18972.965937969155</v>
      </c>
      <c r="T347" s="70">
        <f t="shared" ca="1" si="149"/>
        <v>10576.084810220065</v>
      </c>
      <c r="U347" s="70">
        <f t="shared" ca="1" si="150"/>
        <v>8396.8811277490895</v>
      </c>
      <c r="W347" s="7">
        <f t="shared" ca="1" si="151"/>
        <v>0</v>
      </c>
      <c r="X347" s="4">
        <f t="shared" ca="1" si="152"/>
        <v>1</v>
      </c>
      <c r="Y347" s="4"/>
      <c r="Z347" s="4"/>
      <c r="AA347" s="8"/>
      <c r="AC347" s="7">
        <f ca="1">IF(Table1[[#This Row],[field of work]] = "teaching",1,0)</f>
        <v>0</v>
      </c>
      <c r="AD347" s="4">
        <f ca="1">IF(Table1[[#This Row],[field of work]] = "health", 1,0)</f>
        <v>0</v>
      </c>
      <c r="AE347" s="4">
        <f ca="1">IF(Table1[[#This Row],[field of work]] = "construction", 1,0)</f>
        <v>0</v>
      </c>
      <c r="AF347" s="4">
        <f ca="1">IF(Table1[[#This Row],[field of work]] = "IT", 1,0)</f>
        <v>0</v>
      </c>
      <c r="AG347" s="4">
        <f ca="1">IF(Table1[[#This Row],[field of work]] = "general work", 1,0)</f>
        <v>1</v>
      </c>
      <c r="AH347" s="4">
        <f ca="1">IF(Table1[[#This Row],[field of work]] = "agriculture", 1,0)</f>
        <v>0</v>
      </c>
      <c r="AI347" s="4"/>
      <c r="AJ347" s="4"/>
      <c r="AK347" s="4"/>
      <c r="AL347" s="4"/>
      <c r="AM347" s="4"/>
      <c r="AN347" s="4"/>
      <c r="AO347" s="8"/>
      <c r="AP347" s="18">
        <f t="shared" ca="1" si="153"/>
        <v>227.71812965696708</v>
      </c>
      <c r="AQ347" s="19"/>
      <c r="AR347" s="23">
        <f ca="1">IF(Table1[[#This Row],[Debt]]&gt;$AS$2,1,0)</f>
        <v>1</v>
      </c>
      <c r="AS347" s="24"/>
      <c r="AT347" s="24"/>
      <c r="AU347" s="19"/>
      <c r="AV347" s="24"/>
      <c r="AW347" s="82">
        <f ca="1">Table1[[#This Row],[Mortage left]]/Table1[[#This Row],[Value of the house]]</f>
        <v>0.18314645554943554</v>
      </c>
      <c r="AX347" s="29">
        <f t="shared" ca="1" si="154"/>
        <v>1</v>
      </c>
      <c r="AY347" s="30"/>
      <c r="AZ347" s="19"/>
      <c r="BA347" s="68">
        <f ca="1" xml:space="preserve"> IF(Table1[[#This Row],[Area]]="Sedi Beshr",Table1[[#This Row],[Income]],0)</f>
        <v>0</v>
      </c>
      <c r="BB347" s="65"/>
      <c r="BC347" s="65">
        <f ca="1" xml:space="preserve"> IF(Table1[[#This Row],[Area]]="Miami",Table1[[#This Row],[Income]],0)</f>
        <v>0</v>
      </c>
      <c r="BD347" s="65"/>
      <c r="BE347" s="65">
        <f ca="1" xml:space="preserve"> IF(Table1[[#This Row],[Area]]="El-Shatbi",Table1[[#This Row],[Income]],0)</f>
        <v>0</v>
      </c>
      <c r="BF347" s="65"/>
      <c r="BG347" s="65">
        <f ca="1" xml:space="preserve"> IF(Table1[[#This Row],[Area]]="el-Hanovil",Table1[[#This Row],[Income]],0)</f>
        <v>4189</v>
      </c>
      <c r="BH347" s="65"/>
      <c r="BI347" s="65">
        <f ca="1" xml:space="preserve"> IF(Table1[[#This Row],[Area]]="El-Dekhila",Table1[[#This Row],[Income]],0)</f>
        <v>0</v>
      </c>
      <c r="BJ347" s="66"/>
      <c r="BK347" s="16"/>
      <c r="BL347" s="68">
        <f ca="1"/>
        <v>0</v>
      </c>
      <c r="BM347" s="65"/>
      <c r="BN347" s="65">
        <f ca="1"/>
        <v>3839</v>
      </c>
      <c r="BO347" s="65"/>
      <c r="BP347" s="65">
        <f ca="1"/>
        <v>0</v>
      </c>
      <c r="BQ347" s="65"/>
      <c r="BR347" s="65">
        <f ca="1"/>
        <v>0</v>
      </c>
      <c r="BS347" s="65"/>
      <c r="BT347" s="65">
        <f ca="1"/>
        <v>0</v>
      </c>
      <c r="BU347" s="24"/>
      <c r="BV347" s="65">
        <f ca="1"/>
        <v>0</v>
      </c>
      <c r="BW347" s="19"/>
      <c r="BX347" s="16"/>
      <c r="BY347" s="56">
        <f ca="1">IF(Table1[[#This Row],[Debt]]&gt;Table1[[#This Row],[Income]],1,0)</f>
        <v>1</v>
      </c>
      <c r="BZ347" s="19"/>
      <c r="CA347" s="24"/>
      <c r="CB347" s="76">
        <f t="shared" ca="1" si="155"/>
        <v>39</v>
      </c>
      <c r="CC347" s="24"/>
      <c r="CD347" s="19"/>
      <c r="CE347" s="16"/>
      <c r="CF347" s="16"/>
      <c r="CG347" s="16"/>
      <c r="CH347" s="16"/>
    </row>
    <row r="348" spans="1:86" x14ac:dyDescent="0.35">
      <c r="A348" s="1">
        <f t="shared" ca="1" si="131"/>
        <v>0</v>
      </c>
      <c r="B348" s="1" t="str">
        <f t="shared" ca="1" si="132"/>
        <v>Men</v>
      </c>
      <c r="C348" s="1">
        <f t="shared" ca="1" si="133"/>
        <v>22</v>
      </c>
      <c r="D348" s="1">
        <f t="shared" ca="1" si="134"/>
        <v>3</v>
      </c>
      <c r="E348" s="1" t="str">
        <f t="shared" ca="1" si="135"/>
        <v>teaching</v>
      </c>
      <c r="F348" s="1">
        <f t="shared" ca="1" si="136"/>
        <v>2</v>
      </c>
      <c r="G348" s="1" t="str">
        <f t="shared" ca="1" si="137"/>
        <v>college</v>
      </c>
      <c r="H348" s="1">
        <f t="shared" ca="1" si="138"/>
        <v>0</v>
      </c>
      <c r="I348" s="1">
        <f t="shared" ca="1" si="130"/>
        <v>2</v>
      </c>
      <c r="J348" s="70">
        <f t="shared" ca="1" si="139"/>
        <v>4259</v>
      </c>
      <c r="K348" s="1">
        <f t="shared" ca="1" si="140"/>
        <v>3</v>
      </c>
      <c r="L348" s="1" t="str">
        <f t="shared" ca="1" si="141"/>
        <v>El-Hanovil</v>
      </c>
      <c r="M348" s="70">
        <f t="shared" ca="1" si="142"/>
        <v>17036</v>
      </c>
      <c r="N348" s="70">
        <f t="shared" ca="1" si="143"/>
        <v>3249.9337563916506</v>
      </c>
      <c r="O348" s="70">
        <f t="shared" ca="1" si="144"/>
        <v>3003.4742078446388</v>
      </c>
      <c r="P348" s="70">
        <f t="shared" ca="1" si="145"/>
        <v>1489</v>
      </c>
      <c r="Q348" s="70">
        <f t="shared" ca="1" si="146"/>
        <v>6852.1336920356734</v>
      </c>
      <c r="R348" s="70">
        <f t="shared" ca="1" si="147"/>
        <v>1877.3925906290442</v>
      </c>
      <c r="S348" s="70">
        <f t="shared" ca="1" si="148"/>
        <v>21916.866798473682</v>
      </c>
      <c r="T348" s="70">
        <f t="shared" ca="1" si="149"/>
        <v>11591.067448427324</v>
      </c>
      <c r="U348" s="70">
        <f t="shared" ca="1" si="150"/>
        <v>10325.799350046358</v>
      </c>
      <c r="W348" s="7">
        <f t="shared" ca="1" si="151"/>
        <v>0</v>
      </c>
      <c r="X348" s="4">
        <f t="shared" ca="1" si="152"/>
        <v>1</v>
      </c>
      <c r="Y348" s="4"/>
      <c r="Z348" s="4"/>
      <c r="AA348" s="8"/>
      <c r="AC348" s="7">
        <f ca="1">IF(Table1[[#This Row],[field of work]] = "teaching",1,0)</f>
        <v>1</v>
      </c>
      <c r="AD348" s="4">
        <f ca="1">IF(Table1[[#This Row],[field of work]] = "health", 1,0)</f>
        <v>0</v>
      </c>
      <c r="AE348" s="4">
        <f ca="1">IF(Table1[[#This Row],[field of work]] = "construction", 1,0)</f>
        <v>0</v>
      </c>
      <c r="AF348" s="4">
        <f ca="1">IF(Table1[[#This Row],[field of work]] = "IT", 1,0)</f>
        <v>0</v>
      </c>
      <c r="AG348" s="4">
        <f ca="1">IF(Table1[[#This Row],[field of work]] = "general work", 1,0)</f>
        <v>0</v>
      </c>
      <c r="AH348" s="4">
        <f ca="1">IF(Table1[[#This Row],[field of work]] = "agriculture", 1,0)</f>
        <v>0</v>
      </c>
      <c r="AI348" s="4"/>
      <c r="AJ348" s="4"/>
      <c r="AK348" s="4"/>
      <c r="AL348" s="4"/>
      <c r="AM348" s="4"/>
      <c r="AN348" s="4"/>
      <c r="AO348" s="8"/>
      <c r="AP348" s="18">
        <f t="shared" ca="1" si="153"/>
        <v>1501.7371039223194</v>
      </c>
      <c r="AQ348" s="19"/>
      <c r="AR348" s="23">
        <f ca="1">IF(Table1[[#This Row],[Debt]]&gt;$AS$2,1,0)</f>
        <v>1</v>
      </c>
      <c r="AS348" s="24"/>
      <c r="AT348" s="24"/>
      <c r="AU348" s="19"/>
      <c r="AV348" s="24"/>
      <c r="AW348" s="82">
        <f ca="1">Table1[[#This Row],[Mortage left]]/Table1[[#This Row],[Value of the house]]</f>
        <v>0.1907685933547576</v>
      </c>
      <c r="AX348" s="29">
        <f t="shared" ca="1" si="154"/>
        <v>1</v>
      </c>
      <c r="AY348" s="30"/>
      <c r="AZ348" s="19"/>
      <c r="BA348" s="68">
        <f ca="1" xml:space="preserve"> IF(Table1[[#This Row],[Area]]="Sedi Beshr",Table1[[#This Row],[Income]],0)</f>
        <v>0</v>
      </c>
      <c r="BB348" s="65"/>
      <c r="BC348" s="65">
        <f ca="1" xml:space="preserve"> IF(Table1[[#This Row],[Area]]="Miami",Table1[[#This Row],[Income]],0)</f>
        <v>0</v>
      </c>
      <c r="BD348" s="65"/>
      <c r="BE348" s="65">
        <f ca="1" xml:space="preserve"> IF(Table1[[#This Row],[Area]]="El-Shatbi",Table1[[#This Row],[Income]],0)</f>
        <v>0</v>
      </c>
      <c r="BF348" s="65"/>
      <c r="BG348" s="65">
        <f ca="1" xml:space="preserve"> IF(Table1[[#This Row],[Area]]="el-Hanovil",Table1[[#This Row],[Income]],0)</f>
        <v>4259</v>
      </c>
      <c r="BH348" s="65"/>
      <c r="BI348" s="65">
        <f ca="1" xml:space="preserve"> IF(Table1[[#This Row],[Area]]="El-Dekhila",Table1[[#This Row],[Income]],0)</f>
        <v>0</v>
      </c>
      <c r="BJ348" s="66"/>
      <c r="BK348" s="16"/>
      <c r="BL348" s="68">
        <f ca="1"/>
        <v>0</v>
      </c>
      <c r="BM348" s="65"/>
      <c r="BN348" s="65">
        <f ca="1"/>
        <v>0</v>
      </c>
      <c r="BO348" s="65"/>
      <c r="BP348" s="65">
        <f ca="1"/>
        <v>0</v>
      </c>
      <c r="BQ348" s="65"/>
      <c r="BR348" s="65">
        <f ca="1"/>
        <v>0</v>
      </c>
      <c r="BS348" s="65"/>
      <c r="BT348" s="65">
        <f ca="1"/>
        <v>4189</v>
      </c>
      <c r="BU348" s="24"/>
      <c r="BV348" s="65">
        <f ca="1"/>
        <v>0</v>
      </c>
      <c r="BW348" s="19"/>
      <c r="BX348" s="16"/>
      <c r="BY348" s="56">
        <f ca="1">IF(Table1[[#This Row],[Debt]]&gt;Table1[[#This Row],[Income]],1,0)</f>
        <v>1</v>
      </c>
      <c r="BZ348" s="19"/>
      <c r="CA348" s="24"/>
      <c r="CB348" s="76">
        <f t="shared" ca="1" si="155"/>
        <v>39</v>
      </c>
      <c r="CC348" s="24"/>
      <c r="CD348" s="19"/>
      <c r="CE348" s="16"/>
      <c r="CF348" s="16"/>
      <c r="CG348" s="16"/>
      <c r="CH348" s="16"/>
    </row>
    <row r="349" spans="1:86" x14ac:dyDescent="0.35">
      <c r="A349" s="1">
        <f t="shared" ca="1" si="131"/>
        <v>0</v>
      </c>
      <c r="B349" s="1" t="str">
        <f t="shared" ca="1" si="132"/>
        <v>Men</v>
      </c>
      <c r="C349" s="1">
        <f t="shared" ca="1" si="133"/>
        <v>29</v>
      </c>
      <c r="D349" s="1">
        <f t="shared" ca="1" si="134"/>
        <v>2</v>
      </c>
      <c r="E349" s="1" t="str">
        <f t="shared" ca="1" si="135"/>
        <v>construction</v>
      </c>
      <c r="F349" s="1">
        <f t="shared" ca="1" si="136"/>
        <v>2</v>
      </c>
      <c r="G349" s="1" t="str">
        <f t="shared" ca="1" si="137"/>
        <v>college</v>
      </c>
      <c r="H349" s="1">
        <f t="shared" ca="1" si="138"/>
        <v>2</v>
      </c>
      <c r="I349" s="1">
        <f t="shared" ca="1" si="130"/>
        <v>1</v>
      </c>
      <c r="J349" s="70">
        <f t="shared" ca="1" si="139"/>
        <v>6940</v>
      </c>
      <c r="K349" s="1">
        <f t="shared" ca="1" si="140"/>
        <v>5</v>
      </c>
      <c r="L349" s="1" t="str">
        <f t="shared" ca="1" si="141"/>
        <v>Sedi Beshr</v>
      </c>
      <c r="M349" s="70">
        <f t="shared" ca="1" si="142"/>
        <v>41640</v>
      </c>
      <c r="N349" s="70">
        <f t="shared" ca="1" si="143"/>
        <v>33905.225476881213</v>
      </c>
      <c r="O349" s="70">
        <f t="shared" ca="1" si="144"/>
        <v>5079.5075493105278</v>
      </c>
      <c r="P349" s="70">
        <f t="shared" ca="1" si="145"/>
        <v>3205</v>
      </c>
      <c r="Q349" s="70">
        <f t="shared" ca="1" si="146"/>
        <v>345.55782061524263</v>
      </c>
      <c r="R349" s="70">
        <f t="shared" ca="1" si="147"/>
        <v>1199.2789925633679</v>
      </c>
      <c r="S349" s="70">
        <f t="shared" ca="1" si="148"/>
        <v>47918.786541873895</v>
      </c>
      <c r="T349" s="70">
        <f t="shared" ca="1" si="149"/>
        <v>37455.783297496455</v>
      </c>
      <c r="U349" s="70">
        <f t="shared" ca="1" si="150"/>
        <v>10463.00324437744</v>
      </c>
      <c r="W349" s="7">
        <f t="shared" ca="1" si="151"/>
        <v>0</v>
      </c>
      <c r="X349" s="4">
        <f t="shared" ca="1" si="152"/>
        <v>1</v>
      </c>
      <c r="Y349" s="4"/>
      <c r="Z349" s="4"/>
      <c r="AA349" s="8"/>
      <c r="AC349" s="7">
        <f ca="1">IF(Table1[[#This Row],[field of work]] = "teaching",1,0)</f>
        <v>0</v>
      </c>
      <c r="AD349" s="4">
        <f ca="1">IF(Table1[[#This Row],[field of work]] = "health", 1,0)</f>
        <v>0</v>
      </c>
      <c r="AE349" s="4">
        <f ca="1">IF(Table1[[#This Row],[field of work]] = "construction", 1,0)</f>
        <v>1</v>
      </c>
      <c r="AF349" s="4">
        <f ca="1">IF(Table1[[#This Row],[field of work]] = "IT", 1,0)</f>
        <v>0</v>
      </c>
      <c r="AG349" s="4">
        <f ca="1">IF(Table1[[#This Row],[field of work]] = "general work", 1,0)</f>
        <v>0</v>
      </c>
      <c r="AH349" s="4">
        <f ca="1">IF(Table1[[#This Row],[field of work]] = "agriculture", 1,0)</f>
        <v>0</v>
      </c>
      <c r="AI349" s="4"/>
      <c r="AJ349" s="4"/>
      <c r="AK349" s="4"/>
      <c r="AL349" s="4"/>
      <c r="AM349" s="4"/>
      <c r="AN349" s="4"/>
      <c r="AO349" s="8"/>
      <c r="AP349" s="18">
        <f t="shared" ca="1" si="153"/>
        <v>5079.5075493105278</v>
      </c>
      <c r="AQ349" s="19"/>
      <c r="AR349" s="23">
        <f ca="1">IF(Table1[[#This Row],[Debt]]&gt;$AS$2,1,0)</f>
        <v>0</v>
      </c>
      <c r="AS349" s="24"/>
      <c r="AT349" s="24"/>
      <c r="AU349" s="19"/>
      <c r="AV349" s="24"/>
      <c r="AW349" s="82">
        <f ca="1">Table1[[#This Row],[Mortage left]]/Table1[[#This Row],[Value of the house]]</f>
        <v>0.81424652922385232</v>
      </c>
      <c r="AX349" s="29">
        <f t="shared" ca="1" si="154"/>
        <v>0</v>
      </c>
      <c r="AY349" s="30"/>
      <c r="AZ349" s="19"/>
      <c r="BA349" s="68">
        <f ca="1" xml:space="preserve"> IF(Table1[[#This Row],[Area]]="Sedi Beshr",Table1[[#This Row],[Income]],0)</f>
        <v>6940</v>
      </c>
      <c r="BB349" s="65"/>
      <c r="BC349" s="65">
        <f ca="1" xml:space="preserve"> IF(Table1[[#This Row],[Area]]="Miami",Table1[[#This Row],[Income]],0)</f>
        <v>0</v>
      </c>
      <c r="BD349" s="65"/>
      <c r="BE349" s="65">
        <f ca="1" xml:space="preserve"> IF(Table1[[#This Row],[Area]]="El-Shatbi",Table1[[#This Row],[Income]],0)</f>
        <v>0</v>
      </c>
      <c r="BF349" s="65"/>
      <c r="BG349" s="65">
        <f ca="1" xml:space="preserve"> IF(Table1[[#This Row],[Area]]="el-Hanovil",Table1[[#This Row],[Income]],0)</f>
        <v>0</v>
      </c>
      <c r="BH349" s="65"/>
      <c r="BI349" s="65">
        <f ca="1" xml:space="preserve"> IF(Table1[[#This Row],[Area]]="El-Dekhila",Table1[[#This Row],[Income]],0)</f>
        <v>0</v>
      </c>
      <c r="BJ349" s="66"/>
      <c r="BK349" s="16"/>
      <c r="BL349" s="68">
        <f ca="1"/>
        <v>0</v>
      </c>
      <c r="BM349" s="65"/>
      <c r="BN349" s="65">
        <f ca="1"/>
        <v>0</v>
      </c>
      <c r="BO349" s="65"/>
      <c r="BP349" s="65">
        <f ca="1"/>
        <v>4259</v>
      </c>
      <c r="BQ349" s="65"/>
      <c r="BR349" s="65">
        <f ca="1"/>
        <v>0</v>
      </c>
      <c r="BS349" s="65"/>
      <c r="BT349" s="65">
        <f ca="1"/>
        <v>0</v>
      </c>
      <c r="BU349" s="24"/>
      <c r="BV349" s="65">
        <f ca="1"/>
        <v>0</v>
      </c>
      <c r="BW349" s="19"/>
      <c r="BX349" s="16"/>
      <c r="BY349" s="56">
        <f ca="1">IF(Table1[[#This Row],[Debt]]&gt;Table1[[#This Row],[Income]],1,0)</f>
        <v>0</v>
      </c>
      <c r="BZ349" s="19"/>
      <c r="CA349" s="24"/>
      <c r="CB349" s="76">
        <f t="shared" ca="1" si="155"/>
        <v>22</v>
      </c>
      <c r="CC349" s="24"/>
      <c r="CD349" s="19"/>
      <c r="CE349" s="16"/>
      <c r="CF349" s="16"/>
      <c r="CG349" s="16"/>
      <c r="CH349" s="16"/>
    </row>
    <row r="350" spans="1:86" x14ac:dyDescent="0.35">
      <c r="A350" s="1">
        <f t="shared" ca="1" si="131"/>
        <v>0</v>
      </c>
      <c r="B350" s="1" t="str">
        <f t="shared" ca="1" si="132"/>
        <v>Men</v>
      </c>
      <c r="C350" s="1">
        <f t="shared" ca="1" si="133"/>
        <v>29</v>
      </c>
      <c r="D350" s="1">
        <f t="shared" ca="1" si="134"/>
        <v>4</v>
      </c>
      <c r="E350" s="1" t="str">
        <f t="shared" ca="1" si="135"/>
        <v>IT</v>
      </c>
      <c r="F350" s="1">
        <f t="shared" ca="1" si="136"/>
        <v>3</v>
      </c>
      <c r="G350" s="1" t="str">
        <f t="shared" ca="1" si="137"/>
        <v>university</v>
      </c>
      <c r="H350" s="1">
        <f t="shared" ca="1" si="138"/>
        <v>4</v>
      </c>
      <c r="I350" s="1">
        <f t="shared" ca="1" si="130"/>
        <v>1</v>
      </c>
      <c r="J350" s="70">
        <f t="shared" ca="1" si="139"/>
        <v>3669</v>
      </c>
      <c r="K350" s="1">
        <f t="shared" ca="1" si="140"/>
        <v>5</v>
      </c>
      <c r="L350" s="1" t="str">
        <f t="shared" ca="1" si="141"/>
        <v>Sedi Beshr</v>
      </c>
      <c r="M350" s="70">
        <f t="shared" ca="1" si="142"/>
        <v>11007</v>
      </c>
      <c r="N350" s="70">
        <f t="shared" ca="1" si="143"/>
        <v>5509.880094953015</v>
      </c>
      <c r="O350" s="70">
        <f t="shared" ca="1" si="144"/>
        <v>3001.6735998199397</v>
      </c>
      <c r="P350" s="70">
        <f t="shared" ca="1" si="145"/>
        <v>2578</v>
      </c>
      <c r="Q350" s="70">
        <f t="shared" ca="1" si="146"/>
        <v>2869.3804214530242</v>
      </c>
      <c r="R350" s="70">
        <f t="shared" ca="1" si="147"/>
        <v>4485.0923569126571</v>
      </c>
      <c r="S350" s="70">
        <f t="shared" ca="1" si="148"/>
        <v>18493.765956732597</v>
      </c>
      <c r="T350" s="70">
        <f t="shared" ca="1" si="149"/>
        <v>10957.260516406039</v>
      </c>
      <c r="U350" s="70">
        <f t="shared" ca="1" si="150"/>
        <v>7536.5054403265585</v>
      </c>
      <c r="W350" s="7">
        <f t="shared" ca="1" si="151"/>
        <v>0</v>
      </c>
      <c r="X350" s="4">
        <f t="shared" ca="1" si="152"/>
        <v>1</v>
      </c>
      <c r="Y350" s="4"/>
      <c r="Z350" s="4"/>
      <c r="AA350" s="8"/>
      <c r="AC350" s="7">
        <f ca="1">IF(Table1[[#This Row],[field of work]] = "teaching",1,0)</f>
        <v>0</v>
      </c>
      <c r="AD350" s="4">
        <f ca="1">IF(Table1[[#This Row],[field of work]] = "health", 1,0)</f>
        <v>0</v>
      </c>
      <c r="AE350" s="4">
        <f ca="1">IF(Table1[[#This Row],[field of work]] = "construction", 1,0)</f>
        <v>0</v>
      </c>
      <c r="AF350" s="4">
        <f ca="1">IF(Table1[[#This Row],[field of work]] = "IT", 1,0)</f>
        <v>1</v>
      </c>
      <c r="AG350" s="4">
        <f ca="1">IF(Table1[[#This Row],[field of work]] = "general work", 1,0)</f>
        <v>0</v>
      </c>
      <c r="AH350" s="4">
        <f ca="1">IF(Table1[[#This Row],[field of work]] = "agriculture", 1,0)</f>
        <v>0</v>
      </c>
      <c r="AI350" s="4"/>
      <c r="AJ350" s="4"/>
      <c r="AK350" s="4"/>
      <c r="AL350" s="4"/>
      <c r="AM350" s="4"/>
      <c r="AN350" s="4"/>
      <c r="AO350" s="8"/>
      <c r="AP350" s="18">
        <f t="shared" ca="1" si="153"/>
        <v>3001.6735998199397</v>
      </c>
      <c r="AQ350" s="19"/>
      <c r="AR350" s="23">
        <f ca="1">IF(Table1[[#This Row],[Debt]]&gt;$AS$2,1,0)</f>
        <v>1</v>
      </c>
      <c r="AS350" s="24"/>
      <c r="AT350" s="24"/>
      <c r="AU350" s="19"/>
      <c r="AV350" s="24"/>
      <c r="AW350" s="82">
        <f ca="1">Table1[[#This Row],[Mortage left]]/Table1[[#This Row],[Value of the house]]</f>
        <v>0.50057963977042019</v>
      </c>
      <c r="AX350" s="29">
        <f t="shared" ca="1" si="154"/>
        <v>0</v>
      </c>
      <c r="AY350" s="30"/>
      <c r="AZ350" s="19"/>
      <c r="BA350" s="68">
        <f ca="1" xml:space="preserve"> IF(Table1[[#This Row],[Area]]="Sedi Beshr",Table1[[#This Row],[Income]],0)</f>
        <v>3669</v>
      </c>
      <c r="BB350" s="65"/>
      <c r="BC350" s="65">
        <f ca="1" xml:space="preserve"> IF(Table1[[#This Row],[Area]]="Miami",Table1[[#This Row],[Income]],0)</f>
        <v>0</v>
      </c>
      <c r="BD350" s="65"/>
      <c r="BE350" s="65">
        <f ca="1" xml:space="preserve"> IF(Table1[[#This Row],[Area]]="El-Shatbi",Table1[[#This Row],[Income]],0)</f>
        <v>0</v>
      </c>
      <c r="BF350" s="65"/>
      <c r="BG350" s="65">
        <f ca="1" xml:space="preserve"> IF(Table1[[#This Row],[Area]]="el-Hanovil",Table1[[#This Row],[Income]],0)</f>
        <v>0</v>
      </c>
      <c r="BH350" s="65"/>
      <c r="BI350" s="65">
        <f ca="1" xml:space="preserve"> IF(Table1[[#This Row],[Area]]="El-Dekhila",Table1[[#This Row],[Income]],0)</f>
        <v>0</v>
      </c>
      <c r="BJ350" s="66"/>
      <c r="BK350" s="16"/>
      <c r="BL350" s="68">
        <f ca="1"/>
        <v>0</v>
      </c>
      <c r="BM350" s="65"/>
      <c r="BN350" s="65">
        <f ca="1"/>
        <v>6940</v>
      </c>
      <c r="BO350" s="65"/>
      <c r="BP350" s="65">
        <f ca="1"/>
        <v>0</v>
      </c>
      <c r="BQ350" s="65"/>
      <c r="BR350" s="65">
        <f ca="1"/>
        <v>0</v>
      </c>
      <c r="BS350" s="65"/>
      <c r="BT350" s="65">
        <f ca="1"/>
        <v>0</v>
      </c>
      <c r="BU350" s="24"/>
      <c r="BV350" s="65">
        <f ca="1"/>
        <v>0</v>
      </c>
      <c r="BW350" s="19"/>
      <c r="BX350" s="16"/>
      <c r="BY350" s="56">
        <f ca="1">IF(Table1[[#This Row],[Debt]]&gt;Table1[[#This Row],[Income]],1,0)</f>
        <v>0</v>
      </c>
      <c r="BZ350" s="19"/>
      <c r="CA350" s="24"/>
      <c r="CB350" s="76">
        <f t="shared" ca="1" si="155"/>
        <v>29</v>
      </c>
      <c r="CC350" s="24"/>
      <c r="CD350" s="19"/>
      <c r="CE350" s="16"/>
      <c r="CF350" s="16"/>
      <c r="CG350" s="16"/>
      <c r="CH350" s="16"/>
    </row>
    <row r="351" spans="1:86" x14ac:dyDescent="0.35">
      <c r="A351" s="1">
        <f t="shared" ca="1" si="131"/>
        <v>0</v>
      </c>
      <c r="B351" s="1" t="str">
        <f t="shared" ca="1" si="132"/>
        <v>Men</v>
      </c>
      <c r="C351" s="1">
        <f t="shared" ca="1" si="133"/>
        <v>30</v>
      </c>
      <c r="D351" s="1">
        <f t="shared" ca="1" si="134"/>
        <v>4</v>
      </c>
      <c r="E351" s="1" t="str">
        <f t="shared" ca="1" si="135"/>
        <v>IT</v>
      </c>
      <c r="F351" s="1">
        <f t="shared" ca="1" si="136"/>
        <v>5</v>
      </c>
      <c r="G351" s="1" t="str">
        <f t="shared" ca="1" si="137"/>
        <v>other</v>
      </c>
      <c r="H351" s="1">
        <f t="shared" ca="1" si="138"/>
        <v>3</v>
      </c>
      <c r="I351" s="1">
        <f t="shared" ca="1" si="130"/>
        <v>2</v>
      </c>
      <c r="J351" s="70">
        <f t="shared" ca="1" si="139"/>
        <v>1463</v>
      </c>
      <c r="K351" s="1">
        <f t="shared" ca="1" si="140"/>
        <v>4</v>
      </c>
      <c r="L351" s="1" t="str">
        <f t="shared" ca="1" si="141"/>
        <v>El-Dekhila</v>
      </c>
      <c r="M351" s="70">
        <f t="shared" ca="1" si="142"/>
        <v>8778</v>
      </c>
      <c r="N351" s="70">
        <f t="shared" ca="1" si="143"/>
        <v>4494.2731069246411</v>
      </c>
      <c r="O351" s="70">
        <f t="shared" ca="1" si="144"/>
        <v>553.26924156724488</v>
      </c>
      <c r="P351" s="70">
        <f t="shared" ca="1" si="145"/>
        <v>25</v>
      </c>
      <c r="Q351" s="70">
        <f t="shared" ca="1" si="146"/>
        <v>291.23714134880737</v>
      </c>
      <c r="R351" s="70">
        <f t="shared" ca="1" si="147"/>
        <v>1957.4499922323673</v>
      </c>
      <c r="S351" s="70">
        <f t="shared" ca="1" si="148"/>
        <v>11288.719233799611</v>
      </c>
      <c r="T351" s="70">
        <f t="shared" ca="1" si="149"/>
        <v>4810.5102482734483</v>
      </c>
      <c r="U351" s="70">
        <f t="shared" ca="1" si="150"/>
        <v>6478.2089855261629</v>
      </c>
      <c r="W351" s="7">
        <f t="shared" ca="1" si="151"/>
        <v>0</v>
      </c>
      <c r="X351" s="4">
        <f t="shared" ca="1" si="152"/>
        <v>1</v>
      </c>
      <c r="Y351" s="4"/>
      <c r="Z351" s="4"/>
      <c r="AA351" s="8"/>
      <c r="AC351" s="7">
        <f ca="1">IF(Table1[[#This Row],[field of work]] = "teaching",1,0)</f>
        <v>0</v>
      </c>
      <c r="AD351" s="4">
        <f ca="1">IF(Table1[[#This Row],[field of work]] = "health", 1,0)</f>
        <v>0</v>
      </c>
      <c r="AE351" s="4">
        <f ca="1">IF(Table1[[#This Row],[field of work]] = "construction", 1,0)</f>
        <v>0</v>
      </c>
      <c r="AF351" s="4">
        <f ca="1">IF(Table1[[#This Row],[field of work]] = "IT", 1,0)</f>
        <v>1</v>
      </c>
      <c r="AG351" s="4">
        <f ca="1">IF(Table1[[#This Row],[field of work]] = "general work", 1,0)</f>
        <v>0</v>
      </c>
      <c r="AH351" s="4">
        <f ca="1">IF(Table1[[#This Row],[field of work]] = "agriculture", 1,0)</f>
        <v>0</v>
      </c>
      <c r="AI351" s="4"/>
      <c r="AJ351" s="4"/>
      <c r="AK351" s="4"/>
      <c r="AL351" s="4"/>
      <c r="AM351" s="4"/>
      <c r="AN351" s="4"/>
      <c r="AO351" s="8"/>
      <c r="AP351" s="18">
        <f t="shared" ca="1" si="153"/>
        <v>276.63462078362244</v>
      </c>
      <c r="AQ351" s="19"/>
      <c r="AR351" s="23">
        <f ca="1">IF(Table1[[#This Row],[Debt]]&gt;$AS$2,1,0)</f>
        <v>0</v>
      </c>
      <c r="AS351" s="24"/>
      <c r="AT351" s="24"/>
      <c r="AU351" s="19"/>
      <c r="AV351" s="24"/>
      <c r="AW351" s="82">
        <f ca="1">Table1[[#This Row],[Mortage left]]/Table1[[#This Row],[Value of the house]]</f>
        <v>0.51199283514748706</v>
      </c>
      <c r="AX351" s="29">
        <f t="shared" ca="1" si="154"/>
        <v>0</v>
      </c>
      <c r="AY351" s="30"/>
      <c r="AZ351" s="19"/>
      <c r="BA351" s="68">
        <f ca="1" xml:space="preserve"> IF(Table1[[#This Row],[Area]]="Sedi Beshr",Table1[[#This Row],[Income]],0)</f>
        <v>0</v>
      </c>
      <c r="BB351" s="65"/>
      <c r="BC351" s="65">
        <f ca="1" xml:space="preserve"> IF(Table1[[#This Row],[Area]]="Miami",Table1[[#This Row],[Income]],0)</f>
        <v>0</v>
      </c>
      <c r="BD351" s="65"/>
      <c r="BE351" s="65">
        <f ca="1" xml:space="preserve"> IF(Table1[[#This Row],[Area]]="El-Shatbi",Table1[[#This Row],[Income]],0)</f>
        <v>0</v>
      </c>
      <c r="BF351" s="65"/>
      <c r="BG351" s="65">
        <f ca="1" xml:space="preserve"> IF(Table1[[#This Row],[Area]]="el-Hanovil",Table1[[#This Row],[Income]],0)</f>
        <v>0</v>
      </c>
      <c r="BH351" s="65"/>
      <c r="BI351" s="65">
        <f ca="1" xml:space="preserve"> IF(Table1[[#This Row],[Area]]="El-Dekhila",Table1[[#This Row],[Income]],0)</f>
        <v>1463</v>
      </c>
      <c r="BJ351" s="66"/>
      <c r="BK351" s="16"/>
      <c r="BL351" s="68">
        <f ca="1"/>
        <v>0</v>
      </c>
      <c r="BM351" s="65"/>
      <c r="BN351" s="65">
        <f ca="1"/>
        <v>0</v>
      </c>
      <c r="BO351" s="65"/>
      <c r="BP351" s="65">
        <f ca="1"/>
        <v>0</v>
      </c>
      <c r="BQ351" s="65"/>
      <c r="BR351" s="65">
        <f ca="1"/>
        <v>3669</v>
      </c>
      <c r="BS351" s="65"/>
      <c r="BT351" s="65">
        <f ca="1"/>
        <v>0</v>
      </c>
      <c r="BU351" s="24"/>
      <c r="BV351" s="65">
        <f ca="1"/>
        <v>0</v>
      </c>
      <c r="BW351" s="19"/>
      <c r="BX351" s="16"/>
      <c r="BY351" s="56">
        <f ca="1">IF(Table1[[#This Row],[Debt]]&gt;Table1[[#This Row],[Income]],1,0)</f>
        <v>0</v>
      </c>
      <c r="BZ351" s="19"/>
      <c r="CA351" s="24"/>
      <c r="CB351" s="76">
        <f t="shared" ca="1" si="155"/>
        <v>29</v>
      </c>
      <c r="CC351" s="24"/>
      <c r="CD351" s="19"/>
      <c r="CE351" s="16"/>
      <c r="CF351" s="16"/>
      <c r="CG351" s="16"/>
      <c r="CH351" s="16"/>
    </row>
    <row r="352" spans="1:86" x14ac:dyDescent="0.35">
      <c r="A352" s="1">
        <f t="shared" ca="1" si="131"/>
        <v>0</v>
      </c>
      <c r="B352" s="1" t="str">
        <f t="shared" ca="1" si="132"/>
        <v>Men</v>
      </c>
      <c r="C352" s="1">
        <f t="shared" ca="1" si="133"/>
        <v>39</v>
      </c>
      <c r="D352" s="1">
        <f t="shared" ca="1" si="134"/>
        <v>2</v>
      </c>
      <c r="E352" s="1" t="str">
        <f t="shared" ca="1" si="135"/>
        <v>construction</v>
      </c>
      <c r="F352" s="1">
        <f t="shared" ca="1" si="136"/>
        <v>5</v>
      </c>
      <c r="G352" s="1" t="str">
        <f t="shared" ca="1" si="137"/>
        <v>other</v>
      </c>
      <c r="H352" s="1">
        <f t="shared" ca="1" si="138"/>
        <v>2</v>
      </c>
      <c r="I352" s="1">
        <f t="shared" ca="1" si="130"/>
        <v>1</v>
      </c>
      <c r="J352" s="70">
        <f t="shared" ca="1" si="139"/>
        <v>1920</v>
      </c>
      <c r="K352" s="1">
        <f t="shared" ca="1" si="140"/>
        <v>2</v>
      </c>
      <c r="L352" s="1" t="str">
        <f t="shared" ca="1" si="141"/>
        <v>Miami</v>
      </c>
      <c r="M352" s="70">
        <f t="shared" ca="1" si="142"/>
        <v>11520</v>
      </c>
      <c r="N352" s="70">
        <f t="shared" ca="1" si="143"/>
        <v>271.0712655464377</v>
      </c>
      <c r="O352" s="70">
        <f t="shared" ca="1" si="144"/>
        <v>226.25243575793363</v>
      </c>
      <c r="P352" s="70">
        <f t="shared" ca="1" si="145"/>
        <v>95</v>
      </c>
      <c r="Q352" s="70">
        <f t="shared" ca="1" si="146"/>
        <v>864.44496296211037</v>
      </c>
      <c r="R352" s="70">
        <f t="shared" ca="1" si="147"/>
        <v>2220.0625125433367</v>
      </c>
      <c r="S352" s="70">
        <f t="shared" ca="1" si="148"/>
        <v>13966.314948301269</v>
      </c>
      <c r="T352" s="70">
        <f t="shared" ca="1" si="149"/>
        <v>1230.516228508548</v>
      </c>
      <c r="U352" s="70">
        <f t="shared" ca="1" si="150"/>
        <v>12735.798719792721</v>
      </c>
      <c r="W352" s="7">
        <f t="shared" ca="1" si="151"/>
        <v>0</v>
      </c>
      <c r="X352" s="4">
        <f t="shared" ca="1" si="152"/>
        <v>1</v>
      </c>
      <c r="Y352" s="4"/>
      <c r="Z352" s="4"/>
      <c r="AA352" s="8"/>
      <c r="AC352" s="7">
        <f ca="1">IF(Table1[[#This Row],[field of work]] = "teaching",1,0)</f>
        <v>0</v>
      </c>
      <c r="AD352" s="4">
        <f ca="1">IF(Table1[[#This Row],[field of work]] = "health", 1,0)</f>
        <v>0</v>
      </c>
      <c r="AE352" s="4">
        <f ca="1">IF(Table1[[#This Row],[field of work]] = "construction", 1,0)</f>
        <v>1</v>
      </c>
      <c r="AF352" s="4">
        <f ca="1">IF(Table1[[#This Row],[field of work]] = "IT", 1,0)</f>
        <v>0</v>
      </c>
      <c r="AG352" s="4">
        <f ca="1">IF(Table1[[#This Row],[field of work]] = "general work", 1,0)</f>
        <v>0</v>
      </c>
      <c r="AH352" s="4">
        <f ca="1">IF(Table1[[#This Row],[field of work]] = "agriculture", 1,0)</f>
        <v>0</v>
      </c>
      <c r="AI352" s="4"/>
      <c r="AJ352" s="4"/>
      <c r="AK352" s="4"/>
      <c r="AL352" s="4"/>
      <c r="AM352" s="4"/>
      <c r="AN352" s="4"/>
      <c r="AO352" s="8"/>
      <c r="AP352" s="18">
        <f t="shared" ca="1" si="153"/>
        <v>226.25243575793363</v>
      </c>
      <c r="AQ352" s="19"/>
      <c r="AR352" s="23">
        <f ca="1">IF(Table1[[#This Row],[Debt]]&gt;$AS$2,1,0)</f>
        <v>0</v>
      </c>
      <c r="AS352" s="24"/>
      <c r="AT352" s="24"/>
      <c r="AU352" s="19"/>
      <c r="AV352" s="24"/>
      <c r="AW352" s="82">
        <f ca="1">Table1[[#This Row],[Mortage left]]/Table1[[#This Row],[Value of the house]]</f>
        <v>2.353049180090605E-2</v>
      </c>
      <c r="AX352" s="29">
        <f t="shared" ca="1" si="154"/>
        <v>1</v>
      </c>
      <c r="AY352" s="30"/>
      <c r="AZ352" s="19"/>
      <c r="BA352" s="68">
        <f ca="1" xml:space="preserve"> IF(Table1[[#This Row],[Area]]="Sedi Beshr",Table1[[#This Row],[Income]],0)</f>
        <v>0</v>
      </c>
      <c r="BB352" s="65"/>
      <c r="BC352" s="65">
        <f ca="1" xml:space="preserve"> IF(Table1[[#This Row],[Area]]="Miami",Table1[[#This Row],[Income]],0)</f>
        <v>1920</v>
      </c>
      <c r="BD352" s="65"/>
      <c r="BE352" s="65">
        <f ca="1" xml:space="preserve"> IF(Table1[[#This Row],[Area]]="El-Shatbi",Table1[[#This Row],[Income]],0)</f>
        <v>0</v>
      </c>
      <c r="BF352" s="65"/>
      <c r="BG352" s="65">
        <f ca="1" xml:space="preserve"> IF(Table1[[#This Row],[Area]]="el-Hanovil",Table1[[#This Row],[Income]],0)</f>
        <v>0</v>
      </c>
      <c r="BH352" s="65"/>
      <c r="BI352" s="65">
        <f ca="1" xml:space="preserve"> IF(Table1[[#This Row],[Area]]="El-Dekhila",Table1[[#This Row],[Income]],0)</f>
        <v>0</v>
      </c>
      <c r="BJ352" s="66"/>
      <c r="BK352" s="16"/>
      <c r="BL352" s="68">
        <f ca="1"/>
        <v>0</v>
      </c>
      <c r="BM352" s="65"/>
      <c r="BN352" s="65">
        <f ca="1"/>
        <v>0</v>
      </c>
      <c r="BO352" s="65"/>
      <c r="BP352" s="65">
        <f ca="1"/>
        <v>0</v>
      </c>
      <c r="BQ352" s="65"/>
      <c r="BR352" s="65">
        <f ca="1"/>
        <v>1463</v>
      </c>
      <c r="BS352" s="65"/>
      <c r="BT352" s="65">
        <f ca="1"/>
        <v>0</v>
      </c>
      <c r="BU352" s="24"/>
      <c r="BV352" s="65">
        <f ca="1"/>
        <v>0</v>
      </c>
      <c r="BW352" s="19"/>
      <c r="BX352" s="16"/>
      <c r="BY352" s="56">
        <f ca="1">IF(Table1[[#This Row],[Debt]]&gt;Table1[[#This Row],[Income]],1,0)</f>
        <v>0</v>
      </c>
      <c r="BZ352" s="19"/>
      <c r="CA352" s="24"/>
      <c r="CB352" s="76">
        <f t="shared" ca="1" si="155"/>
        <v>30</v>
      </c>
      <c r="CC352" s="24"/>
      <c r="CD352" s="19"/>
      <c r="CE352" s="16"/>
      <c r="CF352" s="16"/>
      <c r="CG352" s="16"/>
      <c r="CH352" s="16"/>
    </row>
    <row r="353" spans="1:86" x14ac:dyDescent="0.35">
      <c r="A353" s="1">
        <f t="shared" ca="1" si="131"/>
        <v>1</v>
      </c>
      <c r="B353" s="1" t="str">
        <f t="shared" ca="1" si="132"/>
        <v>Women</v>
      </c>
      <c r="C353" s="1">
        <f t="shared" ca="1" si="133"/>
        <v>23</v>
      </c>
      <c r="D353" s="1">
        <f t="shared" ca="1" si="134"/>
        <v>5</v>
      </c>
      <c r="E353" s="1" t="str">
        <f t="shared" ca="1" si="135"/>
        <v>general work</v>
      </c>
      <c r="F353" s="1">
        <f t="shared" ca="1" si="136"/>
        <v>4</v>
      </c>
      <c r="G353" s="1" t="str">
        <f t="shared" ca="1" si="137"/>
        <v>technical</v>
      </c>
      <c r="H353" s="1">
        <f t="shared" ca="1" si="138"/>
        <v>2</v>
      </c>
      <c r="I353" s="1">
        <f t="shared" ca="1" si="130"/>
        <v>2</v>
      </c>
      <c r="J353" s="70">
        <f t="shared" ca="1" si="139"/>
        <v>4796</v>
      </c>
      <c r="K353" s="1">
        <f t="shared" ca="1" si="140"/>
        <v>4</v>
      </c>
      <c r="L353" s="1" t="str">
        <f t="shared" ca="1" si="141"/>
        <v>El-Dekhila</v>
      </c>
      <c r="M353" s="70">
        <f t="shared" ca="1" si="142"/>
        <v>23980</v>
      </c>
      <c r="N353" s="70">
        <f t="shared" ca="1" si="143"/>
        <v>6715.2616953460147</v>
      </c>
      <c r="O353" s="70">
        <f t="shared" ca="1" si="144"/>
        <v>4992.5189619466146</v>
      </c>
      <c r="P353" s="70">
        <f t="shared" ca="1" si="145"/>
        <v>448</v>
      </c>
      <c r="Q353" s="70">
        <f t="shared" ca="1" si="146"/>
        <v>7717.1007249019558</v>
      </c>
      <c r="R353" s="70">
        <f t="shared" ca="1" si="147"/>
        <v>5143.6893826854866</v>
      </c>
      <c r="S353" s="70">
        <f t="shared" ca="1" si="148"/>
        <v>34116.208344632105</v>
      </c>
      <c r="T353" s="70">
        <f t="shared" ca="1" si="149"/>
        <v>14880.36242024797</v>
      </c>
      <c r="U353" s="70">
        <f t="shared" ca="1" si="150"/>
        <v>19235.845924384135</v>
      </c>
      <c r="W353" s="7">
        <f t="shared" ca="1" si="151"/>
        <v>1</v>
      </c>
      <c r="X353" s="4">
        <f t="shared" ca="1" si="152"/>
        <v>0</v>
      </c>
      <c r="Y353" s="4"/>
      <c r="Z353" s="4"/>
      <c r="AA353" s="8"/>
      <c r="AC353" s="7">
        <f ca="1">IF(Table1[[#This Row],[field of work]] = "teaching",1,0)</f>
        <v>0</v>
      </c>
      <c r="AD353" s="4">
        <f ca="1">IF(Table1[[#This Row],[field of work]] = "health", 1,0)</f>
        <v>0</v>
      </c>
      <c r="AE353" s="4">
        <f ca="1">IF(Table1[[#This Row],[field of work]] = "construction", 1,0)</f>
        <v>0</v>
      </c>
      <c r="AF353" s="4">
        <f ca="1">IF(Table1[[#This Row],[field of work]] = "IT", 1,0)</f>
        <v>0</v>
      </c>
      <c r="AG353" s="4">
        <f ca="1">IF(Table1[[#This Row],[field of work]] = "general work", 1,0)</f>
        <v>1</v>
      </c>
      <c r="AH353" s="4">
        <f ca="1">IF(Table1[[#This Row],[field of work]] = "agriculture", 1,0)</f>
        <v>0</v>
      </c>
      <c r="AI353" s="4"/>
      <c r="AJ353" s="4"/>
      <c r="AK353" s="4"/>
      <c r="AL353" s="4"/>
      <c r="AM353" s="4"/>
      <c r="AN353" s="4"/>
      <c r="AO353" s="8"/>
      <c r="AP353" s="18">
        <f t="shared" ca="1" si="153"/>
        <v>2496.2594809733073</v>
      </c>
      <c r="AQ353" s="19"/>
      <c r="AR353" s="23">
        <f ca="1">IF(Table1[[#This Row],[Debt]]&gt;$AS$2,1,0)</f>
        <v>1</v>
      </c>
      <c r="AS353" s="24"/>
      <c r="AT353" s="24"/>
      <c r="AU353" s="19"/>
      <c r="AV353" s="24"/>
      <c r="AW353" s="82">
        <f ca="1">Table1[[#This Row],[Mortage left]]/Table1[[#This Row],[Value of the house]]</f>
        <v>0.280035933917682</v>
      </c>
      <c r="AX353" s="29">
        <f t="shared" ca="1" si="154"/>
        <v>1</v>
      </c>
      <c r="AY353" s="30"/>
      <c r="AZ353" s="19"/>
      <c r="BA353" s="68">
        <f ca="1" xml:space="preserve"> IF(Table1[[#This Row],[Area]]="Sedi Beshr",Table1[[#This Row],[Income]],0)</f>
        <v>0</v>
      </c>
      <c r="BB353" s="65"/>
      <c r="BC353" s="65">
        <f ca="1" xml:space="preserve"> IF(Table1[[#This Row],[Area]]="Miami",Table1[[#This Row],[Income]],0)</f>
        <v>0</v>
      </c>
      <c r="BD353" s="65"/>
      <c r="BE353" s="65">
        <f ca="1" xml:space="preserve"> IF(Table1[[#This Row],[Area]]="El-Shatbi",Table1[[#This Row],[Income]],0)</f>
        <v>0</v>
      </c>
      <c r="BF353" s="65"/>
      <c r="BG353" s="65">
        <f ca="1" xml:space="preserve"> IF(Table1[[#This Row],[Area]]="el-Hanovil",Table1[[#This Row],[Income]],0)</f>
        <v>0</v>
      </c>
      <c r="BH353" s="65"/>
      <c r="BI353" s="65">
        <f ca="1" xml:space="preserve"> IF(Table1[[#This Row],[Area]]="El-Dekhila",Table1[[#This Row],[Income]],0)</f>
        <v>4796</v>
      </c>
      <c r="BJ353" s="66"/>
      <c r="BK353" s="16"/>
      <c r="BL353" s="68">
        <f ca="1"/>
        <v>0</v>
      </c>
      <c r="BM353" s="65"/>
      <c r="BN353" s="65">
        <f ca="1"/>
        <v>1920</v>
      </c>
      <c r="BO353" s="65"/>
      <c r="BP353" s="65">
        <f ca="1"/>
        <v>0</v>
      </c>
      <c r="BQ353" s="65"/>
      <c r="BR353" s="65">
        <f ca="1"/>
        <v>0</v>
      </c>
      <c r="BS353" s="65"/>
      <c r="BT353" s="65">
        <f ca="1"/>
        <v>0</v>
      </c>
      <c r="BU353" s="24"/>
      <c r="BV353" s="65">
        <f ca="1"/>
        <v>0</v>
      </c>
      <c r="BW353" s="19"/>
      <c r="BX353" s="16"/>
      <c r="BY353" s="56">
        <f ca="1">IF(Table1[[#This Row],[Debt]]&gt;Table1[[#This Row],[Income]],1,0)</f>
        <v>1</v>
      </c>
      <c r="BZ353" s="19"/>
      <c r="CA353" s="24"/>
      <c r="CB353" s="76">
        <f t="shared" ca="1" si="155"/>
        <v>39</v>
      </c>
      <c r="CC353" s="24"/>
      <c r="CD353" s="19"/>
      <c r="CE353" s="16"/>
      <c r="CF353" s="16"/>
      <c r="CG353" s="16"/>
      <c r="CH353" s="16"/>
    </row>
    <row r="354" spans="1:86" x14ac:dyDescent="0.35">
      <c r="A354" s="1">
        <f t="shared" ca="1" si="131"/>
        <v>0</v>
      </c>
      <c r="B354" s="1" t="str">
        <f t="shared" ca="1" si="132"/>
        <v>Men</v>
      </c>
      <c r="C354" s="1">
        <f t="shared" ca="1" si="133"/>
        <v>35</v>
      </c>
      <c r="D354" s="1">
        <f t="shared" ca="1" si="134"/>
        <v>3</v>
      </c>
      <c r="E354" s="1" t="str">
        <f t="shared" ca="1" si="135"/>
        <v>teaching</v>
      </c>
      <c r="F354" s="1">
        <f t="shared" ca="1" si="136"/>
        <v>3</v>
      </c>
      <c r="G354" s="1" t="str">
        <f t="shared" ca="1" si="137"/>
        <v>university</v>
      </c>
      <c r="H354" s="1">
        <f t="shared" ca="1" si="138"/>
        <v>2</v>
      </c>
      <c r="I354" s="1">
        <f t="shared" ca="1" si="130"/>
        <v>2</v>
      </c>
      <c r="J354" s="70">
        <f t="shared" ca="1" si="139"/>
        <v>5664</v>
      </c>
      <c r="K354" s="1">
        <f t="shared" ca="1" si="140"/>
        <v>1</v>
      </c>
      <c r="L354" s="1" t="str">
        <f t="shared" ca="1" si="141"/>
        <v>El-Shatbi</v>
      </c>
      <c r="M354" s="70">
        <f t="shared" ca="1" si="142"/>
        <v>28320</v>
      </c>
      <c r="N354" s="70">
        <f t="shared" ca="1" si="143"/>
        <v>10692.878191969567</v>
      </c>
      <c r="O354" s="70">
        <f t="shared" ca="1" si="144"/>
        <v>2826.6971165390455</v>
      </c>
      <c r="P354" s="70">
        <f t="shared" ca="1" si="145"/>
        <v>1590</v>
      </c>
      <c r="Q354" s="70">
        <f t="shared" ca="1" si="146"/>
        <v>11318.630133494573</v>
      </c>
      <c r="R354" s="70">
        <f t="shared" ca="1" si="147"/>
        <v>5280.6703460047029</v>
      </c>
      <c r="S354" s="70">
        <f t="shared" ca="1" si="148"/>
        <v>36427.367462543749</v>
      </c>
      <c r="T354" s="70">
        <f t="shared" ca="1" si="149"/>
        <v>23601.508325464139</v>
      </c>
      <c r="U354" s="70">
        <f t="shared" ca="1" si="150"/>
        <v>12825.859137079609</v>
      </c>
      <c r="W354" s="7">
        <f t="shared" ca="1" si="151"/>
        <v>0</v>
      </c>
      <c r="X354" s="4">
        <f t="shared" ca="1" si="152"/>
        <v>1</v>
      </c>
      <c r="Y354" s="4"/>
      <c r="Z354" s="4"/>
      <c r="AA354" s="8"/>
      <c r="AC354" s="7">
        <f ca="1">IF(Table1[[#This Row],[field of work]] = "teaching",1,0)</f>
        <v>1</v>
      </c>
      <c r="AD354" s="4">
        <f ca="1">IF(Table1[[#This Row],[field of work]] = "health", 1,0)</f>
        <v>0</v>
      </c>
      <c r="AE354" s="4">
        <f ca="1">IF(Table1[[#This Row],[field of work]] = "construction", 1,0)</f>
        <v>0</v>
      </c>
      <c r="AF354" s="4">
        <f ca="1">IF(Table1[[#This Row],[field of work]] = "IT", 1,0)</f>
        <v>0</v>
      </c>
      <c r="AG354" s="4">
        <f ca="1">IF(Table1[[#This Row],[field of work]] = "general work", 1,0)</f>
        <v>0</v>
      </c>
      <c r="AH354" s="4">
        <f ca="1">IF(Table1[[#This Row],[field of work]] = "agriculture", 1,0)</f>
        <v>0</v>
      </c>
      <c r="AI354" s="4"/>
      <c r="AJ354" s="4"/>
      <c r="AK354" s="4"/>
      <c r="AL354" s="4"/>
      <c r="AM354" s="4"/>
      <c r="AN354" s="4"/>
      <c r="AO354" s="8"/>
      <c r="AP354" s="18">
        <f t="shared" ca="1" si="153"/>
        <v>1413.3485582695228</v>
      </c>
      <c r="AQ354" s="19"/>
      <c r="AR354" s="23">
        <f ca="1">IF(Table1[[#This Row],[Debt]]&gt;$AS$2,1,0)</f>
        <v>1</v>
      </c>
      <c r="AS354" s="24"/>
      <c r="AT354" s="24"/>
      <c r="AU354" s="19"/>
      <c r="AV354" s="24"/>
      <c r="AW354" s="82">
        <f ca="1">Table1[[#This Row],[Mortage left]]/Table1[[#This Row],[Value of the house]]</f>
        <v>0.3775733824848011</v>
      </c>
      <c r="AX354" s="29">
        <f t="shared" ca="1" si="154"/>
        <v>0</v>
      </c>
      <c r="AY354" s="30"/>
      <c r="AZ354" s="19"/>
      <c r="BA354" s="68">
        <f ca="1" xml:space="preserve"> IF(Table1[[#This Row],[Area]]="Sedi Beshr",Table1[[#This Row],[Income]],0)</f>
        <v>0</v>
      </c>
      <c r="BB354" s="65"/>
      <c r="BC354" s="65">
        <f ca="1" xml:space="preserve"> IF(Table1[[#This Row],[Area]]="Miami",Table1[[#This Row],[Income]],0)</f>
        <v>0</v>
      </c>
      <c r="BD354" s="65"/>
      <c r="BE354" s="65">
        <f ca="1" xml:space="preserve"> IF(Table1[[#This Row],[Area]]="El-Shatbi",Table1[[#This Row],[Income]],0)</f>
        <v>5664</v>
      </c>
      <c r="BF354" s="65"/>
      <c r="BG354" s="65">
        <f ca="1" xml:space="preserve"> IF(Table1[[#This Row],[Area]]="el-Hanovil",Table1[[#This Row],[Income]],0)</f>
        <v>0</v>
      </c>
      <c r="BH354" s="65"/>
      <c r="BI354" s="65">
        <f ca="1" xml:space="preserve"> IF(Table1[[#This Row],[Area]]="El-Dekhila",Table1[[#This Row],[Income]],0)</f>
        <v>0</v>
      </c>
      <c r="BJ354" s="66"/>
      <c r="BK354" s="16"/>
      <c r="BL354" s="68">
        <f ca="1"/>
        <v>0</v>
      </c>
      <c r="BM354" s="65"/>
      <c r="BN354" s="65">
        <f ca="1"/>
        <v>0</v>
      </c>
      <c r="BO354" s="65"/>
      <c r="BP354" s="65">
        <f ca="1"/>
        <v>0</v>
      </c>
      <c r="BQ354" s="65"/>
      <c r="BR354" s="65">
        <f ca="1"/>
        <v>0</v>
      </c>
      <c r="BS354" s="65"/>
      <c r="BT354" s="65">
        <f ca="1"/>
        <v>4796</v>
      </c>
      <c r="BU354" s="24"/>
      <c r="BV354" s="65">
        <f ca="1"/>
        <v>0</v>
      </c>
      <c r="BW354" s="19"/>
      <c r="BX354" s="16"/>
      <c r="BY354" s="56">
        <f ca="1">IF(Table1[[#This Row],[Debt]]&gt;Table1[[#This Row],[Income]],1,0)</f>
        <v>1</v>
      </c>
      <c r="BZ354" s="19"/>
      <c r="CA354" s="24"/>
      <c r="CB354" s="76">
        <f t="shared" ca="1" si="155"/>
        <v>23</v>
      </c>
      <c r="CC354" s="24"/>
      <c r="CD354" s="19"/>
      <c r="CE354" s="16"/>
      <c r="CF354" s="16"/>
      <c r="CG354" s="16"/>
      <c r="CH354" s="16"/>
    </row>
    <row r="355" spans="1:86" x14ac:dyDescent="0.35">
      <c r="A355" s="1">
        <f t="shared" ca="1" si="131"/>
        <v>0</v>
      </c>
      <c r="B355" s="1" t="str">
        <f t="shared" ca="1" si="132"/>
        <v>Men</v>
      </c>
      <c r="C355" s="1">
        <f t="shared" ca="1" si="133"/>
        <v>33</v>
      </c>
      <c r="D355" s="1">
        <f t="shared" ca="1" si="134"/>
        <v>3</v>
      </c>
      <c r="E355" s="1" t="str">
        <f t="shared" ca="1" si="135"/>
        <v>teaching</v>
      </c>
      <c r="F355" s="1">
        <f t="shared" ca="1" si="136"/>
        <v>3</v>
      </c>
      <c r="G355" s="1" t="str">
        <f t="shared" ca="1" si="137"/>
        <v>university</v>
      </c>
      <c r="H355" s="1">
        <f t="shared" ca="1" si="138"/>
        <v>3</v>
      </c>
      <c r="I355" s="1">
        <f t="shared" ca="1" si="130"/>
        <v>1</v>
      </c>
      <c r="J355" s="70">
        <f t="shared" ca="1" si="139"/>
        <v>1625</v>
      </c>
      <c r="K355" s="1">
        <f t="shared" ca="1" si="140"/>
        <v>4</v>
      </c>
      <c r="L355" s="1" t="str">
        <f t="shared" ca="1" si="141"/>
        <v>El-Dekhila</v>
      </c>
      <c r="M355" s="70">
        <f t="shared" ca="1" si="142"/>
        <v>6500</v>
      </c>
      <c r="N355" s="70">
        <f t="shared" ca="1" si="143"/>
        <v>2137.7392265164567</v>
      </c>
      <c r="O355" s="70">
        <f t="shared" ca="1" si="144"/>
        <v>340.67983511137464</v>
      </c>
      <c r="P355" s="70">
        <f t="shared" ca="1" si="145"/>
        <v>21</v>
      </c>
      <c r="Q355" s="70">
        <f t="shared" ca="1" si="146"/>
        <v>609.24966942922174</v>
      </c>
      <c r="R355" s="70">
        <f t="shared" ca="1" si="147"/>
        <v>1740.8600947295806</v>
      </c>
      <c r="S355" s="70">
        <f t="shared" ca="1" si="148"/>
        <v>8581.5399298409557</v>
      </c>
      <c r="T355" s="70">
        <f t="shared" ca="1" si="149"/>
        <v>2767.9888959456785</v>
      </c>
      <c r="U355" s="70">
        <f t="shared" ca="1" si="150"/>
        <v>5813.5510338952772</v>
      </c>
      <c r="W355" s="7">
        <f t="shared" ca="1" si="151"/>
        <v>0</v>
      </c>
      <c r="X355" s="4">
        <f t="shared" ca="1" si="152"/>
        <v>1</v>
      </c>
      <c r="Y355" s="4"/>
      <c r="Z355" s="4"/>
      <c r="AA355" s="8"/>
      <c r="AC355" s="7">
        <f ca="1">IF(Table1[[#This Row],[field of work]] = "teaching",1,0)</f>
        <v>1</v>
      </c>
      <c r="AD355" s="4">
        <f ca="1">IF(Table1[[#This Row],[field of work]] = "health", 1,0)</f>
        <v>0</v>
      </c>
      <c r="AE355" s="4">
        <f ca="1">IF(Table1[[#This Row],[field of work]] = "construction", 1,0)</f>
        <v>0</v>
      </c>
      <c r="AF355" s="4">
        <f ca="1">IF(Table1[[#This Row],[field of work]] = "IT", 1,0)</f>
        <v>0</v>
      </c>
      <c r="AG355" s="4">
        <f ca="1">IF(Table1[[#This Row],[field of work]] = "general work", 1,0)</f>
        <v>0</v>
      </c>
      <c r="AH355" s="4">
        <f ca="1">IF(Table1[[#This Row],[field of work]] = "agriculture", 1,0)</f>
        <v>0</v>
      </c>
      <c r="AI355" s="4"/>
      <c r="AJ355" s="4"/>
      <c r="AK355" s="4"/>
      <c r="AL355" s="4"/>
      <c r="AM355" s="4"/>
      <c r="AN355" s="4"/>
      <c r="AO355" s="8"/>
      <c r="AP355" s="18">
        <f t="shared" ca="1" si="153"/>
        <v>340.67983511137464</v>
      </c>
      <c r="AQ355" s="19"/>
      <c r="AR355" s="23">
        <f ca="1">IF(Table1[[#This Row],[Debt]]&gt;$AS$2,1,0)</f>
        <v>0</v>
      </c>
      <c r="AS355" s="24"/>
      <c r="AT355" s="24"/>
      <c r="AU355" s="19"/>
      <c r="AV355" s="24"/>
      <c r="AW355" s="82">
        <f ca="1">Table1[[#This Row],[Mortage left]]/Table1[[#This Row],[Value of the house]]</f>
        <v>0.32888295792560873</v>
      </c>
      <c r="AX355" s="29">
        <f t="shared" ca="1" si="154"/>
        <v>0</v>
      </c>
      <c r="AY355" s="30"/>
      <c r="AZ355" s="19"/>
      <c r="BA355" s="68">
        <f ca="1" xml:space="preserve"> IF(Table1[[#This Row],[Area]]="Sedi Beshr",Table1[[#This Row],[Income]],0)</f>
        <v>0</v>
      </c>
      <c r="BB355" s="65"/>
      <c r="BC355" s="65">
        <f ca="1" xml:space="preserve"> IF(Table1[[#This Row],[Area]]="Miami",Table1[[#This Row],[Income]],0)</f>
        <v>0</v>
      </c>
      <c r="BD355" s="65"/>
      <c r="BE355" s="65">
        <f ca="1" xml:space="preserve"> IF(Table1[[#This Row],[Area]]="El-Shatbi",Table1[[#This Row],[Income]],0)</f>
        <v>0</v>
      </c>
      <c r="BF355" s="65"/>
      <c r="BG355" s="65">
        <f ca="1" xml:space="preserve"> IF(Table1[[#This Row],[Area]]="el-Hanovil",Table1[[#This Row],[Income]],0)</f>
        <v>0</v>
      </c>
      <c r="BH355" s="65"/>
      <c r="BI355" s="65">
        <f ca="1" xml:space="preserve"> IF(Table1[[#This Row],[Area]]="El-Dekhila",Table1[[#This Row],[Income]],0)</f>
        <v>1625</v>
      </c>
      <c r="BJ355" s="66"/>
      <c r="BK355" s="16"/>
      <c r="BL355" s="68">
        <f ca="1"/>
        <v>0</v>
      </c>
      <c r="BM355" s="65"/>
      <c r="BN355" s="65">
        <f ca="1"/>
        <v>0</v>
      </c>
      <c r="BO355" s="65"/>
      <c r="BP355" s="65">
        <f ca="1"/>
        <v>5664</v>
      </c>
      <c r="BQ355" s="65"/>
      <c r="BR355" s="65">
        <f ca="1"/>
        <v>0</v>
      </c>
      <c r="BS355" s="65"/>
      <c r="BT355" s="65">
        <f ca="1"/>
        <v>0</v>
      </c>
      <c r="BU355" s="24"/>
      <c r="BV355" s="65">
        <f ca="1"/>
        <v>0</v>
      </c>
      <c r="BW355" s="19"/>
      <c r="BX355" s="16"/>
      <c r="BY355" s="56">
        <f ca="1">IF(Table1[[#This Row],[Debt]]&gt;Table1[[#This Row],[Income]],1,0)</f>
        <v>0</v>
      </c>
      <c r="BZ355" s="19"/>
      <c r="CA355" s="24"/>
      <c r="CB355" s="76">
        <f t="shared" ca="1" si="155"/>
        <v>35</v>
      </c>
      <c r="CC355" s="24"/>
      <c r="CD355" s="19"/>
      <c r="CE355" s="16"/>
      <c r="CF355" s="16"/>
      <c r="CG355" s="16"/>
      <c r="CH355" s="16"/>
    </row>
    <row r="356" spans="1:86" x14ac:dyDescent="0.35">
      <c r="A356" s="1">
        <f t="shared" ca="1" si="131"/>
        <v>0</v>
      </c>
      <c r="B356" s="1" t="str">
        <f t="shared" ca="1" si="132"/>
        <v>Men</v>
      </c>
      <c r="C356" s="1">
        <f t="shared" ca="1" si="133"/>
        <v>30</v>
      </c>
      <c r="D356" s="1">
        <f t="shared" ca="1" si="134"/>
        <v>1</v>
      </c>
      <c r="E356" s="1" t="str">
        <f t="shared" ca="1" si="135"/>
        <v>health</v>
      </c>
      <c r="F356" s="1">
        <f t="shared" ca="1" si="136"/>
        <v>2</v>
      </c>
      <c r="G356" s="1" t="str">
        <f t="shared" ca="1" si="137"/>
        <v>college</v>
      </c>
      <c r="H356" s="1">
        <f t="shared" ca="1" si="138"/>
        <v>3</v>
      </c>
      <c r="I356" s="1">
        <f t="shared" ca="1" si="130"/>
        <v>2</v>
      </c>
      <c r="J356" s="70">
        <f t="shared" ca="1" si="139"/>
        <v>6379</v>
      </c>
      <c r="K356" s="1">
        <f t="shared" ca="1" si="140"/>
        <v>3</v>
      </c>
      <c r="L356" s="1" t="str">
        <f t="shared" ca="1" si="141"/>
        <v>El-Hanovil</v>
      </c>
      <c r="M356" s="70">
        <f t="shared" ca="1" si="142"/>
        <v>38274</v>
      </c>
      <c r="N356" s="70">
        <f t="shared" ca="1" si="143"/>
        <v>10983.147756286184</v>
      </c>
      <c r="O356" s="70">
        <f t="shared" ca="1" si="144"/>
        <v>5177.6439530630942</v>
      </c>
      <c r="P356" s="70">
        <f t="shared" ca="1" si="145"/>
        <v>3084</v>
      </c>
      <c r="Q356" s="70">
        <f t="shared" ca="1" si="146"/>
        <v>994.97563070618151</v>
      </c>
      <c r="R356" s="70">
        <f t="shared" ca="1" si="147"/>
        <v>7490.4383178283842</v>
      </c>
      <c r="S356" s="70">
        <f t="shared" ca="1" si="148"/>
        <v>50942.082270891478</v>
      </c>
      <c r="T356" s="70">
        <f t="shared" ca="1" si="149"/>
        <v>15062.123386992365</v>
      </c>
      <c r="U356" s="70">
        <f t="shared" ca="1" si="150"/>
        <v>35879.958883899111</v>
      </c>
      <c r="W356" s="7">
        <f t="shared" ca="1" si="151"/>
        <v>0</v>
      </c>
      <c r="X356" s="4">
        <f t="shared" ca="1" si="152"/>
        <v>1</v>
      </c>
      <c r="Y356" s="4"/>
      <c r="Z356" s="4"/>
      <c r="AA356" s="8"/>
      <c r="AC356" s="7">
        <f ca="1">IF(Table1[[#This Row],[field of work]] = "teaching",1,0)</f>
        <v>0</v>
      </c>
      <c r="AD356" s="4">
        <f ca="1">IF(Table1[[#This Row],[field of work]] = "health", 1,0)</f>
        <v>1</v>
      </c>
      <c r="AE356" s="4">
        <f ca="1">IF(Table1[[#This Row],[field of work]] = "construction", 1,0)</f>
        <v>0</v>
      </c>
      <c r="AF356" s="4">
        <f ca="1">IF(Table1[[#This Row],[field of work]] = "IT", 1,0)</f>
        <v>0</v>
      </c>
      <c r="AG356" s="4">
        <f ca="1">IF(Table1[[#This Row],[field of work]] = "general work", 1,0)</f>
        <v>0</v>
      </c>
      <c r="AH356" s="4">
        <f ca="1">IF(Table1[[#This Row],[field of work]] = "agriculture", 1,0)</f>
        <v>0</v>
      </c>
      <c r="AI356" s="4"/>
      <c r="AJ356" s="4"/>
      <c r="AK356" s="4"/>
      <c r="AL356" s="4"/>
      <c r="AM356" s="4"/>
      <c r="AN356" s="4"/>
      <c r="AO356" s="8"/>
      <c r="AP356" s="18">
        <f t="shared" ca="1" si="153"/>
        <v>2588.8219765315471</v>
      </c>
      <c r="AQ356" s="19"/>
      <c r="AR356" s="23">
        <f ca="1">IF(Table1[[#This Row],[Debt]]&gt;$AS$2,1,0)</f>
        <v>0</v>
      </c>
      <c r="AS356" s="24"/>
      <c r="AT356" s="24"/>
      <c r="AU356" s="19"/>
      <c r="AV356" s="24"/>
      <c r="AW356" s="82">
        <f ca="1">Table1[[#This Row],[Mortage left]]/Table1[[#This Row],[Value of the house]]</f>
        <v>0.28696106381058117</v>
      </c>
      <c r="AX356" s="29">
        <f t="shared" ca="1" si="154"/>
        <v>1</v>
      </c>
      <c r="AY356" s="30"/>
      <c r="AZ356" s="19"/>
      <c r="BA356" s="68">
        <f ca="1" xml:space="preserve"> IF(Table1[[#This Row],[Area]]="Sedi Beshr",Table1[[#This Row],[Income]],0)</f>
        <v>0</v>
      </c>
      <c r="BB356" s="65"/>
      <c r="BC356" s="65">
        <f ca="1" xml:space="preserve"> IF(Table1[[#This Row],[Area]]="Miami",Table1[[#This Row],[Income]],0)</f>
        <v>0</v>
      </c>
      <c r="BD356" s="65"/>
      <c r="BE356" s="65">
        <f ca="1" xml:space="preserve"> IF(Table1[[#This Row],[Area]]="El-Shatbi",Table1[[#This Row],[Income]],0)</f>
        <v>0</v>
      </c>
      <c r="BF356" s="65"/>
      <c r="BG356" s="65">
        <f ca="1" xml:space="preserve"> IF(Table1[[#This Row],[Area]]="el-Hanovil",Table1[[#This Row],[Income]],0)</f>
        <v>6379</v>
      </c>
      <c r="BH356" s="65"/>
      <c r="BI356" s="65">
        <f ca="1" xml:space="preserve"> IF(Table1[[#This Row],[Area]]="El-Dekhila",Table1[[#This Row],[Income]],0)</f>
        <v>0</v>
      </c>
      <c r="BJ356" s="66"/>
      <c r="BK356" s="16"/>
      <c r="BL356" s="68">
        <f ca="1"/>
        <v>0</v>
      </c>
      <c r="BM356" s="65"/>
      <c r="BN356" s="65">
        <f ca="1"/>
        <v>0</v>
      </c>
      <c r="BO356" s="65"/>
      <c r="BP356" s="65">
        <f ca="1"/>
        <v>1625</v>
      </c>
      <c r="BQ356" s="65"/>
      <c r="BR356" s="65">
        <f ca="1"/>
        <v>0</v>
      </c>
      <c r="BS356" s="65"/>
      <c r="BT356" s="65">
        <f ca="1"/>
        <v>0</v>
      </c>
      <c r="BU356" s="24"/>
      <c r="BV356" s="65">
        <f ca="1"/>
        <v>0</v>
      </c>
      <c r="BW356" s="19"/>
      <c r="BX356" s="16"/>
      <c r="BY356" s="56">
        <f ca="1">IF(Table1[[#This Row],[Debt]]&gt;Table1[[#This Row],[Income]],1,0)</f>
        <v>0</v>
      </c>
      <c r="BZ356" s="19"/>
      <c r="CA356" s="24"/>
      <c r="CB356" s="76">
        <f t="shared" ca="1" si="155"/>
        <v>33</v>
      </c>
      <c r="CC356" s="24"/>
      <c r="CD356" s="19"/>
      <c r="CE356" s="16"/>
      <c r="CF356" s="16"/>
      <c r="CG356" s="16"/>
      <c r="CH356" s="16"/>
    </row>
    <row r="357" spans="1:86" x14ac:dyDescent="0.35">
      <c r="A357" s="1">
        <f t="shared" ca="1" si="131"/>
        <v>0</v>
      </c>
      <c r="B357" s="1" t="str">
        <f t="shared" ca="1" si="132"/>
        <v>Men</v>
      </c>
      <c r="C357" s="1">
        <f t="shared" ca="1" si="133"/>
        <v>38</v>
      </c>
      <c r="D357" s="1">
        <f t="shared" ca="1" si="134"/>
        <v>3</v>
      </c>
      <c r="E357" s="1" t="str">
        <f t="shared" ca="1" si="135"/>
        <v>teaching</v>
      </c>
      <c r="F357" s="1">
        <f t="shared" ca="1" si="136"/>
        <v>3</v>
      </c>
      <c r="G357" s="1" t="str">
        <f t="shared" ca="1" si="137"/>
        <v>university</v>
      </c>
      <c r="H357" s="1">
        <f t="shared" ca="1" si="138"/>
        <v>0</v>
      </c>
      <c r="I357" s="1">
        <f t="shared" ca="1" si="130"/>
        <v>3</v>
      </c>
      <c r="J357" s="70">
        <f t="shared" ca="1" si="139"/>
        <v>5109</v>
      </c>
      <c r="K357" s="1">
        <f t="shared" ca="1" si="140"/>
        <v>5</v>
      </c>
      <c r="L357" s="1" t="str">
        <f t="shared" ca="1" si="141"/>
        <v>Sedi Beshr</v>
      </c>
      <c r="M357" s="70">
        <f t="shared" ca="1" si="142"/>
        <v>25545</v>
      </c>
      <c r="N357" s="70">
        <f t="shared" ca="1" si="143"/>
        <v>21003.534796910539</v>
      </c>
      <c r="O357" s="70">
        <f t="shared" ca="1" si="144"/>
        <v>13198.594668816444</v>
      </c>
      <c r="P357" s="70">
        <f t="shared" ca="1" si="145"/>
        <v>4370</v>
      </c>
      <c r="Q357" s="70">
        <f t="shared" ca="1" si="146"/>
        <v>8847.7143077743913</v>
      </c>
      <c r="R357" s="70">
        <f t="shared" ca="1" si="147"/>
        <v>2140.9818374985744</v>
      </c>
      <c r="S357" s="70">
        <f t="shared" ca="1" si="148"/>
        <v>40884.576506315017</v>
      </c>
      <c r="T357" s="70">
        <f t="shared" ca="1" si="149"/>
        <v>34221.249104684932</v>
      </c>
      <c r="U357" s="70">
        <f t="shared" ca="1" si="150"/>
        <v>6663.3274016300857</v>
      </c>
      <c r="W357" s="7">
        <f t="shared" ca="1" si="151"/>
        <v>0</v>
      </c>
      <c r="X357" s="4">
        <f t="shared" ca="1" si="152"/>
        <v>1</v>
      </c>
      <c r="Y357" s="4"/>
      <c r="Z357" s="4"/>
      <c r="AA357" s="8"/>
      <c r="AC357" s="7">
        <f ca="1">IF(Table1[[#This Row],[field of work]] = "teaching",1,0)</f>
        <v>1</v>
      </c>
      <c r="AD357" s="4">
        <f ca="1">IF(Table1[[#This Row],[field of work]] = "health", 1,0)</f>
        <v>0</v>
      </c>
      <c r="AE357" s="4">
        <f ca="1">IF(Table1[[#This Row],[field of work]] = "construction", 1,0)</f>
        <v>0</v>
      </c>
      <c r="AF357" s="4">
        <f ca="1">IF(Table1[[#This Row],[field of work]] = "IT", 1,0)</f>
        <v>0</v>
      </c>
      <c r="AG357" s="4">
        <f ca="1">IF(Table1[[#This Row],[field of work]] = "general work", 1,0)</f>
        <v>0</v>
      </c>
      <c r="AH357" s="4">
        <f ca="1">IF(Table1[[#This Row],[field of work]] = "agriculture", 1,0)</f>
        <v>0</v>
      </c>
      <c r="AI357" s="4"/>
      <c r="AJ357" s="4"/>
      <c r="AK357" s="4"/>
      <c r="AL357" s="4"/>
      <c r="AM357" s="4"/>
      <c r="AN357" s="4"/>
      <c r="AO357" s="8"/>
      <c r="AP357" s="18">
        <f t="shared" ca="1" si="153"/>
        <v>4399.531556272148</v>
      </c>
      <c r="AQ357" s="19"/>
      <c r="AR357" s="23">
        <f ca="1">IF(Table1[[#This Row],[Debt]]&gt;$AS$2,1,0)</f>
        <v>1</v>
      </c>
      <c r="AS357" s="24"/>
      <c r="AT357" s="24"/>
      <c r="AU357" s="19"/>
      <c r="AV357" s="24"/>
      <c r="AW357" s="82">
        <f ca="1">Table1[[#This Row],[Mortage left]]/Table1[[#This Row],[Value of the house]]</f>
        <v>0.82221705996909522</v>
      </c>
      <c r="AX357" s="29">
        <f t="shared" ca="1" si="154"/>
        <v>0</v>
      </c>
      <c r="AY357" s="30"/>
      <c r="AZ357" s="19"/>
      <c r="BA357" s="68">
        <f ca="1" xml:space="preserve"> IF(Table1[[#This Row],[Area]]="Sedi Beshr",Table1[[#This Row],[Income]],0)</f>
        <v>5109</v>
      </c>
      <c r="BB357" s="65"/>
      <c r="BC357" s="65">
        <f ca="1" xml:space="preserve"> IF(Table1[[#This Row],[Area]]="Miami",Table1[[#This Row],[Income]],0)</f>
        <v>0</v>
      </c>
      <c r="BD357" s="65"/>
      <c r="BE357" s="65">
        <f ca="1" xml:space="preserve"> IF(Table1[[#This Row],[Area]]="El-Shatbi",Table1[[#This Row],[Income]],0)</f>
        <v>0</v>
      </c>
      <c r="BF357" s="65"/>
      <c r="BG357" s="65">
        <f ca="1" xml:space="preserve"> IF(Table1[[#This Row],[Area]]="el-Hanovil",Table1[[#This Row],[Income]],0)</f>
        <v>0</v>
      </c>
      <c r="BH357" s="65"/>
      <c r="BI357" s="65">
        <f ca="1" xml:space="preserve"> IF(Table1[[#This Row],[Area]]="El-Dekhila",Table1[[#This Row],[Income]],0)</f>
        <v>0</v>
      </c>
      <c r="BJ357" s="66"/>
      <c r="BK357" s="16"/>
      <c r="BL357" s="68">
        <f ca="1"/>
        <v>6379</v>
      </c>
      <c r="BM357" s="65"/>
      <c r="BN357" s="65">
        <f ca="1"/>
        <v>0</v>
      </c>
      <c r="BO357" s="65"/>
      <c r="BP357" s="65">
        <f ca="1"/>
        <v>0</v>
      </c>
      <c r="BQ357" s="65"/>
      <c r="BR357" s="65">
        <f ca="1"/>
        <v>0</v>
      </c>
      <c r="BS357" s="65"/>
      <c r="BT357" s="65">
        <f ca="1"/>
        <v>0</v>
      </c>
      <c r="BU357" s="24"/>
      <c r="BV357" s="65">
        <f ca="1"/>
        <v>0</v>
      </c>
      <c r="BW357" s="19"/>
      <c r="BX357" s="16"/>
      <c r="BY357" s="56">
        <f ca="1">IF(Table1[[#This Row],[Debt]]&gt;Table1[[#This Row],[Income]],1,0)</f>
        <v>1</v>
      </c>
      <c r="BZ357" s="19"/>
      <c r="CA357" s="24"/>
      <c r="CB357" s="76">
        <f t="shared" ca="1" si="155"/>
        <v>30</v>
      </c>
      <c r="CC357" s="24"/>
      <c r="CD357" s="19"/>
      <c r="CE357" s="16"/>
      <c r="CF357" s="16"/>
      <c r="CG357" s="16"/>
      <c r="CH357" s="16"/>
    </row>
    <row r="358" spans="1:86" x14ac:dyDescent="0.35">
      <c r="A358" s="1">
        <f t="shared" ca="1" si="131"/>
        <v>0</v>
      </c>
      <c r="B358" s="1" t="str">
        <f t="shared" ca="1" si="132"/>
        <v>Men</v>
      </c>
      <c r="C358" s="1">
        <f t="shared" ca="1" si="133"/>
        <v>39</v>
      </c>
      <c r="D358" s="1">
        <f t="shared" ca="1" si="134"/>
        <v>5</v>
      </c>
      <c r="E358" s="1" t="str">
        <f t="shared" ca="1" si="135"/>
        <v>general work</v>
      </c>
      <c r="F358" s="1">
        <f t="shared" ca="1" si="136"/>
        <v>2</v>
      </c>
      <c r="G358" s="1" t="str">
        <f t="shared" ca="1" si="137"/>
        <v>college</v>
      </c>
      <c r="H358" s="1">
        <f t="shared" ca="1" si="138"/>
        <v>1</v>
      </c>
      <c r="I358" s="1">
        <f t="shared" ca="1" si="130"/>
        <v>3</v>
      </c>
      <c r="J358" s="70">
        <f t="shared" ca="1" si="139"/>
        <v>4429</v>
      </c>
      <c r="K358" s="1">
        <f t="shared" ca="1" si="140"/>
        <v>5</v>
      </c>
      <c r="L358" s="1" t="str">
        <f t="shared" ca="1" si="141"/>
        <v>Sedi Beshr</v>
      </c>
      <c r="M358" s="70">
        <f t="shared" ca="1" si="142"/>
        <v>22145</v>
      </c>
      <c r="N358" s="70">
        <f t="shared" ca="1" si="143"/>
        <v>21509.453339495012</v>
      </c>
      <c r="O358" s="70">
        <f t="shared" ca="1" si="144"/>
        <v>4033.3409816769308</v>
      </c>
      <c r="P358" s="70">
        <f t="shared" ca="1" si="145"/>
        <v>956</v>
      </c>
      <c r="Q358" s="70">
        <f t="shared" ca="1" si="146"/>
        <v>1217.6610758397489</v>
      </c>
      <c r="R358" s="70">
        <f t="shared" ca="1" si="147"/>
        <v>208.6536321502868</v>
      </c>
      <c r="S358" s="70">
        <f t="shared" ca="1" si="148"/>
        <v>26386.994613827217</v>
      </c>
      <c r="T358" s="70">
        <f t="shared" ca="1" si="149"/>
        <v>23683.11441533476</v>
      </c>
      <c r="U358" s="70">
        <f t="shared" ca="1" si="150"/>
        <v>2703.8801984924576</v>
      </c>
      <c r="W358" s="7">
        <f t="shared" ca="1" si="151"/>
        <v>0</v>
      </c>
      <c r="X358" s="4">
        <f t="shared" ca="1" si="152"/>
        <v>1</v>
      </c>
      <c r="Y358" s="4"/>
      <c r="Z358" s="4"/>
      <c r="AA358" s="8"/>
      <c r="AC358" s="7">
        <f ca="1">IF(Table1[[#This Row],[field of work]] = "teaching",1,0)</f>
        <v>0</v>
      </c>
      <c r="AD358" s="4">
        <f ca="1">IF(Table1[[#This Row],[field of work]] = "health", 1,0)</f>
        <v>0</v>
      </c>
      <c r="AE358" s="4">
        <f ca="1">IF(Table1[[#This Row],[field of work]] = "construction", 1,0)</f>
        <v>0</v>
      </c>
      <c r="AF358" s="4">
        <f ca="1">IF(Table1[[#This Row],[field of work]] = "IT", 1,0)</f>
        <v>0</v>
      </c>
      <c r="AG358" s="4">
        <f ca="1">IF(Table1[[#This Row],[field of work]] = "general work", 1,0)</f>
        <v>1</v>
      </c>
      <c r="AH358" s="4">
        <f ca="1">IF(Table1[[#This Row],[field of work]] = "agriculture", 1,0)</f>
        <v>0</v>
      </c>
      <c r="AI358" s="4"/>
      <c r="AJ358" s="4"/>
      <c r="AK358" s="4"/>
      <c r="AL358" s="4"/>
      <c r="AM358" s="4"/>
      <c r="AN358" s="4"/>
      <c r="AO358" s="8"/>
      <c r="AP358" s="18">
        <f t="shared" ca="1" si="153"/>
        <v>1344.4469938923103</v>
      </c>
      <c r="AQ358" s="19"/>
      <c r="AR358" s="23">
        <f ca="1">IF(Table1[[#This Row],[Debt]]&gt;$AS$2,1,0)</f>
        <v>1</v>
      </c>
      <c r="AS358" s="24"/>
      <c r="AT358" s="24"/>
      <c r="AU358" s="19"/>
      <c r="AV358" s="24"/>
      <c r="AW358" s="82">
        <f ca="1">Table1[[#This Row],[Mortage left]]/Table1[[#This Row],[Value of the house]]</f>
        <v>0.97130067010589349</v>
      </c>
      <c r="AX358" s="29">
        <f t="shared" ca="1" si="154"/>
        <v>0</v>
      </c>
      <c r="AY358" s="30"/>
      <c r="AZ358" s="19"/>
      <c r="BA358" s="68">
        <f ca="1" xml:space="preserve"> IF(Table1[[#This Row],[Area]]="Sedi Beshr",Table1[[#This Row],[Income]],0)</f>
        <v>4429</v>
      </c>
      <c r="BB358" s="65"/>
      <c r="BC358" s="65">
        <f ca="1" xml:space="preserve"> IF(Table1[[#This Row],[Area]]="Miami",Table1[[#This Row],[Income]],0)</f>
        <v>0</v>
      </c>
      <c r="BD358" s="65"/>
      <c r="BE358" s="65">
        <f ca="1" xml:space="preserve"> IF(Table1[[#This Row],[Area]]="El-Shatbi",Table1[[#This Row],[Income]],0)</f>
        <v>0</v>
      </c>
      <c r="BF358" s="65"/>
      <c r="BG358" s="65">
        <f ca="1" xml:space="preserve"> IF(Table1[[#This Row],[Area]]="el-Hanovil",Table1[[#This Row],[Income]],0)</f>
        <v>0</v>
      </c>
      <c r="BH358" s="65"/>
      <c r="BI358" s="65">
        <f ca="1" xml:space="preserve"> IF(Table1[[#This Row],[Area]]="El-Dekhila",Table1[[#This Row],[Income]],0)</f>
        <v>0</v>
      </c>
      <c r="BJ358" s="66"/>
      <c r="BK358" s="16"/>
      <c r="BL358" s="68">
        <f ca="1"/>
        <v>0</v>
      </c>
      <c r="BM358" s="65"/>
      <c r="BN358" s="65">
        <f ca="1"/>
        <v>0</v>
      </c>
      <c r="BO358" s="65"/>
      <c r="BP358" s="65">
        <f ca="1"/>
        <v>5109</v>
      </c>
      <c r="BQ358" s="65"/>
      <c r="BR358" s="65">
        <f ca="1"/>
        <v>0</v>
      </c>
      <c r="BS358" s="65"/>
      <c r="BT358" s="65">
        <f ca="1"/>
        <v>0</v>
      </c>
      <c r="BU358" s="24"/>
      <c r="BV358" s="65">
        <f ca="1"/>
        <v>0</v>
      </c>
      <c r="BW358" s="19"/>
      <c r="BX358" s="16"/>
      <c r="BY358" s="56">
        <f ca="1">IF(Table1[[#This Row],[Debt]]&gt;Table1[[#This Row],[Income]],1,0)</f>
        <v>0</v>
      </c>
      <c r="BZ358" s="19"/>
      <c r="CA358" s="24"/>
      <c r="CB358" s="76">
        <f t="shared" ca="1" si="155"/>
        <v>38</v>
      </c>
      <c r="CC358" s="24"/>
      <c r="CD358" s="19"/>
      <c r="CE358" s="16"/>
      <c r="CF358" s="16"/>
      <c r="CG358" s="16"/>
      <c r="CH358" s="16"/>
    </row>
    <row r="359" spans="1:86" x14ac:dyDescent="0.35">
      <c r="A359" s="1">
        <f t="shared" ca="1" si="131"/>
        <v>0</v>
      </c>
      <c r="B359" s="1" t="str">
        <f t="shared" ca="1" si="132"/>
        <v>Men</v>
      </c>
      <c r="C359" s="1">
        <f t="shared" ca="1" si="133"/>
        <v>38</v>
      </c>
      <c r="D359" s="1">
        <f t="shared" ca="1" si="134"/>
        <v>5</v>
      </c>
      <c r="E359" s="1" t="str">
        <f t="shared" ca="1" si="135"/>
        <v>general work</v>
      </c>
      <c r="F359" s="1">
        <f t="shared" ca="1" si="136"/>
        <v>3</v>
      </c>
      <c r="G359" s="1" t="str">
        <f t="shared" ca="1" si="137"/>
        <v>university</v>
      </c>
      <c r="H359" s="1">
        <f t="shared" ca="1" si="138"/>
        <v>0</v>
      </c>
      <c r="I359" s="1">
        <f t="shared" ca="1" si="130"/>
        <v>1</v>
      </c>
      <c r="J359" s="70">
        <f t="shared" ca="1" si="139"/>
        <v>4206</v>
      </c>
      <c r="K359" s="1">
        <f t="shared" ca="1" si="140"/>
        <v>4</v>
      </c>
      <c r="L359" s="1" t="str">
        <f t="shared" ca="1" si="141"/>
        <v>El-Dekhila</v>
      </c>
      <c r="M359" s="70">
        <f t="shared" ca="1" si="142"/>
        <v>21030</v>
      </c>
      <c r="N359" s="70">
        <f t="shared" ca="1" si="143"/>
        <v>3818.5157629436007</v>
      </c>
      <c r="O359" s="70">
        <f t="shared" ca="1" si="144"/>
        <v>3305.3900576558967</v>
      </c>
      <c r="P359" s="70">
        <f t="shared" ca="1" si="145"/>
        <v>1652</v>
      </c>
      <c r="Q359" s="70">
        <f t="shared" ca="1" si="146"/>
        <v>5889.7677437072234</v>
      </c>
      <c r="R359" s="70">
        <f t="shared" ca="1" si="147"/>
        <v>3516.1835747684881</v>
      </c>
      <c r="S359" s="70">
        <f t="shared" ca="1" si="148"/>
        <v>27851.573632424384</v>
      </c>
      <c r="T359" s="70">
        <f t="shared" ca="1" si="149"/>
        <v>11360.283506650823</v>
      </c>
      <c r="U359" s="70">
        <f t="shared" ca="1" si="150"/>
        <v>16491.290125773561</v>
      </c>
      <c r="W359" s="7">
        <f t="shared" ca="1" si="151"/>
        <v>0</v>
      </c>
      <c r="X359" s="4">
        <f t="shared" ca="1" si="152"/>
        <v>1</v>
      </c>
      <c r="Y359" s="4"/>
      <c r="Z359" s="4"/>
      <c r="AA359" s="8"/>
      <c r="AC359" s="7">
        <f ca="1">IF(Table1[[#This Row],[field of work]] = "teaching",1,0)</f>
        <v>0</v>
      </c>
      <c r="AD359" s="4">
        <f ca="1">IF(Table1[[#This Row],[field of work]] = "health", 1,0)</f>
        <v>0</v>
      </c>
      <c r="AE359" s="4">
        <f ca="1">IF(Table1[[#This Row],[field of work]] = "construction", 1,0)</f>
        <v>0</v>
      </c>
      <c r="AF359" s="4">
        <f ca="1">IF(Table1[[#This Row],[field of work]] = "IT", 1,0)</f>
        <v>0</v>
      </c>
      <c r="AG359" s="4">
        <f ca="1">IF(Table1[[#This Row],[field of work]] = "general work", 1,0)</f>
        <v>1</v>
      </c>
      <c r="AH359" s="4">
        <f ca="1">IF(Table1[[#This Row],[field of work]] = "agriculture", 1,0)</f>
        <v>0</v>
      </c>
      <c r="AI359" s="4"/>
      <c r="AJ359" s="4"/>
      <c r="AK359" s="4"/>
      <c r="AL359" s="4"/>
      <c r="AM359" s="4"/>
      <c r="AN359" s="4"/>
      <c r="AO359" s="8"/>
      <c r="AP359" s="18">
        <f t="shared" ca="1" si="153"/>
        <v>3305.3900576558967</v>
      </c>
      <c r="AQ359" s="19"/>
      <c r="AR359" s="23">
        <f ca="1">IF(Table1[[#This Row],[Debt]]&gt;$AS$2,1,0)</f>
        <v>1</v>
      </c>
      <c r="AS359" s="24"/>
      <c r="AT359" s="24"/>
      <c r="AU359" s="19"/>
      <c r="AV359" s="24"/>
      <c r="AW359" s="82">
        <f ca="1">Table1[[#This Row],[Mortage left]]/Table1[[#This Row],[Value of the house]]</f>
        <v>0.18157469153321926</v>
      </c>
      <c r="AX359" s="29">
        <f t="shared" ca="1" si="154"/>
        <v>1</v>
      </c>
      <c r="AY359" s="30"/>
      <c r="AZ359" s="19"/>
      <c r="BA359" s="68">
        <f ca="1" xml:space="preserve"> IF(Table1[[#This Row],[Area]]="Sedi Beshr",Table1[[#This Row],[Income]],0)</f>
        <v>0</v>
      </c>
      <c r="BB359" s="65"/>
      <c r="BC359" s="65">
        <f ca="1" xml:space="preserve"> IF(Table1[[#This Row],[Area]]="Miami",Table1[[#This Row],[Income]],0)</f>
        <v>0</v>
      </c>
      <c r="BD359" s="65"/>
      <c r="BE359" s="65">
        <f ca="1" xml:space="preserve"> IF(Table1[[#This Row],[Area]]="El-Shatbi",Table1[[#This Row],[Income]],0)</f>
        <v>0</v>
      </c>
      <c r="BF359" s="65"/>
      <c r="BG359" s="65">
        <f ca="1" xml:space="preserve"> IF(Table1[[#This Row],[Area]]="el-Hanovil",Table1[[#This Row],[Income]],0)</f>
        <v>0</v>
      </c>
      <c r="BH359" s="65"/>
      <c r="BI359" s="65">
        <f ca="1" xml:space="preserve"> IF(Table1[[#This Row],[Area]]="El-Dekhila",Table1[[#This Row],[Income]],0)</f>
        <v>4206</v>
      </c>
      <c r="BJ359" s="66"/>
      <c r="BK359" s="16"/>
      <c r="BL359" s="68">
        <f ca="1"/>
        <v>0</v>
      </c>
      <c r="BM359" s="65"/>
      <c r="BN359" s="65">
        <f ca="1"/>
        <v>0</v>
      </c>
      <c r="BO359" s="65"/>
      <c r="BP359" s="65">
        <f ca="1"/>
        <v>0</v>
      </c>
      <c r="BQ359" s="65"/>
      <c r="BR359" s="65">
        <f ca="1"/>
        <v>0</v>
      </c>
      <c r="BS359" s="65"/>
      <c r="BT359" s="65">
        <f ca="1"/>
        <v>4429</v>
      </c>
      <c r="BU359" s="24"/>
      <c r="BV359" s="65">
        <f ca="1"/>
        <v>0</v>
      </c>
      <c r="BW359" s="19"/>
      <c r="BX359" s="16"/>
      <c r="BY359" s="56">
        <f ca="1">IF(Table1[[#This Row],[Debt]]&gt;Table1[[#This Row],[Income]],1,0)</f>
        <v>1</v>
      </c>
      <c r="BZ359" s="19"/>
      <c r="CA359" s="24"/>
      <c r="CB359" s="76">
        <f t="shared" ca="1" si="155"/>
        <v>39</v>
      </c>
      <c r="CC359" s="24"/>
      <c r="CD359" s="19"/>
      <c r="CE359" s="16"/>
      <c r="CF359" s="16"/>
      <c r="CG359" s="16"/>
      <c r="CH359" s="16"/>
    </row>
    <row r="360" spans="1:86" x14ac:dyDescent="0.35">
      <c r="A360" s="1">
        <f t="shared" ca="1" si="131"/>
        <v>0</v>
      </c>
      <c r="B360" s="1" t="str">
        <f t="shared" ca="1" si="132"/>
        <v>Men</v>
      </c>
      <c r="C360" s="1">
        <f t="shared" ca="1" si="133"/>
        <v>32</v>
      </c>
      <c r="D360" s="1">
        <f t="shared" ca="1" si="134"/>
        <v>1</v>
      </c>
      <c r="E360" s="1" t="str">
        <f t="shared" ca="1" si="135"/>
        <v>health</v>
      </c>
      <c r="F360" s="1">
        <f t="shared" ca="1" si="136"/>
        <v>3</v>
      </c>
      <c r="G360" s="1" t="str">
        <f t="shared" ca="1" si="137"/>
        <v>university</v>
      </c>
      <c r="H360" s="1">
        <f t="shared" ca="1" si="138"/>
        <v>0</v>
      </c>
      <c r="I360" s="1">
        <f t="shared" ca="1" si="130"/>
        <v>2</v>
      </c>
      <c r="J360" s="70">
        <f t="shared" ca="1" si="139"/>
        <v>2521</v>
      </c>
      <c r="K360" s="1">
        <f t="shared" ca="1" si="140"/>
        <v>2</v>
      </c>
      <c r="L360" s="1" t="str">
        <f t="shared" ca="1" si="141"/>
        <v>Miami</v>
      </c>
      <c r="M360" s="70">
        <f t="shared" ca="1" si="142"/>
        <v>15126</v>
      </c>
      <c r="N360" s="70">
        <f t="shared" ca="1" si="143"/>
        <v>8587.1338406177238</v>
      </c>
      <c r="O360" s="70">
        <f t="shared" ca="1" si="144"/>
        <v>2726.7962364667915</v>
      </c>
      <c r="P360" s="70">
        <f t="shared" ca="1" si="145"/>
        <v>84</v>
      </c>
      <c r="Q360" s="70">
        <f t="shared" ca="1" si="146"/>
        <v>4309.2791795856692</v>
      </c>
      <c r="R360" s="70">
        <f t="shared" ca="1" si="147"/>
        <v>3474.0031595513519</v>
      </c>
      <c r="S360" s="70">
        <f t="shared" ca="1" si="148"/>
        <v>21326.799396018141</v>
      </c>
      <c r="T360" s="70">
        <f t="shared" ca="1" si="149"/>
        <v>12980.413020203392</v>
      </c>
      <c r="U360" s="70">
        <f t="shared" ca="1" si="150"/>
        <v>8346.386375814749</v>
      </c>
      <c r="W360" s="7">
        <f t="shared" ca="1" si="151"/>
        <v>0</v>
      </c>
      <c r="X360" s="4">
        <f t="shared" ca="1" si="152"/>
        <v>1</v>
      </c>
      <c r="Y360" s="4"/>
      <c r="Z360" s="4"/>
      <c r="AA360" s="8"/>
      <c r="AC360" s="7">
        <f ca="1">IF(Table1[[#This Row],[field of work]] = "teaching",1,0)</f>
        <v>0</v>
      </c>
      <c r="AD360" s="4">
        <f ca="1">IF(Table1[[#This Row],[field of work]] = "health", 1,0)</f>
        <v>1</v>
      </c>
      <c r="AE360" s="4">
        <f ca="1">IF(Table1[[#This Row],[field of work]] = "construction", 1,0)</f>
        <v>0</v>
      </c>
      <c r="AF360" s="4">
        <f ca="1">IF(Table1[[#This Row],[field of work]] = "IT", 1,0)</f>
        <v>0</v>
      </c>
      <c r="AG360" s="4">
        <f ca="1">IF(Table1[[#This Row],[field of work]] = "general work", 1,0)</f>
        <v>0</v>
      </c>
      <c r="AH360" s="4">
        <f ca="1">IF(Table1[[#This Row],[field of work]] = "agriculture", 1,0)</f>
        <v>0</v>
      </c>
      <c r="AI360" s="4"/>
      <c r="AJ360" s="4"/>
      <c r="AK360" s="4"/>
      <c r="AL360" s="4"/>
      <c r="AM360" s="4"/>
      <c r="AN360" s="4"/>
      <c r="AO360" s="8"/>
      <c r="AP360" s="18">
        <f t="shared" ca="1" si="153"/>
        <v>1363.3981182333957</v>
      </c>
      <c r="AQ360" s="19"/>
      <c r="AR360" s="23">
        <f ca="1">IF(Table1[[#This Row],[Debt]]&gt;$AS$2,1,0)</f>
        <v>1</v>
      </c>
      <c r="AS360" s="24"/>
      <c r="AT360" s="24"/>
      <c r="AU360" s="19"/>
      <c r="AV360" s="24"/>
      <c r="AW360" s="82">
        <f ca="1">Table1[[#This Row],[Mortage left]]/Table1[[#This Row],[Value of the house]]</f>
        <v>0.5677068518192333</v>
      </c>
      <c r="AX360" s="29">
        <f t="shared" ca="1" si="154"/>
        <v>0</v>
      </c>
      <c r="AY360" s="30"/>
      <c r="AZ360" s="19"/>
      <c r="BA360" s="68">
        <f ca="1" xml:space="preserve"> IF(Table1[[#This Row],[Area]]="Sedi Beshr",Table1[[#This Row],[Income]],0)</f>
        <v>0</v>
      </c>
      <c r="BB360" s="65"/>
      <c r="BC360" s="65">
        <f ca="1" xml:space="preserve"> IF(Table1[[#This Row],[Area]]="Miami",Table1[[#This Row],[Income]],0)</f>
        <v>2521</v>
      </c>
      <c r="BD360" s="65"/>
      <c r="BE360" s="65">
        <f ca="1" xml:space="preserve"> IF(Table1[[#This Row],[Area]]="El-Shatbi",Table1[[#This Row],[Income]],0)</f>
        <v>0</v>
      </c>
      <c r="BF360" s="65"/>
      <c r="BG360" s="65">
        <f ca="1" xml:space="preserve"> IF(Table1[[#This Row],[Area]]="el-Hanovil",Table1[[#This Row],[Income]],0)</f>
        <v>0</v>
      </c>
      <c r="BH360" s="65"/>
      <c r="BI360" s="65">
        <f ca="1" xml:space="preserve"> IF(Table1[[#This Row],[Area]]="El-Dekhila",Table1[[#This Row],[Income]],0)</f>
        <v>0</v>
      </c>
      <c r="BJ360" s="66"/>
      <c r="BK360" s="16"/>
      <c r="BL360" s="68">
        <f ca="1"/>
        <v>0</v>
      </c>
      <c r="BM360" s="65"/>
      <c r="BN360" s="65">
        <f ca="1"/>
        <v>0</v>
      </c>
      <c r="BO360" s="65"/>
      <c r="BP360" s="65">
        <f ca="1"/>
        <v>0</v>
      </c>
      <c r="BQ360" s="65"/>
      <c r="BR360" s="65">
        <f ca="1"/>
        <v>0</v>
      </c>
      <c r="BS360" s="65"/>
      <c r="BT360" s="65">
        <f ca="1"/>
        <v>4206</v>
      </c>
      <c r="BU360" s="24"/>
      <c r="BV360" s="65">
        <f ca="1"/>
        <v>0</v>
      </c>
      <c r="BW360" s="19"/>
      <c r="BX360" s="16"/>
      <c r="BY360" s="56">
        <f ca="1">IF(Table1[[#This Row],[Debt]]&gt;Table1[[#This Row],[Income]],1,0)</f>
        <v>1</v>
      </c>
      <c r="BZ360" s="19"/>
      <c r="CA360" s="24"/>
      <c r="CB360" s="76">
        <f t="shared" ca="1" si="155"/>
        <v>38</v>
      </c>
      <c r="CC360" s="24"/>
      <c r="CD360" s="19"/>
      <c r="CE360" s="16"/>
      <c r="CF360" s="16"/>
      <c r="CG360" s="16"/>
      <c r="CH360" s="16"/>
    </row>
    <row r="361" spans="1:86" x14ac:dyDescent="0.35">
      <c r="A361" s="1">
        <f t="shared" ca="1" si="131"/>
        <v>1</v>
      </c>
      <c r="B361" s="1" t="str">
        <f t="shared" ca="1" si="132"/>
        <v>Women</v>
      </c>
      <c r="C361" s="1">
        <f t="shared" ca="1" si="133"/>
        <v>34</v>
      </c>
      <c r="D361" s="1">
        <f t="shared" ca="1" si="134"/>
        <v>3</v>
      </c>
      <c r="E361" s="1" t="str">
        <f t="shared" ca="1" si="135"/>
        <v>teaching</v>
      </c>
      <c r="F361" s="1">
        <f t="shared" ca="1" si="136"/>
        <v>2</v>
      </c>
      <c r="G361" s="1" t="str">
        <f t="shared" ca="1" si="137"/>
        <v>college</v>
      </c>
      <c r="H361" s="1">
        <f t="shared" ca="1" si="138"/>
        <v>0</v>
      </c>
      <c r="I361" s="1">
        <f t="shared" ca="1" si="130"/>
        <v>2</v>
      </c>
      <c r="J361" s="70">
        <f t="shared" ca="1" si="139"/>
        <v>2904</v>
      </c>
      <c r="K361" s="1">
        <f t="shared" ca="1" si="140"/>
        <v>5</v>
      </c>
      <c r="L361" s="1" t="str">
        <f t="shared" ca="1" si="141"/>
        <v>Sedi Beshr</v>
      </c>
      <c r="M361" s="70">
        <f t="shared" ca="1" si="142"/>
        <v>17424</v>
      </c>
      <c r="N361" s="70">
        <f t="shared" ca="1" si="143"/>
        <v>9109.1734534955795</v>
      </c>
      <c r="O361" s="70">
        <f t="shared" ca="1" si="144"/>
        <v>1852.9269678288917</v>
      </c>
      <c r="P361" s="70">
        <f t="shared" ca="1" si="145"/>
        <v>53</v>
      </c>
      <c r="Q361" s="70">
        <f t="shared" ca="1" si="146"/>
        <v>1984.8951259698124</v>
      </c>
      <c r="R361" s="70">
        <f t="shared" ca="1" si="147"/>
        <v>480.91333218147531</v>
      </c>
      <c r="S361" s="70">
        <f t="shared" ca="1" si="148"/>
        <v>19757.840300010368</v>
      </c>
      <c r="T361" s="70">
        <f t="shared" ca="1" si="149"/>
        <v>11147.068579465391</v>
      </c>
      <c r="U361" s="70">
        <f t="shared" ca="1" si="150"/>
        <v>8610.7717205449771</v>
      </c>
      <c r="W361" s="7">
        <f t="shared" ca="1" si="151"/>
        <v>1</v>
      </c>
      <c r="X361" s="4">
        <f t="shared" ca="1" si="152"/>
        <v>0</v>
      </c>
      <c r="Y361" s="4"/>
      <c r="Z361" s="4"/>
      <c r="AA361" s="8"/>
      <c r="AC361" s="7">
        <f ca="1">IF(Table1[[#This Row],[field of work]] = "teaching",1,0)</f>
        <v>1</v>
      </c>
      <c r="AD361" s="4">
        <f ca="1">IF(Table1[[#This Row],[field of work]] = "health", 1,0)</f>
        <v>0</v>
      </c>
      <c r="AE361" s="4">
        <f ca="1">IF(Table1[[#This Row],[field of work]] = "construction", 1,0)</f>
        <v>0</v>
      </c>
      <c r="AF361" s="4">
        <f ca="1">IF(Table1[[#This Row],[field of work]] = "IT", 1,0)</f>
        <v>0</v>
      </c>
      <c r="AG361" s="4">
        <f ca="1">IF(Table1[[#This Row],[field of work]] = "general work", 1,0)</f>
        <v>0</v>
      </c>
      <c r="AH361" s="4">
        <f ca="1">IF(Table1[[#This Row],[field of work]] = "agriculture", 1,0)</f>
        <v>0</v>
      </c>
      <c r="AI361" s="4"/>
      <c r="AJ361" s="4"/>
      <c r="AK361" s="4"/>
      <c r="AL361" s="4"/>
      <c r="AM361" s="4"/>
      <c r="AN361" s="4"/>
      <c r="AO361" s="8"/>
      <c r="AP361" s="18">
        <f t="shared" ca="1" si="153"/>
        <v>926.46348391444587</v>
      </c>
      <c r="AQ361" s="19"/>
      <c r="AR361" s="23">
        <f ca="1">IF(Table1[[#This Row],[Debt]]&gt;$AS$2,1,0)</f>
        <v>1</v>
      </c>
      <c r="AS361" s="24"/>
      <c r="AT361" s="24"/>
      <c r="AU361" s="19"/>
      <c r="AV361" s="24"/>
      <c r="AW361" s="82">
        <f ca="1">Table1[[#This Row],[Mortage left]]/Table1[[#This Row],[Value of the house]]</f>
        <v>0.52279461969097674</v>
      </c>
      <c r="AX361" s="29">
        <f t="shared" ca="1" si="154"/>
        <v>0</v>
      </c>
      <c r="AY361" s="30"/>
      <c r="AZ361" s="19"/>
      <c r="BA361" s="68">
        <f ca="1" xml:space="preserve"> IF(Table1[[#This Row],[Area]]="Sedi Beshr",Table1[[#This Row],[Income]],0)</f>
        <v>2904</v>
      </c>
      <c r="BB361" s="65"/>
      <c r="BC361" s="65">
        <f ca="1" xml:space="preserve"> IF(Table1[[#This Row],[Area]]="Miami",Table1[[#This Row],[Income]],0)</f>
        <v>0</v>
      </c>
      <c r="BD361" s="65"/>
      <c r="BE361" s="65">
        <f ca="1" xml:space="preserve"> IF(Table1[[#This Row],[Area]]="El-Shatbi",Table1[[#This Row],[Income]],0)</f>
        <v>0</v>
      </c>
      <c r="BF361" s="65"/>
      <c r="BG361" s="65">
        <f ca="1" xml:space="preserve"> IF(Table1[[#This Row],[Area]]="el-Hanovil",Table1[[#This Row],[Income]],0)</f>
        <v>0</v>
      </c>
      <c r="BH361" s="65"/>
      <c r="BI361" s="65">
        <f ca="1" xml:space="preserve"> IF(Table1[[#This Row],[Area]]="El-Dekhila",Table1[[#This Row],[Income]],0)</f>
        <v>0</v>
      </c>
      <c r="BJ361" s="66"/>
      <c r="BK361" s="16"/>
      <c r="BL361" s="68">
        <f ca="1"/>
        <v>2521</v>
      </c>
      <c r="BM361" s="65"/>
      <c r="BN361" s="65">
        <f ca="1"/>
        <v>0</v>
      </c>
      <c r="BO361" s="65"/>
      <c r="BP361" s="65">
        <f ca="1"/>
        <v>0</v>
      </c>
      <c r="BQ361" s="65"/>
      <c r="BR361" s="65">
        <f ca="1"/>
        <v>0</v>
      </c>
      <c r="BS361" s="65"/>
      <c r="BT361" s="65">
        <f ca="1"/>
        <v>0</v>
      </c>
      <c r="BU361" s="24"/>
      <c r="BV361" s="65">
        <f ca="1"/>
        <v>0</v>
      </c>
      <c r="BW361" s="19"/>
      <c r="BX361" s="16"/>
      <c r="BY361" s="56">
        <f ca="1">IF(Table1[[#This Row],[Debt]]&gt;Table1[[#This Row],[Income]],1,0)</f>
        <v>0</v>
      </c>
      <c r="BZ361" s="19"/>
      <c r="CA361" s="24"/>
      <c r="CB361" s="76">
        <f t="shared" ca="1" si="155"/>
        <v>32</v>
      </c>
      <c r="CC361" s="24"/>
      <c r="CD361" s="19"/>
      <c r="CE361" s="16"/>
      <c r="CF361" s="16"/>
      <c r="CG361" s="16"/>
      <c r="CH361" s="16"/>
    </row>
    <row r="362" spans="1:86" x14ac:dyDescent="0.35">
      <c r="A362" s="1">
        <f t="shared" ca="1" si="131"/>
        <v>0</v>
      </c>
      <c r="B362" s="1" t="str">
        <f t="shared" ca="1" si="132"/>
        <v>Men</v>
      </c>
      <c r="C362" s="1">
        <f t="shared" ca="1" si="133"/>
        <v>38</v>
      </c>
      <c r="D362" s="1">
        <f t="shared" ca="1" si="134"/>
        <v>5</v>
      </c>
      <c r="E362" s="1" t="str">
        <f t="shared" ca="1" si="135"/>
        <v>general work</v>
      </c>
      <c r="F362" s="1">
        <f t="shared" ca="1" si="136"/>
        <v>1</v>
      </c>
      <c r="G362" s="1" t="str">
        <f t="shared" ca="1" si="137"/>
        <v>High school</v>
      </c>
      <c r="H362" s="1">
        <f t="shared" ca="1" si="138"/>
        <v>3</v>
      </c>
      <c r="I362" s="1">
        <f t="shared" ca="1" si="130"/>
        <v>2</v>
      </c>
      <c r="J362" s="70">
        <f t="shared" ca="1" si="139"/>
        <v>3520</v>
      </c>
      <c r="K362" s="1">
        <f t="shared" ca="1" si="140"/>
        <v>1</v>
      </c>
      <c r="L362" s="1" t="str">
        <f t="shared" ca="1" si="141"/>
        <v>El-Shatbi</v>
      </c>
      <c r="M362" s="70">
        <f t="shared" ca="1" si="142"/>
        <v>17600</v>
      </c>
      <c r="N362" s="70">
        <f t="shared" ca="1" si="143"/>
        <v>12356.566942197711</v>
      </c>
      <c r="O362" s="70">
        <f t="shared" ca="1" si="144"/>
        <v>2289.5822940587996</v>
      </c>
      <c r="P362" s="70">
        <f t="shared" ca="1" si="145"/>
        <v>394</v>
      </c>
      <c r="Q362" s="70">
        <f t="shared" ca="1" si="146"/>
        <v>3437.9953695852951</v>
      </c>
      <c r="R362" s="70">
        <f t="shared" ca="1" si="147"/>
        <v>4408.759031481708</v>
      </c>
      <c r="S362" s="70">
        <f t="shared" ca="1" si="148"/>
        <v>24298.34132554051</v>
      </c>
      <c r="T362" s="70">
        <f t="shared" ca="1" si="149"/>
        <v>16188.562311783005</v>
      </c>
      <c r="U362" s="70">
        <f t="shared" ca="1" si="150"/>
        <v>8109.7790137575048</v>
      </c>
      <c r="W362" s="7">
        <f t="shared" ca="1" si="151"/>
        <v>0</v>
      </c>
      <c r="X362" s="4">
        <f t="shared" ca="1" si="152"/>
        <v>1</v>
      </c>
      <c r="Y362" s="4"/>
      <c r="Z362" s="4"/>
      <c r="AA362" s="8"/>
      <c r="AC362" s="7">
        <f ca="1">IF(Table1[[#This Row],[field of work]] = "teaching",1,0)</f>
        <v>0</v>
      </c>
      <c r="AD362" s="4">
        <f ca="1">IF(Table1[[#This Row],[field of work]] = "health", 1,0)</f>
        <v>0</v>
      </c>
      <c r="AE362" s="4">
        <f ca="1">IF(Table1[[#This Row],[field of work]] = "construction", 1,0)</f>
        <v>0</v>
      </c>
      <c r="AF362" s="4">
        <f ca="1">IF(Table1[[#This Row],[field of work]] = "IT", 1,0)</f>
        <v>0</v>
      </c>
      <c r="AG362" s="4">
        <f ca="1">IF(Table1[[#This Row],[field of work]] = "general work", 1,0)</f>
        <v>1</v>
      </c>
      <c r="AH362" s="4">
        <f ca="1">IF(Table1[[#This Row],[field of work]] = "agriculture", 1,0)</f>
        <v>0</v>
      </c>
      <c r="AI362" s="4"/>
      <c r="AJ362" s="4"/>
      <c r="AK362" s="4"/>
      <c r="AL362" s="4"/>
      <c r="AM362" s="4"/>
      <c r="AN362" s="4"/>
      <c r="AO362" s="8"/>
      <c r="AP362" s="18">
        <f t="shared" ca="1" si="153"/>
        <v>1144.7911470293998</v>
      </c>
      <c r="AQ362" s="19"/>
      <c r="AR362" s="23">
        <f ca="1">IF(Table1[[#This Row],[Debt]]&gt;$AS$2,1,0)</f>
        <v>1</v>
      </c>
      <c r="AS362" s="24"/>
      <c r="AT362" s="24"/>
      <c r="AU362" s="19"/>
      <c r="AV362" s="24"/>
      <c r="AW362" s="82">
        <f ca="1">Table1[[#This Row],[Mortage left]]/Table1[[#This Row],[Value of the house]]</f>
        <v>0.70207766717032449</v>
      </c>
      <c r="AX362" s="29">
        <f t="shared" ca="1" si="154"/>
        <v>0</v>
      </c>
      <c r="AY362" s="30"/>
      <c r="AZ362" s="19"/>
      <c r="BA362" s="68">
        <f ca="1" xml:space="preserve"> IF(Table1[[#This Row],[Area]]="Sedi Beshr",Table1[[#This Row],[Income]],0)</f>
        <v>0</v>
      </c>
      <c r="BB362" s="65"/>
      <c r="BC362" s="65">
        <f ca="1" xml:space="preserve"> IF(Table1[[#This Row],[Area]]="Miami",Table1[[#This Row],[Income]],0)</f>
        <v>0</v>
      </c>
      <c r="BD362" s="65"/>
      <c r="BE362" s="65">
        <f ca="1" xml:space="preserve"> IF(Table1[[#This Row],[Area]]="El-Shatbi",Table1[[#This Row],[Income]],0)</f>
        <v>3520</v>
      </c>
      <c r="BF362" s="65"/>
      <c r="BG362" s="65">
        <f ca="1" xml:space="preserve"> IF(Table1[[#This Row],[Area]]="el-Hanovil",Table1[[#This Row],[Income]],0)</f>
        <v>0</v>
      </c>
      <c r="BH362" s="65"/>
      <c r="BI362" s="65">
        <f ca="1" xml:space="preserve"> IF(Table1[[#This Row],[Area]]="El-Dekhila",Table1[[#This Row],[Income]],0)</f>
        <v>0</v>
      </c>
      <c r="BJ362" s="66"/>
      <c r="BK362" s="16"/>
      <c r="BL362" s="68">
        <f ca="1"/>
        <v>0</v>
      </c>
      <c r="BM362" s="65"/>
      <c r="BN362" s="65">
        <f ca="1"/>
        <v>0</v>
      </c>
      <c r="BO362" s="65"/>
      <c r="BP362" s="65">
        <f ca="1"/>
        <v>2904</v>
      </c>
      <c r="BQ362" s="65"/>
      <c r="BR362" s="65">
        <f ca="1"/>
        <v>0</v>
      </c>
      <c r="BS362" s="65"/>
      <c r="BT362" s="65">
        <f ca="1"/>
        <v>0</v>
      </c>
      <c r="BU362" s="24"/>
      <c r="BV362" s="65">
        <f ca="1"/>
        <v>0</v>
      </c>
      <c r="BW362" s="19"/>
      <c r="BX362" s="16"/>
      <c r="BY362" s="56">
        <f ca="1">IF(Table1[[#This Row],[Debt]]&gt;Table1[[#This Row],[Income]],1,0)</f>
        <v>0</v>
      </c>
      <c r="BZ362" s="19"/>
      <c r="CA362" s="24"/>
      <c r="CB362" s="76">
        <f t="shared" ca="1" si="155"/>
        <v>34</v>
      </c>
      <c r="CC362" s="24"/>
      <c r="CD362" s="19"/>
      <c r="CE362" s="16"/>
      <c r="CF362" s="16"/>
      <c r="CG362" s="16"/>
      <c r="CH362" s="16"/>
    </row>
    <row r="363" spans="1:86" x14ac:dyDescent="0.35">
      <c r="A363" s="1">
        <f t="shared" ca="1" si="131"/>
        <v>0</v>
      </c>
      <c r="B363" s="1" t="str">
        <f t="shared" ca="1" si="132"/>
        <v>Men</v>
      </c>
      <c r="C363" s="1">
        <f t="shared" ca="1" si="133"/>
        <v>35</v>
      </c>
      <c r="D363" s="1">
        <f t="shared" ca="1" si="134"/>
        <v>1</v>
      </c>
      <c r="E363" s="1" t="str">
        <f t="shared" ca="1" si="135"/>
        <v>health</v>
      </c>
      <c r="F363" s="1">
        <f t="shared" ca="1" si="136"/>
        <v>4</v>
      </c>
      <c r="G363" s="1" t="str">
        <f t="shared" ca="1" si="137"/>
        <v>technical</v>
      </c>
      <c r="H363" s="1">
        <f t="shared" ca="1" si="138"/>
        <v>2</v>
      </c>
      <c r="I363" s="1">
        <f t="shared" ca="1" si="130"/>
        <v>1</v>
      </c>
      <c r="J363" s="70">
        <f t="shared" ca="1" si="139"/>
        <v>6645</v>
      </c>
      <c r="K363" s="1">
        <f t="shared" ca="1" si="140"/>
        <v>5</v>
      </c>
      <c r="L363" s="1" t="str">
        <f t="shared" ca="1" si="141"/>
        <v>Sedi Beshr</v>
      </c>
      <c r="M363" s="70">
        <f t="shared" ca="1" si="142"/>
        <v>19935</v>
      </c>
      <c r="N363" s="70">
        <f t="shared" ca="1" si="143"/>
        <v>10844.007771379675</v>
      </c>
      <c r="O363" s="70">
        <f t="shared" ca="1" si="144"/>
        <v>6241.2982925586011</v>
      </c>
      <c r="P363" s="70">
        <f t="shared" ca="1" si="145"/>
        <v>33</v>
      </c>
      <c r="Q363" s="70">
        <f t="shared" ca="1" si="146"/>
        <v>2235.98062492793</v>
      </c>
      <c r="R363" s="70">
        <f t="shared" ca="1" si="147"/>
        <v>3349.7548238061372</v>
      </c>
      <c r="S363" s="70">
        <f t="shared" ca="1" si="148"/>
        <v>29526.053116364739</v>
      </c>
      <c r="T363" s="70">
        <f t="shared" ca="1" si="149"/>
        <v>13112.988396307604</v>
      </c>
      <c r="U363" s="70">
        <f t="shared" ca="1" si="150"/>
        <v>16413.064720057133</v>
      </c>
      <c r="W363" s="7">
        <f t="shared" ca="1" si="151"/>
        <v>0</v>
      </c>
      <c r="X363" s="4">
        <f t="shared" ca="1" si="152"/>
        <v>1</v>
      </c>
      <c r="Y363" s="4"/>
      <c r="Z363" s="4"/>
      <c r="AA363" s="8"/>
      <c r="AC363" s="7">
        <f ca="1">IF(Table1[[#This Row],[field of work]] = "teaching",1,0)</f>
        <v>0</v>
      </c>
      <c r="AD363" s="4">
        <f ca="1">IF(Table1[[#This Row],[field of work]] = "health", 1,0)</f>
        <v>1</v>
      </c>
      <c r="AE363" s="4">
        <f ca="1">IF(Table1[[#This Row],[field of work]] = "construction", 1,0)</f>
        <v>0</v>
      </c>
      <c r="AF363" s="4">
        <f ca="1">IF(Table1[[#This Row],[field of work]] = "IT", 1,0)</f>
        <v>0</v>
      </c>
      <c r="AG363" s="4">
        <f ca="1">IF(Table1[[#This Row],[field of work]] = "general work", 1,0)</f>
        <v>0</v>
      </c>
      <c r="AH363" s="4">
        <f ca="1">IF(Table1[[#This Row],[field of work]] = "agriculture", 1,0)</f>
        <v>0</v>
      </c>
      <c r="AI363" s="4"/>
      <c r="AJ363" s="4"/>
      <c r="AK363" s="4"/>
      <c r="AL363" s="4"/>
      <c r="AM363" s="4"/>
      <c r="AN363" s="4"/>
      <c r="AO363" s="8"/>
      <c r="AP363" s="18">
        <f t="shared" ca="1" si="153"/>
        <v>6241.2982925586011</v>
      </c>
      <c r="AQ363" s="19"/>
      <c r="AR363" s="23">
        <f ca="1">IF(Table1[[#This Row],[Debt]]&gt;$AS$2,1,0)</f>
        <v>1</v>
      </c>
      <c r="AS363" s="24"/>
      <c r="AT363" s="24"/>
      <c r="AU363" s="19"/>
      <c r="AV363" s="24"/>
      <c r="AW363" s="82">
        <f ca="1">Table1[[#This Row],[Mortage left]]/Table1[[#This Row],[Value of the house]]</f>
        <v>0.5439682854968485</v>
      </c>
      <c r="AX363" s="29">
        <f t="shared" ca="1" si="154"/>
        <v>0</v>
      </c>
      <c r="AY363" s="30"/>
      <c r="AZ363" s="19"/>
      <c r="BA363" s="68">
        <f ca="1" xml:space="preserve"> IF(Table1[[#This Row],[Area]]="Sedi Beshr",Table1[[#This Row],[Income]],0)</f>
        <v>6645</v>
      </c>
      <c r="BB363" s="65"/>
      <c r="BC363" s="65">
        <f ca="1" xml:space="preserve"> IF(Table1[[#This Row],[Area]]="Miami",Table1[[#This Row],[Income]],0)</f>
        <v>0</v>
      </c>
      <c r="BD363" s="65"/>
      <c r="BE363" s="65">
        <f ca="1" xml:space="preserve"> IF(Table1[[#This Row],[Area]]="El-Shatbi",Table1[[#This Row],[Income]],0)</f>
        <v>0</v>
      </c>
      <c r="BF363" s="65"/>
      <c r="BG363" s="65">
        <f ca="1" xml:space="preserve"> IF(Table1[[#This Row],[Area]]="el-Hanovil",Table1[[#This Row],[Income]],0)</f>
        <v>0</v>
      </c>
      <c r="BH363" s="65"/>
      <c r="BI363" s="65">
        <f ca="1" xml:space="preserve"> IF(Table1[[#This Row],[Area]]="El-Dekhila",Table1[[#This Row],[Income]],0)</f>
        <v>0</v>
      </c>
      <c r="BJ363" s="66"/>
      <c r="BK363" s="16"/>
      <c r="BL363" s="68">
        <f ca="1"/>
        <v>0</v>
      </c>
      <c r="BM363" s="65"/>
      <c r="BN363" s="65">
        <f ca="1"/>
        <v>0</v>
      </c>
      <c r="BO363" s="65"/>
      <c r="BP363" s="65">
        <f ca="1"/>
        <v>0</v>
      </c>
      <c r="BQ363" s="65"/>
      <c r="BR363" s="65">
        <f ca="1"/>
        <v>0</v>
      </c>
      <c r="BS363" s="65"/>
      <c r="BT363" s="65">
        <f ca="1"/>
        <v>3520</v>
      </c>
      <c r="BU363" s="24"/>
      <c r="BV363" s="65">
        <f ca="1"/>
        <v>0</v>
      </c>
      <c r="BW363" s="19"/>
      <c r="BX363" s="16"/>
      <c r="BY363" s="56">
        <f ca="1">IF(Table1[[#This Row],[Debt]]&gt;Table1[[#This Row],[Income]],1,0)</f>
        <v>0</v>
      </c>
      <c r="BZ363" s="19"/>
      <c r="CA363" s="24"/>
      <c r="CB363" s="76">
        <f t="shared" ca="1" si="155"/>
        <v>38</v>
      </c>
      <c r="CC363" s="24"/>
      <c r="CD363" s="19"/>
      <c r="CE363" s="16"/>
      <c r="CF363" s="16"/>
      <c r="CG363" s="16"/>
      <c r="CH363" s="16"/>
    </row>
    <row r="364" spans="1:86" x14ac:dyDescent="0.35">
      <c r="A364" s="1">
        <f t="shared" ca="1" si="131"/>
        <v>1</v>
      </c>
      <c r="B364" s="1" t="str">
        <f t="shared" ca="1" si="132"/>
        <v>Women</v>
      </c>
      <c r="C364" s="1">
        <f t="shared" ca="1" si="133"/>
        <v>24</v>
      </c>
      <c r="D364" s="1">
        <f t="shared" ca="1" si="134"/>
        <v>1</v>
      </c>
      <c r="E364" s="1" t="str">
        <f t="shared" ca="1" si="135"/>
        <v>health</v>
      </c>
      <c r="F364" s="1">
        <f t="shared" ca="1" si="136"/>
        <v>3</v>
      </c>
      <c r="G364" s="1" t="str">
        <f t="shared" ca="1" si="137"/>
        <v>university</v>
      </c>
      <c r="H364" s="1">
        <f t="shared" ca="1" si="138"/>
        <v>1</v>
      </c>
      <c r="I364" s="1">
        <f t="shared" ca="1" si="130"/>
        <v>1</v>
      </c>
      <c r="J364" s="70">
        <f t="shared" ca="1" si="139"/>
        <v>4512</v>
      </c>
      <c r="K364" s="1">
        <f t="shared" ca="1" si="140"/>
        <v>3</v>
      </c>
      <c r="L364" s="1" t="str">
        <f t="shared" ca="1" si="141"/>
        <v>El-Hanovil</v>
      </c>
      <c r="M364" s="70">
        <f t="shared" ca="1" si="142"/>
        <v>18048</v>
      </c>
      <c r="N364" s="70">
        <f t="shared" ca="1" si="143"/>
        <v>16267.265591287553</v>
      </c>
      <c r="O364" s="70">
        <f t="shared" ca="1" si="144"/>
        <v>2896.0186042763689</v>
      </c>
      <c r="P364" s="70">
        <f t="shared" ca="1" si="145"/>
        <v>52</v>
      </c>
      <c r="Q364" s="70">
        <f t="shared" ca="1" si="146"/>
        <v>4283.9771150299857</v>
      </c>
      <c r="R364" s="70">
        <f t="shared" ca="1" si="147"/>
        <v>5844.5419618524857</v>
      </c>
      <c r="S364" s="70">
        <f t="shared" ca="1" si="148"/>
        <v>26788.560566128854</v>
      </c>
      <c r="T364" s="70">
        <f t="shared" ca="1" si="149"/>
        <v>20603.242706317538</v>
      </c>
      <c r="U364" s="70">
        <f t="shared" ca="1" si="150"/>
        <v>6185.3178598113154</v>
      </c>
      <c r="W364" s="7">
        <f t="shared" ca="1" si="151"/>
        <v>1</v>
      </c>
      <c r="X364" s="4">
        <f t="shared" ca="1" si="152"/>
        <v>0</v>
      </c>
      <c r="Y364" s="4"/>
      <c r="Z364" s="4"/>
      <c r="AA364" s="8"/>
      <c r="AC364" s="7">
        <f ca="1">IF(Table1[[#This Row],[field of work]] = "teaching",1,0)</f>
        <v>0</v>
      </c>
      <c r="AD364" s="4">
        <f ca="1">IF(Table1[[#This Row],[field of work]] = "health", 1,0)</f>
        <v>1</v>
      </c>
      <c r="AE364" s="4">
        <f ca="1">IF(Table1[[#This Row],[field of work]] = "construction", 1,0)</f>
        <v>0</v>
      </c>
      <c r="AF364" s="4">
        <f ca="1">IF(Table1[[#This Row],[field of work]] = "IT", 1,0)</f>
        <v>0</v>
      </c>
      <c r="AG364" s="4">
        <f ca="1">IF(Table1[[#This Row],[field of work]] = "general work", 1,0)</f>
        <v>0</v>
      </c>
      <c r="AH364" s="4">
        <f ca="1">IF(Table1[[#This Row],[field of work]] = "agriculture", 1,0)</f>
        <v>0</v>
      </c>
      <c r="AI364" s="4"/>
      <c r="AJ364" s="4"/>
      <c r="AK364" s="4"/>
      <c r="AL364" s="4"/>
      <c r="AM364" s="4"/>
      <c r="AN364" s="4"/>
      <c r="AO364" s="8"/>
      <c r="AP364" s="18">
        <f t="shared" ca="1" si="153"/>
        <v>2896.0186042763689</v>
      </c>
      <c r="AQ364" s="19"/>
      <c r="AR364" s="23">
        <f ca="1">IF(Table1[[#This Row],[Debt]]&gt;$AS$2,1,0)</f>
        <v>1</v>
      </c>
      <c r="AS364" s="24"/>
      <c r="AT364" s="24"/>
      <c r="AU364" s="19"/>
      <c r="AV364" s="24"/>
      <c r="AW364" s="82">
        <f ca="1">Table1[[#This Row],[Mortage left]]/Table1[[#This Row],[Value of the house]]</f>
        <v>0.90133342150307805</v>
      </c>
      <c r="AX364" s="29">
        <f t="shared" ca="1" si="154"/>
        <v>0</v>
      </c>
      <c r="AY364" s="30"/>
      <c r="AZ364" s="19"/>
      <c r="BA364" s="68">
        <f ca="1" xml:space="preserve"> IF(Table1[[#This Row],[Area]]="Sedi Beshr",Table1[[#This Row],[Income]],0)</f>
        <v>0</v>
      </c>
      <c r="BB364" s="65"/>
      <c r="BC364" s="65">
        <f ca="1" xml:space="preserve"> IF(Table1[[#This Row],[Area]]="Miami",Table1[[#This Row],[Income]],0)</f>
        <v>0</v>
      </c>
      <c r="BD364" s="65"/>
      <c r="BE364" s="65">
        <f ca="1" xml:space="preserve"> IF(Table1[[#This Row],[Area]]="El-Shatbi",Table1[[#This Row],[Income]],0)</f>
        <v>0</v>
      </c>
      <c r="BF364" s="65"/>
      <c r="BG364" s="65">
        <f ca="1" xml:space="preserve"> IF(Table1[[#This Row],[Area]]="el-Hanovil",Table1[[#This Row],[Income]],0)</f>
        <v>4512</v>
      </c>
      <c r="BH364" s="65"/>
      <c r="BI364" s="65">
        <f ca="1" xml:space="preserve"> IF(Table1[[#This Row],[Area]]="El-Dekhila",Table1[[#This Row],[Income]],0)</f>
        <v>0</v>
      </c>
      <c r="BJ364" s="66"/>
      <c r="BK364" s="16"/>
      <c r="BL364" s="68">
        <f ca="1"/>
        <v>6645</v>
      </c>
      <c r="BM364" s="65"/>
      <c r="BN364" s="65">
        <f ca="1"/>
        <v>0</v>
      </c>
      <c r="BO364" s="65"/>
      <c r="BP364" s="65">
        <f ca="1"/>
        <v>0</v>
      </c>
      <c r="BQ364" s="65"/>
      <c r="BR364" s="65">
        <f ca="1"/>
        <v>0</v>
      </c>
      <c r="BS364" s="65"/>
      <c r="BT364" s="65">
        <f ca="1"/>
        <v>0</v>
      </c>
      <c r="BU364" s="24"/>
      <c r="BV364" s="65">
        <f ca="1"/>
        <v>0</v>
      </c>
      <c r="BW364" s="19"/>
      <c r="BX364" s="16"/>
      <c r="BY364" s="56">
        <f ca="1">IF(Table1[[#This Row],[Debt]]&gt;Table1[[#This Row],[Income]],1,0)</f>
        <v>0</v>
      </c>
      <c r="BZ364" s="19"/>
      <c r="CA364" s="24"/>
      <c r="CB364" s="76">
        <f t="shared" ca="1" si="155"/>
        <v>35</v>
      </c>
      <c r="CC364" s="24"/>
      <c r="CD364" s="19"/>
      <c r="CE364" s="16"/>
      <c r="CF364" s="16"/>
      <c r="CG364" s="16"/>
      <c r="CH364" s="16"/>
    </row>
    <row r="365" spans="1:86" x14ac:dyDescent="0.35">
      <c r="A365" s="1">
        <f t="shared" ca="1" si="131"/>
        <v>0</v>
      </c>
      <c r="B365" s="1" t="str">
        <f t="shared" ca="1" si="132"/>
        <v>Men</v>
      </c>
      <c r="C365" s="1">
        <f t="shared" ca="1" si="133"/>
        <v>25</v>
      </c>
      <c r="D365" s="1">
        <f t="shared" ca="1" si="134"/>
        <v>6</v>
      </c>
      <c r="E365" s="1" t="str">
        <f t="shared" ca="1" si="135"/>
        <v>agriculture</v>
      </c>
      <c r="F365" s="1">
        <f t="shared" ca="1" si="136"/>
        <v>5</v>
      </c>
      <c r="G365" s="1" t="str">
        <f t="shared" ca="1" si="137"/>
        <v>other</v>
      </c>
      <c r="H365" s="1">
        <f t="shared" ca="1" si="138"/>
        <v>3</v>
      </c>
      <c r="I365" s="1">
        <f t="shared" ca="1" si="130"/>
        <v>3</v>
      </c>
      <c r="J365" s="70">
        <f t="shared" ca="1" si="139"/>
        <v>1463</v>
      </c>
      <c r="K365" s="1">
        <f t="shared" ca="1" si="140"/>
        <v>1</v>
      </c>
      <c r="L365" s="1" t="str">
        <f t="shared" ca="1" si="141"/>
        <v>El-Shatbi</v>
      </c>
      <c r="M365" s="70">
        <f t="shared" ca="1" si="142"/>
        <v>7315</v>
      </c>
      <c r="N365" s="70">
        <f t="shared" ca="1" si="143"/>
        <v>1539.128515736008</v>
      </c>
      <c r="O365" s="70">
        <f t="shared" ca="1" si="144"/>
        <v>2673.4333726875852</v>
      </c>
      <c r="P365" s="70">
        <f t="shared" ca="1" si="145"/>
        <v>2188</v>
      </c>
      <c r="Q365" s="70">
        <f t="shared" ca="1" si="146"/>
        <v>1359.3498391027056</v>
      </c>
      <c r="R365" s="70">
        <f t="shared" ca="1" si="147"/>
        <v>1826.7578942860175</v>
      </c>
      <c r="S365" s="70">
        <f t="shared" ca="1" si="148"/>
        <v>11815.191266973603</v>
      </c>
      <c r="T365" s="70">
        <f t="shared" ca="1" si="149"/>
        <v>5086.4783548387131</v>
      </c>
      <c r="U365" s="70">
        <f t="shared" ca="1" si="150"/>
        <v>6728.7129121348898</v>
      </c>
      <c r="W365" s="7">
        <f t="shared" ca="1" si="151"/>
        <v>0</v>
      </c>
      <c r="X365" s="4">
        <f t="shared" ca="1" si="152"/>
        <v>1</v>
      </c>
      <c r="Y365" s="4"/>
      <c r="Z365" s="4"/>
      <c r="AA365" s="8"/>
      <c r="AC365" s="7">
        <f ca="1">IF(Table1[[#This Row],[field of work]] = "teaching",1,0)</f>
        <v>0</v>
      </c>
      <c r="AD365" s="4">
        <f ca="1">IF(Table1[[#This Row],[field of work]] = "health", 1,0)</f>
        <v>0</v>
      </c>
      <c r="AE365" s="4">
        <f ca="1">IF(Table1[[#This Row],[field of work]] = "construction", 1,0)</f>
        <v>0</v>
      </c>
      <c r="AF365" s="4">
        <f ca="1">IF(Table1[[#This Row],[field of work]] = "IT", 1,0)</f>
        <v>0</v>
      </c>
      <c r="AG365" s="4">
        <f ca="1">IF(Table1[[#This Row],[field of work]] = "general work", 1,0)</f>
        <v>0</v>
      </c>
      <c r="AH365" s="4">
        <f ca="1">IF(Table1[[#This Row],[field of work]] = "agriculture", 1,0)</f>
        <v>1</v>
      </c>
      <c r="AI365" s="4"/>
      <c r="AJ365" s="4"/>
      <c r="AK365" s="4"/>
      <c r="AL365" s="4"/>
      <c r="AM365" s="4"/>
      <c r="AN365" s="4"/>
      <c r="AO365" s="8"/>
      <c r="AP365" s="18">
        <f t="shared" ca="1" si="153"/>
        <v>891.14445756252837</v>
      </c>
      <c r="AQ365" s="19"/>
      <c r="AR365" s="23">
        <f ca="1">IF(Table1[[#This Row],[Debt]]&gt;$AS$2,1,0)</f>
        <v>1</v>
      </c>
      <c r="AS365" s="24"/>
      <c r="AT365" s="24"/>
      <c r="AU365" s="19"/>
      <c r="AV365" s="24"/>
      <c r="AW365" s="82">
        <f ca="1">Table1[[#This Row],[Mortage left]]/Table1[[#This Row],[Value of the house]]</f>
        <v>0.2104071791846901</v>
      </c>
      <c r="AX365" s="29">
        <f t="shared" ca="1" si="154"/>
        <v>1</v>
      </c>
      <c r="AY365" s="30"/>
      <c r="AZ365" s="19"/>
      <c r="BA365" s="68">
        <f ca="1" xml:space="preserve"> IF(Table1[[#This Row],[Area]]="Sedi Beshr",Table1[[#This Row],[Income]],0)</f>
        <v>0</v>
      </c>
      <c r="BB365" s="65"/>
      <c r="BC365" s="65">
        <f ca="1" xml:space="preserve"> IF(Table1[[#This Row],[Area]]="Miami",Table1[[#This Row],[Income]],0)</f>
        <v>0</v>
      </c>
      <c r="BD365" s="65"/>
      <c r="BE365" s="65">
        <f ca="1" xml:space="preserve"> IF(Table1[[#This Row],[Area]]="El-Shatbi",Table1[[#This Row],[Income]],0)</f>
        <v>1463</v>
      </c>
      <c r="BF365" s="65"/>
      <c r="BG365" s="65">
        <f ca="1" xml:space="preserve"> IF(Table1[[#This Row],[Area]]="el-Hanovil",Table1[[#This Row],[Income]],0)</f>
        <v>0</v>
      </c>
      <c r="BH365" s="65"/>
      <c r="BI365" s="65">
        <f ca="1" xml:space="preserve"> IF(Table1[[#This Row],[Area]]="El-Dekhila",Table1[[#This Row],[Income]],0)</f>
        <v>0</v>
      </c>
      <c r="BJ365" s="66"/>
      <c r="BK365" s="16"/>
      <c r="BL365" s="68">
        <f ca="1"/>
        <v>4512</v>
      </c>
      <c r="BM365" s="65"/>
      <c r="BN365" s="65">
        <f ca="1"/>
        <v>0</v>
      </c>
      <c r="BO365" s="65"/>
      <c r="BP365" s="65">
        <f ca="1"/>
        <v>0</v>
      </c>
      <c r="BQ365" s="65"/>
      <c r="BR365" s="65">
        <f ca="1"/>
        <v>0</v>
      </c>
      <c r="BS365" s="65"/>
      <c r="BT365" s="65">
        <f ca="1"/>
        <v>0</v>
      </c>
      <c r="BU365" s="24"/>
      <c r="BV365" s="65">
        <f ca="1"/>
        <v>0</v>
      </c>
      <c r="BW365" s="19"/>
      <c r="BX365" s="16"/>
      <c r="BY365" s="56">
        <f ca="1">IF(Table1[[#This Row],[Debt]]&gt;Table1[[#This Row],[Income]],1,0)</f>
        <v>0</v>
      </c>
      <c r="BZ365" s="19"/>
      <c r="CA365" s="24"/>
      <c r="CB365" s="76">
        <f t="shared" ca="1" si="155"/>
        <v>24</v>
      </c>
      <c r="CC365" s="24"/>
      <c r="CD365" s="19"/>
      <c r="CE365" s="16"/>
      <c r="CF365" s="16"/>
      <c r="CG365" s="16"/>
      <c r="CH365" s="16"/>
    </row>
    <row r="366" spans="1:86" x14ac:dyDescent="0.35">
      <c r="A366" s="1">
        <f t="shared" ca="1" si="131"/>
        <v>1</v>
      </c>
      <c r="B366" s="1" t="str">
        <f t="shared" ca="1" si="132"/>
        <v>Women</v>
      </c>
      <c r="C366" s="1">
        <f t="shared" ca="1" si="133"/>
        <v>21</v>
      </c>
      <c r="D366" s="1">
        <f t="shared" ca="1" si="134"/>
        <v>3</v>
      </c>
      <c r="E366" s="1" t="str">
        <f t="shared" ca="1" si="135"/>
        <v>teaching</v>
      </c>
      <c r="F366" s="1">
        <f t="shared" ca="1" si="136"/>
        <v>4</v>
      </c>
      <c r="G366" s="1" t="str">
        <f t="shared" ca="1" si="137"/>
        <v>technical</v>
      </c>
      <c r="H366" s="1">
        <f t="shared" ca="1" si="138"/>
        <v>0</v>
      </c>
      <c r="I366" s="1">
        <f t="shared" ca="1" si="130"/>
        <v>2</v>
      </c>
      <c r="J366" s="70">
        <f t="shared" ca="1" si="139"/>
        <v>4147</v>
      </c>
      <c r="K366" s="1">
        <f t="shared" ca="1" si="140"/>
        <v>3</v>
      </c>
      <c r="L366" s="1" t="str">
        <f t="shared" ca="1" si="141"/>
        <v>El-Hanovil</v>
      </c>
      <c r="M366" s="70">
        <f t="shared" ca="1" si="142"/>
        <v>20735</v>
      </c>
      <c r="N366" s="70">
        <f t="shared" ca="1" si="143"/>
        <v>2894.3523042651909</v>
      </c>
      <c r="O366" s="70">
        <f t="shared" ca="1" si="144"/>
        <v>276.00189578998885</v>
      </c>
      <c r="P366" s="70">
        <f t="shared" ca="1" si="145"/>
        <v>222</v>
      </c>
      <c r="Q366" s="70">
        <f t="shared" ca="1" si="146"/>
        <v>6381.4063211992034</v>
      </c>
      <c r="R366" s="70">
        <f t="shared" ca="1" si="147"/>
        <v>4243.3154158013485</v>
      </c>
      <c r="S366" s="70">
        <f t="shared" ca="1" si="148"/>
        <v>25254.317311591338</v>
      </c>
      <c r="T366" s="70">
        <f t="shared" ca="1" si="149"/>
        <v>9497.7586254643938</v>
      </c>
      <c r="U366" s="70">
        <f t="shared" ca="1" si="150"/>
        <v>15756.558686126944</v>
      </c>
      <c r="W366" s="7">
        <f t="shared" ca="1" si="151"/>
        <v>1</v>
      </c>
      <c r="X366" s="4">
        <f t="shared" ca="1" si="152"/>
        <v>0</v>
      </c>
      <c r="Y366" s="4"/>
      <c r="Z366" s="4"/>
      <c r="AA366" s="8"/>
      <c r="AC366" s="7">
        <f ca="1">IF(Table1[[#This Row],[field of work]] = "teaching",1,0)</f>
        <v>1</v>
      </c>
      <c r="AD366" s="4">
        <f ca="1">IF(Table1[[#This Row],[field of work]] = "health", 1,0)</f>
        <v>0</v>
      </c>
      <c r="AE366" s="4">
        <f ca="1">IF(Table1[[#This Row],[field of work]] = "construction", 1,0)</f>
        <v>0</v>
      </c>
      <c r="AF366" s="4">
        <f ca="1">IF(Table1[[#This Row],[field of work]] = "IT", 1,0)</f>
        <v>0</v>
      </c>
      <c r="AG366" s="4">
        <f ca="1">IF(Table1[[#This Row],[field of work]] = "general work", 1,0)</f>
        <v>0</v>
      </c>
      <c r="AH366" s="4">
        <f ca="1">IF(Table1[[#This Row],[field of work]] = "agriculture", 1,0)</f>
        <v>0</v>
      </c>
      <c r="AI366" s="4"/>
      <c r="AJ366" s="4"/>
      <c r="AK366" s="4"/>
      <c r="AL366" s="4"/>
      <c r="AM366" s="4"/>
      <c r="AN366" s="4"/>
      <c r="AO366" s="8"/>
      <c r="AP366" s="18">
        <f t="shared" ca="1" si="153"/>
        <v>138.00094789499443</v>
      </c>
      <c r="AQ366" s="19"/>
      <c r="AR366" s="23">
        <f ca="1">IF(Table1[[#This Row],[Debt]]&gt;$AS$2,1,0)</f>
        <v>1</v>
      </c>
      <c r="AS366" s="24"/>
      <c r="AT366" s="24"/>
      <c r="AU366" s="19"/>
      <c r="AV366" s="24"/>
      <c r="AW366" s="82">
        <f ca="1">Table1[[#This Row],[Mortage left]]/Table1[[#This Row],[Value of the house]]</f>
        <v>0.13958776485484403</v>
      </c>
      <c r="AX366" s="29">
        <f t="shared" ca="1" si="154"/>
        <v>1</v>
      </c>
      <c r="AY366" s="30"/>
      <c r="AZ366" s="19"/>
      <c r="BA366" s="68">
        <f ca="1" xml:space="preserve"> IF(Table1[[#This Row],[Area]]="Sedi Beshr",Table1[[#This Row],[Income]],0)</f>
        <v>0</v>
      </c>
      <c r="BB366" s="65"/>
      <c r="BC366" s="65">
        <f ca="1" xml:space="preserve"> IF(Table1[[#This Row],[Area]]="Miami",Table1[[#This Row],[Income]],0)</f>
        <v>0</v>
      </c>
      <c r="BD366" s="65"/>
      <c r="BE366" s="65">
        <f ca="1" xml:space="preserve"> IF(Table1[[#This Row],[Area]]="El-Shatbi",Table1[[#This Row],[Income]],0)</f>
        <v>0</v>
      </c>
      <c r="BF366" s="65"/>
      <c r="BG366" s="65">
        <f ca="1" xml:space="preserve"> IF(Table1[[#This Row],[Area]]="el-Hanovil",Table1[[#This Row],[Income]],0)</f>
        <v>4147</v>
      </c>
      <c r="BH366" s="65"/>
      <c r="BI366" s="65">
        <f ca="1" xml:space="preserve"> IF(Table1[[#This Row],[Area]]="El-Dekhila",Table1[[#This Row],[Income]],0)</f>
        <v>0</v>
      </c>
      <c r="BJ366" s="66"/>
      <c r="BK366" s="16"/>
      <c r="BL366" s="68">
        <f ca="1"/>
        <v>0</v>
      </c>
      <c r="BM366" s="65"/>
      <c r="BN366" s="65">
        <f ca="1"/>
        <v>0</v>
      </c>
      <c r="BO366" s="65"/>
      <c r="BP366" s="65">
        <f ca="1"/>
        <v>0</v>
      </c>
      <c r="BQ366" s="65"/>
      <c r="BR366" s="65">
        <f ca="1"/>
        <v>0</v>
      </c>
      <c r="BS366" s="65"/>
      <c r="BT366" s="65">
        <f ca="1"/>
        <v>0</v>
      </c>
      <c r="BU366" s="24"/>
      <c r="BV366" s="65">
        <f ca="1"/>
        <v>1463</v>
      </c>
      <c r="BW366" s="19"/>
      <c r="BX366" s="16"/>
      <c r="BY366" s="56">
        <f ca="1">IF(Table1[[#This Row],[Debt]]&gt;Table1[[#This Row],[Income]],1,0)</f>
        <v>1</v>
      </c>
      <c r="BZ366" s="19"/>
      <c r="CA366" s="24"/>
      <c r="CB366" s="76">
        <f t="shared" ca="1" si="155"/>
        <v>25</v>
      </c>
      <c r="CC366" s="24"/>
      <c r="CD366" s="19"/>
      <c r="CE366" s="16"/>
      <c r="CF366" s="16"/>
      <c r="CG366" s="16"/>
      <c r="CH366" s="16"/>
    </row>
    <row r="367" spans="1:86" x14ac:dyDescent="0.35">
      <c r="A367" s="1">
        <f t="shared" ca="1" si="131"/>
        <v>1</v>
      </c>
      <c r="B367" s="1" t="str">
        <f t="shared" ca="1" si="132"/>
        <v>Women</v>
      </c>
      <c r="C367" s="1">
        <f t="shared" ca="1" si="133"/>
        <v>28</v>
      </c>
      <c r="D367" s="1">
        <f t="shared" ca="1" si="134"/>
        <v>1</v>
      </c>
      <c r="E367" s="1" t="str">
        <f t="shared" ca="1" si="135"/>
        <v>health</v>
      </c>
      <c r="F367" s="1">
        <f t="shared" ca="1" si="136"/>
        <v>4</v>
      </c>
      <c r="G367" s="1" t="str">
        <f t="shared" ca="1" si="137"/>
        <v>technical</v>
      </c>
      <c r="H367" s="1">
        <f t="shared" ca="1" si="138"/>
        <v>4</v>
      </c>
      <c r="I367" s="1">
        <f t="shared" ca="1" si="130"/>
        <v>1</v>
      </c>
      <c r="J367" s="70">
        <f t="shared" ca="1" si="139"/>
        <v>6173</v>
      </c>
      <c r="K367" s="1">
        <f t="shared" ca="1" si="140"/>
        <v>5</v>
      </c>
      <c r="L367" s="1" t="str">
        <f t="shared" ca="1" si="141"/>
        <v>Sedi Beshr</v>
      </c>
      <c r="M367" s="70">
        <f t="shared" ca="1" si="142"/>
        <v>30865</v>
      </c>
      <c r="N367" s="70">
        <f t="shared" ca="1" si="143"/>
        <v>3560.1741110940784</v>
      </c>
      <c r="O367" s="70">
        <f t="shared" ca="1" si="144"/>
        <v>4444.3651466075507</v>
      </c>
      <c r="P367" s="70">
        <f t="shared" ca="1" si="145"/>
        <v>491</v>
      </c>
      <c r="Q367" s="70">
        <f t="shared" ca="1" si="146"/>
        <v>7576.3193230083343</v>
      </c>
      <c r="R367" s="70">
        <f t="shared" ca="1" si="147"/>
        <v>2274.0390148446759</v>
      </c>
      <c r="S367" s="70">
        <f t="shared" ca="1" si="148"/>
        <v>37583.404161452228</v>
      </c>
      <c r="T367" s="70">
        <f t="shared" ca="1" si="149"/>
        <v>11627.493434102413</v>
      </c>
      <c r="U367" s="70">
        <f t="shared" ca="1" si="150"/>
        <v>25955.910727349816</v>
      </c>
      <c r="W367" s="7">
        <f t="shared" ca="1" si="151"/>
        <v>1</v>
      </c>
      <c r="X367" s="4">
        <f t="shared" ca="1" si="152"/>
        <v>0</v>
      </c>
      <c r="Y367" s="4"/>
      <c r="Z367" s="4"/>
      <c r="AA367" s="8"/>
      <c r="AC367" s="7">
        <f ca="1">IF(Table1[[#This Row],[field of work]] = "teaching",1,0)</f>
        <v>0</v>
      </c>
      <c r="AD367" s="4">
        <f ca="1">IF(Table1[[#This Row],[field of work]] = "health", 1,0)</f>
        <v>1</v>
      </c>
      <c r="AE367" s="4">
        <f ca="1">IF(Table1[[#This Row],[field of work]] = "construction", 1,0)</f>
        <v>0</v>
      </c>
      <c r="AF367" s="4">
        <f ca="1">IF(Table1[[#This Row],[field of work]] = "IT", 1,0)</f>
        <v>0</v>
      </c>
      <c r="AG367" s="4">
        <f ca="1">IF(Table1[[#This Row],[field of work]] = "general work", 1,0)</f>
        <v>0</v>
      </c>
      <c r="AH367" s="4">
        <f ca="1">IF(Table1[[#This Row],[field of work]] = "agriculture", 1,0)</f>
        <v>0</v>
      </c>
      <c r="AI367" s="4"/>
      <c r="AJ367" s="4"/>
      <c r="AK367" s="4"/>
      <c r="AL367" s="4"/>
      <c r="AM367" s="4"/>
      <c r="AN367" s="4"/>
      <c r="AO367" s="8"/>
      <c r="AP367" s="18">
        <f t="shared" ca="1" si="153"/>
        <v>4444.3651466075507</v>
      </c>
      <c r="AQ367" s="19"/>
      <c r="AR367" s="23">
        <f ca="1">IF(Table1[[#This Row],[Debt]]&gt;$AS$2,1,0)</f>
        <v>1</v>
      </c>
      <c r="AS367" s="24"/>
      <c r="AT367" s="24"/>
      <c r="AU367" s="19"/>
      <c r="AV367" s="24"/>
      <c r="AW367" s="82">
        <f ca="1">Table1[[#This Row],[Mortage left]]/Table1[[#This Row],[Value of the house]]</f>
        <v>0.11534664218675128</v>
      </c>
      <c r="AX367" s="29">
        <f t="shared" ca="1" si="154"/>
        <v>1</v>
      </c>
      <c r="AY367" s="30"/>
      <c r="AZ367" s="19"/>
      <c r="BA367" s="68">
        <f ca="1" xml:space="preserve"> IF(Table1[[#This Row],[Area]]="Sedi Beshr",Table1[[#This Row],[Income]],0)</f>
        <v>6173</v>
      </c>
      <c r="BB367" s="65"/>
      <c r="BC367" s="65">
        <f ca="1" xml:space="preserve"> IF(Table1[[#This Row],[Area]]="Miami",Table1[[#This Row],[Income]],0)</f>
        <v>0</v>
      </c>
      <c r="BD367" s="65"/>
      <c r="BE367" s="65">
        <f ca="1" xml:space="preserve"> IF(Table1[[#This Row],[Area]]="El-Shatbi",Table1[[#This Row],[Income]],0)</f>
        <v>0</v>
      </c>
      <c r="BF367" s="65"/>
      <c r="BG367" s="65">
        <f ca="1" xml:space="preserve"> IF(Table1[[#This Row],[Area]]="el-Hanovil",Table1[[#This Row],[Income]],0)</f>
        <v>0</v>
      </c>
      <c r="BH367" s="65"/>
      <c r="BI367" s="65">
        <f ca="1" xml:space="preserve"> IF(Table1[[#This Row],[Area]]="El-Dekhila",Table1[[#This Row],[Income]],0)</f>
        <v>0</v>
      </c>
      <c r="BJ367" s="66"/>
      <c r="BK367" s="16"/>
      <c r="BL367" s="68">
        <f ca="1"/>
        <v>0</v>
      </c>
      <c r="BM367" s="65"/>
      <c r="BN367" s="65">
        <f ca="1"/>
        <v>0</v>
      </c>
      <c r="BO367" s="65"/>
      <c r="BP367" s="65">
        <f ca="1"/>
        <v>4147</v>
      </c>
      <c r="BQ367" s="65"/>
      <c r="BR367" s="65">
        <f ca="1"/>
        <v>0</v>
      </c>
      <c r="BS367" s="65"/>
      <c r="BT367" s="65">
        <f ca="1"/>
        <v>0</v>
      </c>
      <c r="BU367" s="24"/>
      <c r="BV367" s="65">
        <f ca="1"/>
        <v>0</v>
      </c>
      <c r="BW367" s="19"/>
      <c r="BX367" s="16"/>
      <c r="BY367" s="56">
        <f ca="1">IF(Table1[[#This Row],[Debt]]&gt;Table1[[#This Row],[Income]],1,0)</f>
        <v>1</v>
      </c>
      <c r="BZ367" s="19"/>
      <c r="CA367" s="24"/>
      <c r="CB367" s="76">
        <f t="shared" ca="1" si="155"/>
        <v>21</v>
      </c>
      <c r="CC367" s="24"/>
      <c r="CD367" s="19"/>
      <c r="CE367" s="16"/>
      <c r="CF367" s="16"/>
      <c r="CG367" s="16"/>
      <c r="CH367" s="16"/>
    </row>
    <row r="368" spans="1:86" x14ac:dyDescent="0.35">
      <c r="A368" s="1">
        <f t="shared" ca="1" si="131"/>
        <v>1</v>
      </c>
      <c r="B368" s="1" t="str">
        <f t="shared" ca="1" si="132"/>
        <v>Women</v>
      </c>
      <c r="C368" s="1">
        <f t="shared" ca="1" si="133"/>
        <v>36</v>
      </c>
      <c r="D368" s="1">
        <f t="shared" ca="1" si="134"/>
        <v>4</v>
      </c>
      <c r="E368" s="1" t="str">
        <f t="shared" ca="1" si="135"/>
        <v>IT</v>
      </c>
      <c r="F368" s="1">
        <f t="shared" ca="1" si="136"/>
        <v>2</v>
      </c>
      <c r="G368" s="1" t="str">
        <f t="shared" ca="1" si="137"/>
        <v>college</v>
      </c>
      <c r="H368" s="1">
        <f t="shared" ca="1" si="138"/>
        <v>3</v>
      </c>
      <c r="I368" s="1">
        <f t="shared" ca="1" si="130"/>
        <v>2</v>
      </c>
      <c r="J368" s="70">
        <f t="shared" ca="1" si="139"/>
        <v>4349</v>
      </c>
      <c r="K368" s="1">
        <f t="shared" ca="1" si="140"/>
        <v>1</v>
      </c>
      <c r="L368" s="1" t="str">
        <f t="shared" ca="1" si="141"/>
        <v>El-Shatbi</v>
      </c>
      <c r="M368" s="70">
        <f t="shared" ca="1" si="142"/>
        <v>13047</v>
      </c>
      <c r="N368" s="70">
        <f t="shared" ca="1" si="143"/>
        <v>8605.3376451840795</v>
      </c>
      <c r="O368" s="70">
        <f t="shared" ca="1" si="144"/>
        <v>7962.9291439418294</v>
      </c>
      <c r="P368" s="70">
        <f t="shared" ca="1" si="145"/>
        <v>5118</v>
      </c>
      <c r="Q368" s="70">
        <f t="shared" ca="1" si="146"/>
        <v>5545.6292388228603</v>
      </c>
      <c r="R368" s="70">
        <f t="shared" ca="1" si="147"/>
        <v>1000.6596382439541</v>
      </c>
      <c r="S368" s="70">
        <f t="shared" ca="1" si="148"/>
        <v>22010.588782185783</v>
      </c>
      <c r="T368" s="70">
        <f t="shared" ca="1" si="149"/>
        <v>19268.966884006939</v>
      </c>
      <c r="U368" s="70">
        <f t="shared" ca="1" si="150"/>
        <v>2741.6218981788443</v>
      </c>
      <c r="W368" s="7">
        <f t="shared" ca="1" si="151"/>
        <v>1</v>
      </c>
      <c r="X368" s="4">
        <f t="shared" ca="1" si="152"/>
        <v>0</v>
      </c>
      <c r="Y368" s="4"/>
      <c r="Z368" s="4"/>
      <c r="AA368" s="8"/>
      <c r="AC368" s="7">
        <f ca="1">IF(Table1[[#This Row],[field of work]] = "teaching",1,0)</f>
        <v>0</v>
      </c>
      <c r="AD368" s="4">
        <f ca="1">IF(Table1[[#This Row],[field of work]] = "health", 1,0)</f>
        <v>0</v>
      </c>
      <c r="AE368" s="4">
        <f ca="1">IF(Table1[[#This Row],[field of work]] = "construction", 1,0)</f>
        <v>0</v>
      </c>
      <c r="AF368" s="4">
        <f ca="1">IF(Table1[[#This Row],[field of work]] = "IT", 1,0)</f>
        <v>1</v>
      </c>
      <c r="AG368" s="4">
        <f ca="1">IF(Table1[[#This Row],[field of work]] = "general work", 1,0)</f>
        <v>0</v>
      </c>
      <c r="AH368" s="4">
        <f ca="1">IF(Table1[[#This Row],[field of work]] = "agriculture", 1,0)</f>
        <v>0</v>
      </c>
      <c r="AI368" s="4"/>
      <c r="AJ368" s="4"/>
      <c r="AK368" s="4"/>
      <c r="AL368" s="4"/>
      <c r="AM368" s="4"/>
      <c r="AN368" s="4"/>
      <c r="AO368" s="8"/>
      <c r="AP368" s="18">
        <f t="shared" ca="1" si="153"/>
        <v>3981.4645719709147</v>
      </c>
      <c r="AQ368" s="19"/>
      <c r="AR368" s="23">
        <f ca="1">IF(Table1[[#This Row],[Debt]]&gt;$AS$2,1,0)</f>
        <v>1</v>
      </c>
      <c r="AS368" s="24"/>
      <c r="AT368" s="24"/>
      <c r="AU368" s="19"/>
      <c r="AV368" s="24"/>
      <c r="AW368" s="82">
        <f ca="1">Table1[[#This Row],[Mortage left]]/Table1[[#This Row],[Value of the house]]</f>
        <v>0.65956447039044064</v>
      </c>
      <c r="AX368" s="29">
        <f t="shared" ca="1" si="154"/>
        <v>0</v>
      </c>
      <c r="AY368" s="30"/>
      <c r="AZ368" s="19"/>
      <c r="BA368" s="68">
        <f ca="1" xml:space="preserve"> IF(Table1[[#This Row],[Area]]="Sedi Beshr",Table1[[#This Row],[Income]],0)</f>
        <v>0</v>
      </c>
      <c r="BB368" s="65"/>
      <c r="BC368" s="65">
        <f ca="1" xml:space="preserve"> IF(Table1[[#This Row],[Area]]="Miami",Table1[[#This Row],[Income]],0)</f>
        <v>0</v>
      </c>
      <c r="BD368" s="65"/>
      <c r="BE368" s="65">
        <f ca="1" xml:space="preserve"> IF(Table1[[#This Row],[Area]]="El-Shatbi",Table1[[#This Row],[Income]],0)</f>
        <v>4349</v>
      </c>
      <c r="BF368" s="65"/>
      <c r="BG368" s="65">
        <f ca="1" xml:space="preserve"> IF(Table1[[#This Row],[Area]]="el-Hanovil",Table1[[#This Row],[Income]],0)</f>
        <v>0</v>
      </c>
      <c r="BH368" s="65"/>
      <c r="BI368" s="65">
        <f ca="1" xml:space="preserve"> IF(Table1[[#This Row],[Area]]="El-Dekhila",Table1[[#This Row],[Income]],0)</f>
        <v>0</v>
      </c>
      <c r="BJ368" s="66"/>
      <c r="BK368" s="16"/>
      <c r="BL368" s="68">
        <f ca="1"/>
        <v>6173</v>
      </c>
      <c r="BM368" s="65"/>
      <c r="BN368" s="65">
        <f ca="1"/>
        <v>0</v>
      </c>
      <c r="BO368" s="65"/>
      <c r="BP368" s="65">
        <f ca="1"/>
        <v>0</v>
      </c>
      <c r="BQ368" s="65"/>
      <c r="BR368" s="65">
        <f ca="1"/>
        <v>0</v>
      </c>
      <c r="BS368" s="65"/>
      <c r="BT368" s="65">
        <f ca="1"/>
        <v>0</v>
      </c>
      <c r="BU368" s="24"/>
      <c r="BV368" s="65">
        <f ca="1"/>
        <v>0</v>
      </c>
      <c r="BW368" s="19"/>
      <c r="BX368" s="16"/>
      <c r="BY368" s="56">
        <f ca="1">IF(Table1[[#This Row],[Debt]]&gt;Table1[[#This Row],[Income]],1,0)</f>
        <v>1</v>
      </c>
      <c r="BZ368" s="19"/>
      <c r="CA368" s="24"/>
      <c r="CB368" s="76">
        <f t="shared" ca="1" si="155"/>
        <v>28</v>
      </c>
      <c r="CC368" s="24"/>
      <c r="CD368" s="19"/>
      <c r="CE368" s="16"/>
      <c r="CF368" s="16"/>
      <c r="CG368" s="16"/>
      <c r="CH368" s="16"/>
    </row>
    <row r="369" spans="1:86" x14ac:dyDescent="0.35">
      <c r="A369" s="1">
        <f t="shared" ca="1" si="131"/>
        <v>0</v>
      </c>
      <c r="B369" s="1" t="str">
        <f t="shared" ca="1" si="132"/>
        <v>Men</v>
      </c>
      <c r="C369" s="1">
        <f t="shared" ca="1" si="133"/>
        <v>28</v>
      </c>
      <c r="D369" s="1">
        <f t="shared" ca="1" si="134"/>
        <v>4</v>
      </c>
      <c r="E369" s="1" t="str">
        <f t="shared" ca="1" si="135"/>
        <v>IT</v>
      </c>
      <c r="F369" s="1">
        <f t="shared" ca="1" si="136"/>
        <v>4</v>
      </c>
      <c r="G369" s="1" t="str">
        <f t="shared" ca="1" si="137"/>
        <v>technical</v>
      </c>
      <c r="H369" s="1">
        <f t="shared" ca="1" si="138"/>
        <v>0</v>
      </c>
      <c r="I369" s="1">
        <f t="shared" ca="1" si="130"/>
        <v>3</v>
      </c>
      <c r="J369" s="70">
        <f t="shared" ca="1" si="139"/>
        <v>5456</v>
      </c>
      <c r="K369" s="1">
        <f t="shared" ca="1" si="140"/>
        <v>1</v>
      </c>
      <c r="L369" s="1" t="str">
        <f t="shared" ca="1" si="141"/>
        <v>El-Shatbi</v>
      </c>
      <c r="M369" s="70">
        <f t="shared" ca="1" si="142"/>
        <v>32736</v>
      </c>
      <c r="N369" s="70">
        <f t="shared" ca="1" si="143"/>
        <v>3293.5180985530765</v>
      </c>
      <c r="O369" s="70">
        <f t="shared" ca="1" si="144"/>
        <v>3637.8789875774823</v>
      </c>
      <c r="P369" s="70">
        <f t="shared" ca="1" si="145"/>
        <v>1321</v>
      </c>
      <c r="Q369" s="70">
        <f t="shared" ca="1" si="146"/>
        <v>10008.676478479476</v>
      </c>
      <c r="R369" s="70">
        <f t="shared" ca="1" si="147"/>
        <v>6061.8966210099743</v>
      </c>
      <c r="S369" s="70">
        <f t="shared" ca="1" si="148"/>
        <v>42435.775608587457</v>
      </c>
      <c r="T369" s="70">
        <f t="shared" ca="1" si="149"/>
        <v>14623.194577032553</v>
      </c>
      <c r="U369" s="70">
        <f t="shared" ca="1" si="150"/>
        <v>27812.581031554902</v>
      </c>
      <c r="W369" s="7">
        <f t="shared" ca="1" si="151"/>
        <v>0</v>
      </c>
      <c r="X369" s="4">
        <f t="shared" ca="1" si="152"/>
        <v>1</v>
      </c>
      <c r="Y369" s="4"/>
      <c r="Z369" s="4"/>
      <c r="AA369" s="8"/>
      <c r="AC369" s="7">
        <f ca="1">IF(Table1[[#This Row],[field of work]] = "teaching",1,0)</f>
        <v>0</v>
      </c>
      <c r="AD369" s="4">
        <f ca="1">IF(Table1[[#This Row],[field of work]] = "health", 1,0)</f>
        <v>0</v>
      </c>
      <c r="AE369" s="4">
        <f ca="1">IF(Table1[[#This Row],[field of work]] = "construction", 1,0)</f>
        <v>0</v>
      </c>
      <c r="AF369" s="4">
        <f ca="1">IF(Table1[[#This Row],[field of work]] = "IT", 1,0)</f>
        <v>1</v>
      </c>
      <c r="AG369" s="4">
        <f ca="1">IF(Table1[[#This Row],[field of work]] = "general work", 1,0)</f>
        <v>0</v>
      </c>
      <c r="AH369" s="4">
        <f ca="1">IF(Table1[[#This Row],[field of work]] = "agriculture", 1,0)</f>
        <v>0</v>
      </c>
      <c r="AI369" s="4"/>
      <c r="AJ369" s="4"/>
      <c r="AK369" s="4"/>
      <c r="AL369" s="4"/>
      <c r="AM369" s="4"/>
      <c r="AN369" s="4"/>
      <c r="AO369" s="8"/>
      <c r="AP369" s="18">
        <f t="shared" ca="1" si="153"/>
        <v>1212.626329192494</v>
      </c>
      <c r="AQ369" s="19"/>
      <c r="AR369" s="23">
        <f ca="1">IF(Table1[[#This Row],[Debt]]&gt;$AS$2,1,0)</f>
        <v>1</v>
      </c>
      <c r="AS369" s="24"/>
      <c r="AT369" s="24"/>
      <c r="AU369" s="19"/>
      <c r="AV369" s="24"/>
      <c r="AW369" s="82">
        <f ca="1">Table1[[#This Row],[Mortage left]]/Table1[[#This Row],[Value of the house]]</f>
        <v>0.10060844631454902</v>
      </c>
      <c r="AX369" s="29">
        <f t="shared" ca="1" si="154"/>
        <v>1</v>
      </c>
      <c r="AY369" s="30"/>
      <c r="AZ369" s="19"/>
      <c r="BA369" s="68">
        <f ca="1" xml:space="preserve"> IF(Table1[[#This Row],[Area]]="Sedi Beshr",Table1[[#This Row],[Income]],0)</f>
        <v>0</v>
      </c>
      <c r="BB369" s="65"/>
      <c r="BC369" s="65">
        <f ca="1" xml:space="preserve"> IF(Table1[[#This Row],[Area]]="Miami",Table1[[#This Row],[Income]],0)</f>
        <v>0</v>
      </c>
      <c r="BD369" s="65"/>
      <c r="BE369" s="65">
        <f ca="1" xml:space="preserve"> IF(Table1[[#This Row],[Area]]="El-Shatbi",Table1[[#This Row],[Income]],0)</f>
        <v>5456</v>
      </c>
      <c r="BF369" s="65"/>
      <c r="BG369" s="65">
        <f ca="1" xml:space="preserve"> IF(Table1[[#This Row],[Area]]="el-Hanovil",Table1[[#This Row],[Income]],0)</f>
        <v>0</v>
      </c>
      <c r="BH369" s="65"/>
      <c r="BI369" s="65">
        <f ca="1" xml:space="preserve"> IF(Table1[[#This Row],[Area]]="El-Dekhila",Table1[[#This Row],[Income]],0)</f>
        <v>0</v>
      </c>
      <c r="BJ369" s="66"/>
      <c r="BK369" s="16"/>
      <c r="BL369" s="68">
        <f ca="1"/>
        <v>0</v>
      </c>
      <c r="BM369" s="65"/>
      <c r="BN369" s="65">
        <f ca="1"/>
        <v>0</v>
      </c>
      <c r="BO369" s="65"/>
      <c r="BP369" s="65">
        <f ca="1"/>
        <v>0</v>
      </c>
      <c r="BQ369" s="65"/>
      <c r="BR369" s="65">
        <f ca="1"/>
        <v>4349</v>
      </c>
      <c r="BS369" s="65"/>
      <c r="BT369" s="65">
        <f ca="1"/>
        <v>0</v>
      </c>
      <c r="BU369" s="24"/>
      <c r="BV369" s="65">
        <f ca="1"/>
        <v>0</v>
      </c>
      <c r="BW369" s="19"/>
      <c r="BX369" s="16"/>
      <c r="BY369" s="56">
        <f ca="1">IF(Table1[[#This Row],[Debt]]&gt;Table1[[#This Row],[Income]],1,0)</f>
        <v>1</v>
      </c>
      <c r="BZ369" s="19"/>
      <c r="CA369" s="24"/>
      <c r="CB369" s="76">
        <f t="shared" ca="1" si="155"/>
        <v>36</v>
      </c>
      <c r="CC369" s="24"/>
      <c r="CD369" s="19"/>
      <c r="CE369" s="16"/>
      <c r="CF369" s="16"/>
      <c r="CG369" s="16"/>
      <c r="CH369" s="16"/>
    </row>
    <row r="370" spans="1:86" x14ac:dyDescent="0.35">
      <c r="A370" s="1">
        <f t="shared" ca="1" si="131"/>
        <v>1</v>
      </c>
      <c r="B370" s="1" t="str">
        <f t="shared" ca="1" si="132"/>
        <v>Women</v>
      </c>
      <c r="C370" s="1">
        <f t="shared" ca="1" si="133"/>
        <v>20</v>
      </c>
      <c r="D370" s="1">
        <f t="shared" ca="1" si="134"/>
        <v>6</v>
      </c>
      <c r="E370" s="1" t="str">
        <f t="shared" ca="1" si="135"/>
        <v>agriculture</v>
      </c>
      <c r="F370" s="1">
        <f t="shared" ca="1" si="136"/>
        <v>2</v>
      </c>
      <c r="G370" s="1" t="str">
        <f t="shared" ca="1" si="137"/>
        <v>college</v>
      </c>
      <c r="H370" s="1">
        <f t="shared" ca="1" si="138"/>
        <v>1</v>
      </c>
      <c r="I370" s="1">
        <f t="shared" ca="1" si="130"/>
        <v>3</v>
      </c>
      <c r="J370" s="70">
        <f t="shared" ca="1" si="139"/>
        <v>5708</v>
      </c>
      <c r="K370" s="1">
        <f t="shared" ca="1" si="140"/>
        <v>4</v>
      </c>
      <c r="L370" s="1" t="str">
        <f t="shared" ca="1" si="141"/>
        <v>El-Dekhila</v>
      </c>
      <c r="M370" s="70">
        <f t="shared" ca="1" si="142"/>
        <v>17124</v>
      </c>
      <c r="N370" s="70">
        <f t="shared" ca="1" si="143"/>
        <v>15393.388594803248</v>
      </c>
      <c r="O370" s="70">
        <f t="shared" ca="1" si="144"/>
        <v>5536.0766942204855</v>
      </c>
      <c r="P370" s="70">
        <f t="shared" ca="1" si="145"/>
        <v>5131</v>
      </c>
      <c r="Q370" s="70">
        <f t="shared" ca="1" si="146"/>
        <v>2915.9523313556028</v>
      </c>
      <c r="R370" s="70">
        <f t="shared" ca="1" si="147"/>
        <v>1796.98600983607</v>
      </c>
      <c r="S370" s="70">
        <f t="shared" ca="1" si="148"/>
        <v>24457.062704056556</v>
      </c>
      <c r="T370" s="70">
        <f t="shared" ca="1" si="149"/>
        <v>23440.340926158849</v>
      </c>
      <c r="U370" s="70">
        <f t="shared" ca="1" si="150"/>
        <v>1016.7217778977065</v>
      </c>
      <c r="W370" s="7">
        <f t="shared" ca="1" si="151"/>
        <v>1</v>
      </c>
      <c r="X370" s="4">
        <f t="shared" ca="1" si="152"/>
        <v>0</v>
      </c>
      <c r="Y370" s="4"/>
      <c r="Z370" s="4"/>
      <c r="AA370" s="8"/>
      <c r="AC370" s="7">
        <f ca="1">IF(Table1[[#This Row],[field of work]] = "teaching",1,0)</f>
        <v>0</v>
      </c>
      <c r="AD370" s="4">
        <f ca="1">IF(Table1[[#This Row],[field of work]] = "health", 1,0)</f>
        <v>0</v>
      </c>
      <c r="AE370" s="4">
        <f ca="1">IF(Table1[[#This Row],[field of work]] = "construction", 1,0)</f>
        <v>0</v>
      </c>
      <c r="AF370" s="4">
        <f ca="1">IF(Table1[[#This Row],[field of work]] = "IT", 1,0)</f>
        <v>0</v>
      </c>
      <c r="AG370" s="4">
        <f ca="1">IF(Table1[[#This Row],[field of work]] = "general work", 1,0)</f>
        <v>0</v>
      </c>
      <c r="AH370" s="4">
        <f ca="1">IF(Table1[[#This Row],[field of work]] = "agriculture", 1,0)</f>
        <v>1</v>
      </c>
      <c r="AI370" s="4"/>
      <c r="AJ370" s="4"/>
      <c r="AK370" s="4"/>
      <c r="AL370" s="4"/>
      <c r="AM370" s="4"/>
      <c r="AN370" s="4"/>
      <c r="AO370" s="8"/>
      <c r="AP370" s="18">
        <f t="shared" ca="1" si="153"/>
        <v>1845.3588980734951</v>
      </c>
      <c r="AQ370" s="19"/>
      <c r="AR370" s="23">
        <f ca="1">IF(Table1[[#This Row],[Debt]]&gt;$AS$2,1,0)</f>
        <v>1</v>
      </c>
      <c r="AS370" s="24"/>
      <c r="AT370" s="24"/>
      <c r="AU370" s="19"/>
      <c r="AV370" s="24"/>
      <c r="AW370" s="82">
        <f ca="1">Table1[[#This Row],[Mortage left]]/Table1[[#This Row],[Value of the house]]</f>
        <v>0.89893649817818544</v>
      </c>
      <c r="AX370" s="29">
        <f t="shared" ca="1" si="154"/>
        <v>0</v>
      </c>
      <c r="AY370" s="30"/>
      <c r="AZ370" s="19"/>
      <c r="BA370" s="68">
        <f ca="1" xml:space="preserve"> IF(Table1[[#This Row],[Area]]="Sedi Beshr",Table1[[#This Row],[Income]],0)</f>
        <v>0</v>
      </c>
      <c r="BB370" s="65"/>
      <c r="BC370" s="65">
        <f ca="1" xml:space="preserve"> IF(Table1[[#This Row],[Area]]="Miami",Table1[[#This Row],[Income]],0)</f>
        <v>0</v>
      </c>
      <c r="BD370" s="65"/>
      <c r="BE370" s="65">
        <f ca="1" xml:space="preserve"> IF(Table1[[#This Row],[Area]]="El-Shatbi",Table1[[#This Row],[Income]],0)</f>
        <v>0</v>
      </c>
      <c r="BF370" s="65"/>
      <c r="BG370" s="65">
        <f ca="1" xml:space="preserve"> IF(Table1[[#This Row],[Area]]="el-Hanovil",Table1[[#This Row],[Income]],0)</f>
        <v>0</v>
      </c>
      <c r="BH370" s="65"/>
      <c r="BI370" s="65">
        <f ca="1" xml:space="preserve"> IF(Table1[[#This Row],[Area]]="El-Dekhila",Table1[[#This Row],[Income]],0)</f>
        <v>5708</v>
      </c>
      <c r="BJ370" s="66"/>
      <c r="BK370" s="16"/>
      <c r="BL370" s="68">
        <f ca="1"/>
        <v>0</v>
      </c>
      <c r="BM370" s="65"/>
      <c r="BN370" s="65">
        <f ca="1"/>
        <v>0</v>
      </c>
      <c r="BO370" s="65"/>
      <c r="BP370" s="65">
        <f ca="1"/>
        <v>0</v>
      </c>
      <c r="BQ370" s="65"/>
      <c r="BR370" s="65">
        <f ca="1"/>
        <v>5456</v>
      </c>
      <c r="BS370" s="65"/>
      <c r="BT370" s="65">
        <f ca="1"/>
        <v>0</v>
      </c>
      <c r="BU370" s="24"/>
      <c r="BV370" s="65">
        <f ca="1"/>
        <v>0</v>
      </c>
      <c r="BW370" s="19"/>
      <c r="BX370" s="16"/>
      <c r="BY370" s="56">
        <f ca="1">IF(Table1[[#This Row],[Debt]]&gt;Table1[[#This Row],[Income]],1,0)</f>
        <v>0</v>
      </c>
      <c r="BZ370" s="19"/>
      <c r="CA370" s="24"/>
      <c r="CB370" s="76">
        <f t="shared" ca="1" si="155"/>
        <v>28</v>
      </c>
      <c r="CC370" s="24"/>
      <c r="CD370" s="19"/>
      <c r="CE370" s="16"/>
      <c r="CF370" s="16"/>
      <c r="CG370" s="16"/>
      <c r="CH370" s="16"/>
    </row>
    <row r="371" spans="1:86" x14ac:dyDescent="0.35">
      <c r="A371" s="1">
        <f t="shared" ca="1" si="131"/>
        <v>1</v>
      </c>
      <c r="B371" s="1" t="str">
        <f t="shared" ca="1" si="132"/>
        <v>Women</v>
      </c>
      <c r="C371" s="1">
        <f t="shared" ca="1" si="133"/>
        <v>25</v>
      </c>
      <c r="D371" s="1">
        <f t="shared" ca="1" si="134"/>
        <v>4</v>
      </c>
      <c r="E371" s="1" t="str">
        <f t="shared" ca="1" si="135"/>
        <v>IT</v>
      </c>
      <c r="F371" s="1">
        <f t="shared" ca="1" si="136"/>
        <v>2</v>
      </c>
      <c r="G371" s="1" t="str">
        <f t="shared" ca="1" si="137"/>
        <v>college</v>
      </c>
      <c r="H371" s="1">
        <f t="shared" ca="1" si="138"/>
        <v>3</v>
      </c>
      <c r="I371" s="1">
        <f t="shared" ca="1" si="130"/>
        <v>2</v>
      </c>
      <c r="J371" s="70">
        <f t="shared" ca="1" si="139"/>
        <v>3546</v>
      </c>
      <c r="K371" s="1">
        <f t="shared" ca="1" si="140"/>
        <v>5</v>
      </c>
      <c r="L371" s="1" t="str">
        <f t="shared" ca="1" si="141"/>
        <v>Sedi Beshr</v>
      </c>
      <c r="M371" s="70">
        <f t="shared" ca="1" si="142"/>
        <v>21276</v>
      </c>
      <c r="N371" s="70">
        <f t="shared" ca="1" si="143"/>
        <v>1830.6271248265132</v>
      </c>
      <c r="O371" s="70">
        <f t="shared" ca="1" si="144"/>
        <v>6927.4888792301535</v>
      </c>
      <c r="P371" s="70">
        <f t="shared" ca="1" si="145"/>
        <v>188</v>
      </c>
      <c r="Q371" s="70">
        <f t="shared" ca="1" si="146"/>
        <v>2305.3181113313026</v>
      </c>
      <c r="R371" s="70">
        <f t="shared" ca="1" si="147"/>
        <v>219.47937454300722</v>
      </c>
      <c r="S371" s="70">
        <f t="shared" ca="1" si="148"/>
        <v>28422.968253773161</v>
      </c>
      <c r="T371" s="70">
        <f t="shared" ca="1" si="149"/>
        <v>4323.945236157816</v>
      </c>
      <c r="U371" s="70">
        <f t="shared" ca="1" si="150"/>
        <v>24099.023017615345</v>
      </c>
      <c r="W371" s="7">
        <f t="shared" ca="1" si="151"/>
        <v>1</v>
      </c>
      <c r="X371" s="4">
        <f t="shared" ca="1" si="152"/>
        <v>0</v>
      </c>
      <c r="Y371" s="4"/>
      <c r="Z371" s="4"/>
      <c r="AA371" s="8"/>
      <c r="AC371" s="7">
        <f ca="1">IF(Table1[[#This Row],[field of work]] = "teaching",1,0)</f>
        <v>0</v>
      </c>
      <c r="AD371" s="4">
        <f ca="1">IF(Table1[[#This Row],[field of work]] = "health", 1,0)</f>
        <v>0</v>
      </c>
      <c r="AE371" s="4">
        <f ca="1">IF(Table1[[#This Row],[field of work]] = "construction", 1,0)</f>
        <v>0</v>
      </c>
      <c r="AF371" s="4">
        <f ca="1">IF(Table1[[#This Row],[field of work]] = "IT", 1,0)</f>
        <v>1</v>
      </c>
      <c r="AG371" s="4">
        <f ca="1">IF(Table1[[#This Row],[field of work]] = "general work", 1,0)</f>
        <v>0</v>
      </c>
      <c r="AH371" s="4">
        <f ca="1">IF(Table1[[#This Row],[field of work]] = "agriculture", 1,0)</f>
        <v>0</v>
      </c>
      <c r="AI371" s="4"/>
      <c r="AJ371" s="4"/>
      <c r="AK371" s="4"/>
      <c r="AL371" s="4"/>
      <c r="AM371" s="4"/>
      <c r="AN371" s="4"/>
      <c r="AO371" s="8"/>
      <c r="AP371" s="18">
        <f t="shared" ca="1" si="153"/>
        <v>3463.7444396150768</v>
      </c>
      <c r="AQ371" s="19"/>
      <c r="AR371" s="23">
        <f ca="1">IF(Table1[[#This Row],[Debt]]&gt;$AS$2,1,0)</f>
        <v>1</v>
      </c>
      <c r="AS371" s="24"/>
      <c r="AT371" s="24"/>
      <c r="AU371" s="19"/>
      <c r="AV371" s="24"/>
      <c r="AW371" s="82">
        <f ca="1">Table1[[#This Row],[Mortage left]]/Table1[[#This Row],[Value of the house]]</f>
        <v>8.6041884039599226E-2</v>
      </c>
      <c r="AX371" s="29">
        <f t="shared" ca="1" si="154"/>
        <v>1</v>
      </c>
      <c r="AY371" s="30"/>
      <c r="AZ371" s="19"/>
      <c r="BA371" s="68">
        <f ca="1" xml:space="preserve"> IF(Table1[[#This Row],[Area]]="Sedi Beshr",Table1[[#This Row],[Income]],0)</f>
        <v>3546</v>
      </c>
      <c r="BB371" s="65"/>
      <c r="BC371" s="65">
        <f ca="1" xml:space="preserve"> IF(Table1[[#This Row],[Area]]="Miami",Table1[[#This Row],[Income]],0)</f>
        <v>0</v>
      </c>
      <c r="BD371" s="65"/>
      <c r="BE371" s="65">
        <f ca="1" xml:space="preserve"> IF(Table1[[#This Row],[Area]]="El-Shatbi",Table1[[#This Row],[Income]],0)</f>
        <v>0</v>
      </c>
      <c r="BF371" s="65"/>
      <c r="BG371" s="65">
        <f ca="1" xml:space="preserve"> IF(Table1[[#This Row],[Area]]="el-Hanovil",Table1[[#This Row],[Income]],0)</f>
        <v>0</v>
      </c>
      <c r="BH371" s="65"/>
      <c r="BI371" s="65">
        <f ca="1" xml:space="preserve"> IF(Table1[[#This Row],[Area]]="El-Dekhila",Table1[[#This Row],[Income]],0)</f>
        <v>0</v>
      </c>
      <c r="BJ371" s="66"/>
      <c r="BK371" s="16"/>
      <c r="BL371" s="68">
        <f ca="1"/>
        <v>0</v>
      </c>
      <c r="BM371" s="65"/>
      <c r="BN371" s="65">
        <f ca="1"/>
        <v>0</v>
      </c>
      <c r="BO371" s="65"/>
      <c r="BP371" s="65">
        <f ca="1"/>
        <v>0</v>
      </c>
      <c r="BQ371" s="65"/>
      <c r="BR371" s="65">
        <f ca="1"/>
        <v>0</v>
      </c>
      <c r="BS371" s="65"/>
      <c r="BT371" s="65">
        <f ca="1"/>
        <v>0</v>
      </c>
      <c r="BU371" s="24"/>
      <c r="BV371" s="65">
        <f ca="1"/>
        <v>5708</v>
      </c>
      <c r="BW371" s="19"/>
      <c r="BX371" s="16"/>
      <c r="BY371" s="56">
        <f ca="1">IF(Table1[[#This Row],[Debt]]&gt;Table1[[#This Row],[Income]],1,0)</f>
        <v>0</v>
      </c>
      <c r="BZ371" s="19"/>
      <c r="CA371" s="24"/>
      <c r="CB371" s="76">
        <f t="shared" ca="1" si="155"/>
        <v>20</v>
      </c>
      <c r="CC371" s="24"/>
      <c r="CD371" s="19"/>
      <c r="CE371" s="16"/>
      <c r="CF371" s="16"/>
      <c r="CG371" s="16"/>
      <c r="CH371" s="16"/>
    </row>
    <row r="372" spans="1:86" x14ac:dyDescent="0.35">
      <c r="A372" s="1">
        <f t="shared" ca="1" si="131"/>
        <v>1</v>
      </c>
      <c r="B372" s="1" t="str">
        <f t="shared" ca="1" si="132"/>
        <v>Women</v>
      </c>
      <c r="C372" s="1">
        <f t="shared" ca="1" si="133"/>
        <v>32</v>
      </c>
      <c r="D372" s="1">
        <f t="shared" ca="1" si="134"/>
        <v>2</v>
      </c>
      <c r="E372" s="1" t="str">
        <f t="shared" ca="1" si="135"/>
        <v>construction</v>
      </c>
      <c r="F372" s="1">
        <f t="shared" ca="1" si="136"/>
        <v>5</v>
      </c>
      <c r="G372" s="1" t="str">
        <f t="shared" ca="1" si="137"/>
        <v>other</v>
      </c>
      <c r="H372" s="1">
        <f t="shared" ca="1" si="138"/>
        <v>4</v>
      </c>
      <c r="I372" s="1">
        <f t="shared" ca="1" si="130"/>
        <v>1</v>
      </c>
      <c r="J372" s="70">
        <f t="shared" ca="1" si="139"/>
        <v>4826</v>
      </c>
      <c r="K372" s="1">
        <f t="shared" ca="1" si="140"/>
        <v>2</v>
      </c>
      <c r="L372" s="1" t="str">
        <f t="shared" ca="1" si="141"/>
        <v>Miami</v>
      </c>
      <c r="M372" s="70">
        <f t="shared" ca="1" si="142"/>
        <v>24130</v>
      </c>
      <c r="N372" s="70">
        <f t="shared" ca="1" si="143"/>
        <v>19758.197790938681</v>
      </c>
      <c r="O372" s="70">
        <f t="shared" ca="1" si="144"/>
        <v>318.80079728540562</v>
      </c>
      <c r="P372" s="70">
        <f t="shared" ca="1" si="145"/>
        <v>61</v>
      </c>
      <c r="Q372" s="70">
        <f t="shared" ca="1" si="146"/>
        <v>2202.0289481623995</v>
      </c>
      <c r="R372" s="70">
        <f t="shared" ca="1" si="147"/>
        <v>5312.4931902155868</v>
      </c>
      <c r="S372" s="70">
        <f t="shared" ca="1" si="148"/>
        <v>29761.293987500994</v>
      </c>
      <c r="T372" s="70">
        <f t="shared" ca="1" si="149"/>
        <v>22021.226739101079</v>
      </c>
      <c r="U372" s="70">
        <f t="shared" ca="1" si="150"/>
        <v>7740.0672483999151</v>
      </c>
      <c r="W372" s="7">
        <f t="shared" ca="1" si="151"/>
        <v>1</v>
      </c>
      <c r="X372" s="4">
        <f t="shared" ca="1" si="152"/>
        <v>0</v>
      </c>
      <c r="Y372" s="4"/>
      <c r="Z372" s="4"/>
      <c r="AA372" s="8"/>
      <c r="AC372" s="7">
        <f ca="1">IF(Table1[[#This Row],[field of work]] = "teaching",1,0)</f>
        <v>0</v>
      </c>
      <c r="AD372" s="4">
        <f ca="1">IF(Table1[[#This Row],[field of work]] = "health", 1,0)</f>
        <v>0</v>
      </c>
      <c r="AE372" s="4">
        <f ca="1">IF(Table1[[#This Row],[field of work]] = "construction", 1,0)</f>
        <v>1</v>
      </c>
      <c r="AF372" s="4">
        <f ca="1">IF(Table1[[#This Row],[field of work]] = "IT", 1,0)</f>
        <v>0</v>
      </c>
      <c r="AG372" s="4">
        <f ca="1">IF(Table1[[#This Row],[field of work]] = "general work", 1,0)</f>
        <v>0</v>
      </c>
      <c r="AH372" s="4">
        <f ca="1">IF(Table1[[#This Row],[field of work]] = "agriculture", 1,0)</f>
        <v>0</v>
      </c>
      <c r="AI372" s="4"/>
      <c r="AJ372" s="4"/>
      <c r="AK372" s="4"/>
      <c r="AL372" s="4"/>
      <c r="AM372" s="4"/>
      <c r="AN372" s="4"/>
      <c r="AO372" s="8"/>
      <c r="AP372" s="18">
        <f t="shared" ca="1" si="153"/>
        <v>318.80079728540562</v>
      </c>
      <c r="AQ372" s="19"/>
      <c r="AR372" s="23">
        <f ca="1">IF(Table1[[#This Row],[Debt]]&gt;$AS$2,1,0)</f>
        <v>1</v>
      </c>
      <c r="AS372" s="24"/>
      <c r="AT372" s="24"/>
      <c r="AU372" s="19"/>
      <c r="AV372" s="24"/>
      <c r="AW372" s="82">
        <f ca="1">Table1[[#This Row],[Mortage left]]/Table1[[#This Row],[Value of the house]]</f>
        <v>0.81882295030827523</v>
      </c>
      <c r="AX372" s="29">
        <f t="shared" ca="1" si="154"/>
        <v>0</v>
      </c>
      <c r="AY372" s="30"/>
      <c r="AZ372" s="19"/>
      <c r="BA372" s="68">
        <f ca="1" xml:space="preserve"> IF(Table1[[#This Row],[Area]]="Sedi Beshr",Table1[[#This Row],[Income]],0)</f>
        <v>0</v>
      </c>
      <c r="BB372" s="65"/>
      <c r="BC372" s="65">
        <f ca="1" xml:space="preserve"> IF(Table1[[#This Row],[Area]]="Miami",Table1[[#This Row],[Income]],0)</f>
        <v>4826</v>
      </c>
      <c r="BD372" s="65"/>
      <c r="BE372" s="65">
        <f ca="1" xml:space="preserve"> IF(Table1[[#This Row],[Area]]="El-Shatbi",Table1[[#This Row],[Income]],0)</f>
        <v>0</v>
      </c>
      <c r="BF372" s="65"/>
      <c r="BG372" s="65">
        <f ca="1" xml:space="preserve"> IF(Table1[[#This Row],[Area]]="el-Hanovil",Table1[[#This Row],[Income]],0)</f>
        <v>0</v>
      </c>
      <c r="BH372" s="65"/>
      <c r="BI372" s="65">
        <f ca="1" xml:space="preserve"> IF(Table1[[#This Row],[Area]]="El-Dekhila",Table1[[#This Row],[Income]],0)</f>
        <v>0</v>
      </c>
      <c r="BJ372" s="66"/>
      <c r="BK372" s="16"/>
      <c r="BL372" s="68">
        <f ca="1"/>
        <v>0</v>
      </c>
      <c r="BM372" s="65"/>
      <c r="BN372" s="65">
        <f ca="1"/>
        <v>0</v>
      </c>
      <c r="BO372" s="65"/>
      <c r="BP372" s="65">
        <f ca="1"/>
        <v>0</v>
      </c>
      <c r="BQ372" s="65"/>
      <c r="BR372" s="65">
        <f ca="1"/>
        <v>3546</v>
      </c>
      <c r="BS372" s="65"/>
      <c r="BT372" s="65">
        <f ca="1"/>
        <v>0</v>
      </c>
      <c r="BU372" s="24"/>
      <c r="BV372" s="65">
        <f ca="1"/>
        <v>0</v>
      </c>
      <c r="BW372" s="19"/>
      <c r="BX372" s="16"/>
      <c r="BY372" s="56">
        <f ca="1">IF(Table1[[#This Row],[Debt]]&gt;Table1[[#This Row],[Income]],1,0)</f>
        <v>0</v>
      </c>
      <c r="BZ372" s="19"/>
      <c r="CA372" s="24"/>
      <c r="CB372" s="76">
        <f t="shared" ca="1" si="155"/>
        <v>25</v>
      </c>
      <c r="CC372" s="24"/>
      <c r="CD372" s="19"/>
      <c r="CE372" s="16"/>
      <c r="CF372" s="16"/>
      <c r="CG372" s="16"/>
      <c r="CH372" s="16"/>
    </row>
    <row r="373" spans="1:86" x14ac:dyDescent="0.35">
      <c r="A373" s="1">
        <f t="shared" ca="1" si="131"/>
        <v>1</v>
      </c>
      <c r="B373" s="1" t="str">
        <f t="shared" ca="1" si="132"/>
        <v>Women</v>
      </c>
      <c r="C373" s="1">
        <f t="shared" ca="1" si="133"/>
        <v>38</v>
      </c>
      <c r="D373" s="1">
        <f t="shared" ca="1" si="134"/>
        <v>3</v>
      </c>
      <c r="E373" s="1" t="str">
        <f t="shared" ca="1" si="135"/>
        <v>teaching</v>
      </c>
      <c r="F373" s="1">
        <f t="shared" ca="1" si="136"/>
        <v>5</v>
      </c>
      <c r="G373" s="1" t="str">
        <f t="shared" ca="1" si="137"/>
        <v>other</v>
      </c>
      <c r="H373" s="1">
        <f t="shared" ca="1" si="138"/>
        <v>1</v>
      </c>
      <c r="I373" s="1">
        <f t="shared" ca="1" si="130"/>
        <v>1</v>
      </c>
      <c r="J373" s="70">
        <f t="shared" ca="1" si="139"/>
        <v>2904</v>
      </c>
      <c r="K373" s="1">
        <f t="shared" ca="1" si="140"/>
        <v>2</v>
      </c>
      <c r="L373" s="1" t="str">
        <f t="shared" ca="1" si="141"/>
        <v>Miami</v>
      </c>
      <c r="M373" s="70">
        <f t="shared" ca="1" si="142"/>
        <v>14520</v>
      </c>
      <c r="N373" s="70">
        <f t="shared" ca="1" si="143"/>
        <v>9678.5532947850679</v>
      </c>
      <c r="O373" s="70">
        <f t="shared" ca="1" si="144"/>
        <v>1607.4840574609668</v>
      </c>
      <c r="P373" s="70">
        <f t="shared" ca="1" si="145"/>
        <v>1518</v>
      </c>
      <c r="Q373" s="70">
        <f t="shared" ca="1" si="146"/>
        <v>2113.6029365143286</v>
      </c>
      <c r="R373" s="70">
        <f t="shared" ca="1" si="147"/>
        <v>1918.4439799403426</v>
      </c>
      <c r="S373" s="70">
        <f t="shared" ca="1" si="148"/>
        <v>18045.928037401311</v>
      </c>
      <c r="T373" s="70">
        <f t="shared" ca="1" si="149"/>
        <v>13310.156231299396</v>
      </c>
      <c r="U373" s="70">
        <f t="shared" ca="1" si="150"/>
        <v>4735.771806101915</v>
      </c>
      <c r="W373" s="7">
        <f t="shared" ca="1" si="151"/>
        <v>1</v>
      </c>
      <c r="X373" s="4">
        <f t="shared" ca="1" si="152"/>
        <v>0</v>
      </c>
      <c r="Y373" s="4"/>
      <c r="Z373" s="4"/>
      <c r="AA373" s="8"/>
      <c r="AC373" s="7">
        <f ca="1">IF(Table1[[#This Row],[field of work]] = "teaching",1,0)</f>
        <v>1</v>
      </c>
      <c r="AD373" s="4">
        <f ca="1">IF(Table1[[#This Row],[field of work]] = "health", 1,0)</f>
        <v>0</v>
      </c>
      <c r="AE373" s="4">
        <f ca="1">IF(Table1[[#This Row],[field of work]] = "construction", 1,0)</f>
        <v>0</v>
      </c>
      <c r="AF373" s="4">
        <f ca="1">IF(Table1[[#This Row],[field of work]] = "IT", 1,0)</f>
        <v>0</v>
      </c>
      <c r="AG373" s="4">
        <f ca="1">IF(Table1[[#This Row],[field of work]] = "general work", 1,0)</f>
        <v>0</v>
      </c>
      <c r="AH373" s="4">
        <f ca="1">IF(Table1[[#This Row],[field of work]] = "agriculture", 1,0)</f>
        <v>0</v>
      </c>
      <c r="AI373" s="4"/>
      <c r="AJ373" s="4"/>
      <c r="AK373" s="4"/>
      <c r="AL373" s="4"/>
      <c r="AM373" s="4"/>
      <c r="AN373" s="4"/>
      <c r="AO373" s="8"/>
      <c r="AP373" s="18">
        <f t="shared" ca="1" si="153"/>
        <v>1607.4840574609668</v>
      </c>
      <c r="AQ373" s="19"/>
      <c r="AR373" s="23">
        <f ca="1">IF(Table1[[#This Row],[Debt]]&gt;$AS$2,1,0)</f>
        <v>1</v>
      </c>
      <c r="AS373" s="24"/>
      <c r="AT373" s="24"/>
      <c r="AU373" s="19"/>
      <c r="AV373" s="24"/>
      <c r="AW373" s="82">
        <f ca="1">Table1[[#This Row],[Mortage left]]/Table1[[#This Row],[Value of the house]]</f>
        <v>0.6665670313212857</v>
      </c>
      <c r="AX373" s="29">
        <f t="shared" ca="1" si="154"/>
        <v>0</v>
      </c>
      <c r="AY373" s="30"/>
      <c r="AZ373" s="19"/>
      <c r="BA373" s="68">
        <f ca="1" xml:space="preserve"> IF(Table1[[#This Row],[Area]]="Sedi Beshr",Table1[[#This Row],[Income]],0)</f>
        <v>0</v>
      </c>
      <c r="BB373" s="65"/>
      <c r="BC373" s="65">
        <f ca="1" xml:space="preserve"> IF(Table1[[#This Row],[Area]]="Miami",Table1[[#This Row],[Income]],0)</f>
        <v>2904</v>
      </c>
      <c r="BD373" s="65"/>
      <c r="BE373" s="65">
        <f ca="1" xml:space="preserve"> IF(Table1[[#This Row],[Area]]="El-Shatbi",Table1[[#This Row],[Income]],0)</f>
        <v>0</v>
      </c>
      <c r="BF373" s="65"/>
      <c r="BG373" s="65">
        <f ca="1" xml:space="preserve"> IF(Table1[[#This Row],[Area]]="el-Hanovil",Table1[[#This Row],[Income]],0)</f>
        <v>0</v>
      </c>
      <c r="BH373" s="65"/>
      <c r="BI373" s="65">
        <f ca="1" xml:space="preserve"> IF(Table1[[#This Row],[Area]]="El-Dekhila",Table1[[#This Row],[Income]],0)</f>
        <v>0</v>
      </c>
      <c r="BJ373" s="66"/>
      <c r="BK373" s="16"/>
      <c r="BL373" s="68">
        <f ca="1"/>
        <v>0</v>
      </c>
      <c r="BM373" s="65"/>
      <c r="BN373" s="65">
        <f ca="1"/>
        <v>4826</v>
      </c>
      <c r="BO373" s="65"/>
      <c r="BP373" s="65">
        <f ca="1"/>
        <v>0</v>
      </c>
      <c r="BQ373" s="65"/>
      <c r="BR373" s="65">
        <f ca="1"/>
        <v>0</v>
      </c>
      <c r="BS373" s="65"/>
      <c r="BT373" s="65">
        <f ca="1"/>
        <v>0</v>
      </c>
      <c r="BU373" s="24"/>
      <c r="BV373" s="65">
        <f ca="1"/>
        <v>0</v>
      </c>
      <c r="BW373" s="19"/>
      <c r="BX373" s="16"/>
      <c r="BY373" s="56">
        <f ca="1">IF(Table1[[#This Row],[Debt]]&gt;Table1[[#This Row],[Income]],1,0)</f>
        <v>0</v>
      </c>
      <c r="BZ373" s="19"/>
      <c r="CA373" s="24"/>
      <c r="CB373" s="76">
        <f t="shared" ca="1" si="155"/>
        <v>32</v>
      </c>
      <c r="CC373" s="24"/>
      <c r="CD373" s="19"/>
      <c r="CE373" s="16"/>
      <c r="CF373" s="16"/>
      <c r="CG373" s="16"/>
      <c r="CH373" s="16"/>
    </row>
    <row r="374" spans="1:86" x14ac:dyDescent="0.35">
      <c r="A374" s="1">
        <f t="shared" ca="1" si="131"/>
        <v>0</v>
      </c>
      <c r="B374" s="1" t="str">
        <f t="shared" ca="1" si="132"/>
        <v>Men</v>
      </c>
      <c r="C374" s="1">
        <f t="shared" ca="1" si="133"/>
        <v>24</v>
      </c>
      <c r="D374" s="1">
        <f t="shared" ca="1" si="134"/>
        <v>3</v>
      </c>
      <c r="E374" s="1" t="str">
        <f t="shared" ca="1" si="135"/>
        <v>teaching</v>
      </c>
      <c r="F374" s="1">
        <f t="shared" ca="1" si="136"/>
        <v>3</v>
      </c>
      <c r="G374" s="1" t="str">
        <f t="shared" ca="1" si="137"/>
        <v>university</v>
      </c>
      <c r="H374" s="1">
        <f t="shared" ca="1" si="138"/>
        <v>3</v>
      </c>
      <c r="I374" s="1">
        <f t="shared" ca="1" si="130"/>
        <v>2</v>
      </c>
      <c r="J374" s="70">
        <f t="shared" ca="1" si="139"/>
        <v>4470</v>
      </c>
      <c r="K374" s="1">
        <f t="shared" ca="1" si="140"/>
        <v>5</v>
      </c>
      <c r="L374" s="1" t="str">
        <f t="shared" ca="1" si="141"/>
        <v>Sedi Beshr</v>
      </c>
      <c r="M374" s="70">
        <f t="shared" ca="1" si="142"/>
        <v>26820</v>
      </c>
      <c r="N374" s="70">
        <f t="shared" ca="1" si="143"/>
        <v>26587.616491410081</v>
      </c>
      <c r="O374" s="70">
        <f t="shared" ca="1" si="144"/>
        <v>2470.3522452194093</v>
      </c>
      <c r="P374" s="70">
        <f t="shared" ca="1" si="145"/>
        <v>245</v>
      </c>
      <c r="Q374" s="70">
        <f t="shared" ca="1" si="146"/>
        <v>7816.0929679950932</v>
      </c>
      <c r="R374" s="70">
        <f t="shared" ca="1" si="147"/>
        <v>2943.7666122963838</v>
      </c>
      <c r="S374" s="70">
        <f t="shared" ca="1" si="148"/>
        <v>32234.118857515794</v>
      </c>
      <c r="T374" s="70">
        <f t="shared" ca="1" si="149"/>
        <v>34648.709459405174</v>
      </c>
      <c r="U374" s="70">
        <f t="shared" ca="1" si="150"/>
        <v>-2414.5906018893802</v>
      </c>
      <c r="W374" s="7">
        <f t="shared" ca="1" si="151"/>
        <v>0</v>
      </c>
      <c r="X374" s="4">
        <f t="shared" ca="1" si="152"/>
        <v>1</v>
      </c>
      <c r="Y374" s="4"/>
      <c r="Z374" s="4"/>
      <c r="AA374" s="8"/>
      <c r="AC374" s="7">
        <f ca="1">IF(Table1[[#This Row],[field of work]] = "teaching",1,0)</f>
        <v>1</v>
      </c>
      <c r="AD374" s="4">
        <f ca="1">IF(Table1[[#This Row],[field of work]] = "health", 1,0)</f>
        <v>0</v>
      </c>
      <c r="AE374" s="4">
        <f ca="1">IF(Table1[[#This Row],[field of work]] = "construction", 1,0)</f>
        <v>0</v>
      </c>
      <c r="AF374" s="4">
        <f ca="1">IF(Table1[[#This Row],[field of work]] = "IT", 1,0)</f>
        <v>0</v>
      </c>
      <c r="AG374" s="4">
        <f ca="1">IF(Table1[[#This Row],[field of work]] = "general work", 1,0)</f>
        <v>0</v>
      </c>
      <c r="AH374" s="4">
        <f ca="1">IF(Table1[[#This Row],[field of work]] = "agriculture", 1,0)</f>
        <v>0</v>
      </c>
      <c r="AI374" s="4"/>
      <c r="AJ374" s="4"/>
      <c r="AK374" s="4"/>
      <c r="AL374" s="4"/>
      <c r="AM374" s="4"/>
      <c r="AN374" s="4"/>
      <c r="AO374" s="8"/>
      <c r="AP374" s="18">
        <f t="shared" ca="1" si="153"/>
        <v>1235.1761226097046</v>
      </c>
      <c r="AQ374" s="19"/>
      <c r="AR374" s="23">
        <f ca="1">IF(Table1[[#This Row],[Debt]]&gt;$AS$2,1,0)</f>
        <v>1</v>
      </c>
      <c r="AS374" s="24"/>
      <c r="AT374" s="24"/>
      <c r="AU374" s="19"/>
      <c r="AV374" s="24"/>
      <c r="AW374" s="82">
        <f ca="1">Table1[[#This Row],[Mortage left]]/Table1[[#This Row],[Value of the house]]</f>
        <v>0.99133543964989113</v>
      </c>
      <c r="AX374" s="29">
        <f t="shared" ca="1" si="154"/>
        <v>0</v>
      </c>
      <c r="AY374" s="30"/>
      <c r="AZ374" s="19"/>
      <c r="BA374" s="68">
        <f ca="1" xml:space="preserve"> IF(Table1[[#This Row],[Area]]="Sedi Beshr",Table1[[#This Row],[Income]],0)</f>
        <v>4470</v>
      </c>
      <c r="BB374" s="65"/>
      <c r="BC374" s="65">
        <f ca="1" xml:space="preserve"> IF(Table1[[#This Row],[Area]]="Miami",Table1[[#This Row],[Income]],0)</f>
        <v>0</v>
      </c>
      <c r="BD374" s="65"/>
      <c r="BE374" s="65">
        <f ca="1" xml:space="preserve"> IF(Table1[[#This Row],[Area]]="El-Shatbi",Table1[[#This Row],[Income]],0)</f>
        <v>0</v>
      </c>
      <c r="BF374" s="65"/>
      <c r="BG374" s="65">
        <f ca="1" xml:space="preserve"> IF(Table1[[#This Row],[Area]]="el-Hanovil",Table1[[#This Row],[Income]],0)</f>
        <v>0</v>
      </c>
      <c r="BH374" s="65"/>
      <c r="BI374" s="65">
        <f ca="1" xml:space="preserve"> IF(Table1[[#This Row],[Area]]="El-Dekhila",Table1[[#This Row],[Income]],0)</f>
        <v>0</v>
      </c>
      <c r="BJ374" s="66"/>
      <c r="BK374" s="16"/>
      <c r="BL374" s="68">
        <f ca="1"/>
        <v>0</v>
      </c>
      <c r="BM374" s="65"/>
      <c r="BN374" s="65">
        <f ca="1"/>
        <v>0</v>
      </c>
      <c r="BO374" s="65"/>
      <c r="BP374" s="65">
        <f ca="1"/>
        <v>2904</v>
      </c>
      <c r="BQ374" s="65"/>
      <c r="BR374" s="65">
        <f ca="1"/>
        <v>0</v>
      </c>
      <c r="BS374" s="65"/>
      <c r="BT374" s="65">
        <f ca="1"/>
        <v>0</v>
      </c>
      <c r="BU374" s="24"/>
      <c r="BV374" s="65">
        <f ca="1"/>
        <v>0</v>
      </c>
      <c r="BW374" s="19"/>
      <c r="BX374" s="16"/>
      <c r="BY374" s="56">
        <f ca="1">IF(Table1[[#This Row],[Debt]]&gt;Table1[[#This Row],[Income]],1,0)</f>
        <v>1</v>
      </c>
      <c r="BZ374" s="19"/>
      <c r="CA374" s="24"/>
      <c r="CB374" s="76">
        <f t="shared" ca="1" si="155"/>
        <v>38</v>
      </c>
      <c r="CC374" s="24"/>
      <c r="CD374" s="19"/>
      <c r="CE374" s="16"/>
      <c r="CF374" s="16"/>
      <c r="CG374" s="16"/>
      <c r="CH374" s="16"/>
    </row>
    <row r="375" spans="1:86" x14ac:dyDescent="0.35">
      <c r="A375" s="1">
        <f t="shared" ca="1" si="131"/>
        <v>1</v>
      </c>
      <c r="B375" s="1" t="str">
        <f t="shared" ca="1" si="132"/>
        <v>Women</v>
      </c>
      <c r="C375" s="1">
        <f t="shared" ca="1" si="133"/>
        <v>20</v>
      </c>
      <c r="D375" s="1">
        <f t="shared" ca="1" si="134"/>
        <v>6</v>
      </c>
      <c r="E375" s="1" t="str">
        <f t="shared" ca="1" si="135"/>
        <v>agriculture</v>
      </c>
      <c r="F375" s="1">
        <f t="shared" ca="1" si="136"/>
        <v>1</v>
      </c>
      <c r="G375" s="1" t="str">
        <f t="shared" ca="1" si="137"/>
        <v>High school</v>
      </c>
      <c r="H375" s="1">
        <f t="shared" ca="1" si="138"/>
        <v>3</v>
      </c>
      <c r="I375" s="1">
        <f t="shared" ca="1" si="130"/>
        <v>2</v>
      </c>
      <c r="J375" s="70">
        <f t="shared" ca="1" si="139"/>
        <v>1839</v>
      </c>
      <c r="K375" s="1">
        <f t="shared" ca="1" si="140"/>
        <v>2</v>
      </c>
      <c r="L375" s="1" t="str">
        <f t="shared" ca="1" si="141"/>
        <v>Miami</v>
      </c>
      <c r="M375" s="70">
        <f t="shared" ca="1" si="142"/>
        <v>11034</v>
      </c>
      <c r="N375" s="70">
        <f t="shared" ca="1" si="143"/>
        <v>5464.8413541597383</v>
      </c>
      <c r="O375" s="70">
        <f t="shared" ca="1" si="144"/>
        <v>404.52501544700937</v>
      </c>
      <c r="P375" s="70">
        <f t="shared" ca="1" si="145"/>
        <v>153</v>
      </c>
      <c r="Q375" s="70">
        <f t="shared" ca="1" si="146"/>
        <v>3584.5774481158155</v>
      </c>
      <c r="R375" s="70">
        <f t="shared" ca="1" si="147"/>
        <v>1026.4130902879092</v>
      </c>
      <c r="S375" s="70">
        <f t="shared" ca="1" si="148"/>
        <v>12464.938105734918</v>
      </c>
      <c r="T375" s="70">
        <f t="shared" ca="1" si="149"/>
        <v>9202.4188022755534</v>
      </c>
      <c r="U375" s="70">
        <f t="shared" ca="1" si="150"/>
        <v>3262.5193034593649</v>
      </c>
      <c r="W375" s="7">
        <f t="shared" ca="1" si="151"/>
        <v>1</v>
      </c>
      <c r="X375" s="4">
        <f t="shared" ca="1" si="152"/>
        <v>0</v>
      </c>
      <c r="Y375" s="4"/>
      <c r="Z375" s="4"/>
      <c r="AA375" s="8"/>
      <c r="AC375" s="7">
        <f ca="1">IF(Table1[[#This Row],[field of work]] = "teaching",1,0)</f>
        <v>0</v>
      </c>
      <c r="AD375" s="4">
        <f ca="1">IF(Table1[[#This Row],[field of work]] = "health", 1,0)</f>
        <v>0</v>
      </c>
      <c r="AE375" s="4">
        <f ca="1">IF(Table1[[#This Row],[field of work]] = "construction", 1,0)</f>
        <v>0</v>
      </c>
      <c r="AF375" s="4">
        <f ca="1">IF(Table1[[#This Row],[field of work]] = "IT", 1,0)</f>
        <v>0</v>
      </c>
      <c r="AG375" s="4">
        <f ca="1">IF(Table1[[#This Row],[field of work]] = "general work", 1,0)</f>
        <v>0</v>
      </c>
      <c r="AH375" s="4">
        <f ca="1">IF(Table1[[#This Row],[field of work]] = "agriculture", 1,0)</f>
        <v>1</v>
      </c>
      <c r="AI375" s="4"/>
      <c r="AJ375" s="4"/>
      <c r="AK375" s="4"/>
      <c r="AL375" s="4"/>
      <c r="AM375" s="4"/>
      <c r="AN375" s="4"/>
      <c r="AO375" s="8"/>
      <c r="AP375" s="18">
        <f t="shared" ca="1" si="153"/>
        <v>202.26250772350468</v>
      </c>
      <c r="AQ375" s="19"/>
      <c r="AR375" s="23">
        <f ca="1">IF(Table1[[#This Row],[Debt]]&gt;$AS$2,1,0)</f>
        <v>1</v>
      </c>
      <c r="AS375" s="24"/>
      <c r="AT375" s="24"/>
      <c r="AU375" s="19"/>
      <c r="AV375" s="24"/>
      <c r="AW375" s="82">
        <f ca="1">Table1[[#This Row],[Mortage left]]/Table1[[#This Row],[Value of the house]]</f>
        <v>0.49527291591079736</v>
      </c>
      <c r="AX375" s="29">
        <f t="shared" ca="1" si="154"/>
        <v>0</v>
      </c>
      <c r="AY375" s="30"/>
      <c r="AZ375" s="19"/>
      <c r="BA375" s="68">
        <f ca="1" xml:space="preserve"> IF(Table1[[#This Row],[Area]]="Sedi Beshr",Table1[[#This Row],[Income]],0)</f>
        <v>0</v>
      </c>
      <c r="BB375" s="65"/>
      <c r="BC375" s="65">
        <f ca="1" xml:space="preserve"> IF(Table1[[#This Row],[Area]]="Miami",Table1[[#This Row],[Income]],0)</f>
        <v>1839</v>
      </c>
      <c r="BD375" s="65"/>
      <c r="BE375" s="65">
        <f ca="1" xml:space="preserve"> IF(Table1[[#This Row],[Area]]="El-Shatbi",Table1[[#This Row],[Income]],0)</f>
        <v>0</v>
      </c>
      <c r="BF375" s="65"/>
      <c r="BG375" s="65">
        <f ca="1" xml:space="preserve"> IF(Table1[[#This Row],[Area]]="el-Hanovil",Table1[[#This Row],[Income]],0)</f>
        <v>0</v>
      </c>
      <c r="BH375" s="65"/>
      <c r="BI375" s="65">
        <f ca="1" xml:space="preserve"> IF(Table1[[#This Row],[Area]]="El-Dekhila",Table1[[#This Row],[Income]],0)</f>
        <v>0</v>
      </c>
      <c r="BJ375" s="66"/>
      <c r="BK375" s="16"/>
      <c r="BL375" s="68">
        <f ca="1"/>
        <v>0</v>
      </c>
      <c r="BM375" s="65"/>
      <c r="BN375" s="65">
        <f ca="1"/>
        <v>0</v>
      </c>
      <c r="BO375" s="65"/>
      <c r="BP375" s="65">
        <f ca="1"/>
        <v>4470</v>
      </c>
      <c r="BQ375" s="65"/>
      <c r="BR375" s="65">
        <f ca="1"/>
        <v>0</v>
      </c>
      <c r="BS375" s="65"/>
      <c r="BT375" s="65">
        <f ca="1"/>
        <v>0</v>
      </c>
      <c r="BU375" s="24"/>
      <c r="BV375" s="65">
        <f ca="1"/>
        <v>0</v>
      </c>
      <c r="BW375" s="19"/>
      <c r="BX375" s="16"/>
      <c r="BY375" s="56">
        <f ca="1">IF(Table1[[#This Row],[Debt]]&gt;Table1[[#This Row],[Income]],1,0)</f>
        <v>1</v>
      </c>
      <c r="BZ375" s="19"/>
      <c r="CA375" s="24"/>
      <c r="CB375" s="76">
        <f t="shared" ca="1" si="155"/>
        <v>0</v>
      </c>
      <c r="CC375" s="24"/>
      <c r="CD375" s="19"/>
      <c r="CE375" s="16"/>
      <c r="CF375" s="16"/>
      <c r="CG375" s="16"/>
      <c r="CH375" s="16"/>
    </row>
    <row r="376" spans="1:86" x14ac:dyDescent="0.35">
      <c r="A376" s="1">
        <f t="shared" ca="1" si="131"/>
        <v>0</v>
      </c>
      <c r="B376" s="1" t="str">
        <f t="shared" ca="1" si="132"/>
        <v>Men</v>
      </c>
      <c r="C376" s="1">
        <f t="shared" ca="1" si="133"/>
        <v>27</v>
      </c>
      <c r="D376" s="1">
        <f t="shared" ca="1" si="134"/>
        <v>3</v>
      </c>
      <c r="E376" s="1" t="str">
        <f t="shared" ca="1" si="135"/>
        <v>teaching</v>
      </c>
      <c r="F376" s="1">
        <f t="shared" ca="1" si="136"/>
        <v>3</v>
      </c>
      <c r="G376" s="1" t="str">
        <f t="shared" ca="1" si="137"/>
        <v>university</v>
      </c>
      <c r="H376" s="1">
        <f t="shared" ca="1" si="138"/>
        <v>2</v>
      </c>
      <c r="I376" s="1">
        <f t="shared" ca="1" si="130"/>
        <v>2</v>
      </c>
      <c r="J376" s="70">
        <f t="shared" ca="1" si="139"/>
        <v>6256</v>
      </c>
      <c r="K376" s="1">
        <f t="shared" ca="1" si="140"/>
        <v>3</v>
      </c>
      <c r="L376" s="1" t="str">
        <f t="shared" ca="1" si="141"/>
        <v>El-Hanovil</v>
      </c>
      <c r="M376" s="70">
        <f t="shared" ca="1" si="142"/>
        <v>31280</v>
      </c>
      <c r="N376" s="70">
        <f t="shared" ca="1" si="143"/>
        <v>2482.3405137466352</v>
      </c>
      <c r="O376" s="70">
        <f t="shared" ca="1" si="144"/>
        <v>3123.5902284919994</v>
      </c>
      <c r="P376" s="70">
        <f t="shared" ca="1" si="145"/>
        <v>2470</v>
      </c>
      <c r="Q376" s="70">
        <f t="shared" ca="1" si="146"/>
        <v>1895.1733284691513</v>
      </c>
      <c r="R376" s="70">
        <f t="shared" ca="1" si="147"/>
        <v>8947.389561786149</v>
      </c>
      <c r="S376" s="70">
        <f t="shared" ca="1" si="148"/>
        <v>43350.97979027815</v>
      </c>
      <c r="T376" s="70">
        <f t="shared" ca="1" si="149"/>
        <v>6847.513842215787</v>
      </c>
      <c r="U376" s="70">
        <f t="shared" ca="1" si="150"/>
        <v>36503.465948062367</v>
      </c>
      <c r="W376" s="7">
        <f t="shared" ca="1" si="151"/>
        <v>0</v>
      </c>
      <c r="X376" s="4">
        <f t="shared" ca="1" si="152"/>
        <v>1</v>
      </c>
      <c r="Y376" s="4"/>
      <c r="Z376" s="4"/>
      <c r="AA376" s="8"/>
      <c r="AC376" s="7">
        <f ca="1">IF(Table1[[#This Row],[field of work]] = "teaching",1,0)</f>
        <v>1</v>
      </c>
      <c r="AD376" s="4">
        <f ca="1">IF(Table1[[#This Row],[field of work]] = "health", 1,0)</f>
        <v>0</v>
      </c>
      <c r="AE376" s="4">
        <f ca="1">IF(Table1[[#This Row],[field of work]] = "construction", 1,0)</f>
        <v>0</v>
      </c>
      <c r="AF376" s="4">
        <f ca="1">IF(Table1[[#This Row],[field of work]] = "IT", 1,0)</f>
        <v>0</v>
      </c>
      <c r="AG376" s="4">
        <f ca="1">IF(Table1[[#This Row],[field of work]] = "general work", 1,0)</f>
        <v>0</v>
      </c>
      <c r="AH376" s="4">
        <f ca="1">IF(Table1[[#This Row],[field of work]] = "agriculture", 1,0)</f>
        <v>0</v>
      </c>
      <c r="AI376" s="4"/>
      <c r="AJ376" s="4"/>
      <c r="AK376" s="4"/>
      <c r="AL376" s="4"/>
      <c r="AM376" s="4"/>
      <c r="AN376" s="4"/>
      <c r="AO376" s="8"/>
      <c r="AP376" s="18">
        <f t="shared" ca="1" si="153"/>
        <v>1561.7951142459997</v>
      </c>
      <c r="AQ376" s="19"/>
      <c r="AR376" s="23">
        <f ca="1">IF(Table1[[#This Row],[Debt]]&gt;$AS$2,1,0)</f>
        <v>1</v>
      </c>
      <c r="AS376" s="24"/>
      <c r="AT376" s="24"/>
      <c r="AU376" s="19"/>
      <c r="AV376" s="24"/>
      <c r="AW376" s="82">
        <f ca="1">Table1[[#This Row],[Mortage left]]/Table1[[#This Row],[Value of the house]]</f>
        <v>7.9358712076299076E-2</v>
      </c>
      <c r="AX376" s="29">
        <f t="shared" ca="1" si="154"/>
        <v>1</v>
      </c>
      <c r="AY376" s="30"/>
      <c r="AZ376" s="19"/>
      <c r="BA376" s="68">
        <f ca="1" xml:space="preserve"> IF(Table1[[#This Row],[Area]]="Sedi Beshr",Table1[[#This Row],[Income]],0)</f>
        <v>0</v>
      </c>
      <c r="BB376" s="65"/>
      <c r="BC376" s="65">
        <f ca="1" xml:space="preserve"> IF(Table1[[#This Row],[Area]]="Miami",Table1[[#This Row],[Income]],0)</f>
        <v>0</v>
      </c>
      <c r="BD376" s="65"/>
      <c r="BE376" s="65">
        <f ca="1" xml:space="preserve"> IF(Table1[[#This Row],[Area]]="El-Shatbi",Table1[[#This Row],[Income]],0)</f>
        <v>0</v>
      </c>
      <c r="BF376" s="65"/>
      <c r="BG376" s="65">
        <f ca="1" xml:space="preserve"> IF(Table1[[#This Row],[Area]]="el-Hanovil",Table1[[#This Row],[Income]],0)</f>
        <v>6256</v>
      </c>
      <c r="BH376" s="65"/>
      <c r="BI376" s="65">
        <f ca="1" xml:space="preserve"> IF(Table1[[#This Row],[Area]]="El-Dekhila",Table1[[#This Row],[Income]],0)</f>
        <v>0</v>
      </c>
      <c r="BJ376" s="66"/>
      <c r="BK376" s="16"/>
      <c r="BL376" s="68">
        <f ca="1"/>
        <v>0</v>
      </c>
      <c r="BM376" s="65"/>
      <c r="BN376" s="65">
        <f ca="1"/>
        <v>0</v>
      </c>
      <c r="BO376" s="65"/>
      <c r="BP376" s="65">
        <f ca="1"/>
        <v>0</v>
      </c>
      <c r="BQ376" s="65"/>
      <c r="BR376" s="65">
        <f ca="1"/>
        <v>0</v>
      </c>
      <c r="BS376" s="65"/>
      <c r="BT376" s="65">
        <f ca="1"/>
        <v>0</v>
      </c>
      <c r="BU376" s="24"/>
      <c r="BV376" s="65">
        <f ca="1"/>
        <v>1839</v>
      </c>
      <c r="BW376" s="19"/>
      <c r="BX376" s="16"/>
      <c r="BY376" s="56">
        <f ca="1">IF(Table1[[#This Row],[Debt]]&gt;Table1[[#This Row],[Income]],1,0)</f>
        <v>0</v>
      </c>
      <c r="BZ376" s="19"/>
      <c r="CA376" s="24"/>
      <c r="CB376" s="76">
        <f t="shared" ca="1" si="155"/>
        <v>20</v>
      </c>
      <c r="CC376" s="24"/>
      <c r="CD376" s="19"/>
      <c r="CE376" s="16"/>
      <c r="CF376" s="16"/>
      <c r="CG376" s="16"/>
      <c r="CH376" s="16"/>
    </row>
    <row r="377" spans="1:86" x14ac:dyDescent="0.35">
      <c r="A377" s="1">
        <f t="shared" ca="1" si="131"/>
        <v>0</v>
      </c>
      <c r="B377" s="1" t="str">
        <f t="shared" ca="1" si="132"/>
        <v>Men</v>
      </c>
      <c r="C377" s="1">
        <f t="shared" ca="1" si="133"/>
        <v>38</v>
      </c>
      <c r="D377" s="1">
        <f t="shared" ca="1" si="134"/>
        <v>1</v>
      </c>
      <c r="E377" s="1" t="str">
        <f t="shared" ca="1" si="135"/>
        <v>health</v>
      </c>
      <c r="F377" s="1">
        <f t="shared" ca="1" si="136"/>
        <v>1</v>
      </c>
      <c r="G377" s="1" t="str">
        <f t="shared" ca="1" si="137"/>
        <v>High school</v>
      </c>
      <c r="H377" s="1">
        <f t="shared" ca="1" si="138"/>
        <v>3</v>
      </c>
      <c r="I377" s="1">
        <f t="shared" ca="1" si="130"/>
        <v>3</v>
      </c>
      <c r="J377" s="70">
        <f t="shared" ca="1" si="139"/>
        <v>6413</v>
      </c>
      <c r="K377" s="1">
        <f t="shared" ca="1" si="140"/>
        <v>2</v>
      </c>
      <c r="L377" s="1" t="str">
        <f t="shared" ca="1" si="141"/>
        <v>Miami</v>
      </c>
      <c r="M377" s="70">
        <f t="shared" ca="1" si="142"/>
        <v>38478</v>
      </c>
      <c r="N377" s="70">
        <f t="shared" ca="1" si="143"/>
        <v>26319.781570151648</v>
      </c>
      <c r="O377" s="70">
        <f t="shared" ca="1" si="144"/>
        <v>14115.238570258181</v>
      </c>
      <c r="P377" s="70">
        <f t="shared" ca="1" si="145"/>
        <v>8225</v>
      </c>
      <c r="Q377" s="70">
        <f t="shared" ca="1" si="146"/>
        <v>3197.5301432358228</v>
      </c>
      <c r="R377" s="70">
        <f t="shared" ca="1" si="147"/>
        <v>6596.3419685953377</v>
      </c>
      <c r="S377" s="70">
        <f t="shared" ca="1" si="148"/>
        <v>59189.580538853523</v>
      </c>
      <c r="T377" s="70">
        <f t="shared" ca="1" si="149"/>
        <v>37742.311713387477</v>
      </c>
      <c r="U377" s="70">
        <f t="shared" ca="1" si="150"/>
        <v>21447.268825466046</v>
      </c>
      <c r="W377" s="7">
        <f t="shared" ca="1" si="151"/>
        <v>0</v>
      </c>
      <c r="X377" s="4">
        <f t="shared" ca="1" si="152"/>
        <v>1</v>
      </c>
      <c r="Y377" s="4"/>
      <c r="Z377" s="4"/>
      <c r="AA377" s="8"/>
      <c r="AC377" s="7">
        <f ca="1">IF(Table1[[#This Row],[field of work]] = "teaching",1,0)</f>
        <v>0</v>
      </c>
      <c r="AD377" s="4">
        <f ca="1">IF(Table1[[#This Row],[field of work]] = "health", 1,0)</f>
        <v>1</v>
      </c>
      <c r="AE377" s="4">
        <f ca="1">IF(Table1[[#This Row],[field of work]] = "construction", 1,0)</f>
        <v>0</v>
      </c>
      <c r="AF377" s="4">
        <f ca="1">IF(Table1[[#This Row],[field of work]] = "IT", 1,0)</f>
        <v>0</v>
      </c>
      <c r="AG377" s="4">
        <f ca="1">IF(Table1[[#This Row],[field of work]] = "general work", 1,0)</f>
        <v>0</v>
      </c>
      <c r="AH377" s="4">
        <f ca="1">IF(Table1[[#This Row],[field of work]] = "agriculture", 1,0)</f>
        <v>0</v>
      </c>
      <c r="AI377" s="4"/>
      <c r="AJ377" s="4"/>
      <c r="AK377" s="4"/>
      <c r="AL377" s="4"/>
      <c r="AM377" s="4"/>
      <c r="AN377" s="4"/>
      <c r="AO377" s="8"/>
      <c r="AP377" s="18">
        <f t="shared" ca="1" si="153"/>
        <v>4705.0795234193938</v>
      </c>
      <c r="AQ377" s="19"/>
      <c r="AR377" s="23">
        <f ca="1">IF(Table1[[#This Row],[Debt]]&gt;$AS$2,1,0)</f>
        <v>1</v>
      </c>
      <c r="AS377" s="24"/>
      <c r="AT377" s="24"/>
      <c r="AU377" s="19"/>
      <c r="AV377" s="24"/>
      <c r="AW377" s="82">
        <f ca="1">Table1[[#This Row],[Mortage left]]/Table1[[#This Row],[Value of the house]]</f>
        <v>0.68402155959643562</v>
      </c>
      <c r="AX377" s="29">
        <f t="shared" ca="1" si="154"/>
        <v>0</v>
      </c>
      <c r="AY377" s="30"/>
      <c r="AZ377" s="19"/>
      <c r="BA377" s="68">
        <f ca="1" xml:space="preserve"> IF(Table1[[#This Row],[Area]]="Sedi Beshr",Table1[[#This Row],[Income]],0)</f>
        <v>0</v>
      </c>
      <c r="BB377" s="65"/>
      <c r="BC377" s="65">
        <f ca="1" xml:space="preserve"> IF(Table1[[#This Row],[Area]]="Miami",Table1[[#This Row],[Income]],0)</f>
        <v>6413</v>
      </c>
      <c r="BD377" s="65"/>
      <c r="BE377" s="65">
        <f ca="1" xml:space="preserve"> IF(Table1[[#This Row],[Area]]="El-Shatbi",Table1[[#This Row],[Income]],0)</f>
        <v>0</v>
      </c>
      <c r="BF377" s="65"/>
      <c r="BG377" s="65">
        <f ca="1" xml:space="preserve"> IF(Table1[[#This Row],[Area]]="el-Hanovil",Table1[[#This Row],[Income]],0)</f>
        <v>0</v>
      </c>
      <c r="BH377" s="65"/>
      <c r="BI377" s="65">
        <f ca="1" xml:space="preserve"> IF(Table1[[#This Row],[Area]]="El-Dekhila",Table1[[#This Row],[Income]],0)</f>
        <v>0</v>
      </c>
      <c r="BJ377" s="66"/>
      <c r="BK377" s="16"/>
      <c r="BL377" s="68">
        <f ca="1"/>
        <v>0</v>
      </c>
      <c r="BM377" s="65"/>
      <c r="BN377" s="65">
        <f ca="1"/>
        <v>0</v>
      </c>
      <c r="BO377" s="65"/>
      <c r="BP377" s="65">
        <f ca="1"/>
        <v>6256</v>
      </c>
      <c r="BQ377" s="65"/>
      <c r="BR377" s="65">
        <f ca="1"/>
        <v>0</v>
      </c>
      <c r="BS377" s="65"/>
      <c r="BT377" s="65">
        <f ca="1"/>
        <v>0</v>
      </c>
      <c r="BU377" s="24"/>
      <c r="BV377" s="65">
        <f ca="1"/>
        <v>0</v>
      </c>
      <c r="BW377" s="19"/>
      <c r="BX377" s="16"/>
      <c r="BY377" s="56">
        <f ca="1">IF(Table1[[#This Row],[Debt]]&gt;Table1[[#This Row],[Income]],1,0)</f>
        <v>0</v>
      </c>
      <c r="BZ377" s="19"/>
      <c r="CA377" s="24"/>
      <c r="CB377" s="76">
        <f t="shared" ca="1" si="155"/>
        <v>27</v>
      </c>
      <c r="CC377" s="24"/>
      <c r="CD377" s="19"/>
      <c r="CE377" s="16"/>
      <c r="CF377" s="16"/>
      <c r="CG377" s="16"/>
      <c r="CH377" s="16"/>
    </row>
    <row r="378" spans="1:86" x14ac:dyDescent="0.35">
      <c r="A378" s="1">
        <f t="shared" ca="1" si="131"/>
        <v>0</v>
      </c>
      <c r="B378" s="1" t="str">
        <f t="shared" ca="1" si="132"/>
        <v>Men</v>
      </c>
      <c r="C378" s="1">
        <f t="shared" ca="1" si="133"/>
        <v>39</v>
      </c>
      <c r="D378" s="1">
        <f t="shared" ca="1" si="134"/>
        <v>6</v>
      </c>
      <c r="E378" s="1" t="str">
        <f t="shared" ca="1" si="135"/>
        <v>agriculture</v>
      </c>
      <c r="F378" s="1">
        <f t="shared" ca="1" si="136"/>
        <v>4</v>
      </c>
      <c r="G378" s="1" t="str">
        <f t="shared" ca="1" si="137"/>
        <v>technical</v>
      </c>
      <c r="H378" s="1">
        <f t="shared" ca="1" si="138"/>
        <v>1</v>
      </c>
      <c r="I378" s="1">
        <f t="shared" ca="1" si="130"/>
        <v>2</v>
      </c>
      <c r="J378" s="70">
        <f t="shared" ca="1" si="139"/>
        <v>5060</v>
      </c>
      <c r="K378" s="1">
        <f t="shared" ca="1" si="140"/>
        <v>4</v>
      </c>
      <c r="L378" s="1" t="str">
        <f t="shared" ca="1" si="141"/>
        <v>El-Dekhila</v>
      </c>
      <c r="M378" s="70">
        <f t="shared" ca="1" si="142"/>
        <v>25300</v>
      </c>
      <c r="N378" s="70">
        <f t="shared" ca="1" si="143"/>
        <v>3196.841027624082</v>
      </c>
      <c r="O378" s="70">
        <f t="shared" ca="1" si="144"/>
        <v>1926.5303365028451</v>
      </c>
      <c r="P378" s="70">
        <f t="shared" ca="1" si="145"/>
        <v>463</v>
      </c>
      <c r="Q378" s="70">
        <f t="shared" ca="1" si="146"/>
        <v>7324.1804684789495</v>
      </c>
      <c r="R378" s="70">
        <f t="shared" ca="1" si="147"/>
        <v>4195.1616769915345</v>
      </c>
      <c r="S378" s="70">
        <f t="shared" ca="1" si="148"/>
        <v>31421.692013494379</v>
      </c>
      <c r="T378" s="70">
        <f t="shared" ca="1" si="149"/>
        <v>10984.021496103032</v>
      </c>
      <c r="U378" s="70">
        <f t="shared" ca="1" si="150"/>
        <v>20437.670517391347</v>
      </c>
      <c r="W378" s="7">
        <f t="shared" ca="1" si="151"/>
        <v>0</v>
      </c>
      <c r="X378" s="4">
        <f t="shared" ca="1" si="152"/>
        <v>1</v>
      </c>
      <c r="Y378" s="4"/>
      <c r="Z378" s="4"/>
      <c r="AA378" s="8"/>
      <c r="AC378" s="7">
        <f ca="1">IF(Table1[[#This Row],[field of work]] = "teaching",1,0)</f>
        <v>0</v>
      </c>
      <c r="AD378" s="4">
        <f ca="1">IF(Table1[[#This Row],[field of work]] = "health", 1,0)</f>
        <v>0</v>
      </c>
      <c r="AE378" s="4">
        <f ca="1">IF(Table1[[#This Row],[field of work]] = "construction", 1,0)</f>
        <v>0</v>
      </c>
      <c r="AF378" s="4">
        <f ca="1">IF(Table1[[#This Row],[field of work]] = "IT", 1,0)</f>
        <v>0</v>
      </c>
      <c r="AG378" s="4">
        <f ca="1">IF(Table1[[#This Row],[field of work]] = "general work", 1,0)</f>
        <v>0</v>
      </c>
      <c r="AH378" s="4">
        <f ca="1">IF(Table1[[#This Row],[field of work]] = "agriculture", 1,0)</f>
        <v>1</v>
      </c>
      <c r="AI378" s="4"/>
      <c r="AJ378" s="4"/>
      <c r="AK378" s="4"/>
      <c r="AL378" s="4"/>
      <c r="AM378" s="4"/>
      <c r="AN378" s="4"/>
      <c r="AO378" s="8"/>
      <c r="AP378" s="18">
        <f t="shared" ca="1" si="153"/>
        <v>963.26516825142255</v>
      </c>
      <c r="AQ378" s="19"/>
      <c r="AR378" s="23">
        <f ca="1">IF(Table1[[#This Row],[Debt]]&gt;$AS$2,1,0)</f>
        <v>1</v>
      </c>
      <c r="AS378" s="24"/>
      <c r="AT378" s="24"/>
      <c r="AU378" s="19"/>
      <c r="AV378" s="24"/>
      <c r="AW378" s="82">
        <f ca="1">Table1[[#This Row],[Mortage left]]/Table1[[#This Row],[Value of the house]]</f>
        <v>0.12635735287051708</v>
      </c>
      <c r="AX378" s="29">
        <f t="shared" ca="1" si="154"/>
        <v>1</v>
      </c>
      <c r="AY378" s="30"/>
      <c r="AZ378" s="19"/>
      <c r="BA378" s="68">
        <f ca="1" xml:space="preserve"> IF(Table1[[#This Row],[Area]]="Sedi Beshr",Table1[[#This Row],[Income]],0)</f>
        <v>0</v>
      </c>
      <c r="BB378" s="65"/>
      <c r="BC378" s="65">
        <f ca="1" xml:space="preserve"> IF(Table1[[#This Row],[Area]]="Miami",Table1[[#This Row],[Income]],0)</f>
        <v>0</v>
      </c>
      <c r="BD378" s="65"/>
      <c r="BE378" s="65">
        <f ca="1" xml:space="preserve"> IF(Table1[[#This Row],[Area]]="El-Shatbi",Table1[[#This Row],[Income]],0)</f>
        <v>0</v>
      </c>
      <c r="BF378" s="65"/>
      <c r="BG378" s="65">
        <f ca="1" xml:space="preserve"> IF(Table1[[#This Row],[Area]]="el-Hanovil",Table1[[#This Row],[Income]],0)</f>
        <v>0</v>
      </c>
      <c r="BH378" s="65"/>
      <c r="BI378" s="65">
        <f ca="1" xml:space="preserve"> IF(Table1[[#This Row],[Area]]="El-Dekhila",Table1[[#This Row],[Income]],0)</f>
        <v>5060</v>
      </c>
      <c r="BJ378" s="66"/>
      <c r="BK378" s="16"/>
      <c r="BL378" s="68">
        <f ca="1"/>
        <v>6413</v>
      </c>
      <c r="BM378" s="65"/>
      <c r="BN378" s="65">
        <f ca="1"/>
        <v>0</v>
      </c>
      <c r="BO378" s="65"/>
      <c r="BP378" s="65">
        <f ca="1"/>
        <v>0</v>
      </c>
      <c r="BQ378" s="65"/>
      <c r="BR378" s="65">
        <f ca="1"/>
        <v>0</v>
      </c>
      <c r="BS378" s="65"/>
      <c r="BT378" s="65">
        <f ca="1"/>
        <v>0</v>
      </c>
      <c r="BU378" s="24"/>
      <c r="BV378" s="65">
        <f ca="1"/>
        <v>0</v>
      </c>
      <c r="BW378" s="19"/>
      <c r="BX378" s="16"/>
      <c r="BY378" s="56">
        <f ca="1">IF(Table1[[#This Row],[Debt]]&gt;Table1[[#This Row],[Income]],1,0)</f>
        <v>1</v>
      </c>
      <c r="BZ378" s="19"/>
      <c r="CA378" s="24"/>
      <c r="CB378" s="76">
        <f t="shared" ca="1" si="155"/>
        <v>38</v>
      </c>
      <c r="CC378" s="24"/>
      <c r="CD378" s="19"/>
      <c r="CE378" s="16"/>
      <c r="CF378" s="16"/>
      <c r="CG378" s="16"/>
      <c r="CH378" s="16"/>
    </row>
    <row r="379" spans="1:86" x14ac:dyDescent="0.35">
      <c r="A379" s="1">
        <f t="shared" ca="1" si="131"/>
        <v>0</v>
      </c>
      <c r="B379" s="1" t="str">
        <f t="shared" ca="1" si="132"/>
        <v>Men</v>
      </c>
      <c r="C379" s="1">
        <f t="shared" ca="1" si="133"/>
        <v>22</v>
      </c>
      <c r="D379" s="1">
        <f t="shared" ca="1" si="134"/>
        <v>4</v>
      </c>
      <c r="E379" s="1" t="str">
        <f t="shared" ca="1" si="135"/>
        <v>IT</v>
      </c>
      <c r="F379" s="1">
        <f t="shared" ca="1" si="136"/>
        <v>4</v>
      </c>
      <c r="G379" s="1" t="str">
        <f t="shared" ca="1" si="137"/>
        <v>technical</v>
      </c>
      <c r="H379" s="1">
        <f t="shared" ca="1" si="138"/>
        <v>1</v>
      </c>
      <c r="I379" s="1">
        <f t="shared" ca="1" si="130"/>
        <v>3</v>
      </c>
      <c r="J379" s="70">
        <f t="shared" ca="1" si="139"/>
        <v>3903</v>
      </c>
      <c r="K379" s="1">
        <f t="shared" ca="1" si="140"/>
        <v>2</v>
      </c>
      <c r="L379" s="1" t="str">
        <f t="shared" ca="1" si="141"/>
        <v>Miami</v>
      </c>
      <c r="M379" s="70">
        <f t="shared" ca="1" si="142"/>
        <v>23418</v>
      </c>
      <c r="N379" s="70">
        <f t="shared" ca="1" si="143"/>
        <v>1338.1216820355348</v>
      </c>
      <c r="O379" s="70">
        <f t="shared" ca="1" si="144"/>
        <v>2731.7274497254784</v>
      </c>
      <c r="P379" s="70">
        <f t="shared" ca="1" si="145"/>
        <v>2497</v>
      </c>
      <c r="Q379" s="70">
        <f t="shared" ca="1" si="146"/>
        <v>2727.5210571841071</v>
      </c>
      <c r="R379" s="70">
        <f t="shared" ca="1" si="147"/>
        <v>1798.1678998095208</v>
      </c>
      <c r="S379" s="70">
        <f t="shared" ca="1" si="148"/>
        <v>27947.895349534996</v>
      </c>
      <c r="T379" s="70">
        <f t="shared" ca="1" si="149"/>
        <v>6562.642739219642</v>
      </c>
      <c r="U379" s="70">
        <f t="shared" ca="1" si="150"/>
        <v>21385.252610315354</v>
      </c>
      <c r="W379" s="7">
        <f t="shared" ca="1" si="151"/>
        <v>0</v>
      </c>
      <c r="X379" s="4">
        <f t="shared" ca="1" si="152"/>
        <v>1</v>
      </c>
      <c r="Y379" s="4"/>
      <c r="Z379" s="4"/>
      <c r="AA379" s="8"/>
      <c r="AC379" s="7">
        <f ca="1">IF(Table1[[#This Row],[field of work]] = "teaching",1,0)</f>
        <v>0</v>
      </c>
      <c r="AD379" s="4">
        <f ca="1">IF(Table1[[#This Row],[field of work]] = "health", 1,0)</f>
        <v>0</v>
      </c>
      <c r="AE379" s="4">
        <f ca="1">IF(Table1[[#This Row],[field of work]] = "construction", 1,0)</f>
        <v>0</v>
      </c>
      <c r="AF379" s="4">
        <f ca="1">IF(Table1[[#This Row],[field of work]] = "IT", 1,0)</f>
        <v>1</v>
      </c>
      <c r="AG379" s="4">
        <f ca="1">IF(Table1[[#This Row],[field of work]] = "general work", 1,0)</f>
        <v>0</v>
      </c>
      <c r="AH379" s="4">
        <f ca="1">IF(Table1[[#This Row],[field of work]] = "agriculture", 1,0)</f>
        <v>0</v>
      </c>
      <c r="AI379" s="4"/>
      <c r="AJ379" s="4"/>
      <c r="AK379" s="4"/>
      <c r="AL379" s="4"/>
      <c r="AM379" s="4"/>
      <c r="AN379" s="4"/>
      <c r="AO379" s="8"/>
      <c r="AP379" s="18">
        <f t="shared" ca="1" si="153"/>
        <v>910.57581657515948</v>
      </c>
      <c r="AQ379" s="19"/>
      <c r="AR379" s="23">
        <f ca="1">IF(Table1[[#This Row],[Debt]]&gt;$AS$2,1,0)</f>
        <v>1</v>
      </c>
      <c r="AS379" s="24"/>
      <c r="AT379" s="24"/>
      <c r="AU379" s="19"/>
      <c r="AV379" s="24"/>
      <c r="AW379" s="82">
        <f ca="1">Table1[[#This Row],[Mortage left]]/Table1[[#This Row],[Value of the house]]</f>
        <v>5.7140732856586163E-2</v>
      </c>
      <c r="AX379" s="29">
        <f t="shared" ca="1" si="154"/>
        <v>1</v>
      </c>
      <c r="AY379" s="30"/>
      <c r="AZ379" s="19"/>
      <c r="BA379" s="68">
        <f ca="1" xml:space="preserve"> IF(Table1[[#This Row],[Area]]="Sedi Beshr",Table1[[#This Row],[Income]],0)</f>
        <v>0</v>
      </c>
      <c r="BB379" s="65"/>
      <c r="BC379" s="65">
        <f ca="1" xml:space="preserve"> IF(Table1[[#This Row],[Area]]="Miami",Table1[[#This Row],[Income]],0)</f>
        <v>3903</v>
      </c>
      <c r="BD379" s="65"/>
      <c r="BE379" s="65">
        <f ca="1" xml:space="preserve"> IF(Table1[[#This Row],[Area]]="El-Shatbi",Table1[[#This Row],[Income]],0)</f>
        <v>0</v>
      </c>
      <c r="BF379" s="65"/>
      <c r="BG379" s="65">
        <f ca="1" xml:space="preserve"> IF(Table1[[#This Row],[Area]]="el-Hanovil",Table1[[#This Row],[Income]],0)</f>
        <v>0</v>
      </c>
      <c r="BH379" s="65"/>
      <c r="BI379" s="65">
        <f ca="1" xml:space="preserve"> IF(Table1[[#This Row],[Area]]="El-Dekhila",Table1[[#This Row],[Income]],0)</f>
        <v>0</v>
      </c>
      <c r="BJ379" s="66"/>
      <c r="BK379" s="16"/>
      <c r="BL379" s="68">
        <f ca="1"/>
        <v>0</v>
      </c>
      <c r="BM379" s="65"/>
      <c r="BN379" s="65">
        <f ca="1"/>
        <v>0</v>
      </c>
      <c r="BO379" s="65"/>
      <c r="BP379" s="65">
        <f ca="1"/>
        <v>0</v>
      </c>
      <c r="BQ379" s="65"/>
      <c r="BR379" s="65">
        <f ca="1"/>
        <v>0</v>
      </c>
      <c r="BS379" s="65"/>
      <c r="BT379" s="65">
        <f ca="1"/>
        <v>0</v>
      </c>
      <c r="BU379" s="24"/>
      <c r="BV379" s="65">
        <f ca="1"/>
        <v>5060</v>
      </c>
      <c r="BW379" s="19"/>
      <c r="BX379" s="16"/>
      <c r="BY379" s="56">
        <f ca="1">IF(Table1[[#This Row],[Debt]]&gt;Table1[[#This Row],[Income]],1,0)</f>
        <v>0</v>
      </c>
      <c r="BZ379" s="19"/>
      <c r="CA379" s="24"/>
      <c r="CB379" s="76">
        <f t="shared" ca="1" si="155"/>
        <v>39</v>
      </c>
      <c r="CC379" s="24"/>
      <c r="CD379" s="19"/>
      <c r="CE379" s="16"/>
      <c r="CF379" s="16"/>
      <c r="CG379" s="16"/>
      <c r="CH379" s="16"/>
    </row>
    <row r="380" spans="1:86" x14ac:dyDescent="0.35">
      <c r="A380" s="1">
        <f t="shared" ca="1" si="131"/>
        <v>1</v>
      </c>
      <c r="B380" s="1" t="str">
        <f t="shared" ca="1" si="132"/>
        <v>Women</v>
      </c>
      <c r="C380" s="1">
        <f t="shared" ca="1" si="133"/>
        <v>29</v>
      </c>
      <c r="D380" s="1">
        <f t="shared" ca="1" si="134"/>
        <v>3</v>
      </c>
      <c r="E380" s="1" t="str">
        <f t="shared" ca="1" si="135"/>
        <v>teaching</v>
      </c>
      <c r="F380" s="1">
        <f t="shared" ca="1" si="136"/>
        <v>3</v>
      </c>
      <c r="G380" s="1" t="str">
        <f t="shared" ca="1" si="137"/>
        <v>university</v>
      </c>
      <c r="H380" s="1">
        <f t="shared" ca="1" si="138"/>
        <v>1</v>
      </c>
      <c r="I380" s="1">
        <f t="shared" ca="1" si="130"/>
        <v>3</v>
      </c>
      <c r="J380" s="70">
        <f t="shared" ca="1" si="139"/>
        <v>5651</v>
      </c>
      <c r="K380" s="1">
        <f t="shared" ca="1" si="140"/>
        <v>5</v>
      </c>
      <c r="L380" s="1" t="str">
        <f t="shared" ca="1" si="141"/>
        <v>Sedi Beshr</v>
      </c>
      <c r="M380" s="70">
        <f t="shared" ca="1" si="142"/>
        <v>33906</v>
      </c>
      <c r="N380" s="70">
        <f t="shared" ca="1" si="143"/>
        <v>22760.790304010832</v>
      </c>
      <c r="O380" s="70">
        <f t="shared" ca="1" si="144"/>
        <v>3895.5360647892921</v>
      </c>
      <c r="P380" s="70">
        <f t="shared" ca="1" si="145"/>
        <v>579</v>
      </c>
      <c r="Q380" s="70">
        <f t="shared" ca="1" si="146"/>
        <v>4797.8877145940169</v>
      </c>
      <c r="R380" s="70">
        <f t="shared" ca="1" si="147"/>
        <v>1147.4781140213179</v>
      </c>
      <c r="S380" s="70">
        <f t="shared" ca="1" si="148"/>
        <v>38949.014178810612</v>
      </c>
      <c r="T380" s="70">
        <f t="shared" ca="1" si="149"/>
        <v>28137.678018604849</v>
      </c>
      <c r="U380" s="70">
        <f t="shared" ca="1" si="150"/>
        <v>10811.336160205763</v>
      </c>
      <c r="W380" s="7">
        <f t="shared" ca="1" si="151"/>
        <v>1</v>
      </c>
      <c r="X380" s="4">
        <f t="shared" ca="1" si="152"/>
        <v>0</v>
      </c>
      <c r="Y380" s="4"/>
      <c r="Z380" s="4"/>
      <c r="AA380" s="8"/>
      <c r="AC380" s="7">
        <f ca="1">IF(Table1[[#This Row],[field of work]] = "teaching",1,0)</f>
        <v>1</v>
      </c>
      <c r="AD380" s="4">
        <f ca="1">IF(Table1[[#This Row],[field of work]] = "health", 1,0)</f>
        <v>0</v>
      </c>
      <c r="AE380" s="4">
        <f ca="1">IF(Table1[[#This Row],[field of work]] = "construction", 1,0)</f>
        <v>0</v>
      </c>
      <c r="AF380" s="4">
        <f ca="1">IF(Table1[[#This Row],[field of work]] = "IT", 1,0)</f>
        <v>0</v>
      </c>
      <c r="AG380" s="4">
        <f ca="1">IF(Table1[[#This Row],[field of work]] = "general work", 1,0)</f>
        <v>0</v>
      </c>
      <c r="AH380" s="4">
        <f ca="1">IF(Table1[[#This Row],[field of work]] = "agriculture", 1,0)</f>
        <v>0</v>
      </c>
      <c r="AI380" s="4"/>
      <c r="AJ380" s="4"/>
      <c r="AK380" s="4"/>
      <c r="AL380" s="4"/>
      <c r="AM380" s="4"/>
      <c r="AN380" s="4"/>
      <c r="AO380" s="8"/>
      <c r="AP380" s="18">
        <f t="shared" ca="1" si="153"/>
        <v>1298.5120215964307</v>
      </c>
      <c r="AQ380" s="19"/>
      <c r="AR380" s="23">
        <f ca="1">IF(Table1[[#This Row],[Debt]]&gt;$AS$2,1,0)</f>
        <v>1</v>
      </c>
      <c r="AS380" s="24"/>
      <c r="AT380" s="24"/>
      <c r="AU380" s="19"/>
      <c r="AV380" s="24"/>
      <c r="AW380" s="82">
        <f ca="1">Table1[[#This Row],[Mortage left]]/Table1[[#This Row],[Value of the house]]</f>
        <v>0.6712909309269991</v>
      </c>
      <c r="AX380" s="29">
        <f t="shared" ca="1" si="154"/>
        <v>0</v>
      </c>
      <c r="AY380" s="30"/>
      <c r="AZ380" s="19"/>
      <c r="BA380" s="68">
        <f ca="1" xml:space="preserve"> IF(Table1[[#This Row],[Area]]="Sedi Beshr",Table1[[#This Row],[Income]],0)</f>
        <v>5651</v>
      </c>
      <c r="BB380" s="65"/>
      <c r="BC380" s="65">
        <f ca="1" xml:space="preserve"> IF(Table1[[#This Row],[Area]]="Miami",Table1[[#This Row],[Income]],0)</f>
        <v>0</v>
      </c>
      <c r="BD380" s="65"/>
      <c r="BE380" s="65">
        <f ca="1" xml:space="preserve"> IF(Table1[[#This Row],[Area]]="El-Shatbi",Table1[[#This Row],[Income]],0)</f>
        <v>0</v>
      </c>
      <c r="BF380" s="65"/>
      <c r="BG380" s="65">
        <f ca="1" xml:space="preserve"> IF(Table1[[#This Row],[Area]]="el-Hanovil",Table1[[#This Row],[Income]],0)</f>
        <v>0</v>
      </c>
      <c r="BH380" s="65"/>
      <c r="BI380" s="65">
        <f ca="1" xml:space="preserve"> IF(Table1[[#This Row],[Area]]="El-Dekhila",Table1[[#This Row],[Income]],0)</f>
        <v>0</v>
      </c>
      <c r="BJ380" s="66"/>
      <c r="BK380" s="16"/>
      <c r="BL380" s="68">
        <f ca="1"/>
        <v>0</v>
      </c>
      <c r="BM380" s="65"/>
      <c r="BN380" s="65">
        <f ca="1"/>
        <v>0</v>
      </c>
      <c r="BO380" s="65"/>
      <c r="BP380" s="65">
        <f ca="1"/>
        <v>0</v>
      </c>
      <c r="BQ380" s="65"/>
      <c r="BR380" s="65">
        <f ca="1"/>
        <v>3903</v>
      </c>
      <c r="BS380" s="65"/>
      <c r="BT380" s="65">
        <f ca="1"/>
        <v>0</v>
      </c>
      <c r="BU380" s="24"/>
      <c r="BV380" s="65">
        <f ca="1"/>
        <v>0</v>
      </c>
      <c r="BW380" s="19"/>
      <c r="BX380" s="16"/>
      <c r="BY380" s="56">
        <f ca="1">IF(Table1[[#This Row],[Debt]]&gt;Table1[[#This Row],[Income]],1,0)</f>
        <v>0</v>
      </c>
      <c r="BZ380" s="19"/>
      <c r="CA380" s="24"/>
      <c r="CB380" s="76">
        <f t="shared" ca="1" si="155"/>
        <v>22</v>
      </c>
      <c r="CC380" s="24"/>
      <c r="CD380" s="19"/>
      <c r="CE380" s="16"/>
      <c r="CF380" s="16"/>
      <c r="CG380" s="16"/>
      <c r="CH380" s="16"/>
    </row>
    <row r="381" spans="1:86" x14ac:dyDescent="0.35">
      <c r="A381" s="1">
        <f t="shared" ca="1" si="131"/>
        <v>0</v>
      </c>
      <c r="B381" s="1" t="str">
        <f t="shared" ca="1" si="132"/>
        <v>Men</v>
      </c>
      <c r="C381" s="1">
        <f t="shared" ca="1" si="133"/>
        <v>33</v>
      </c>
      <c r="D381" s="1">
        <f t="shared" ca="1" si="134"/>
        <v>1</v>
      </c>
      <c r="E381" s="1" t="str">
        <f t="shared" ca="1" si="135"/>
        <v>health</v>
      </c>
      <c r="F381" s="1">
        <f t="shared" ca="1" si="136"/>
        <v>4</v>
      </c>
      <c r="G381" s="1" t="str">
        <f t="shared" ca="1" si="137"/>
        <v>technical</v>
      </c>
      <c r="H381" s="1">
        <f t="shared" ca="1" si="138"/>
        <v>4</v>
      </c>
      <c r="I381" s="1">
        <f t="shared" ca="1" si="130"/>
        <v>3</v>
      </c>
      <c r="J381" s="70">
        <f t="shared" ca="1" si="139"/>
        <v>6059</v>
      </c>
      <c r="K381" s="1">
        <f t="shared" ca="1" si="140"/>
        <v>1</v>
      </c>
      <c r="L381" s="1" t="str">
        <f t="shared" ca="1" si="141"/>
        <v>El-Shatbi</v>
      </c>
      <c r="M381" s="70">
        <f t="shared" ca="1" si="142"/>
        <v>30295</v>
      </c>
      <c r="N381" s="70">
        <f t="shared" ca="1" si="143"/>
        <v>8677.3320348336929</v>
      </c>
      <c r="O381" s="70">
        <f t="shared" ca="1" si="144"/>
        <v>7723.9356738713386</v>
      </c>
      <c r="P381" s="70">
        <f t="shared" ca="1" si="145"/>
        <v>7403</v>
      </c>
      <c r="Q381" s="70">
        <f t="shared" ca="1" si="146"/>
        <v>3256.1589076386358</v>
      </c>
      <c r="R381" s="70">
        <f t="shared" ca="1" si="147"/>
        <v>8360.2621136338039</v>
      </c>
      <c r="S381" s="70">
        <f t="shared" ca="1" si="148"/>
        <v>46379.197787505145</v>
      </c>
      <c r="T381" s="70">
        <f t="shared" ca="1" si="149"/>
        <v>19336.49094247233</v>
      </c>
      <c r="U381" s="70">
        <f t="shared" ca="1" si="150"/>
        <v>27042.706845032815</v>
      </c>
      <c r="W381" s="7">
        <f t="shared" ca="1" si="151"/>
        <v>0</v>
      </c>
      <c r="X381" s="4">
        <f t="shared" ca="1" si="152"/>
        <v>1</v>
      </c>
      <c r="Y381" s="4"/>
      <c r="Z381" s="4"/>
      <c r="AA381" s="8"/>
      <c r="AC381" s="7">
        <f ca="1">IF(Table1[[#This Row],[field of work]] = "teaching",1,0)</f>
        <v>0</v>
      </c>
      <c r="AD381" s="4">
        <f ca="1">IF(Table1[[#This Row],[field of work]] = "health", 1,0)</f>
        <v>1</v>
      </c>
      <c r="AE381" s="4">
        <f ca="1">IF(Table1[[#This Row],[field of work]] = "construction", 1,0)</f>
        <v>0</v>
      </c>
      <c r="AF381" s="4">
        <f ca="1">IF(Table1[[#This Row],[field of work]] = "IT", 1,0)</f>
        <v>0</v>
      </c>
      <c r="AG381" s="4">
        <f ca="1">IF(Table1[[#This Row],[field of work]] = "general work", 1,0)</f>
        <v>0</v>
      </c>
      <c r="AH381" s="4">
        <f ca="1">IF(Table1[[#This Row],[field of work]] = "agriculture", 1,0)</f>
        <v>0</v>
      </c>
      <c r="AI381" s="4"/>
      <c r="AJ381" s="4"/>
      <c r="AK381" s="4"/>
      <c r="AL381" s="4"/>
      <c r="AM381" s="4"/>
      <c r="AN381" s="4"/>
      <c r="AO381" s="8"/>
      <c r="AP381" s="18">
        <f t="shared" ca="1" si="153"/>
        <v>2574.6452246237795</v>
      </c>
      <c r="AQ381" s="19"/>
      <c r="AR381" s="23">
        <f ca="1">IF(Table1[[#This Row],[Debt]]&gt;$AS$2,1,0)</f>
        <v>1</v>
      </c>
      <c r="AS381" s="24"/>
      <c r="AT381" s="24"/>
      <c r="AU381" s="19"/>
      <c r="AV381" s="24"/>
      <c r="AW381" s="82">
        <f ca="1">Table1[[#This Row],[Mortage left]]/Table1[[#This Row],[Value of the house]]</f>
        <v>0.28642786053255298</v>
      </c>
      <c r="AX381" s="29">
        <f t="shared" ca="1" si="154"/>
        <v>1</v>
      </c>
      <c r="AY381" s="30"/>
      <c r="AZ381" s="19"/>
      <c r="BA381" s="68">
        <f ca="1" xml:space="preserve"> IF(Table1[[#This Row],[Area]]="Sedi Beshr",Table1[[#This Row],[Income]],0)</f>
        <v>0</v>
      </c>
      <c r="BB381" s="65"/>
      <c r="BC381" s="65">
        <f ca="1" xml:space="preserve"> IF(Table1[[#This Row],[Area]]="Miami",Table1[[#This Row],[Income]],0)</f>
        <v>0</v>
      </c>
      <c r="BD381" s="65"/>
      <c r="BE381" s="65">
        <f ca="1" xml:space="preserve"> IF(Table1[[#This Row],[Area]]="El-Shatbi",Table1[[#This Row],[Income]],0)</f>
        <v>6059</v>
      </c>
      <c r="BF381" s="65"/>
      <c r="BG381" s="65">
        <f ca="1" xml:space="preserve"> IF(Table1[[#This Row],[Area]]="el-Hanovil",Table1[[#This Row],[Income]],0)</f>
        <v>0</v>
      </c>
      <c r="BH381" s="65"/>
      <c r="BI381" s="65">
        <f ca="1" xml:space="preserve"> IF(Table1[[#This Row],[Area]]="El-Dekhila",Table1[[#This Row],[Income]],0)</f>
        <v>0</v>
      </c>
      <c r="BJ381" s="66"/>
      <c r="BK381" s="16"/>
      <c r="BL381" s="68">
        <f ca="1"/>
        <v>0</v>
      </c>
      <c r="BM381" s="65"/>
      <c r="BN381" s="65">
        <f ca="1"/>
        <v>0</v>
      </c>
      <c r="BO381" s="65"/>
      <c r="BP381" s="65">
        <f ca="1"/>
        <v>5651</v>
      </c>
      <c r="BQ381" s="65"/>
      <c r="BR381" s="65">
        <f ca="1"/>
        <v>0</v>
      </c>
      <c r="BS381" s="65"/>
      <c r="BT381" s="65">
        <f ca="1"/>
        <v>0</v>
      </c>
      <c r="BU381" s="24"/>
      <c r="BV381" s="65">
        <f ca="1"/>
        <v>0</v>
      </c>
      <c r="BW381" s="19"/>
      <c r="BX381" s="16"/>
      <c r="BY381" s="56">
        <f ca="1">IF(Table1[[#This Row],[Debt]]&gt;Table1[[#This Row],[Income]],1,0)</f>
        <v>0</v>
      </c>
      <c r="BZ381" s="19"/>
      <c r="CA381" s="24"/>
      <c r="CB381" s="76">
        <f t="shared" ca="1" si="155"/>
        <v>29</v>
      </c>
      <c r="CC381" s="24"/>
      <c r="CD381" s="19"/>
      <c r="CE381" s="16"/>
      <c r="CF381" s="16"/>
      <c r="CG381" s="16"/>
      <c r="CH381" s="16"/>
    </row>
    <row r="382" spans="1:86" x14ac:dyDescent="0.35">
      <c r="A382" s="1">
        <f t="shared" ca="1" si="131"/>
        <v>0</v>
      </c>
      <c r="B382" s="1" t="str">
        <f t="shared" ca="1" si="132"/>
        <v>Men</v>
      </c>
      <c r="C382" s="1">
        <f t="shared" ca="1" si="133"/>
        <v>27</v>
      </c>
      <c r="D382" s="1">
        <f t="shared" ca="1" si="134"/>
        <v>5</v>
      </c>
      <c r="E382" s="1" t="str">
        <f t="shared" ca="1" si="135"/>
        <v>general work</v>
      </c>
      <c r="F382" s="1">
        <f t="shared" ca="1" si="136"/>
        <v>4</v>
      </c>
      <c r="G382" s="1" t="str">
        <f t="shared" ca="1" si="137"/>
        <v>technical</v>
      </c>
      <c r="H382" s="1">
        <f t="shared" ca="1" si="138"/>
        <v>2</v>
      </c>
      <c r="I382" s="1">
        <f t="shared" ca="1" si="130"/>
        <v>2</v>
      </c>
      <c r="J382" s="70">
        <f t="shared" ca="1" si="139"/>
        <v>4026</v>
      </c>
      <c r="K382" s="1">
        <f t="shared" ca="1" si="140"/>
        <v>2</v>
      </c>
      <c r="L382" s="1" t="str">
        <f t="shared" ca="1" si="141"/>
        <v>Miami</v>
      </c>
      <c r="M382" s="70">
        <f t="shared" ca="1" si="142"/>
        <v>24156</v>
      </c>
      <c r="N382" s="70">
        <f t="shared" ca="1" si="143"/>
        <v>21275.265310664574</v>
      </c>
      <c r="O382" s="70">
        <f t="shared" ca="1" si="144"/>
        <v>5093.8275276322747</v>
      </c>
      <c r="P382" s="70">
        <f t="shared" ca="1" si="145"/>
        <v>1630</v>
      </c>
      <c r="Q382" s="70">
        <f t="shared" ca="1" si="146"/>
        <v>1132.8426454594685</v>
      </c>
      <c r="R382" s="70">
        <f t="shared" ca="1" si="147"/>
        <v>1120.3641027462793</v>
      </c>
      <c r="S382" s="70">
        <f t="shared" ca="1" si="148"/>
        <v>30370.191630378555</v>
      </c>
      <c r="T382" s="70">
        <f t="shared" ca="1" si="149"/>
        <v>24038.107956124044</v>
      </c>
      <c r="U382" s="70">
        <f t="shared" ca="1" si="150"/>
        <v>6332.0836742545107</v>
      </c>
      <c r="W382" s="7">
        <f t="shared" ca="1" si="151"/>
        <v>0</v>
      </c>
      <c r="X382" s="4">
        <f t="shared" ca="1" si="152"/>
        <v>1</v>
      </c>
      <c r="Y382" s="4"/>
      <c r="Z382" s="4"/>
      <c r="AA382" s="8"/>
      <c r="AC382" s="7">
        <f ca="1">IF(Table1[[#This Row],[field of work]] = "teaching",1,0)</f>
        <v>0</v>
      </c>
      <c r="AD382" s="4">
        <f ca="1">IF(Table1[[#This Row],[field of work]] = "health", 1,0)</f>
        <v>0</v>
      </c>
      <c r="AE382" s="4">
        <f ca="1">IF(Table1[[#This Row],[field of work]] = "construction", 1,0)</f>
        <v>0</v>
      </c>
      <c r="AF382" s="4">
        <f ca="1">IF(Table1[[#This Row],[field of work]] = "IT", 1,0)</f>
        <v>0</v>
      </c>
      <c r="AG382" s="4">
        <f ca="1">IF(Table1[[#This Row],[field of work]] = "general work", 1,0)</f>
        <v>1</v>
      </c>
      <c r="AH382" s="4">
        <f ca="1">IF(Table1[[#This Row],[field of work]] = "agriculture", 1,0)</f>
        <v>0</v>
      </c>
      <c r="AI382" s="4"/>
      <c r="AJ382" s="4"/>
      <c r="AK382" s="4"/>
      <c r="AL382" s="4"/>
      <c r="AM382" s="4"/>
      <c r="AN382" s="4"/>
      <c r="AO382" s="8"/>
      <c r="AP382" s="18">
        <f t="shared" ca="1" si="153"/>
        <v>2546.9137638161374</v>
      </c>
      <c r="AQ382" s="19"/>
      <c r="AR382" s="23">
        <f ca="1">IF(Table1[[#This Row],[Debt]]&gt;$AS$2,1,0)</f>
        <v>1</v>
      </c>
      <c r="AS382" s="24"/>
      <c r="AT382" s="24"/>
      <c r="AU382" s="19"/>
      <c r="AV382" s="24"/>
      <c r="AW382" s="82">
        <f ca="1">Table1[[#This Row],[Mortage left]]/Table1[[#This Row],[Value of the house]]</f>
        <v>0.88074454837988803</v>
      </c>
      <c r="AX382" s="29">
        <f t="shared" ca="1" si="154"/>
        <v>0</v>
      </c>
      <c r="AY382" s="30"/>
      <c r="AZ382" s="19"/>
      <c r="BA382" s="68">
        <f ca="1" xml:space="preserve"> IF(Table1[[#This Row],[Area]]="Sedi Beshr",Table1[[#This Row],[Income]],0)</f>
        <v>0</v>
      </c>
      <c r="BB382" s="65"/>
      <c r="BC382" s="65">
        <f ca="1" xml:space="preserve"> IF(Table1[[#This Row],[Area]]="Miami",Table1[[#This Row],[Income]],0)</f>
        <v>4026</v>
      </c>
      <c r="BD382" s="65"/>
      <c r="BE382" s="65">
        <f ca="1" xml:space="preserve"> IF(Table1[[#This Row],[Area]]="El-Shatbi",Table1[[#This Row],[Income]],0)</f>
        <v>0</v>
      </c>
      <c r="BF382" s="65"/>
      <c r="BG382" s="65">
        <f ca="1" xml:space="preserve"> IF(Table1[[#This Row],[Area]]="el-Hanovil",Table1[[#This Row],[Income]],0)</f>
        <v>0</v>
      </c>
      <c r="BH382" s="65"/>
      <c r="BI382" s="65">
        <f ca="1" xml:space="preserve"> IF(Table1[[#This Row],[Area]]="El-Dekhila",Table1[[#This Row],[Income]],0)</f>
        <v>0</v>
      </c>
      <c r="BJ382" s="66"/>
      <c r="BK382" s="16"/>
      <c r="BL382" s="68">
        <f ca="1"/>
        <v>6059</v>
      </c>
      <c r="BM382" s="65"/>
      <c r="BN382" s="65">
        <f ca="1"/>
        <v>0</v>
      </c>
      <c r="BO382" s="65"/>
      <c r="BP382" s="65">
        <f ca="1"/>
        <v>0</v>
      </c>
      <c r="BQ382" s="65"/>
      <c r="BR382" s="65">
        <f ca="1"/>
        <v>0</v>
      </c>
      <c r="BS382" s="65"/>
      <c r="BT382" s="65">
        <f ca="1"/>
        <v>0</v>
      </c>
      <c r="BU382" s="24"/>
      <c r="BV382" s="65">
        <f ca="1"/>
        <v>0</v>
      </c>
      <c r="BW382" s="19"/>
      <c r="BX382" s="16"/>
      <c r="BY382" s="56">
        <f ca="1">IF(Table1[[#This Row],[Debt]]&gt;Table1[[#This Row],[Income]],1,0)</f>
        <v>0</v>
      </c>
      <c r="BZ382" s="19"/>
      <c r="CA382" s="24"/>
      <c r="CB382" s="76">
        <f t="shared" ca="1" si="155"/>
        <v>33</v>
      </c>
      <c r="CC382" s="24"/>
      <c r="CD382" s="19"/>
      <c r="CE382" s="16"/>
      <c r="CF382" s="16"/>
      <c r="CG382" s="16"/>
      <c r="CH382" s="16"/>
    </row>
    <row r="383" spans="1:86" x14ac:dyDescent="0.35">
      <c r="A383" s="1">
        <f t="shared" ca="1" si="131"/>
        <v>1</v>
      </c>
      <c r="B383" s="1" t="str">
        <f t="shared" ca="1" si="132"/>
        <v>Women</v>
      </c>
      <c r="C383" s="1">
        <f t="shared" ca="1" si="133"/>
        <v>26</v>
      </c>
      <c r="D383" s="1">
        <f t="shared" ca="1" si="134"/>
        <v>1</v>
      </c>
      <c r="E383" s="1" t="str">
        <f t="shared" ca="1" si="135"/>
        <v>health</v>
      </c>
      <c r="F383" s="1">
        <f t="shared" ca="1" si="136"/>
        <v>1</v>
      </c>
      <c r="G383" s="1" t="str">
        <f t="shared" ca="1" si="137"/>
        <v>High school</v>
      </c>
      <c r="H383" s="1">
        <f t="shared" ca="1" si="138"/>
        <v>4</v>
      </c>
      <c r="I383" s="1">
        <f t="shared" ca="1" si="130"/>
        <v>2</v>
      </c>
      <c r="J383" s="70">
        <f t="shared" ca="1" si="139"/>
        <v>1442</v>
      </c>
      <c r="K383" s="1">
        <f t="shared" ca="1" si="140"/>
        <v>3</v>
      </c>
      <c r="L383" s="1" t="str">
        <f t="shared" ca="1" si="141"/>
        <v>El-Hanovil</v>
      </c>
      <c r="M383" s="70">
        <f t="shared" ca="1" si="142"/>
        <v>4326</v>
      </c>
      <c r="N383" s="70">
        <f t="shared" ca="1" si="143"/>
        <v>3252.1136587459291</v>
      </c>
      <c r="O383" s="70">
        <f t="shared" ca="1" si="144"/>
        <v>1276.6944081964155</v>
      </c>
      <c r="P383" s="70">
        <f t="shared" ca="1" si="145"/>
        <v>519</v>
      </c>
      <c r="Q383" s="70">
        <f t="shared" ca="1" si="146"/>
        <v>1012.3279732703081</v>
      </c>
      <c r="R383" s="70">
        <f t="shared" ca="1" si="147"/>
        <v>186.11401643060611</v>
      </c>
      <c r="S383" s="70">
        <f t="shared" ca="1" si="148"/>
        <v>5788.8084246270219</v>
      </c>
      <c r="T383" s="70">
        <f t="shared" ca="1" si="149"/>
        <v>4783.4416320162372</v>
      </c>
      <c r="U383" s="70">
        <f t="shared" ca="1" si="150"/>
        <v>1005.3667926107846</v>
      </c>
      <c r="W383" s="7">
        <f t="shared" ca="1" si="151"/>
        <v>1</v>
      </c>
      <c r="X383" s="4">
        <f t="shared" ca="1" si="152"/>
        <v>0</v>
      </c>
      <c r="Y383" s="4"/>
      <c r="Z383" s="4"/>
      <c r="AA383" s="8"/>
      <c r="AC383" s="7">
        <f ca="1">IF(Table1[[#This Row],[field of work]] = "teaching",1,0)</f>
        <v>0</v>
      </c>
      <c r="AD383" s="4">
        <f ca="1">IF(Table1[[#This Row],[field of work]] = "health", 1,0)</f>
        <v>1</v>
      </c>
      <c r="AE383" s="4">
        <f ca="1">IF(Table1[[#This Row],[field of work]] = "construction", 1,0)</f>
        <v>0</v>
      </c>
      <c r="AF383" s="4">
        <f ca="1">IF(Table1[[#This Row],[field of work]] = "IT", 1,0)</f>
        <v>0</v>
      </c>
      <c r="AG383" s="4">
        <f ca="1">IF(Table1[[#This Row],[field of work]] = "general work", 1,0)</f>
        <v>0</v>
      </c>
      <c r="AH383" s="4">
        <f ca="1">IF(Table1[[#This Row],[field of work]] = "agriculture", 1,0)</f>
        <v>0</v>
      </c>
      <c r="AI383" s="4"/>
      <c r="AJ383" s="4"/>
      <c r="AK383" s="4"/>
      <c r="AL383" s="4"/>
      <c r="AM383" s="4"/>
      <c r="AN383" s="4"/>
      <c r="AO383" s="8"/>
      <c r="AP383" s="18">
        <f t="shared" ca="1" si="153"/>
        <v>638.34720409820773</v>
      </c>
      <c r="AQ383" s="19"/>
      <c r="AR383" s="23">
        <f ca="1">IF(Table1[[#This Row],[Debt]]&gt;$AS$2,1,0)</f>
        <v>1</v>
      </c>
      <c r="AS383" s="24"/>
      <c r="AT383" s="24"/>
      <c r="AU383" s="19"/>
      <c r="AV383" s="24"/>
      <c r="AW383" s="82">
        <f ca="1">Table1[[#This Row],[Mortage left]]/Table1[[#This Row],[Value of the house]]</f>
        <v>0.7517599765940659</v>
      </c>
      <c r="AX383" s="29">
        <f t="shared" ca="1" si="154"/>
        <v>0</v>
      </c>
      <c r="AY383" s="30"/>
      <c r="AZ383" s="19"/>
      <c r="BA383" s="68">
        <f ca="1" xml:space="preserve"> IF(Table1[[#This Row],[Area]]="Sedi Beshr",Table1[[#This Row],[Income]],0)</f>
        <v>0</v>
      </c>
      <c r="BB383" s="65"/>
      <c r="BC383" s="65">
        <f ca="1" xml:space="preserve"> IF(Table1[[#This Row],[Area]]="Miami",Table1[[#This Row],[Income]],0)</f>
        <v>0</v>
      </c>
      <c r="BD383" s="65"/>
      <c r="BE383" s="65">
        <f ca="1" xml:space="preserve"> IF(Table1[[#This Row],[Area]]="El-Shatbi",Table1[[#This Row],[Income]],0)</f>
        <v>0</v>
      </c>
      <c r="BF383" s="65"/>
      <c r="BG383" s="65">
        <f ca="1" xml:space="preserve"> IF(Table1[[#This Row],[Area]]="el-Hanovil",Table1[[#This Row],[Income]],0)</f>
        <v>1442</v>
      </c>
      <c r="BH383" s="65"/>
      <c r="BI383" s="65">
        <f ca="1" xml:space="preserve"> IF(Table1[[#This Row],[Area]]="El-Dekhila",Table1[[#This Row],[Income]],0)</f>
        <v>0</v>
      </c>
      <c r="BJ383" s="66"/>
      <c r="BK383" s="16"/>
      <c r="BL383" s="68">
        <f ca="1"/>
        <v>0</v>
      </c>
      <c r="BM383" s="65"/>
      <c r="BN383" s="65">
        <f ca="1"/>
        <v>0</v>
      </c>
      <c r="BO383" s="65"/>
      <c r="BP383" s="65">
        <f ca="1"/>
        <v>0</v>
      </c>
      <c r="BQ383" s="65"/>
      <c r="BR383" s="65">
        <f ca="1"/>
        <v>0</v>
      </c>
      <c r="BS383" s="65"/>
      <c r="BT383" s="65">
        <f ca="1"/>
        <v>4026</v>
      </c>
      <c r="BU383" s="24"/>
      <c r="BV383" s="65">
        <f ca="1"/>
        <v>0</v>
      </c>
      <c r="BW383" s="19"/>
      <c r="BX383" s="16"/>
      <c r="BY383" s="56">
        <f ca="1">IF(Table1[[#This Row],[Debt]]&gt;Table1[[#This Row],[Income]],1,0)</f>
        <v>0</v>
      </c>
      <c r="BZ383" s="19"/>
      <c r="CA383" s="24"/>
      <c r="CB383" s="76">
        <f t="shared" ca="1" si="155"/>
        <v>27</v>
      </c>
      <c r="CC383" s="24"/>
      <c r="CD383" s="19"/>
      <c r="CE383" s="16"/>
      <c r="CF383" s="16"/>
      <c r="CG383" s="16"/>
      <c r="CH383" s="16"/>
    </row>
    <row r="384" spans="1:86" x14ac:dyDescent="0.35">
      <c r="A384" s="1">
        <f t="shared" ca="1" si="131"/>
        <v>0</v>
      </c>
      <c r="B384" s="1" t="str">
        <f t="shared" ca="1" si="132"/>
        <v>Men</v>
      </c>
      <c r="C384" s="1">
        <f t="shared" ca="1" si="133"/>
        <v>32</v>
      </c>
      <c r="D384" s="1">
        <f t="shared" ca="1" si="134"/>
        <v>6</v>
      </c>
      <c r="E384" s="1" t="str">
        <f t="shared" ca="1" si="135"/>
        <v>agriculture</v>
      </c>
      <c r="F384" s="1">
        <f t="shared" ca="1" si="136"/>
        <v>5</v>
      </c>
      <c r="G384" s="1" t="str">
        <f t="shared" ca="1" si="137"/>
        <v>other</v>
      </c>
      <c r="H384" s="1">
        <f t="shared" ca="1" si="138"/>
        <v>2</v>
      </c>
      <c r="I384" s="1">
        <f t="shared" ca="1" si="130"/>
        <v>2</v>
      </c>
      <c r="J384" s="70">
        <f t="shared" ca="1" si="139"/>
        <v>3666</v>
      </c>
      <c r="K384" s="1">
        <f t="shared" ca="1" si="140"/>
        <v>3</v>
      </c>
      <c r="L384" s="1" t="str">
        <f t="shared" ca="1" si="141"/>
        <v>El-Hanovil</v>
      </c>
      <c r="M384" s="70">
        <f t="shared" ca="1" si="142"/>
        <v>14664</v>
      </c>
      <c r="N384" s="70">
        <f t="shared" ca="1" si="143"/>
        <v>8257.58901992143</v>
      </c>
      <c r="O384" s="70">
        <f t="shared" ca="1" si="144"/>
        <v>5976.3179822921784</v>
      </c>
      <c r="P384" s="70">
        <f t="shared" ca="1" si="145"/>
        <v>4502</v>
      </c>
      <c r="Q384" s="70">
        <f t="shared" ca="1" si="146"/>
        <v>2407.7790676279669</v>
      </c>
      <c r="R384" s="70">
        <f t="shared" ca="1" si="147"/>
        <v>1210.3358484321197</v>
      </c>
      <c r="S384" s="70">
        <f t="shared" ca="1" si="148"/>
        <v>21850.653830724295</v>
      </c>
      <c r="T384" s="70">
        <f t="shared" ca="1" si="149"/>
        <v>15167.368087549397</v>
      </c>
      <c r="U384" s="70">
        <f t="shared" ca="1" si="150"/>
        <v>6683.285743174898</v>
      </c>
      <c r="W384" s="7">
        <f t="shared" ca="1" si="151"/>
        <v>0</v>
      </c>
      <c r="X384" s="4">
        <f t="shared" ca="1" si="152"/>
        <v>1</v>
      </c>
      <c r="Y384" s="4"/>
      <c r="Z384" s="4"/>
      <c r="AA384" s="8"/>
      <c r="AC384" s="7">
        <f ca="1">IF(Table1[[#This Row],[field of work]] = "teaching",1,0)</f>
        <v>0</v>
      </c>
      <c r="AD384" s="4">
        <f ca="1">IF(Table1[[#This Row],[field of work]] = "health", 1,0)</f>
        <v>0</v>
      </c>
      <c r="AE384" s="4">
        <f ca="1">IF(Table1[[#This Row],[field of work]] = "construction", 1,0)</f>
        <v>0</v>
      </c>
      <c r="AF384" s="4">
        <f ca="1">IF(Table1[[#This Row],[field of work]] = "IT", 1,0)</f>
        <v>0</v>
      </c>
      <c r="AG384" s="4">
        <f ca="1">IF(Table1[[#This Row],[field of work]] = "general work", 1,0)</f>
        <v>0</v>
      </c>
      <c r="AH384" s="4">
        <f ca="1">IF(Table1[[#This Row],[field of work]] = "agriculture", 1,0)</f>
        <v>1</v>
      </c>
      <c r="AI384" s="4"/>
      <c r="AJ384" s="4"/>
      <c r="AK384" s="4"/>
      <c r="AL384" s="4"/>
      <c r="AM384" s="4"/>
      <c r="AN384" s="4"/>
      <c r="AO384" s="8"/>
      <c r="AP384" s="18">
        <f t="shared" ca="1" si="153"/>
        <v>2988.1589911460892</v>
      </c>
      <c r="AQ384" s="19"/>
      <c r="AR384" s="23">
        <f ca="1">IF(Table1[[#This Row],[Debt]]&gt;$AS$2,1,0)</f>
        <v>1</v>
      </c>
      <c r="AS384" s="24"/>
      <c r="AT384" s="24"/>
      <c r="AU384" s="19"/>
      <c r="AV384" s="24"/>
      <c r="AW384" s="82">
        <f ca="1">Table1[[#This Row],[Mortage left]]/Table1[[#This Row],[Value of the house]]</f>
        <v>0.5631198185980244</v>
      </c>
      <c r="AX384" s="29">
        <f t="shared" ca="1" si="154"/>
        <v>0</v>
      </c>
      <c r="AY384" s="30"/>
      <c r="AZ384" s="19"/>
      <c r="BA384" s="68">
        <f ca="1" xml:space="preserve"> IF(Table1[[#This Row],[Area]]="Sedi Beshr",Table1[[#This Row],[Income]],0)</f>
        <v>0</v>
      </c>
      <c r="BB384" s="65"/>
      <c r="BC384" s="65">
        <f ca="1" xml:space="preserve"> IF(Table1[[#This Row],[Area]]="Miami",Table1[[#This Row],[Income]],0)</f>
        <v>0</v>
      </c>
      <c r="BD384" s="65"/>
      <c r="BE384" s="65">
        <f ca="1" xml:space="preserve"> IF(Table1[[#This Row],[Area]]="El-Shatbi",Table1[[#This Row],[Income]],0)</f>
        <v>0</v>
      </c>
      <c r="BF384" s="65"/>
      <c r="BG384" s="65">
        <f ca="1" xml:space="preserve"> IF(Table1[[#This Row],[Area]]="el-Hanovil",Table1[[#This Row],[Income]],0)</f>
        <v>3666</v>
      </c>
      <c r="BH384" s="65"/>
      <c r="BI384" s="65">
        <f ca="1" xml:space="preserve"> IF(Table1[[#This Row],[Area]]="El-Dekhila",Table1[[#This Row],[Income]],0)</f>
        <v>0</v>
      </c>
      <c r="BJ384" s="66"/>
      <c r="BK384" s="16"/>
      <c r="BL384" s="68">
        <f ca="1"/>
        <v>1442</v>
      </c>
      <c r="BM384" s="65"/>
      <c r="BN384" s="65">
        <f ca="1"/>
        <v>0</v>
      </c>
      <c r="BO384" s="65"/>
      <c r="BP384" s="65">
        <f ca="1"/>
        <v>0</v>
      </c>
      <c r="BQ384" s="65"/>
      <c r="BR384" s="65">
        <f ca="1"/>
        <v>0</v>
      </c>
      <c r="BS384" s="65"/>
      <c r="BT384" s="65">
        <f ca="1"/>
        <v>0</v>
      </c>
      <c r="BU384" s="24"/>
      <c r="BV384" s="65">
        <f ca="1"/>
        <v>0</v>
      </c>
      <c r="BW384" s="19"/>
      <c r="BX384" s="16"/>
      <c r="BY384" s="56">
        <f ca="1">IF(Table1[[#This Row],[Debt]]&gt;Table1[[#This Row],[Income]],1,0)</f>
        <v>0</v>
      </c>
      <c r="BZ384" s="19"/>
      <c r="CA384" s="24"/>
      <c r="CB384" s="76">
        <f t="shared" ca="1" si="155"/>
        <v>26</v>
      </c>
      <c r="CC384" s="24"/>
      <c r="CD384" s="19"/>
      <c r="CE384" s="16"/>
      <c r="CF384" s="16"/>
      <c r="CG384" s="16"/>
      <c r="CH384" s="16"/>
    </row>
    <row r="385" spans="1:86" x14ac:dyDescent="0.35">
      <c r="A385" s="1">
        <f t="shared" ca="1" si="131"/>
        <v>1</v>
      </c>
      <c r="B385" s="1" t="str">
        <f t="shared" ca="1" si="132"/>
        <v>Women</v>
      </c>
      <c r="C385" s="1">
        <f t="shared" ca="1" si="133"/>
        <v>21</v>
      </c>
      <c r="D385" s="1">
        <f t="shared" ca="1" si="134"/>
        <v>3</v>
      </c>
      <c r="E385" s="1" t="str">
        <f t="shared" ca="1" si="135"/>
        <v>teaching</v>
      </c>
      <c r="F385" s="1">
        <f t="shared" ca="1" si="136"/>
        <v>4</v>
      </c>
      <c r="G385" s="1" t="str">
        <f t="shared" ca="1" si="137"/>
        <v>technical</v>
      </c>
      <c r="H385" s="1">
        <f t="shared" ca="1" si="138"/>
        <v>1</v>
      </c>
      <c r="I385" s="1">
        <f t="shared" ca="1" si="130"/>
        <v>2</v>
      </c>
      <c r="J385" s="70">
        <f t="shared" ca="1" si="139"/>
        <v>3667</v>
      </c>
      <c r="K385" s="1">
        <f t="shared" ca="1" si="140"/>
        <v>4</v>
      </c>
      <c r="L385" s="1" t="str">
        <f t="shared" ca="1" si="141"/>
        <v>El-Dekhila</v>
      </c>
      <c r="M385" s="70">
        <f t="shared" ca="1" si="142"/>
        <v>18335</v>
      </c>
      <c r="N385" s="70">
        <f t="shared" ca="1" si="143"/>
        <v>4494.8438877331482</v>
      </c>
      <c r="O385" s="70">
        <f t="shared" ca="1" si="144"/>
        <v>2798.7801158126408</v>
      </c>
      <c r="P385" s="70">
        <f t="shared" ca="1" si="145"/>
        <v>1854</v>
      </c>
      <c r="Q385" s="70">
        <f t="shared" ca="1" si="146"/>
        <v>6755.6576344587947</v>
      </c>
      <c r="R385" s="70">
        <f t="shared" ca="1" si="147"/>
        <v>1110.9131213292994</v>
      </c>
      <c r="S385" s="70">
        <f t="shared" ca="1" si="148"/>
        <v>22244.693237141943</v>
      </c>
      <c r="T385" s="70">
        <f t="shared" ca="1" si="149"/>
        <v>13104.501522191942</v>
      </c>
      <c r="U385" s="70">
        <f t="shared" ca="1" si="150"/>
        <v>9140.1917149500005</v>
      </c>
      <c r="W385" s="7">
        <f t="shared" ca="1" si="151"/>
        <v>1</v>
      </c>
      <c r="X385" s="4">
        <f t="shared" ca="1" si="152"/>
        <v>0</v>
      </c>
      <c r="Y385" s="4"/>
      <c r="Z385" s="4"/>
      <c r="AA385" s="8"/>
      <c r="AC385" s="7">
        <f ca="1">IF(Table1[[#This Row],[field of work]] = "teaching",1,0)</f>
        <v>1</v>
      </c>
      <c r="AD385" s="4">
        <f ca="1">IF(Table1[[#This Row],[field of work]] = "health", 1,0)</f>
        <v>0</v>
      </c>
      <c r="AE385" s="4">
        <f ca="1">IF(Table1[[#This Row],[field of work]] = "construction", 1,0)</f>
        <v>0</v>
      </c>
      <c r="AF385" s="4">
        <f ca="1">IF(Table1[[#This Row],[field of work]] = "IT", 1,0)</f>
        <v>0</v>
      </c>
      <c r="AG385" s="4">
        <f ca="1">IF(Table1[[#This Row],[field of work]] = "general work", 1,0)</f>
        <v>0</v>
      </c>
      <c r="AH385" s="4">
        <f ca="1">IF(Table1[[#This Row],[field of work]] = "agriculture", 1,0)</f>
        <v>0</v>
      </c>
      <c r="AI385" s="4"/>
      <c r="AJ385" s="4"/>
      <c r="AK385" s="4"/>
      <c r="AL385" s="4"/>
      <c r="AM385" s="4"/>
      <c r="AN385" s="4"/>
      <c r="AO385" s="8"/>
      <c r="AP385" s="18">
        <f t="shared" ca="1" si="153"/>
        <v>1399.3900579063204</v>
      </c>
      <c r="AQ385" s="19"/>
      <c r="AR385" s="23">
        <f ca="1">IF(Table1[[#This Row],[Debt]]&gt;$AS$2,1,0)</f>
        <v>1</v>
      </c>
      <c r="AS385" s="24"/>
      <c r="AT385" s="24"/>
      <c r="AU385" s="19"/>
      <c r="AV385" s="24"/>
      <c r="AW385" s="82">
        <f ca="1">Table1[[#This Row],[Mortage left]]/Table1[[#This Row],[Value of the house]]</f>
        <v>0.24515101651121615</v>
      </c>
      <c r="AX385" s="29">
        <f t="shared" ca="1" si="154"/>
        <v>1</v>
      </c>
      <c r="AY385" s="30"/>
      <c r="AZ385" s="19"/>
      <c r="BA385" s="68">
        <f ca="1" xml:space="preserve"> IF(Table1[[#This Row],[Area]]="Sedi Beshr",Table1[[#This Row],[Income]],0)</f>
        <v>0</v>
      </c>
      <c r="BB385" s="65"/>
      <c r="BC385" s="65">
        <f ca="1" xml:space="preserve"> IF(Table1[[#This Row],[Area]]="Miami",Table1[[#This Row],[Income]],0)</f>
        <v>0</v>
      </c>
      <c r="BD385" s="65"/>
      <c r="BE385" s="65">
        <f ca="1" xml:space="preserve"> IF(Table1[[#This Row],[Area]]="El-Shatbi",Table1[[#This Row],[Income]],0)</f>
        <v>0</v>
      </c>
      <c r="BF385" s="65"/>
      <c r="BG385" s="65">
        <f ca="1" xml:space="preserve"> IF(Table1[[#This Row],[Area]]="el-Hanovil",Table1[[#This Row],[Income]],0)</f>
        <v>0</v>
      </c>
      <c r="BH385" s="65"/>
      <c r="BI385" s="65">
        <f ca="1" xml:space="preserve"> IF(Table1[[#This Row],[Area]]="El-Dekhila",Table1[[#This Row],[Income]],0)</f>
        <v>3667</v>
      </c>
      <c r="BJ385" s="66"/>
      <c r="BK385" s="16"/>
      <c r="BL385" s="68">
        <f ca="1"/>
        <v>0</v>
      </c>
      <c r="BM385" s="65"/>
      <c r="BN385" s="65">
        <f ca="1"/>
        <v>0</v>
      </c>
      <c r="BO385" s="65"/>
      <c r="BP385" s="65">
        <f ca="1"/>
        <v>0</v>
      </c>
      <c r="BQ385" s="65"/>
      <c r="BR385" s="65">
        <f ca="1"/>
        <v>0</v>
      </c>
      <c r="BS385" s="65"/>
      <c r="BT385" s="65">
        <f ca="1"/>
        <v>0</v>
      </c>
      <c r="BU385" s="24"/>
      <c r="BV385" s="65">
        <f ca="1"/>
        <v>3666</v>
      </c>
      <c r="BW385" s="19"/>
      <c r="BX385" s="16"/>
      <c r="BY385" s="56">
        <f ca="1">IF(Table1[[#This Row],[Debt]]&gt;Table1[[#This Row],[Income]],1,0)</f>
        <v>1</v>
      </c>
      <c r="BZ385" s="19"/>
      <c r="CA385" s="24"/>
      <c r="CB385" s="76">
        <f t="shared" ca="1" si="155"/>
        <v>32</v>
      </c>
      <c r="CC385" s="24"/>
      <c r="CD385" s="19"/>
      <c r="CE385" s="16"/>
      <c r="CF385" s="16"/>
      <c r="CG385" s="16"/>
      <c r="CH385" s="16"/>
    </row>
    <row r="386" spans="1:86" x14ac:dyDescent="0.35">
      <c r="A386" s="1">
        <f t="shared" ca="1" si="131"/>
        <v>1</v>
      </c>
      <c r="B386" s="1" t="str">
        <f t="shared" ca="1" si="132"/>
        <v>Women</v>
      </c>
      <c r="C386" s="1">
        <f t="shared" ca="1" si="133"/>
        <v>30</v>
      </c>
      <c r="D386" s="1">
        <f t="shared" ca="1" si="134"/>
        <v>5</v>
      </c>
      <c r="E386" s="1" t="str">
        <f t="shared" ca="1" si="135"/>
        <v>general work</v>
      </c>
      <c r="F386" s="1">
        <f t="shared" ca="1" si="136"/>
        <v>3</v>
      </c>
      <c r="G386" s="1" t="str">
        <f t="shared" ca="1" si="137"/>
        <v>university</v>
      </c>
      <c r="H386" s="1">
        <f t="shared" ca="1" si="138"/>
        <v>1</v>
      </c>
      <c r="I386" s="1">
        <f t="shared" ca="1" si="130"/>
        <v>1</v>
      </c>
      <c r="J386" s="70">
        <f t="shared" ca="1" si="139"/>
        <v>3528</v>
      </c>
      <c r="K386" s="1">
        <f t="shared" ca="1" si="140"/>
        <v>4</v>
      </c>
      <c r="L386" s="1" t="str">
        <f t="shared" ca="1" si="141"/>
        <v>El-Dekhila</v>
      </c>
      <c r="M386" s="70">
        <f t="shared" ca="1" si="142"/>
        <v>14112</v>
      </c>
      <c r="N386" s="70">
        <f t="shared" ca="1" si="143"/>
        <v>4095.8793786932238</v>
      </c>
      <c r="O386" s="70">
        <f t="shared" ca="1" si="144"/>
        <v>1829.6606752332134</v>
      </c>
      <c r="P386" s="70">
        <f t="shared" ca="1" si="145"/>
        <v>1703</v>
      </c>
      <c r="Q386" s="70">
        <f t="shared" ca="1" si="146"/>
        <v>6635.4669914481301</v>
      </c>
      <c r="R386" s="70">
        <f t="shared" ca="1" si="147"/>
        <v>2117.7860160859564</v>
      </c>
      <c r="S386" s="70">
        <f t="shared" ca="1" si="148"/>
        <v>18059.446691319172</v>
      </c>
      <c r="T386" s="70">
        <f t="shared" ca="1" si="149"/>
        <v>12434.346370141353</v>
      </c>
      <c r="U386" s="70">
        <f t="shared" ca="1" si="150"/>
        <v>5625.1003211778188</v>
      </c>
      <c r="W386" s="7">
        <f t="shared" ca="1" si="151"/>
        <v>1</v>
      </c>
      <c r="X386" s="4">
        <f t="shared" ca="1" si="152"/>
        <v>0</v>
      </c>
      <c r="Y386" s="4"/>
      <c r="Z386" s="4"/>
      <c r="AA386" s="8"/>
      <c r="AC386" s="7">
        <f ca="1">IF(Table1[[#This Row],[field of work]] = "teaching",1,0)</f>
        <v>0</v>
      </c>
      <c r="AD386" s="4">
        <f ca="1">IF(Table1[[#This Row],[field of work]] = "health", 1,0)</f>
        <v>0</v>
      </c>
      <c r="AE386" s="4">
        <f ca="1">IF(Table1[[#This Row],[field of work]] = "construction", 1,0)</f>
        <v>0</v>
      </c>
      <c r="AF386" s="4">
        <f ca="1">IF(Table1[[#This Row],[field of work]] = "IT", 1,0)</f>
        <v>0</v>
      </c>
      <c r="AG386" s="4">
        <f ca="1">IF(Table1[[#This Row],[field of work]] = "general work", 1,0)</f>
        <v>1</v>
      </c>
      <c r="AH386" s="4">
        <f ca="1">IF(Table1[[#This Row],[field of work]] = "agriculture", 1,0)</f>
        <v>0</v>
      </c>
      <c r="AI386" s="4"/>
      <c r="AJ386" s="4"/>
      <c r="AK386" s="4"/>
      <c r="AL386" s="4"/>
      <c r="AM386" s="4"/>
      <c r="AN386" s="4"/>
      <c r="AO386" s="8"/>
      <c r="AP386" s="18">
        <f t="shared" ca="1" si="153"/>
        <v>1829.6606752332134</v>
      </c>
      <c r="AQ386" s="19"/>
      <c r="AR386" s="23">
        <f ca="1">IF(Table1[[#This Row],[Debt]]&gt;$AS$2,1,0)</f>
        <v>1</v>
      </c>
      <c r="AS386" s="24"/>
      <c r="AT386" s="24"/>
      <c r="AU386" s="19"/>
      <c r="AV386" s="24"/>
      <c r="AW386" s="82">
        <f ca="1">Table1[[#This Row],[Mortage left]]/Table1[[#This Row],[Value of the house]]</f>
        <v>0.29024088567837469</v>
      </c>
      <c r="AX386" s="29">
        <f t="shared" ca="1" si="154"/>
        <v>1</v>
      </c>
      <c r="AY386" s="30"/>
      <c r="AZ386" s="19"/>
      <c r="BA386" s="68">
        <f ca="1" xml:space="preserve"> IF(Table1[[#This Row],[Area]]="Sedi Beshr",Table1[[#This Row],[Income]],0)</f>
        <v>0</v>
      </c>
      <c r="BB386" s="65"/>
      <c r="BC386" s="65">
        <f ca="1" xml:space="preserve"> IF(Table1[[#This Row],[Area]]="Miami",Table1[[#This Row],[Income]],0)</f>
        <v>0</v>
      </c>
      <c r="BD386" s="65"/>
      <c r="BE386" s="65">
        <f ca="1" xml:space="preserve"> IF(Table1[[#This Row],[Area]]="El-Shatbi",Table1[[#This Row],[Income]],0)</f>
        <v>0</v>
      </c>
      <c r="BF386" s="65"/>
      <c r="BG386" s="65">
        <f ca="1" xml:space="preserve"> IF(Table1[[#This Row],[Area]]="el-Hanovil",Table1[[#This Row],[Income]],0)</f>
        <v>0</v>
      </c>
      <c r="BH386" s="65"/>
      <c r="BI386" s="65">
        <f ca="1" xml:space="preserve"> IF(Table1[[#This Row],[Area]]="El-Dekhila",Table1[[#This Row],[Income]],0)</f>
        <v>3528</v>
      </c>
      <c r="BJ386" s="66"/>
      <c r="BK386" s="16"/>
      <c r="BL386" s="68">
        <f ca="1"/>
        <v>0</v>
      </c>
      <c r="BM386" s="65"/>
      <c r="BN386" s="65">
        <f ca="1"/>
        <v>0</v>
      </c>
      <c r="BO386" s="65"/>
      <c r="BP386" s="65">
        <f ca="1"/>
        <v>3667</v>
      </c>
      <c r="BQ386" s="65"/>
      <c r="BR386" s="65">
        <f ca="1"/>
        <v>0</v>
      </c>
      <c r="BS386" s="65"/>
      <c r="BT386" s="65">
        <f ca="1"/>
        <v>0</v>
      </c>
      <c r="BU386" s="24"/>
      <c r="BV386" s="65">
        <f ca="1"/>
        <v>0</v>
      </c>
      <c r="BW386" s="19"/>
      <c r="BX386" s="16"/>
      <c r="BY386" s="56">
        <f ca="1">IF(Table1[[#This Row],[Debt]]&gt;Table1[[#This Row],[Income]],1,0)</f>
        <v>1</v>
      </c>
      <c r="BZ386" s="19"/>
      <c r="CA386" s="24"/>
      <c r="CB386" s="76">
        <f t="shared" ca="1" si="155"/>
        <v>21</v>
      </c>
      <c r="CC386" s="24"/>
      <c r="CD386" s="19"/>
      <c r="CE386" s="16"/>
      <c r="CF386" s="16"/>
      <c r="CG386" s="16"/>
      <c r="CH386" s="16"/>
    </row>
    <row r="387" spans="1:86" x14ac:dyDescent="0.35">
      <c r="A387" s="1">
        <f t="shared" ca="1" si="131"/>
        <v>0</v>
      </c>
      <c r="B387" s="1" t="str">
        <f t="shared" ca="1" si="132"/>
        <v>Men</v>
      </c>
      <c r="C387" s="1">
        <f t="shared" ca="1" si="133"/>
        <v>22</v>
      </c>
      <c r="D387" s="1">
        <f t="shared" ca="1" si="134"/>
        <v>2</v>
      </c>
      <c r="E387" s="1" t="str">
        <f t="shared" ca="1" si="135"/>
        <v>construction</v>
      </c>
      <c r="F387" s="1">
        <f t="shared" ca="1" si="136"/>
        <v>5</v>
      </c>
      <c r="G387" s="1" t="str">
        <f t="shared" ca="1" si="137"/>
        <v>other</v>
      </c>
      <c r="H387" s="1">
        <f t="shared" ca="1" si="138"/>
        <v>4</v>
      </c>
      <c r="I387" s="1">
        <f t="shared" ref="I387:I450" ca="1" si="156">RANDBETWEEN(1,3)</f>
        <v>3</v>
      </c>
      <c r="J387" s="70">
        <f t="shared" ca="1" si="139"/>
        <v>3245</v>
      </c>
      <c r="K387" s="1">
        <f t="shared" ca="1" si="140"/>
        <v>5</v>
      </c>
      <c r="L387" s="1" t="str">
        <f t="shared" ca="1" si="141"/>
        <v>Sedi Beshr</v>
      </c>
      <c r="M387" s="70">
        <f t="shared" ca="1" si="142"/>
        <v>16225</v>
      </c>
      <c r="N387" s="70">
        <f t="shared" ca="1" si="143"/>
        <v>4085.8754762206213</v>
      </c>
      <c r="O387" s="70">
        <f t="shared" ca="1" si="144"/>
        <v>7967.0206590359003</v>
      </c>
      <c r="P387" s="70">
        <f t="shared" ca="1" si="145"/>
        <v>4351</v>
      </c>
      <c r="Q387" s="70">
        <f t="shared" ca="1" si="146"/>
        <v>1755.4413899430108</v>
      </c>
      <c r="R387" s="70">
        <f t="shared" ca="1" si="147"/>
        <v>3210.8065115073096</v>
      </c>
      <c r="S387" s="70">
        <f t="shared" ca="1" si="148"/>
        <v>27402.827170543213</v>
      </c>
      <c r="T387" s="70">
        <f t="shared" ca="1" si="149"/>
        <v>10192.316866163632</v>
      </c>
      <c r="U387" s="70">
        <f t="shared" ca="1" si="150"/>
        <v>17210.510304379583</v>
      </c>
      <c r="W387" s="7">
        <f t="shared" ca="1" si="151"/>
        <v>0</v>
      </c>
      <c r="X387" s="4">
        <f t="shared" ca="1" si="152"/>
        <v>1</v>
      </c>
      <c r="Y387" s="4"/>
      <c r="Z387" s="4"/>
      <c r="AA387" s="8"/>
      <c r="AC387" s="7">
        <f ca="1">IF(Table1[[#This Row],[field of work]] = "teaching",1,0)</f>
        <v>0</v>
      </c>
      <c r="AD387" s="4">
        <f ca="1">IF(Table1[[#This Row],[field of work]] = "health", 1,0)</f>
        <v>0</v>
      </c>
      <c r="AE387" s="4">
        <f ca="1">IF(Table1[[#This Row],[field of work]] = "construction", 1,0)</f>
        <v>1</v>
      </c>
      <c r="AF387" s="4">
        <f ca="1">IF(Table1[[#This Row],[field of work]] = "IT", 1,0)</f>
        <v>0</v>
      </c>
      <c r="AG387" s="4">
        <f ca="1">IF(Table1[[#This Row],[field of work]] = "general work", 1,0)</f>
        <v>0</v>
      </c>
      <c r="AH387" s="4">
        <f ca="1">IF(Table1[[#This Row],[field of work]] = "agriculture", 1,0)</f>
        <v>0</v>
      </c>
      <c r="AI387" s="4"/>
      <c r="AJ387" s="4"/>
      <c r="AK387" s="4"/>
      <c r="AL387" s="4"/>
      <c r="AM387" s="4"/>
      <c r="AN387" s="4"/>
      <c r="AO387" s="8"/>
      <c r="AP387" s="18">
        <f t="shared" ca="1" si="153"/>
        <v>2655.6735530119668</v>
      </c>
      <c r="AQ387" s="19"/>
      <c r="AR387" s="23">
        <f ca="1">IF(Table1[[#This Row],[Debt]]&gt;$AS$2,1,0)</f>
        <v>1</v>
      </c>
      <c r="AS387" s="24"/>
      <c r="AT387" s="24"/>
      <c r="AU387" s="19"/>
      <c r="AV387" s="24"/>
      <c r="AW387" s="82">
        <f ca="1">Table1[[#This Row],[Mortage left]]/Table1[[#This Row],[Value of the house]]</f>
        <v>0.25182591532946819</v>
      </c>
      <c r="AX387" s="29">
        <f t="shared" ca="1" si="154"/>
        <v>1</v>
      </c>
      <c r="AY387" s="30"/>
      <c r="AZ387" s="19"/>
      <c r="BA387" s="68">
        <f ca="1" xml:space="preserve"> IF(Table1[[#This Row],[Area]]="Sedi Beshr",Table1[[#This Row],[Income]],0)</f>
        <v>3245</v>
      </c>
      <c r="BB387" s="65"/>
      <c r="BC387" s="65">
        <f ca="1" xml:space="preserve"> IF(Table1[[#This Row],[Area]]="Miami",Table1[[#This Row],[Income]],0)</f>
        <v>0</v>
      </c>
      <c r="BD387" s="65"/>
      <c r="BE387" s="65">
        <f ca="1" xml:space="preserve"> IF(Table1[[#This Row],[Area]]="El-Shatbi",Table1[[#This Row],[Income]],0)</f>
        <v>0</v>
      </c>
      <c r="BF387" s="65"/>
      <c r="BG387" s="65">
        <f ca="1" xml:space="preserve"> IF(Table1[[#This Row],[Area]]="el-Hanovil",Table1[[#This Row],[Income]],0)</f>
        <v>0</v>
      </c>
      <c r="BH387" s="65"/>
      <c r="BI387" s="65">
        <f ca="1" xml:space="preserve"> IF(Table1[[#This Row],[Area]]="El-Dekhila",Table1[[#This Row],[Income]],0)</f>
        <v>0</v>
      </c>
      <c r="BJ387" s="66"/>
      <c r="BK387" s="16"/>
      <c r="BL387" s="68">
        <f ca="1"/>
        <v>0</v>
      </c>
      <c r="BM387" s="65"/>
      <c r="BN387" s="65">
        <f ca="1"/>
        <v>0</v>
      </c>
      <c r="BO387" s="65"/>
      <c r="BP387" s="65">
        <f ca="1"/>
        <v>0</v>
      </c>
      <c r="BQ387" s="65"/>
      <c r="BR387" s="65">
        <f ca="1"/>
        <v>0</v>
      </c>
      <c r="BS387" s="65"/>
      <c r="BT387" s="65">
        <f ca="1"/>
        <v>3528</v>
      </c>
      <c r="BU387" s="24"/>
      <c r="BV387" s="65">
        <f ca="1"/>
        <v>0</v>
      </c>
      <c r="BW387" s="19"/>
      <c r="BX387" s="16"/>
      <c r="BY387" s="56">
        <f ca="1">IF(Table1[[#This Row],[Debt]]&gt;Table1[[#This Row],[Income]],1,0)</f>
        <v>0</v>
      </c>
      <c r="BZ387" s="19"/>
      <c r="CA387" s="24"/>
      <c r="CB387" s="76">
        <f t="shared" ca="1" si="155"/>
        <v>30</v>
      </c>
      <c r="CC387" s="24"/>
      <c r="CD387" s="19"/>
      <c r="CE387" s="16"/>
      <c r="CF387" s="16"/>
      <c r="CG387" s="16"/>
      <c r="CH387" s="16"/>
    </row>
    <row r="388" spans="1:86" x14ac:dyDescent="0.35">
      <c r="A388" s="1">
        <f t="shared" ref="A388:A451" ca="1" si="157">RANDBETWEEN(0,1)</f>
        <v>0</v>
      </c>
      <c r="B388" s="1" t="str">
        <f t="shared" ref="B388:B451" ca="1" si="158">IF(A388 = 1, "Women","Men")</f>
        <v>Men</v>
      </c>
      <c r="C388" s="1">
        <f t="shared" ref="C388:C451" ca="1" si="159">RANDBETWEEN(20,40)</f>
        <v>33</v>
      </c>
      <c r="D388" s="1">
        <f t="shared" ref="D388:D451" ca="1" si="160">RANDBETWEEN(1,6)</f>
        <v>5</v>
      </c>
      <c r="E388" s="1" t="str">
        <f t="shared" ref="E388:E451" ca="1" si="161">VLOOKUP(D388,$CJ$3:$CK$8,2)</f>
        <v>general work</v>
      </c>
      <c r="F388" s="1">
        <f t="shared" ref="F388:F451" ca="1" si="162">RANDBETWEEN(1,5)</f>
        <v>3</v>
      </c>
      <c r="G388" s="1" t="str">
        <f t="shared" ref="G388:G451" ca="1" si="163">VLOOKUP(F388,$CL$3:$CM$7,2)</f>
        <v>university</v>
      </c>
      <c r="H388" s="1">
        <f t="shared" ref="H388:H451" ca="1" si="164">RANDBETWEEN(0,4)</f>
        <v>4</v>
      </c>
      <c r="I388" s="1">
        <f t="shared" ca="1" si="156"/>
        <v>2</v>
      </c>
      <c r="J388" s="70">
        <f t="shared" ref="J388:J451" ca="1" si="165">RANDBETWEEN(1000,7000)</f>
        <v>1404</v>
      </c>
      <c r="K388" s="1">
        <f t="shared" ref="K388:K451" ca="1" si="166">RANDBETWEEN(1,5)</f>
        <v>4</v>
      </c>
      <c r="L388" s="1" t="str">
        <f t="shared" ref="L388:L451" ca="1" si="167">VLOOKUP(K388,$CN$3:$CO$7,2)</f>
        <v>El-Dekhila</v>
      </c>
      <c r="M388" s="70">
        <f t="shared" ref="M388:M451" ca="1" si="168">J388*RANDBETWEEN(3,6)</f>
        <v>8424</v>
      </c>
      <c r="N388" s="70">
        <f t="shared" ref="N388:N451" ca="1" si="169">RAND()*M388</f>
        <v>1015.1130835942263</v>
      </c>
      <c r="O388" s="70">
        <f t="shared" ref="O388:O451" ca="1" si="170">I388*RAND()*J388</f>
        <v>867.67385658225442</v>
      </c>
      <c r="P388" s="70">
        <f t="shared" ref="P388:P451" ca="1" si="171">RANDBETWEEN(0,O388)</f>
        <v>588</v>
      </c>
      <c r="Q388" s="70">
        <f t="shared" ref="Q388:Q451" ca="1" si="172">RAND()*J388*2</f>
        <v>615.91083981521626</v>
      </c>
      <c r="R388" s="70">
        <f t="shared" ref="R388:R451" ca="1" si="173">RAND()*J388*1.5</f>
        <v>607.56527666610202</v>
      </c>
      <c r="S388" s="70">
        <f t="shared" ref="S388:S451" ca="1" si="174">O388+M388+R388</f>
        <v>9899.2391332483567</v>
      </c>
      <c r="T388" s="70">
        <f t="shared" ref="T388:T451" ca="1" si="175">N388+P388+Q388</f>
        <v>2219.0239234094424</v>
      </c>
      <c r="U388" s="70">
        <f t="shared" ref="U388:U451" ca="1" si="176">S388-T388</f>
        <v>7680.2152098389142</v>
      </c>
      <c r="W388" s="7">
        <f t="shared" ref="W388:W451" ca="1" si="177">IF(B388="Women",1,0)</f>
        <v>0</v>
      </c>
      <c r="X388" s="4">
        <f t="shared" ref="X388:X451" ca="1" si="178">IF(B388 = "Men",1,0)</f>
        <v>1</v>
      </c>
      <c r="Y388" s="4"/>
      <c r="Z388" s="4"/>
      <c r="AA388" s="8"/>
      <c r="AC388" s="7">
        <f ca="1">IF(Table1[[#This Row],[field of work]] = "teaching",1,0)</f>
        <v>0</v>
      </c>
      <c r="AD388" s="4">
        <f ca="1">IF(Table1[[#This Row],[field of work]] = "health", 1,0)</f>
        <v>0</v>
      </c>
      <c r="AE388" s="4">
        <f ca="1">IF(Table1[[#This Row],[field of work]] = "construction", 1,0)</f>
        <v>0</v>
      </c>
      <c r="AF388" s="4">
        <f ca="1">IF(Table1[[#This Row],[field of work]] = "IT", 1,0)</f>
        <v>0</v>
      </c>
      <c r="AG388" s="4">
        <f ca="1">IF(Table1[[#This Row],[field of work]] = "general work", 1,0)</f>
        <v>1</v>
      </c>
      <c r="AH388" s="4">
        <f ca="1">IF(Table1[[#This Row],[field of work]] = "agriculture", 1,0)</f>
        <v>0</v>
      </c>
      <c r="AI388" s="4"/>
      <c r="AJ388" s="4"/>
      <c r="AK388" s="4"/>
      <c r="AL388" s="4"/>
      <c r="AM388" s="4"/>
      <c r="AN388" s="4"/>
      <c r="AO388" s="8"/>
      <c r="AP388" s="18">
        <f t="shared" ref="AP388:AP451" ca="1" si="179" xml:space="preserve"> O388/I388</f>
        <v>433.83692829112721</v>
      </c>
      <c r="AQ388" s="19"/>
      <c r="AR388" s="23">
        <f ca="1">IF(Table1[[#This Row],[Debt]]&gt;$AS$2,1,0)</f>
        <v>0</v>
      </c>
      <c r="AS388" s="24"/>
      <c r="AT388" s="24"/>
      <c r="AU388" s="19"/>
      <c r="AV388" s="24"/>
      <c r="AW388" s="82">
        <f ca="1">Table1[[#This Row],[Mortage left]]/Table1[[#This Row],[Value of the house]]</f>
        <v>0.12050250280083408</v>
      </c>
      <c r="AX388" s="29">
        <f t="shared" ref="AX388:AX451" ca="1" si="180">IF(AW388&lt;$AY$2,1,0)</f>
        <v>1</v>
      </c>
      <c r="AY388" s="30"/>
      <c r="AZ388" s="19"/>
      <c r="BA388" s="68">
        <f ca="1" xml:space="preserve"> IF(Table1[[#This Row],[Area]]="Sedi Beshr",Table1[[#This Row],[Income]],0)</f>
        <v>0</v>
      </c>
      <c r="BB388" s="65"/>
      <c r="BC388" s="65">
        <f ca="1" xml:space="preserve"> IF(Table1[[#This Row],[Area]]="Miami",Table1[[#This Row],[Income]],0)</f>
        <v>0</v>
      </c>
      <c r="BD388" s="65"/>
      <c r="BE388" s="65">
        <f ca="1" xml:space="preserve"> IF(Table1[[#This Row],[Area]]="El-Shatbi",Table1[[#This Row],[Income]],0)</f>
        <v>0</v>
      </c>
      <c r="BF388" s="65"/>
      <c r="BG388" s="65">
        <f ca="1" xml:space="preserve"> IF(Table1[[#This Row],[Area]]="el-Hanovil",Table1[[#This Row],[Income]],0)</f>
        <v>0</v>
      </c>
      <c r="BH388" s="65"/>
      <c r="BI388" s="65">
        <f ca="1" xml:space="preserve"> IF(Table1[[#This Row],[Area]]="El-Dekhila",Table1[[#This Row],[Income]],0)</f>
        <v>1404</v>
      </c>
      <c r="BJ388" s="66"/>
      <c r="BK388" s="16"/>
      <c r="BL388" s="68">
        <f ca="1"/>
        <v>0</v>
      </c>
      <c r="BM388" s="65"/>
      <c r="BN388" s="65">
        <f ca="1"/>
        <v>3245</v>
      </c>
      <c r="BO388" s="65"/>
      <c r="BP388" s="65">
        <f ca="1"/>
        <v>0</v>
      </c>
      <c r="BQ388" s="65"/>
      <c r="BR388" s="65">
        <f ca="1"/>
        <v>0</v>
      </c>
      <c r="BS388" s="65"/>
      <c r="BT388" s="65">
        <f ca="1"/>
        <v>0</v>
      </c>
      <c r="BU388" s="24"/>
      <c r="BV388" s="65">
        <f ca="1"/>
        <v>0</v>
      </c>
      <c r="BW388" s="19"/>
      <c r="BX388" s="16"/>
      <c r="BY388" s="56">
        <f ca="1">IF(Table1[[#This Row],[Debt]]&gt;Table1[[#This Row],[Income]],1,0)</f>
        <v>0</v>
      </c>
      <c r="BZ388" s="19"/>
      <c r="CA388" s="24"/>
      <c r="CB388" s="76">
        <f t="shared" ca="1" si="155"/>
        <v>22</v>
      </c>
      <c r="CC388" s="24"/>
      <c r="CD388" s="19"/>
      <c r="CE388" s="16"/>
      <c r="CF388" s="16"/>
      <c r="CG388" s="16"/>
      <c r="CH388" s="16"/>
    </row>
    <row r="389" spans="1:86" x14ac:dyDescent="0.35">
      <c r="A389" s="1">
        <f t="shared" ca="1" si="157"/>
        <v>0</v>
      </c>
      <c r="B389" s="1" t="str">
        <f t="shared" ca="1" si="158"/>
        <v>Men</v>
      </c>
      <c r="C389" s="1">
        <f t="shared" ca="1" si="159"/>
        <v>25</v>
      </c>
      <c r="D389" s="1">
        <f t="shared" ca="1" si="160"/>
        <v>2</v>
      </c>
      <c r="E389" s="1" t="str">
        <f t="shared" ca="1" si="161"/>
        <v>construction</v>
      </c>
      <c r="F389" s="1">
        <f t="shared" ca="1" si="162"/>
        <v>4</v>
      </c>
      <c r="G389" s="1" t="str">
        <f t="shared" ca="1" si="163"/>
        <v>technical</v>
      </c>
      <c r="H389" s="1">
        <f t="shared" ca="1" si="164"/>
        <v>0</v>
      </c>
      <c r="I389" s="1">
        <f t="shared" ca="1" si="156"/>
        <v>1</v>
      </c>
      <c r="J389" s="70">
        <f t="shared" ca="1" si="165"/>
        <v>3079</v>
      </c>
      <c r="K389" s="1">
        <f t="shared" ca="1" si="166"/>
        <v>2</v>
      </c>
      <c r="L389" s="1" t="str">
        <f t="shared" ca="1" si="167"/>
        <v>Miami</v>
      </c>
      <c r="M389" s="70">
        <f t="shared" ca="1" si="168"/>
        <v>9237</v>
      </c>
      <c r="N389" s="70">
        <f t="shared" ca="1" si="169"/>
        <v>8975.2207378317726</v>
      </c>
      <c r="O389" s="70">
        <f t="shared" ca="1" si="170"/>
        <v>1816.1159512003799</v>
      </c>
      <c r="P389" s="70">
        <f t="shared" ca="1" si="171"/>
        <v>957</v>
      </c>
      <c r="Q389" s="70">
        <f t="shared" ca="1" si="172"/>
        <v>4408.7501103133181</v>
      </c>
      <c r="R389" s="70">
        <f t="shared" ca="1" si="173"/>
        <v>1938.1965835528963</v>
      </c>
      <c r="S389" s="70">
        <f t="shared" ca="1" si="174"/>
        <v>12991.312534753277</v>
      </c>
      <c r="T389" s="70">
        <f t="shared" ca="1" si="175"/>
        <v>14340.970848145091</v>
      </c>
      <c r="U389" s="70">
        <f t="shared" ca="1" si="176"/>
        <v>-1349.6583133918139</v>
      </c>
      <c r="W389" s="7">
        <f t="shared" ca="1" si="177"/>
        <v>0</v>
      </c>
      <c r="X389" s="4">
        <f t="shared" ca="1" si="178"/>
        <v>1</v>
      </c>
      <c r="Y389" s="4"/>
      <c r="Z389" s="4"/>
      <c r="AA389" s="8"/>
      <c r="AC389" s="7">
        <f ca="1">IF(Table1[[#This Row],[field of work]] = "teaching",1,0)</f>
        <v>0</v>
      </c>
      <c r="AD389" s="4">
        <f ca="1">IF(Table1[[#This Row],[field of work]] = "health", 1,0)</f>
        <v>0</v>
      </c>
      <c r="AE389" s="4">
        <f ca="1">IF(Table1[[#This Row],[field of work]] = "construction", 1,0)</f>
        <v>1</v>
      </c>
      <c r="AF389" s="4">
        <f ca="1">IF(Table1[[#This Row],[field of work]] = "IT", 1,0)</f>
        <v>0</v>
      </c>
      <c r="AG389" s="4">
        <f ca="1">IF(Table1[[#This Row],[field of work]] = "general work", 1,0)</f>
        <v>0</v>
      </c>
      <c r="AH389" s="4">
        <f ca="1">IF(Table1[[#This Row],[field of work]] = "agriculture", 1,0)</f>
        <v>0</v>
      </c>
      <c r="AI389" s="4"/>
      <c r="AJ389" s="4"/>
      <c r="AK389" s="4"/>
      <c r="AL389" s="4"/>
      <c r="AM389" s="4"/>
      <c r="AN389" s="4"/>
      <c r="AO389" s="8"/>
      <c r="AP389" s="18">
        <f t="shared" ca="1" si="179"/>
        <v>1816.1159512003799</v>
      </c>
      <c r="AQ389" s="19"/>
      <c r="AR389" s="23">
        <f ca="1">IF(Table1[[#This Row],[Debt]]&gt;$AS$2,1,0)</f>
        <v>1</v>
      </c>
      <c r="AS389" s="24"/>
      <c r="AT389" s="24"/>
      <c r="AU389" s="19"/>
      <c r="AV389" s="24"/>
      <c r="AW389" s="82">
        <f ca="1">Table1[[#This Row],[Mortage left]]/Table1[[#This Row],[Value of the house]]</f>
        <v>0.97165970962777659</v>
      </c>
      <c r="AX389" s="29">
        <f t="shared" ca="1" si="180"/>
        <v>0</v>
      </c>
      <c r="AY389" s="30"/>
      <c r="AZ389" s="19"/>
      <c r="BA389" s="68">
        <f ca="1" xml:space="preserve"> IF(Table1[[#This Row],[Area]]="Sedi Beshr",Table1[[#This Row],[Income]],0)</f>
        <v>0</v>
      </c>
      <c r="BB389" s="65"/>
      <c r="BC389" s="65">
        <f ca="1" xml:space="preserve"> IF(Table1[[#This Row],[Area]]="Miami",Table1[[#This Row],[Income]],0)</f>
        <v>3079</v>
      </c>
      <c r="BD389" s="65"/>
      <c r="BE389" s="65">
        <f ca="1" xml:space="preserve"> IF(Table1[[#This Row],[Area]]="El-Shatbi",Table1[[#This Row],[Income]],0)</f>
        <v>0</v>
      </c>
      <c r="BF389" s="65"/>
      <c r="BG389" s="65">
        <f ca="1" xml:space="preserve"> IF(Table1[[#This Row],[Area]]="el-Hanovil",Table1[[#This Row],[Income]],0)</f>
        <v>0</v>
      </c>
      <c r="BH389" s="65"/>
      <c r="BI389" s="65">
        <f ca="1" xml:space="preserve"> IF(Table1[[#This Row],[Area]]="El-Dekhila",Table1[[#This Row],[Income]],0)</f>
        <v>0</v>
      </c>
      <c r="BJ389" s="66"/>
      <c r="BK389" s="16"/>
      <c r="BL389" s="68">
        <f ca="1"/>
        <v>0</v>
      </c>
      <c r="BM389" s="65"/>
      <c r="BN389" s="65">
        <f ca="1"/>
        <v>0</v>
      </c>
      <c r="BO389" s="65"/>
      <c r="BP389" s="65">
        <f ca="1"/>
        <v>0</v>
      </c>
      <c r="BQ389" s="65"/>
      <c r="BR389" s="65">
        <f ca="1"/>
        <v>0</v>
      </c>
      <c r="BS389" s="65"/>
      <c r="BT389" s="65">
        <f ca="1"/>
        <v>1404</v>
      </c>
      <c r="BU389" s="24"/>
      <c r="BV389" s="65">
        <f ca="1"/>
        <v>0</v>
      </c>
      <c r="BW389" s="19"/>
      <c r="BX389" s="16"/>
      <c r="BY389" s="56">
        <f ca="1">IF(Table1[[#This Row],[Debt]]&gt;Table1[[#This Row],[Income]],1,0)</f>
        <v>1</v>
      </c>
      <c r="BZ389" s="19"/>
      <c r="CA389" s="24"/>
      <c r="CB389" s="76">
        <f t="shared" ref="CB389:CB452" ca="1" si="181">IF(U388&gt;CC388, C388,0)</f>
        <v>33</v>
      </c>
      <c r="CC389" s="24"/>
      <c r="CD389" s="19"/>
      <c r="CE389" s="16"/>
      <c r="CF389" s="16"/>
      <c r="CG389" s="16"/>
      <c r="CH389" s="16"/>
    </row>
    <row r="390" spans="1:86" x14ac:dyDescent="0.35">
      <c r="A390" s="1">
        <f t="shared" ca="1" si="157"/>
        <v>0</v>
      </c>
      <c r="B390" s="1" t="str">
        <f t="shared" ca="1" si="158"/>
        <v>Men</v>
      </c>
      <c r="C390" s="1">
        <f t="shared" ca="1" si="159"/>
        <v>23</v>
      </c>
      <c r="D390" s="1">
        <f t="shared" ca="1" si="160"/>
        <v>1</v>
      </c>
      <c r="E390" s="1" t="str">
        <f t="shared" ca="1" si="161"/>
        <v>health</v>
      </c>
      <c r="F390" s="1">
        <f t="shared" ca="1" si="162"/>
        <v>4</v>
      </c>
      <c r="G390" s="1" t="str">
        <f t="shared" ca="1" si="163"/>
        <v>technical</v>
      </c>
      <c r="H390" s="1">
        <f t="shared" ca="1" si="164"/>
        <v>0</v>
      </c>
      <c r="I390" s="1">
        <f t="shared" ca="1" si="156"/>
        <v>1</v>
      </c>
      <c r="J390" s="70">
        <f t="shared" ca="1" si="165"/>
        <v>6657</v>
      </c>
      <c r="K390" s="1">
        <f t="shared" ca="1" si="166"/>
        <v>4</v>
      </c>
      <c r="L390" s="1" t="str">
        <f t="shared" ca="1" si="167"/>
        <v>El-Dekhila</v>
      </c>
      <c r="M390" s="70">
        <f t="shared" ca="1" si="168"/>
        <v>39942</v>
      </c>
      <c r="N390" s="70">
        <f t="shared" ca="1" si="169"/>
        <v>6207.8136955962464</v>
      </c>
      <c r="O390" s="70">
        <f t="shared" ca="1" si="170"/>
        <v>766.71847774802336</v>
      </c>
      <c r="P390" s="70">
        <f t="shared" ca="1" si="171"/>
        <v>686</v>
      </c>
      <c r="Q390" s="70">
        <f t="shared" ca="1" si="172"/>
        <v>9621.2790590412824</v>
      </c>
      <c r="R390" s="70">
        <f t="shared" ca="1" si="173"/>
        <v>2507.4770028092516</v>
      </c>
      <c r="S390" s="70">
        <f t="shared" ca="1" si="174"/>
        <v>43216.195480557275</v>
      </c>
      <c r="T390" s="70">
        <f t="shared" ca="1" si="175"/>
        <v>16515.092754637528</v>
      </c>
      <c r="U390" s="70">
        <f t="shared" ca="1" si="176"/>
        <v>26701.102725919747</v>
      </c>
      <c r="W390" s="7">
        <f t="shared" ca="1" si="177"/>
        <v>0</v>
      </c>
      <c r="X390" s="4">
        <f t="shared" ca="1" si="178"/>
        <v>1</v>
      </c>
      <c r="Y390" s="4"/>
      <c r="Z390" s="4"/>
      <c r="AA390" s="8"/>
      <c r="AC390" s="7">
        <f ca="1">IF(Table1[[#This Row],[field of work]] = "teaching",1,0)</f>
        <v>0</v>
      </c>
      <c r="AD390" s="4">
        <f ca="1">IF(Table1[[#This Row],[field of work]] = "health", 1,0)</f>
        <v>1</v>
      </c>
      <c r="AE390" s="4">
        <f ca="1">IF(Table1[[#This Row],[field of work]] = "construction", 1,0)</f>
        <v>0</v>
      </c>
      <c r="AF390" s="4">
        <f ca="1">IF(Table1[[#This Row],[field of work]] = "IT", 1,0)</f>
        <v>0</v>
      </c>
      <c r="AG390" s="4">
        <f ca="1">IF(Table1[[#This Row],[field of work]] = "general work", 1,0)</f>
        <v>0</v>
      </c>
      <c r="AH390" s="4">
        <f ca="1">IF(Table1[[#This Row],[field of work]] = "agriculture", 1,0)</f>
        <v>0</v>
      </c>
      <c r="AI390" s="4"/>
      <c r="AJ390" s="4"/>
      <c r="AK390" s="4"/>
      <c r="AL390" s="4"/>
      <c r="AM390" s="4"/>
      <c r="AN390" s="4"/>
      <c r="AO390" s="8"/>
      <c r="AP390" s="18">
        <f t="shared" ca="1" si="179"/>
        <v>766.71847774802336</v>
      </c>
      <c r="AQ390" s="19"/>
      <c r="AR390" s="23">
        <f ca="1">IF(Table1[[#This Row],[Debt]]&gt;$AS$2,1,0)</f>
        <v>1</v>
      </c>
      <c r="AS390" s="24"/>
      <c r="AT390" s="24"/>
      <c r="AU390" s="19"/>
      <c r="AV390" s="24"/>
      <c r="AW390" s="82">
        <f ca="1">Table1[[#This Row],[Mortage left]]/Table1[[#This Row],[Value of the house]]</f>
        <v>0.15542070240839834</v>
      </c>
      <c r="AX390" s="29">
        <f t="shared" ca="1" si="180"/>
        <v>1</v>
      </c>
      <c r="AY390" s="30"/>
      <c r="AZ390" s="19"/>
      <c r="BA390" s="68">
        <f ca="1" xml:space="preserve"> IF(Table1[[#This Row],[Area]]="Sedi Beshr",Table1[[#This Row],[Income]],0)</f>
        <v>0</v>
      </c>
      <c r="BB390" s="65"/>
      <c r="BC390" s="65">
        <f ca="1" xml:space="preserve"> IF(Table1[[#This Row],[Area]]="Miami",Table1[[#This Row],[Income]],0)</f>
        <v>0</v>
      </c>
      <c r="BD390" s="65"/>
      <c r="BE390" s="65">
        <f ca="1" xml:space="preserve"> IF(Table1[[#This Row],[Area]]="El-Shatbi",Table1[[#This Row],[Income]],0)</f>
        <v>0</v>
      </c>
      <c r="BF390" s="65"/>
      <c r="BG390" s="65">
        <f ca="1" xml:space="preserve"> IF(Table1[[#This Row],[Area]]="el-Hanovil",Table1[[#This Row],[Income]],0)</f>
        <v>0</v>
      </c>
      <c r="BH390" s="65"/>
      <c r="BI390" s="65">
        <f ca="1" xml:space="preserve"> IF(Table1[[#This Row],[Area]]="El-Dekhila",Table1[[#This Row],[Income]],0)</f>
        <v>6657</v>
      </c>
      <c r="BJ390" s="66"/>
      <c r="BK390" s="16"/>
      <c r="BL390" s="68">
        <f ca="1"/>
        <v>0</v>
      </c>
      <c r="BM390" s="65"/>
      <c r="BN390" s="65">
        <f ca="1"/>
        <v>3079</v>
      </c>
      <c r="BO390" s="65"/>
      <c r="BP390" s="65">
        <f ca="1"/>
        <v>0</v>
      </c>
      <c r="BQ390" s="65"/>
      <c r="BR390" s="65">
        <f ca="1"/>
        <v>0</v>
      </c>
      <c r="BS390" s="65"/>
      <c r="BT390" s="65">
        <f ca="1"/>
        <v>0</v>
      </c>
      <c r="BU390" s="24"/>
      <c r="BV390" s="65">
        <f ca="1"/>
        <v>0</v>
      </c>
      <c r="BW390" s="19"/>
      <c r="BX390" s="16"/>
      <c r="BY390" s="56">
        <f ca="1">IF(Table1[[#This Row],[Debt]]&gt;Table1[[#This Row],[Income]],1,0)</f>
        <v>1</v>
      </c>
      <c r="BZ390" s="19"/>
      <c r="CA390" s="24"/>
      <c r="CB390" s="76">
        <f t="shared" ca="1" si="181"/>
        <v>0</v>
      </c>
      <c r="CC390" s="24"/>
      <c r="CD390" s="19"/>
      <c r="CE390" s="16"/>
      <c r="CF390" s="16"/>
      <c r="CG390" s="16"/>
      <c r="CH390" s="16"/>
    </row>
    <row r="391" spans="1:86" x14ac:dyDescent="0.35">
      <c r="A391" s="1">
        <f t="shared" ca="1" si="157"/>
        <v>0</v>
      </c>
      <c r="B391" s="1" t="str">
        <f t="shared" ca="1" si="158"/>
        <v>Men</v>
      </c>
      <c r="C391" s="1">
        <f t="shared" ca="1" si="159"/>
        <v>26</v>
      </c>
      <c r="D391" s="1">
        <f t="shared" ca="1" si="160"/>
        <v>3</v>
      </c>
      <c r="E391" s="1" t="str">
        <f t="shared" ca="1" si="161"/>
        <v>teaching</v>
      </c>
      <c r="F391" s="1">
        <f t="shared" ca="1" si="162"/>
        <v>4</v>
      </c>
      <c r="G391" s="1" t="str">
        <f t="shared" ca="1" si="163"/>
        <v>technical</v>
      </c>
      <c r="H391" s="1">
        <f t="shared" ca="1" si="164"/>
        <v>4</v>
      </c>
      <c r="I391" s="1">
        <f t="shared" ca="1" si="156"/>
        <v>1</v>
      </c>
      <c r="J391" s="70">
        <f t="shared" ca="1" si="165"/>
        <v>5848</v>
      </c>
      <c r="K391" s="1">
        <f t="shared" ca="1" si="166"/>
        <v>4</v>
      </c>
      <c r="L391" s="1" t="str">
        <f t="shared" ca="1" si="167"/>
        <v>El-Dekhila</v>
      </c>
      <c r="M391" s="70">
        <f t="shared" ca="1" si="168"/>
        <v>17544</v>
      </c>
      <c r="N391" s="70">
        <f t="shared" ca="1" si="169"/>
        <v>9023.5130383794713</v>
      </c>
      <c r="O391" s="70">
        <f t="shared" ca="1" si="170"/>
        <v>350.08857961241551</v>
      </c>
      <c r="P391" s="70">
        <f t="shared" ca="1" si="171"/>
        <v>61</v>
      </c>
      <c r="Q391" s="70">
        <f t="shared" ca="1" si="172"/>
        <v>9032.5662475819991</v>
      </c>
      <c r="R391" s="70">
        <f t="shared" ca="1" si="173"/>
        <v>4443.8969378664115</v>
      </c>
      <c r="S391" s="70">
        <f t="shared" ca="1" si="174"/>
        <v>22337.985517478828</v>
      </c>
      <c r="T391" s="70">
        <f t="shared" ca="1" si="175"/>
        <v>18117.07928596147</v>
      </c>
      <c r="U391" s="70">
        <f t="shared" ca="1" si="176"/>
        <v>4220.9062315173578</v>
      </c>
      <c r="W391" s="7">
        <f t="shared" ca="1" si="177"/>
        <v>0</v>
      </c>
      <c r="X391" s="4">
        <f t="shared" ca="1" si="178"/>
        <v>1</v>
      </c>
      <c r="Y391" s="4"/>
      <c r="Z391" s="4"/>
      <c r="AA391" s="8"/>
      <c r="AC391" s="7">
        <f ca="1">IF(Table1[[#This Row],[field of work]] = "teaching",1,0)</f>
        <v>1</v>
      </c>
      <c r="AD391" s="4">
        <f ca="1">IF(Table1[[#This Row],[field of work]] = "health", 1,0)</f>
        <v>0</v>
      </c>
      <c r="AE391" s="4">
        <f ca="1">IF(Table1[[#This Row],[field of work]] = "construction", 1,0)</f>
        <v>0</v>
      </c>
      <c r="AF391" s="4">
        <f ca="1">IF(Table1[[#This Row],[field of work]] = "IT", 1,0)</f>
        <v>0</v>
      </c>
      <c r="AG391" s="4">
        <f ca="1">IF(Table1[[#This Row],[field of work]] = "general work", 1,0)</f>
        <v>0</v>
      </c>
      <c r="AH391" s="4">
        <f ca="1">IF(Table1[[#This Row],[field of work]] = "agriculture", 1,0)</f>
        <v>0</v>
      </c>
      <c r="AI391" s="4"/>
      <c r="AJ391" s="4"/>
      <c r="AK391" s="4"/>
      <c r="AL391" s="4"/>
      <c r="AM391" s="4"/>
      <c r="AN391" s="4"/>
      <c r="AO391" s="8"/>
      <c r="AP391" s="18">
        <f t="shared" ca="1" si="179"/>
        <v>350.08857961241551</v>
      </c>
      <c r="AQ391" s="19"/>
      <c r="AR391" s="23">
        <f ca="1">IF(Table1[[#This Row],[Debt]]&gt;$AS$2,1,0)</f>
        <v>1</v>
      </c>
      <c r="AS391" s="24"/>
      <c r="AT391" s="24"/>
      <c r="AU391" s="19"/>
      <c r="AV391" s="24"/>
      <c r="AW391" s="82">
        <f ca="1">Table1[[#This Row],[Mortage left]]/Table1[[#This Row],[Value of the house]]</f>
        <v>0.51433612849860189</v>
      </c>
      <c r="AX391" s="29">
        <f t="shared" ca="1" si="180"/>
        <v>0</v>
      </c>
      <c r="AY391" s="30"/>
      <c r="AZ391" s="19"/>
      <c r="BA391" s="68">
        <f ca="1" xml:space="preserve"> IF(Table1[[#This Row],[Area]]="Sedi Beshr",Table1[[#This Row],[Income]],0)</f>
        <v>0</v>
      </c>
      <c r="BB391" s="65"/>
      <c r="BC391" s="65">
        <f ca="1" xml:space="preserve"> IF(Table1[[#This Row],[Area]]="Miami",Table1[[#This Row],[Income]],0)</f>
        <v>0</v>
      </c>
      <c r="BD391" s="65"/>
      <c r="BE391" s="65">
        <f ca="1" xml:space="preserve"> IF(Table1[[#This Row],[Area]]="El-Shatbi",Table1[[#This Row],[Income]],0)</f>
        <v>0</v>
      </c>
      <c r="BF391" s="65"/>
      <c r="BG391" s="65">
        <f ca="1" xml:space="preserve"> IF(Table1[[#This Row],[Area]]="el-Hanovil",Table1[[#This Row],[Income]],0)</f>
        <v>0</v>
      </c>
      <c r="BH391" s="65"/>
      <c r="BI391" s="65">
        <f ca="1" xml:space="preserve"> IF(Table1[[#This Row],[Area]]="El-Dekhila",Table1[[#This Row],[Income]],0)</f>
        <v>5848</v>
      </c>
      <c r="BJ391" s="66"/>
      <c r="BK391" s="16"/>
      <c r="BL391" s="68">
        <f ca="1"/>
        <v>6657</v>
      </c>
      <c r="BM391" s="65"/>
      <c r="BN391" s="65">
        <f ca="1"/>
        <v>0</v>
      </c>
      <c r="BO391" s="65"/>
      <c r="BP391" s="65">
        <f ca="1"/>
        <v>0</v>
      </c>
      <c r="BQ391" s="65"/>
      <c r="BR391" s="65">
        <f ca="1"/>
        <v>0</v>
      </c>
      <c r="BS391" s="65"/>
      <c r="BT391" s="65">
        <f ca="1"/>
        <v>0</v>
      </c>
      <c r="BU391" s="24"/>
      <c r="BV391" s="65">
        <f ca="1"/>
        <v>0</v>
      </c>
      <c r="BW391" s="19"/>
      <c r="BX391" s="16"/>
      <c r="BY391" s="56">
        <f ca="1">IF(Table1[[#This Row],[Debt]]&gt;Table1[[#This Row],[Income]],1,0)</f>
        <v>1</v>
      </c>
      <c r="BZ391" s="19"/>
      <c r="CA391" s="24"/>
      <c r="CB391" s="76">
        <f t="shared" ca="1" si="181"/>
        <v>23</v>
      </c>
      <c r="CC391" s="24"/>
      <c r="CD391" s="19"/>
      <c r="CE391" s="16"/>
      <c r="CF391" s="16"/>
      <c r="CG391" s="16"/>
      <c r="CH391" s="16"/>
    </row>
    <row r="392" spans="1:86" x14ac:dyDescent="0.35">
      <c r="A392" s="1">
        <f t="shared" ca="1" si="157"/>
        <v>1</v>
      </c>
      <c r="B392" s="1" t="str">
        <f t="shared" ca="1" si="158"/>
        <v>Women</v>
      </c>
      <c r="C392" s="1">
        <f t="shared" ca="1" si="159"/>
        <v>30</v>
      </c>
      <c r="D392" s="1">
        <f t="shared" ca="1" si="160"/>
        <v>3</v>
      </c>
      <c r="E392" s="1" t="str">
        <f t="shared" ca="1" si="161"/>
        <v>teaching</v>
      </c>
      <c r="F392" s="1">
        <f t="shared" ca="1" si="162"/>
        <v>4</v>
      </c>
      <c r="G392" s="1" t="str">
        <f t="shared" ca="1" si="163"/>
        <v>technical</v>
      </c>
      <c r="H392" s="1">
        <f t="shared" ca="1" si="164"/>
        <v>3</v>
      </c>
      <c r="I392" s="1">
        <f t="shared" ca="1" si="156"/>
        <v>1</v>
      </c>
      <c r="J392" s="70">
        <f t="shared" ca="1" si="165"/>
        <v>6206</v>
      </c>
      <c r="K392" s="1">
        <f t="shared" ca="1" si="166"/>
        <v>5</v>
      </c>
      <c r="L392" s="1" t="str">
        <f t="shared" ca="1" si="167"/>
        <v>Sedi Beshr</v>
      </c>
      <c r="M392" s="70">
        <f t="shared" ca="1" si="168"/>
        <v>18618</v>
      </c>
      <c r="N392" s="70">
        <f t="shared" ca="1" si="169"/>
        <v>5882.2585584262424</v>
      </c>
      <c r="O392" s="70">
        <f t="shared" ca="1" si="170"/>
        <v>3553.0720037539195</v>
      </c>
      <c r="P392" s="70">
        <f t="shared" ca="1" si="171"/>
        <v>1170</v>
      </c>
      <c r="Q392" s="70">
        <f t="shared" ca="1" si="172"/>
        <v>6276.9289001986226</v>
      </c>
      <c r="R392" s="70">
        <f t="shared" ca="1" si="173"/>
        <v>4015.0682187622688</v>
      </c>
      <c r="S392" s="70">
        <f t="shared" ca="1" si="174"/>
        <v>26186.140222516191</v>
      </c>
      <c r="T392" s="70">
        <f t="shared" ca="1" si="175"/>
        <v>13329.187458624865</v>
      </c>
      <c r="U392" s="70">
        <f t="shared" ca="1" si="176"/>
        <v>12856.952763891326</v>
      </c>
      <c r="W392" s="7">
        <f t="shared" ca="1" si="177"/>
        <v>1</v>
      </c>
      <c r="X392" s="4">
        <f t="shared" ca="1" si="178"/>
        <v>0</v>
      </c>
      <c r="Y392" s="4"/>
      <c r="Z392" s="4"/>
      <c r="AA392" s="8"/>
      <c r="AC392" s="7">
        <f ca="1">IF(Table1[[#This Row],[field of work]] = "teaching",1,0)</f>
        <v>1</v>
      </c>
      <c r="AD392" s="4">
        <f ca="1">IF(Table1[[#This Row],[field of work]] = "health", 1,0)</f>
        <v>0</v>
      </c>
      <c r="AE392" s="4">
        <f ca="1">IF(Table1[[#This Row],[field of work]] = "construction", 1,0)</f>
        <v>0</v>
      </c>
      <c r="AF392" s="4">
        <f ca="1">IF(Table1[[#This Row],[field of work]] = "IT", 1,0)</f>
        <v>0</v>
      </c>
      <c r="AG392" s="4">
        <f ca="1">IF(Table1[[#This Row],[field of work]] = "general work", 1,0)</f>
        <v>0</v>
      </c>
      <c r="AH392" s="4">
        <f ca="1">IF(Table1[[#This Row],[field of work]] = "agriculture", 1,0)</f>
        <v>0</v>
      </c>
      <c r="AI392" s="4"/>
      <c r="AJ392" s="4"/>
      <c r="AK392" s="4"/>
      <c r="AL392" s="4"/>
      <c r="AM392" s="4"/>
      <c r="AN392" s="4"/>
      <c r="AO392" s="8"/>
      <c r="AP392" s="18">
        <f t="shared" ca="1" si="179"/>
        <v>3553.0720037539195</v>
      </c>
      <c r="AQ392" s="19"/>
      <c r="AR392" s="23">
        <f ca="1">IF(Table1[[#This Row],[Debt]]&gt;$AS$2,1,0)</f>
        <v>1</v>
      </c>
      <c r="AS392" s="24"/>
      <c r="AT392" s="24"/>
      <c r="AU392" s="19"/>
      <c r="AV392" s="24"/>
      <c r="AW392" s="82">
        <f ca="1">Table1[[#This Row],[Mortage left]]/Table1[[#This Row],[Value of the house]]</f>
        <v>0.31594470718800316</v>
      </c>
      <c r="AX392" s="29">
        <f t="shared" ca="1" si="180"/>
        <v>0</v>
      </c>
      <c r="AY392" s="30"/>
      <c r="AZ392" s="19"/>
      <c r="BA392" s="68">
        <f ca="1" xml:space="preserve"> IF(Table1[[#This Row],[Area]]="Sedi Beshr",Table1[[#This Row],[Income]],0)</f>
        <v>6206</v>
      </c>
      <c r="BB392" s="65"/>
      <c r="BC392" s="65">
        <f ca="1" xml:space="preserve"> IF(Table1[[#This Row],[Area]]="Miami",Table1[[#This Row],[Income]],0)</f>
        <v>0</v>
      </c>
      <c r="BD392" s="65"/>
      <c r="BE392" s="65">
        <f ca="1" xml:space="preserve"> IF(Table1[[#This Row],[Area]]="El-Shatbi",Table1[[#This Row],[Income]],0)</f>
        <v>0</v>
      </c>
      <c r="BF392" s="65"/>
      <c r="BG392" s="65">
        <f ca="1" xml:space="preserve"> IF(Table1[[#This Row],[Area]]="el-Hanovil",Table1[[#This Row],[Income]],0)</f>
        <v>0</v>
      </c>
      <c r="BH392" s="65"/>
      <c r="BI392" s="65">
        <f ca="1" xml:space="preserve"> IF(Table1[[#This Row],[Area]]="El-Dekhila",Table1[[#This Row],[Income]],0)</f>
        <v>0</v>
      </c>
      <c r="BJ392" s="66"/>
      <c r="BK392" s="16"/>
      <c r="BL392" s="68">
        <f ca="1"/>
        <v>0</v>
      </c>
      <c r="BM392" s="65"/>
      <c r="BN392" s="65">
        <f ca="1"/>
        <v>0</v>
      </c>
      <c r="BO392" s="65"/>
      <c r="BP392" s="65">
        <f ca="1"/>
        <v>5848</v>
      </c>
      <c r="BQ392" s="65"/>
      <c r="BR392" s="65">
        <f ca="1"/>
        <v>0</v>
      </c>
      <c r="BS392" s="65"/>
      <c r="BT392" s="65">
        <f ca="1"/>
        <v>0</v>
      </c>
      <c r="BU392" s="24"/>
      <c r="BV392" s="65">
        <f ca="1"/>
        <v>0</v>
      </c>
      <c r="BW392" s="19"/>
      <c r="BX392" s="16"/>
      <c r="BY392" s="56">
        <f ca="1">IF(Table1[[#This Row],[Debt]]&gt;Table1[[#This Row],[Income]],1,0)</f>
        <v>1</v>
      </c>
      <c r="BZ392" s="19"/>
      <c r="CA392" s="24"/>
      <c r="CB392" s="76">
        <f t="shared" ca="1" si="181"/>
        <v>26</v>
      </c>
      <c r="CC392" s="24"/>
      <c r="CD392" s="19"/>
      <c r="CE392" s="16"/>
      <c r="CF392" s="16"/>
      <c r="CG392" s="16"/>
      <c r="CH392" s="16"/>
    </row>
    <row r="393" spans="1:86" x14ac:dyDescent="0.35">
      <c r="A393" s="1">
        <f t="shared" ca="1" si="157"/>
        <v>1</v>
      </c>
      <c r="B393" s="1" t="str">
        <f t="shared" ca="1" si="158"/>
        <v>Women</v>
      </c>
      <c r="C393" s="1">
        <f t="shared" ca="1" si="159"/>
        <v>31</v>
      </c>
      <c r="D393" s="1">
        <f t="shared" ca="1" si="160"/>
        <v>5</v>
      </c>
      <c r="E393" s="1" t="str">
        <f t="shared" ca="1" si="161"/>
        <v>general work</v>
      </c>
      <c r="F393" s="1">
        <f t="shared" ca="1" si="162"/>
        <v>5</v>
      </c>
      <c r="G393" s="1" t="str">
        <f t="shared" ca="1" si="163"/>
        <v>other</v>
      </c>
      <c r="H393" s="1">
        <f t="shared" ca="1" si="164"/>
        <v>1</v>
      </c>
      <c r="I393" s="1">
        <f t="shared" ca="1" si="156"/>
        <v>1</v>
      </c>
      <c r="J393" s="70">
        <f t="shared" ca="1" si="165"/>
        <v>3809</v>
      </c>
      <c r="K393" s="1">
        <f t="shared" ca="1" si="166"/>
        <v>5</v>
      </c>
      <c r="L393" s="1" t="str">
        <f t="shared" ca="1" si="167"/>
        <v>Sedi Beshr</v>
      </c>
      <c r="M393" s="70">
        <f t="shared" ca="1" si="168"/>
        <v>15236</v>
      </c>
      <c r="N393" s="70">
        <f t="shared" ca="1" si="169"/>
        <v>7984.1903869359649</v>
      </c>
      <c r="O393" s="70">
        <f t="shared" ca="1" si="170"/>
        <v>3542.1715232606375</v>
      </c>
      <c r="P393" s="70">
        <f t="shared" ca="1" si="171"/>
        <v>800</v>
      </c>
      <c r="Q393" s="70">
        <f t="shared" ca="1" si="172"/>
        <v>1187.0754670359579</v>
      </c>
      <c r="R393" s="70">
        <f t="shared" ca="1" si="173"/>
        <v>4360.0191519389773</v>
      </c>
      <c r="S393" s="70">
        <f t="shared" ca="1" si="174"/>
        <v>23138.190675199614</v>
      </c>
      <c r="T393" s="70">
        <f t="shared" ca="1" si="175"/>
        <v>9971.2658539719232</v>
      </c>
      <c r="U393" s="70">
        <f t="shared" ca="1" si="176"/>
        <v>13166.924821227691</v>
      </c>
      <c r="W393" s="7">
        <f t="shared" ca="1" si="177"/>
        <v>1</v>
      </c>
      <c r="X393" s="4">
        <f t="shared" ca="1" si="178"/>
        <v>0</v>
      </c>
      <c r="Y393" s="4"/>
      <c r="Z393" s="4"/>
      <c r="AA393" s="8"/>
      <c r="AC393" s="7">
        <f ca="1">IF(Table1[[#This Row],[field of work]] = "teaching",1,0)</f>
        <v>0</v>
      </c>
      <c r="AD393" s="4">
        <f ca="1">IF(Table1[[#This Row],[field of work]] = "health", 1,0)</f>
        <v>0</v>
      </c>
      <c r="AE393" s="4">
        <f ca="1">IF(Table1[[#This Row],[field of work]] = "construction", 1,0)</f>
        <v>0</v>
      </c>
      <c r="AF393" s="4">
        <f ca="1">IF(Table1[[#This Row],[field of work]] = "IT", 1,0)</f>
        <v>0</v>
      </c>
      <c r="AG393" s="4">
        <f ca="1">IF(Table1[[#This Row],[field of work]] = "general work", 1,0)</f>
        <v>1</v>
      </c>
      <c r="AH393" s="4">
        <f ca="1">IF(Table1[[#This Row],[field of work]] = "agriculture", 1,0)</f>
        <v>0</v>
      </c>
      <c r="AI393" s="4"/>
      <c r="AJ393" s="4"/>
      <c r="AK393" s="4"/>
      <c r="AL393" s="4"/>
      <c r="AM393" s="4"/>
      <c r="AN393" s="4"/>
      <c r="AO393" s="8"/>
      <c r="AP393" s="18">
        <f t="shared" ca="1" si="179"/>
        <v>3542.1715232606375</v>
      </c>
      <c r="AQ393" s="19"/>
      <c r="AR393" s="23">
        <f ca="1">IF(Table1[[#This Row],[Debt]]&gt;$AS$2,1,0)</f>
        <v>1</v>
      </c>
      <c r="AS393" s="24"/>
      <c r="AT393" s="24"/>
      <c r="AU393" s="19"/>
      <c r="AV393" s="24"/>
      <c r="AW393" s="82">
        <f ca="1">Table1[[#This Row],[Mortage left]]/Table1[[#This Row],[Value of the house]]</f>
        <v>0.52403454889314549</v>
      </c>
      <c r="AX393" s="29">
        <f t="shared" ca="1" si="180"/>
        <v>0</v>
      </c>
      <c r="AY393" s="30"/>
      <c r="AZ393" s="19"/>
      <c r="BA393" s="68">
        <f ca="1" xml:space="preserve"> IF(Table1[[#This Row],[Area]]="Sedi Beshr",Table1[[#This Row],[Income]],0)</f>
        <v>3809</v>
      </c>
      <c r="BB393" s="65"/>
      <c r="BC393" s="65">
        <f ca="1" xml:space="preserve"> IF(Table1[[#This Row],[Area]]="Miami",Table1[[#This Row],[Income]],0)</f>
        <v>0</v>
      </c>
      <c r="BD393" s="65"/>
      <c r="BE393" s="65">
        <f ca="1" xml:space="preserve"> IF(Table1[[#This Row],[Area]]="El-Shatbi",Table1[[#This Row],[Income]],0)</f>
        <v>0</v>
      </c>
      <c r="BF393" s="65"/>
      <c r="BG393" s="65">
        <f ca="1" xml:space="preserve"> IF(Table1[[#This Row],[Area]]="el-Hanovil",Table1[[#This Row],[Income]],0)</f>
        <v>0</v>
      </c>
      <c r="BH393" s="65"/>
      <c r="BI393" s="65">
        <f ca="1" xml:space="preserve"> IF(Table1[[#This Row],[Area]]="El-Dekhila",Table1[[#This Row],[Income]],0)</f>
        <v>0</v>
      </c>
      <c r="BJ393" s="66"/>
      <c r="BK393" s="16"/>
      <c r="BL393" s="68">
        <f ca="1"/>
        <v>0</v>
      </c>
      <c r="BM393" s="65"/>
      <c r="BN393" s="65">
        <f ca="1"/>
        <v>0</v>
      </c>
      <c r="BO393" s="65"/>
      <c r="BP393" s="65">
        <f ca="1"/>
        <v>6206</v>
      </c>
      <c r="BQ393" s="65"/>
      <c r="BR393" s="65">
        <f ca="1"/>
        <v>0</v>
      </c>
      <c r="BS393" s="65"/>
      <c r="BT393" s="65">
        <f ca="1"/>
        <v>0</v>
      </c>
      <c r="BU393" s="24"/>
      <c r="BV393" s="65">
        <f ca="1"/>
        <v>0</v>
      </c>
      <c r="BW393" s="19"/>
      <c r="BX393" s="16"/>
      <c r="BY393" s="56">
        <f ca="1">IF(Table1[[#This Row],[Debt]]&gt;Table1[[#This Row],[Income]],1,0)</f>
        <v>0</v>
      </c>
      <c r="BZ393" s="19"/>
      <c r="CA393" s="24"/>
      <c r="CB393" s="76">
        <f t="shared" ca="1" si="181"/>
        <v>30</v>
      </c>
      <c r="CC393" s="24"/>
      <c r="CD393" s="19"/>
      <c r="CE393" s="16"/>
      <c r="CF393" s="16"/>
      <c r="CG393" s="16"/>
      <c r="CH393" s="16"/>
    </row>
    <row r="394" spans="1:86" x14ac:dyDescent="0.35">
      <c r="A394" s="1">
        <f t="shared" ca="1" si="157"/>
        <v>1</v>
      </c>
      <c r="B394" s="1" t="str">
        <f t="shared" ca="1" si="158"/>
        <v>Women</v>
      </c>
      <c r="C394" s="1">
        <f t="shared" ca="1" si="159"/>
        <v>34</v>
      </c>
      <c r="D394" s="1">
        <f t="shared" ca="1" si="160"/>
        <v>5</v>
      </c>
      <c r="E394" s="1" t="str">
        <f t="shared" ca="1" si="161"/>
        <v>general work</v>
      </c>
      <c r="F394" s="1">
        <f t="shared" ca="1" si="162"/>
        <v>1</v>
      </c>
      <c r="G394" s="1" t="str">
        <f t="shared" ca="1" si="163"/>
        <v>High school</v>
      </c>
      <c r="H394" s="1">
        <f t="shared" ca="1" si="164"/>
        <v>0</v>
      </c>
      <c r="I394" s="1">
        <f t="shared" ca="1" si="156"/>
        <v>2</v>
      </c>
      <c r="J394" s="70">
        <f t="shared" ca="1" si="165"/>
        <v>3048</v>
      </c>
      <c r="K394" s="1">
        <f t="shared" ca="1" si="166"/>
        <v>1</v>
      </c>
      <c r="L394" s="1" t="str">
        <f t="shared" ca="1" si="167"/>
        <v>El-Shatbi</v>
      </c>
      <c r="M394" s="70">
        <f t="shared" ca="1" si="168"/>
        <v>9144</v>
      </c>
      <c r="N394" s="70">
        <f t="shared" ca="1" si="169"/>
        <v>2848.8658433400601</v>
      </c>
      <c r="O394" s="70">
        <f t="shared" ca="1" si="170"/>
        <v>1483.0097372975404</v>
      </c>
      <c r="P394" s="70">
        <f t="shared" ca="1" si="171"/>
        <v>194</v>
      </c>
      <c r="Q394" s="70">
        <f t="shared" ca="1" si="172"/>
        <v>1747.0590903902607</v>
      </c>
      <c r="R394" s="70">
        <f t="shared" ca="1" si="173"/>
        <v>3272.432465215581</v>
      </c>
      <c r="S394" s="70">
        <f t="shared" ca="1" si="174"/>
        <v>13899.442202513121</v>
      </c>
      <c r="T394" s="70">
        <f t="shared" ca="1" si="175"/>
        <v>4789.9249337303208</v>
      </c>
      <c r="U394" s="70">
        <f t="shared" ca="1" si="176"/>
        <v>9109.5172687827999</v>
      </c>
      <c r="W394" s="7">
        <f t="shared" ca="1" si="177"/>
        <v>1</v>
      </c>
      <c r="X394" s="4">
        <f t="shared" ca="1" si="178"/>
        <v>0</v>
      </c>
      <c r="Y394" s="4"/>
      <c r="Z394" s="4"/>
      <c r="AA394" s="8"/>
      <c r="AC394" s="7">
        <f ca="1">IF(Table1[[#This Row],[field of work]] = "teaching",1,0)</f>
        <v>0</v>
      </c>
      <c r="AD394" s="4">
        <f ca="1">IF(Table1[[#This Row],[field of work]] = "health", 1,0)</f>
        <v>0</v>
      </c>
      <c r="AE394" s="4">
        <f ca="1">IF(Table1[[#This Row],[field of work]] = "construction", 1,0)</f>
        <v>0</v>
      </c>
      <c r="AF394" s="4">
        <f ca="1">IF(Table1[[#This Row],[field of work]] = "IT", 1,0)</f>
        <v>0</v>
      </c>
      <c r="AG394" s="4">
        <f ca="1">IF(Table1[[#This Row],[field of work]] = "general work", 1,0)</f>
        <v>1</v>
      </c>
      <c r="AH394" s="4">
        <f ca="1">IF(Table1[[#This Row],[field of work]] = "agriculture", 1,0)</f>
        <v>0</v>
      </c>
      <c r="AI394" s="4"/>
      <c r="AJ394" s="4"/>
      <c r="AK394" s="4"/>
      <c r="AL394" s="4"/>
      <c r="AM394" s="4"/>
      <c r="AN394" s="4"/>
      <c r="AO394" s="8"/>
      <c r="AP394" s="18">
        <f t="shared" ca="1" si="179"/>
        <v>741.50486864877018</v>
      </c>
      <c r="AQ394" s="19"/>
      <c r="AR394" s="23">
        <f ca="1">IF(Table1[[#This Row],[Debt]]&gt;$AS$2,1,0)</f>
        <v>1</v>
      </c>
      <c r="AS394" s="24"/>
      <c r="AT394" s="24"/>
      <c r="AU394" s="19"/>
      <c r="AV394" s="24"/>
      <c r="AW394" s="82">
        <f ca="1">Table1[[#This Row],[Mortage left]]/Table1[[#This Row],[Value of the house]]</f>
        <v>0.31155575714567585</v>
      </c>
      <c r="AX394" s="29">
        <f t="shared" ca="1" si="180"/>
        <v>0</v>
      </c>
      <c r="AY394" s="30"/>
      <c r="AZ394" s="19"/>
      <c r="BA394" s="68">
        <f ca="1" xml:space="preserve"> IF(Table1[[#This Row],[Area]]="Sedi Beshr",Table1[[#This Row],[Income]],0)</f>
        <v>0</v>
      </c>
      <c r="BB394" s="65"/>
      <c r="BC394" s="65">
        <f ca="1" xml:space="preserve"> IF(Table1[[#This Row],[Area]]="Miami",Table1[[#This Row],[Income]],0)</f>
        <v>0</v>
      </c>
      <c r="BD394" s="65"/>
      <c r="BE394" s="65">
        <f ca="1" xml:space="preserve"> IF(Table1[[#This Row],[Area]]="El-Shatbi",Table1[[#This Row],[Income]],0)</f>
        <v>3048</v>
      </c>
      <c r="BF394" s="65"/>
      <c r="BG394" s="65">
        <f ca="1" xml:space="preserve"> IF(Table1[[#This Row],[Area]]="el-Hanovil",Table1[[#This Row],[Income]],0)</f>
        <v>0</v>
      </c>
      <c r="BH394" s="65"/>
      <c r="BI394" s="65">
        <f ca="1" xml:space="preserve"> IF(Table1[[#This Row],[Area]]="El-Dekhila",Table1[[#This Row],[Income]],0)</f>
        <v>0</v>
      </c>
      <c r="BJ394" s="66"/>
      <c r="BK394" s="16"/>
      <c r="BL394" s="68">
        <f ca="1"/>
        <v>0</v>
      </c>
      <c r="BM394" s="65"/>
      <c r="BN394" s="65">
        <f ca="1"/>
        <v>0</v>
      </c>
      <c r="BO394" s="65"/>
      <c r="BP394" s="65">
        <f ca="1"/>
        <v>0</v>
      </c>
      <c r="BQ394" s="65"/>
      <c r="BR394" s="65">
        <f ca="1"/>
        <v>0</v>
      </c>
      <c r="BS394" s="65"/>
      <c r="BT394" s="65">
        <f ca="1"/>
        <v>3809</v>
      </c>
      <c r="BU394" s="24"/>
      <c r="BV394" s="65">
        <f ca="1"/>
        <v>0</v>
      </c>
      <c r="BW394" s="19"/>
      <c r="BX394" s="16"/>
      <c r="BY394" s="56">
        <f ca="1">IF(Table1[[#This Row],[Debt]]&gt;Table1[[#This Row],[Income]],1,0)</f>
        <v>0</v>
      </c>
      <c r="BZ394" s="19"/>
      <c r="CA394" s="24"/>
      <c r="CB394" s="76">
        <f t="shared" ca="1" si="181"/>
        <v>31</v>
      </c>
      <c r="CC394" s="24"/>
      <c r="CD394" s="19"/>
      <c r="CE394" s="16"/>
      <c r="CF394" s="16"/>
      <c r="CG394" s="16"/>
      <c r="CH394" s="16"/>
    </row>
    <row r="395" spans="1:86" x14ac:dyDescent="0.35">
      <c r="A395" s="1">
        <f t="shared" ca="1" si="157"/>
        <v>0</v>
      </c>
      <c r="B395" s="1" t="str">
        <f t="shared" ca="1" si="158"/>
        <v>Men</v>
      </c>
      <c r="C395" s="1">
        <f t="shared" ca="1" si="159"/>
        <v>22</v>
      </c>
      <c r="D395" s="1">
        <f t="shared" ca="1" si="160"/>
        <v>5</v>
      </c>
      <c r="E395" s="1" t="str">
        <f t="shared" ca="1" si="161"/>
        <v>general work</v>
      </c>
      <c r="F395" s="1">
        <f t="shared" ca="1" si="162"/>
        <v>1</v>
      </c>
      <c r="G395" s="1" t="str">
        <f t="shared" ca="1" si="163"/>
        <v>High school</v>
      </c>
      <c r="H395" s="1">
        <f t="shared" ca="1" si="164"/>
        <v>0</v>
      </c>
      <c r="I395" s="1">
        <f t="shared" ca="1" si="156"/>
        <v>1</v>
      </c>
      <c r="J395" s="70">
        <f t="shared" ca="1" si="165"/>
        <v>1342</v>
      </c>
      <c r="K395" s="1">
        <f t="shared" ca="1" si="166"/>
        <v>2</v>
      </c>
      <c r="L395" s="1" t="str">
        <f t="shared" ca="1" si="167"/>
        <v>Miami</v>
      </c>
      <c r="M395" s="70">
        <f t="shared" ca="1" si="168"/>
        <v>5368</v>
      </c>
      <c r="N395" s="70">
        <f t="shared" ca="1" si="169"/>
        <v>3443.3811387999349</v>
      </c>
      <c r="O395" s="70">
        <f t="shared" ca="1" si="170"/>
        <v>853.74621933543676</v>
      </c>
      <c r="P395" s="70">
        <f t="shared" ca="1" si="171"/>
        <v>120</v>
      </c>
      <c r="Q395" s="70">
        <f t="shared" ca="1" si="172"/>
        <v>933.25085147298523</v>
      </c>
      <c r="R395" s="70">
        <f t="shared" ca="1" si="173"/>
        <v>440.68378555787314</v>
      </c>
      <c r="S395" s="70">
        <f t="shared" ca="1" si="174"/>
        <v>6662.4300048933101</v>
      </c>
      <c r="T395" s="70">
        <f t="shared" ca="1" si="175"/>
        <v>4496.6319902729201</v>
      </c>
      <c r="U395" s="70">
        <f t="shared" ca="1" si="176"/>
        <v>2165.7980146203899</v>
      </c>
      <c r="W395" s="7">
        <f t="shared" ca="1" si="177"/>
        <v>0</v>
      </c>
      <c r="X395" s="4">
        <f t="shared" ca="1" si="178"/>
        <v>1</v>
      </c>
      <c r="Y395" s="4"/>
      <c r="Z395" s="4"/>
      <c r="AA395" s="8"/>
      <c r="AC395" s="7">
        <f ca="1">IF(Table1[[#This Row],[field of work]] = "teaching",1,0)</f>
        <v>0</v>
      </c>
      <c r="AD395" s="4">
        <f ca="1">IF(Table1[[#This Row],[field of work]] = "health", 1,0)</f>
        <v>0</v>
      </c>
      <c r="AE395" s="4">
        <f ca="1">IF(Table1[[#This Row],[field of work]] = "construction", 1,0)</f>
        <v>0</v>
      </c>
      <c r="AF395" s="4">
        <f ca="1">IF(Table1[[#This Row],[field of work]] = "IT", 1,0)</f>
        <v>0</v>
      </c>
      <c r="AG395" s="4">
        <f ca="1">IF(Table1[[#This Row],[field of work]] = "general work", 1,0)</f>
        <v>1</v>
      </c>
      <c r="AH395" s="4">
        <f ca="1">IF(Table1[[#This Row],[field of work]] = "agriculture", 1,0)</f>
        <v>0</v>
      </c>
      <c r="AI395" s="4"/>
      <c r="AJ395" s="4"/>
      <c r="AK395" s="4"/>
      <c r="AL395" s="4"/>
      <c r="AM395" s="4"/>
      <c r="AN395" s="4"/>
      <c r="AO395" s="8"/>
      <c r="AP395" s="18">
        <f t="shared" ca="1" si="179"/>
        <v>853.74621933543676</v>
      </c>
      <c r="AQ395" s="19"/>
      <c r="AR395" s="23">
        <f ca="1">IF(Table1[[#This Row],[Debt]]&gt;$AS$2,1,0)</f>
        <v>0</v>
      </c>
      <c r="AS395" s="24"/>
      <c r="AT395" s="24"/>
      <c r="AU395" s="19"/>
      <c r="AV395" s="24"/>
      <c r="AW395" s="82">
        <f ca="1">Table1[[#This Row],[Mortage left]]/Table1[[#This Row],[Value of the house]]</f>
        <v>0.64146444463486119</v>
      </c>
      <c r="AX395" s="29">
        <f t="shared" ca="1" si="180"/>
        <v>0</v>
      </c>
      <c r="AY395" s="30"/>
      <c r="AZ395" s="19"/>
      <c r="BA395" s="68">
        <f ca="1" xml:space="preserve"> IF(Table1[[#This Row],[Area]]="Sedi Beshr",Table1[[#This Row],[Income]],0)</f>
        <v>0</v>
      </c>
      <c r="BB395" s="65"/>
      <c r="BC395" s="65">
        <f ca="1" xml:space="preserve"> IF(Table1[[#This Row],[Area]]="Miami",Table1[[#This Row],[Income]],0)</f>
        <v>1342</v>
      </c>
      <c r="BD395" s="65"/>
      <c r="BE395" s="65">
        <f ca="1" xml:space="preserve"> IF(Table1[[#This Row],[Area]]="El-Shatbi",Table1[[#This Row],[Income]],0)</f>
        <v>0</v>
      </c>
      <c r="BF395" s="65"/>
      <c r="BG395" s="65">
        <f ca="1" xml:space="preserve"> IF(Table1[[#This Row],[Area]]="el-Hanovil",Table1[[#This Row],[Income]],0)</f>
        <v>0</v>
      </c>
      <c r="BH395" s="65"/>
      <c r="BI395" s="65">
        <f ca="1" xml:space="preserve"> IF(Table1[[#This Row],[Area]]="El-Dekhila",Table1[[#This Row],[Income]],0)</f>
        <v>0</v>
      </c>
      <c r="BJ395" s="66"/>
      <c r="BK395" s="16"/>
      <c r="BL395" s="68">
        <f ca="1"/>
        <v>0</v>
      </c>
      <c r="BM395" s="65"/>
      <c r="BN395" s="65">
        <f ca="1"/>
        <v>0</v>
      </c>
      <c r="BO395" s="65"/>
      <c r="BP395" s="65">
        <f ca="1"/>
        <v>0</v>
      </c>
      <c r="BQ395" s="65"/>
      <c r="BR395" s="65">
        <f ca="1"/>
        <v>0</v>
      </c>
      <c r="BS395" s="65"/>
      <c r="BT395" s="65">
        <f ca="1"/>
        <v>3048</v>
      </c>
      <c r="BU395" s="24"/>
      <c r="BV395" s="65">
        <f ca="1"/>
        <v>0</v>
      </c>
      <c r="BW395" s="19"/>
      <c r="BX395" s="16"/>
      <c r="BY395" s="56">
        <f ca="1">IF(Table1[[#This Row],[Debt]]&gt;Table1[[#This Row],[Income]],1,0)</f>
        <v>0</v>
      </c>
      <c r="BZ395" s="19"/>
      <c r="CA395" s="24"/>
      <c r="CB395" s="76">
        <f t="shared" ca="1" si="181"/>
        <v>34</v>
      </c>
      <c r="CC395" s="24"/>
      <c r="CD395" s="19"/>
      <c r="CE395" s="16"/>
      <c r="CF395" s="16"/>
      <c r="CG395" s="16"/>
      <c r="CH395" s="16"/>
    </row>
    <row r="396" spans="1:86" x14ac:dyDescent="0.35">
      <c r="A396" s="1">
        <f t="shared" ca="1" si="157"/>
        <v>1</v>
      </c>
      <c r="B396" s="1" t="str">
        <f t="shared" ca="1" si="158"/>
        <v>Women</v>
      </c>
      <c r="C396" s="1">
        <f t="shared" ca="1" si="159"/>
        <v>37</v>
      </c>
      <c r="D396" s="1">
        <f t="shared" ca="1" si="160"/>
        <v>3</v>
      </c>
      <c r="E396" s="1" t="str">
        <f t="shared" ca="1" si="161"/>
        <v>teaching</v>
      </c>
      <c r="F396" s="1">
        <f t="shared" ca="1" si="162"/>
        <v>2</v>
      </c>
      <c r="G396" s="1" t="str">
        <f t="shared" ca="1" si="163"/>
        <v>college</v>
      </c>
      <c r="H396" s="1">
        <f t="shared" ca="1" si="164"/>
        <v>4</v>
      </c>
      <c r="I396" s="1">
        <f t="shared" ca="1" si="156"/>
        <v>2</v>
      </c>
      <c r="J396" s="70">
        <f t="shared" ca="1" si="165"/>
        <v>4116</v>
      </c>
      <c r="K396" s="1">
        <f t="shared" ca="1" si="166"/>
        <v>2</v>
      </c>
      <c r="L396" s="1" t="str">
        <f t="shared" ca="1" si="167"/>
        <v>Miami</v>
      </c>
      <c r="M396" s="70">
        <f t="shared" ca="1" si="168"/>
        <v>24696</v>
      </c>
      <c r="N396" s="70">
        <f t="shared" ca="1" si="169"/>
        <v>11499.557035357206</v>
      </c>
      <c r="O396" s="70">
        <f t="shared" ca="1" si="170"/>
        <v>6283.1343232526706</v>
      </c>
      <c r="P396" s="70">
        <f t="shared" ca="1" si="171"/>
        <v>1202</v>
      </c>
      <c r="Q396" s="70">
        <f t="shared" ca="1" si="172"/>
        <v>1865.9171528945449</v>
      </c>
      <c r="R396" s="70">
        <f t="shared" ca="1" si="173"/>
        <v>5718.0020215744316</v>
      </c>
      <c r="S396" s="70">
        <f t="shared" ca="1" si="174"/>
        <v>36697.1363448271</v>
      </c>
      <c r="T396" s="70">
        <f t="shared" ca="1" si="175"/>
        <v>14567.47418825175</v>
      </c>
      <c r="U396" s="70">
        <f t="shared" ca="1" si="176"/>
        <v>22129.662156575352</v>
      </c>
      <c r="W396" s="7">
        <f t="shared" ca="1" si="177"/>
        <v>1</v>
      </c>
      <c r="X396" s="4">
        <f t="shared" ca="1" si="178"/>
        <v>0</v>
      </c>
      <c r="Y396" s="4"/>
      <c r="Z396" s="4"/>
      <c r="AA396" s="8"/>
      <c r="AC396" s="7">
        <f ca="1">IF(Table1[[#This Row],[field of work]] = "teaching",1,0)</f>
        <v>1</v>
      </c>
      <c r="AD396" s="4">
        <f ca="1">IF(Table1[[#This Row],[field of work]] = "health", 1,0)</f>
        <v>0</v>
      </c>
      <c r="AE396" s="4">
        <f ca="1">IF(Table1[[#This Row],[field of work]] = "construction", 1,0)</f>
        <v>0</v>
      </c>
      <c r="AF396" s="4">
        <f ca="1">IF(Table1[[#This Row],[field of work]] = "IT", 1,0)</f>
        <v>0</v>
      </c>
      <c r="AG396" s="4">
        <f ca="1">IF(Table1[[#This Row],[field of work]] = "general work", 1,0)</f>
        <v>0</v>
      </c>
      <c r="AH396" s="4">
        <f ca="1">IF(Table1[[#This Row],[field of work]] = "agriculture", 1,0)</f>
        <v>0</v>
      </c>
      <c r="AI396" s="4"/>
      <c r="AJ396" s="4"/>
      <c r="AK396" s="4"/>
      <c r="AL396" s="4"/>
      <c r="AM396" s="4"/>
      <c r="AN396" s="4"/>
      <c r="AO396" s="8"/>
      <c r="AP396" s="18">
        <f t="shared" ca="1" si="179"/>
        <v>3141.5671616263353</v>
      </c>
      <c r="AQ396" s="19"/>
      <c r="AR396" s="23">
        <f ca="1">IF(Table1[[#This Row],[Debt]]&gt;$AS$2,1,0)</f>
        <v>1</v>
      </c>
      <c r="AS396" s="24"/>
      <c r="AT396" s="24"/>
      <c r="AU396" s="19"/>
      <c r="AV396" s="24"/>
      <c r="AW396" s="82">
        <f ca="1">Table1[[#This Row],[Mortage left]]/Table1[[#This Row],[Value of the house]]</f>
        <v>0.46564451876243951</v>
      </c>
      <c r="AX396" s="29">
        <f t="shared" ca="1" si="180"/>
        <v>0</v>
      </c>
      <c r="AY396" s="30"/>
      <c r="AZ396" s="19"/>
      <c r="BA396" s="68">
        <f ca="1" xml:space="preserve"> IF(Table1[[#This Row],[Area]]="Sedi Beshr",Table1[[#This Row],[Income]],0)</f>
        <v>0</v>
      </c>
      <c r="BB396" s="65"/>
      <c r="BC396" s="65">
        <f ca="1" xml:space="preserve"> IF(Table1[[#This Row],[Area]]="Miami",Table1[[#This Row],[Income]],0)</f>
        <v>4116</v>
      </c>
      <c r="BD396" s="65"/>
      <c r="BE396" s="65">
        <f ca="1" xml:space="preserve"> IF(Table1[[#This Row],[Area]]="El-Shatbi",Table1[[#This Row],[Income]],0)</f>
        <v>0</v>
      </c>
      <c r="BF396" s="65"/>
      <c r="BG396" s="65">
        <f ca="1" xml:space="preserve"> IF(Table1[[#This Row],[Area]]="el-Hanovil",Table1[[#This Row],[Income]],0)</f>
        <v>0</v>
      </c>
      <c r="BH396" s="65"/>
      <c r="BI396" s="65">
        <f ca="1" xml:space="preserve"> IF(Table1[[#This Row],[Area]]="El-Dekhila",Table1[[#This Row],[Income]],0)</f>
        <v>0</v>
      </c>
      <c r="BJ396" s="66"/>
      <c r="BK396" s="16"/>
      <c r="BL396" s="68">
        <f ca="1"/>
        <v>0</v>
      </c>
      <c r="BM396" s="65"/>
      <c r="BN396" s="65">
        <f ca="1"/>
        <v>0</v>
      </c>
      <c r="BO396" s="65"/>
      <c r="BP396" s="65">
        <f ca="1"/>
        <v>0</v>
      </c>
      <c r="BQ396" s="65"/>
      <c r="BR396" s="65">
        <f ca="1"/>
        <v>0</v>
      </c>
      <c r="BS396" s="65"/>
      <c r="BT396" s="65">
        <f ca="1"/>
        <v>1342</v>
      </c>
      <c r="BU396" s="24"/>
      <c r="BV396" s="65">
        <f ca="1"/>
        <v>0</v>
      </c>
      <c r="BW396" s="19"/>
      <c r="BX396" s="16"/>
      <c r="BY396" s="56">
        <f ca="1">IF(Table1[[#This Row],[Debt]]&gt;Table1[[#This Row],[Income]],1,0)</f>
        <v>0</v>
      </c>
      <c r="BZ396" s="19"/>
      <c r="CA396" s="24"/>
      <c r="CB396" s="76">
        <f t="shared" ca="1" si="181"/>
        <v>22</v>
      </c>
      <c r="CC396" s="24"/>
      <c r="CD396" s="19"/>
      <c r="CE396" s="16"/>
      <c r="CF396" s="16"/>
      <c r="CG396" s="16"/>
      <c r="CH396" s="16"/>
    </row>
    <row r="397" spans="1:86" x14ac:dyDescent="0.35">
      <c r="A397" s="1">
        <f t="shared" ca="1" si="157"/>
        <v>1</v>
      </c>
      <c r="B397" s="1" t="str">
        <f t="shared" ca="1" si="158"/>
        <v>Women</v>
      </c>
      <c r="C397" s="1">
        <f t="shared" ca="1" si="159"/>
        <v>32</v>
      </c>
      <c r="D397" s="1">
        <f t="shared" ca="1" si="160"/>
        <v>1</v>
      </c>
      <c r="E397" s="1" t="str">
        <f t="shared" ca="1" si="161"/>
        <v>health</v>
      </c>
      <c r="F397" s="1">
        <f t="shared" ca="1" si="162"/>
        <v>1</v>
      </c>
      <c r="G397" s="1" t="str">
        <f t="shared" ca="1" si="163"/>
        <v>High school</v>
      </c>
      <c r="H397" s="1">
        <f t="shared" ca="1" si="164"/>
        <v>4</v>
      </c>
      <c r="I397" s="1">
        <f t="shared" ca="1" si="156"/>
        <v>1</v>
      </c>
      <c r="J397" s="70">
        <f t="shared" ca="1" si="165"/>
        <v>6787</v>
      </c>
      <c r="K397" s="1">
        <f t="shared" ca="1" si="166"/>
        <v>5</v>
      </c>
      <c r="L397" s="1" t="str">
        <f t="shared" ca="1" si="167"/>
        <v>Sedi Beshr</v>
      </c>
      <c r="M397" s="70">
        <f t="shared" ca="1" si="168"/>
        <v>33935</v>
      </c>
      <c r="N397" s="70">
        <f t="shared" ca="1" si="169"/>
        <v>4023.3040848749438</v>
      </c>
      <c r="O397" s="70">
        <f t="shared" ca="1" si="170"/>
        <v>6737.1144684778219</v>
      </c>
      <c r="P397" s="70">
        <f t="shared" ca="1" si="171"/>
        <v>1680</v>
      </c>
      <c r="Q397" s="70">
        <f t="shared" ca="1" si="172"/>
        <v>10548.81322041959</v>
      </c>
      <c r="R397" s="70">
        <f t="shared" ca="1" si="173"/>
        <v>8154.2048692609351</v>
      </c>
      <c r="S397" s="70">
        <f t="shared" ca="1" si="174"/>
        <v>48826.319337738751</v>
      </c>
      <c r="T397" s="70">
        <f t="shared" ca="1" si="175"/>
        <v>16252.117305294534</v>
      </c>
      <c r="U397" s="70">
        <f t="shared" ca="1" si="176"/>
        <v>32574.202032444216</v>
      </c>
      <c r="W397" s="7">
        <f t="shared" ca="1" si="177"/>
        <v>1</v>
      </c>
      <c r="X397" s="4">
        <f t="shared" ca="1" si="178"/>
        <v>0</v>
      </c>
      <c r="Y397" s="4"/>
      <c r="Z397" s="4"/>
      <c r="AA397" s="8"/>
      <c r="AC397" s="7">
        <f ca="1">IF(Table1[[#This Row],[field of work]] = "teaching",1,0)</f>
        <v>0</v>
      </c>
      <c r="AD397" s="4">
        <f ca="1">IF(Table1[[#This Row],[field of work]] = "health", 1,0)</f>
        <v>1</v>
      </c>
      <c r="AE397" s="4">
        <f ca="1">IF(Table1[[#This Row],[field of work]] = "construction", 1,0)</f>
        <v>0</v>
      </c>
      <c r="AF397" s="4">
        <f ca="1">IF(Table1[[#This Row],[field of work]] = "IT", 1,0)</f>
        <v>0</v>
      </c>
      <c r="AG397" s="4">
        <f ca="1">IF(Table1[[#This Row],[field of work]] = "general work", 1,0)</f>
        <v>0</v>
      </c>
      <c r="AH397" s="4">
        <f ca="1">IF(Table1[[#This Row],[field of work]] = "agriculture", 1,0)</f>
        <v>0</v>
      </c>
      <c r="AI397" s="4"/>
      <c r="AJ397" s="4"/>
      <c r="AK397" s="4"/>
      <c r="AL397" s="4"/>
      <c r="AM397" s="4"/>
      <c r="AN397" s="4"/>
      <c r="AO397" s="8"/>
      <c r="AP397" s="18">
        <f t="shared" ca="1" si="179"/>
        <v>6737.1144684778219</v>
      </c>
      <c r="AQ397" s="19"/>
      <c r="AR397" s="23">
        <f ca="1">IF(Table1[[#This Row],[Debt]]&gt;$AS$2,1,0)</f>
        <v>1</v>
      </c>
      <c r="AS397" s="24"/>
      <c r="AT397" s="24"/>
      <c r="AU397" s="19"/>
      <c r="AV397" s="24"/>
      <c r="AW397" s="82">
        <f ca="1">Table1[[#This Row],[Mortage left]]/Table1[[#This Row],[Value of the house]]</f>
        <v>0.11855913024532028</v>
      </c>
      <c r="AX397" s="29">
        <f t="shared" ca="1" si="180"/>
        <v>1</v>
      </c>
      <c r="AY397" s="30"/>
      <c r="AZ397" s="19"/>
      <c r="BA397" s="68">
        <f ca="1" xml:space="preserve"> IF(Table1[[#This Row],[Area]]="Sedi Beshr",Table1[[#This Row],[Income]],0)</f>
        <v>6787</v>
      </c>
      <c r="BB397" s="65"/>
      <c r="BC397" s="65">
        <f ca="1" xml:space="preserve"> IF(Table1[[#This Row],[Area]]="Miami",Table1[[#This Row],[Income]],0)</f>
        <v>0</v>
      </c>
      <c r="BD397" s="65"/>
      <c r="BE397" s="65">
        <f ca="1" xml:space="preserve"> IF(Table1[[#This Row],[Area]]="El-Shatbi",Table1[[#This Row],[Income]],0)</f>
        <v>0</v>
      </c>
      <c r="BF397" s="65"/>
      <c r="BG397" s="65">
        <f ca="1" xml:space="preserve"> IF(Table1[[#This Row],[Area]]="el-Hanovil",Table1[[#This Row],[Income]],0)</f>
        <v>0</v>
      </c>
      <c r="BH397" s="65"/>
      <c r="BI397" s="65">
        <f ca="1" xml:space="preserve"> IF(Table1[[#This Row],[Area]]="El-Dekhila",Table1[[#This Row],[Income]],0)</f>
        <v>0</v>
      </c>
      <c r="BJ397" s="66"/>
      <c r="BK397" s="16"/>
      <c r="BL397" s="68">
        <f ca="1"/>
        <v>0</v>
      </c>
      <c r="BM397" s="65"/>
      <c r="BN397" s="65">
        <f ca="1"/>
        <v>0</v>
      </c>
      <c r="BO397" s="65"/>
      <c r="BP397" s="65">
        <f ca="1"/>
        <v>4116</v>
      </c>
      <c r="BQ397" s="65"/>
      <c r="BR397" s="65">
        <f ca="1"/>
        <v>0</v>
      </c>
      <c r="BS397" s="65"/>
      <c r="BT397" s="65">
        <f ca="1"/>
        <v>0</v>
      </c>
      <c r="BU397" s="24"/>
      <c r="BV397" s="65">
        <f ca="1"/>
        <v>0</v>
      </c>
      <c r="BW397" s="19"/>
      <c r="BX397" s="16"/>
      <c r="BY397" s="56">
        <f ca="1">IF(Table1[[#This Row],[Debt]]&gt;Table1[[#This Row],[Income]],1,0)</f>
        <v>1</v>
      </c>
      <c r="BZ397" s="19"/>
      <c r="CA397" s="24"/>
      <c r="CB397" s="76">
        <f t="shared" ca="1" si="181"/>
        <v>37</v>
      </c>
      <c r="CC397" s="24"/>
      <c r="CD397" s="19"/>
      <c r="CE397" s="16"/>
      <c r="CF397" s="16"/>
      <c r="CG397" s="16"/>
      <c r="CH397" s="16"/>
    </row>
    <row r="398" spans="1:86" x14ac:dyDescent="0.35">
      <c r="A398" s="1">
        <f t="shared" ca="1" si="157"/>
        <v>0</v>
      </c>
      <c r="B398" s="1" t="str">
        <f t="shared" ca="1" si="158"/>
        <v>Men</v>
      </c>
      <c r="C398" s="1">
        <f t="shared" ca="1" si="159"/>
        <v>29</v>
      </c>
      <c r="D398" s="1">
        <f t="shared" ca="1" si="160"/>
        <v>2</v>
      </c>
      <c r="E398" s="1" t="str">
        <f t="shared" ca="1" si="161"/>
        <v>construction</v>
      </c>
      <c r="F398" s="1">
        <f t="shared" ca="1" si="162"/>
        <v>3</v>
      </c>
      <c r="G398" s="1" t="str">
        <f t="shared" ca="1" si="163"/>
        <v>university</v>
      </c>
      <c r="H398" s="1">
        <f t="shared" ca="1" si="164"/>
        <v>2</v>
      </c>
      <c r="I398" s="1">
        <f t="shared" ca="1" si="156"/>
        <v>3</v>
      </c>
      <c r="J398" s="70">
        <f t="shared" ca="1" si="165"/>
        <v>6863</v>
      </c>
      <c r="K398" s="1">
        <f t="shared" ca="1" si="166"/>
        <v>5</v>
      </c>
      <c r="L398" s="1" t="str">
        <f t="shared" ca="1" si="167"/>
        <v>Sedi Beshr</v>
      </c>
      <c r="M398" s="70">
        <f t="shared" ca="1" si="168"/>
        <v>27452</v>
      </c>
      <c r="N398" s="70">
        <f t="shared" ca="1" si="169"/>
        <v>11604.254973825191</v>
      </c>
      <c r="O398" s="70">
        <f t="shared" ca="1" si="170"/>
        <v>12580.019094809802</v>
      </c>
      <c r="P398" s="70">
        <f t="shared" ca="1" si="171"/>
        <v>2932</v>
      </c>
      <c r="Q398" s="70">
        <f t="shared" ca="1" si="172"/>
        <v>11172.122778660489</v>
      </c>
      <c r="R398" s="70">
        <f t="shared" ca="1" si="173"/>
        <v>6742.6854180376822</v>
      </c>
      <c r="S398" s="70">
        <f t="shared" ca="1" si="174"/>
        <v>46774.704512847486</v>
      </c>
      <c r="T398" s="70">
        <f t="shared" ca="1" si="175"/>
        <v>25708.377752485678</v>
      </c>
      <c r="U398" s="70">
        <f t="shared" ca="1" si="176"/>
        <v>21066.326760361808</v>
      </c>
      <c r="W398" s="7">
        <f t="shared" ca="1" si="177"/>
        <v>0</v>
      </c>
      <c r="X398" s="4">
        <f t="shared" ca="1" si="178"/>
        <v>1</v>
      </c>
      <c r="Y398" s="4"/>
      <c r="Z398" s="4"/>
      <c r="AA398" s="8"/>
      <c r="AC398" s="7">
        <f ca="1">IF(Table1[[#This Row],[field of work]] = "teaching",1,0)</f>
        <v>0</v>
      </c>
      <c r="AD398" s="4">
        <f ca="1">IF(Table1[[#This Row],[field of work]] = "health", 1,0)</f>
        <v>0</v>
      </c>
      <c r="AE398" s="4">
        <f ca="1">IF(Table1[[#This Row],[field of work]] = "construction", 1,0)</f>
        <v>1</v>
      </c>
      <c r="AF398" s="4">
        <f ca="1">IF(Table1[[#This Row],[field of work]] = "IT", 1,0)</f>
        <v>0</v>
      </c>
      <c r="AG398" s="4">
        <f ca="1">IF(Table1[[#This Row],[field of work]] = "general work", 1,0)</f>
        <v>0</v>
      </c>
      <c r="AH398" s="4">
        <f ca="1">IF(Table1[[#This Row],[field of work]] = "agriculture", 1,0)</f>
        <v>0</v>
      </c>
      <c r="AI398" s="4"/>
      <c r="AJ398" s="4"/>
      <c r="AK398" s="4"/>
      <c r="AL398" s="4"/>
      <c r="AM398" s="4"/>
      <c r="AN398" s="4"/>
      <c r="AO398" s="8"/>
      <c r="AP398" s="18">
        <f t="shared" ca="1" si="179"/>
        <v>4193.3396982699342</v>
      </c>
      <c r="AQ398" s="19"/>
      <c r="AR398" s="23">
        <f ca="1">IF(Table1[[#This Row],[Debt]]&gt;$AS$2,1,0)</f>
        <v>1</v>
      </c>
      <c r="AS398" s="24"/>
      <c r="AT398" s="24"/>
      <c r="AU398" s="19"/>
      <c r="AV398" s="24"/>
      <c r="AW398" s="82">
        <f ca="1">Table1[[#This Row],[Mortage left]]/Table1[[#This Row],[Value of the house]]</f>
        <v>0.42271073050507035</v>
      </c>
      <c r="AX398" s="29">
        <f t="shared" ca="1" si="180"/>
        <v>0</v>
      </c>
      <c r="AY398" s="30"/>
      <c r="AZ398" s="19"/>
      <c r="BA398" s="68">
        <f ca="1" xml:space="preserve"> IF(Table1[[#This Row],[Area]]="Sedi Beshr",Table1[[#This Row],[Income]],0)</f>
        <v>6863</v>
      </c>
      <c r="BB398" s="65"/>
      <c r="BC398" s="65">
        <f ca="1" xml:space="preserve"> IF(Table1[[#This Row],[Area]]="Miami",Table1[[#This Row],[Income]],0)</f>
        <v>0</v>
      </c>
      <c r="BD398" s="65"/>
      <c r="BE398" s="65">
        <f ca="1" xml:space="preserve"> IF(Table1[[#This Row],[Area]]="El-Shatbi",Table1[[#This Row],[Income]],0)</f>
        <v>0</v>
      </c>
      <c r="BF398" s="65"/>
      <c r="BG398" s="65">
        <f ca="1" xml:space="preserve"> IF(Table1[[#This Row],[Area]]="el-Hanovil",Table1[[#This Row],[Income]],0)</f>
        <v>0</v>
      </c>
      <c r="BH398" s="65"/>
      <c r="BI398" s="65">
        <f ca="1" xml:space="preserve"> IF(Table1[[#This Row],[Area]]="El-Dekhila",Table1[[#This Row],[Income]],0)</f>
        <v>0</v>
      </c>
      <c r="BJ398" s="66"/>
      <c r="BK398" s="16"/>
      <c r="BL398" s="68">
        <f ca="1"/>
        <v>6787</v>
      </c>
      <c r="BM398" s="65"/>
      <c r="BN398" s="65">
        <f ca="1"/>
        <v>0</v>
      </c>
      <c r="BO398" s="65"/>
      <c r="BP398" s="65">
        <f ca="1"/>
        <v>0</v>
      </c>
      <c r="BQ398" s="65"/>
      <c r="BR398" s="65">
        <f ca="1"/>
        <v>0</v>
      </c>
      <c r="BS398" s="65"/>
      <c r="BT398" s="65">
        <f ca="1"/>
        <v>0</v>
      </c>
      <c r="BU398" s="24"/>
      <c r="BV398" s="65">
        <f ca="1"/>
        <v>0</v>
      </c>
      <c r="BW398" s="19"/>
      <c r="BX398" s="16"/>
      <c r="BY398" s="56">
        <f ca="1">IF(Table1[[#This Row],[Debt]]&gt;Table1[[#This Row],[Income]],1,0)</f>
        <v>1</v>
      </c>
      <c r="BZ398" s="19"/>
      <c r="CA398" s="24"/>
      <c r="CB398" s="76">
        <f t="shared" ca="1" si="181"/>
        <v>32</v>
      </c>
      <c r="CC398" s="24"/>
      <c r="CD398" s="19"/>
      <c r="CE398" s="16"/>
      <c r="CF398" s="16"/>
      <c r="CG398" s="16"/>
      <c r="CH398" s="16"/>
    </row>
    <row r="399" spans="1:86" x14ac:dyDescent="0.35">
      <c r="A399" s="1">
        <f t="shared" ca="1" si="157"/>
        <v>1</v>
      </c>
      <c r="B399" s="1" t="str">
        <f t="shared" ca="1" si="158"/>
        <v>Women</v>
      </c>
      <c r="C399" s="1">
        <f t="shared" ca="1" si="159"/>
        <v>23</v>
      </c>
      <c r="D399" s="1">
        <f t="shared" ca="1" si="160"/>
        <v>1</v>
      </c>
      <c r="E399" s="1" t="str">
        <f t="shared" ca="1" si="161"/>
        <v>health</v>
      </c>
      <c r="F399" s="1">
        <f t="shared" ca="1" si="162"/>
        <v>3</v>
      </c>
      <c r="G399" s="1" t="str">
        <f t="shared" ca="1" si="163"/>
        <v>university</v>
      </c>
      <c r="H399" s="1">
        <f t="shared" ca="1" si="164"/>
        <v>3</v>
      </c>
      <c r="I399" s="1">
        <f t="shared" ca="1" si="156"/>
        <v>3</v>
      </c>
      <c r="J399" s="70">
        <f t="shared" ca="1" si="165"/>
        <v>1136</v>
      </c>
      <c r="K399" s="1">
        <f t="shared" ca="1" si="166"/>
        <v>2</v>
      </c>
      <c r="L399" s="1" t="str">
        <f t="shared" ca="1" si="167"/>
        <v>Miami</v>
      </c>
      <c r="M399" s="70">
        <f t="shared" ca="1" si="168"/>
        <v>4544</v>
      </c>
      <c r="N399" s="70">
        <f t="shared" ca="1" si="169"/>
        <v>1059.1947229960776</v>
      </c>
      <c r="O399" s="70">
        <f t="shared" ca="1" si="170"/>
        <v>570.30981278891124</v>
      </c>
      <c r="P399" s="70">
        <f t="shared" ca="1" si="171"/>
        <v>243</v>
      </c>
      <c r="Q399" s="70">
        <f t="shared" ca="1" si="172"/>
        <v>1138.5088035791841</v>
      </c>
      <c r="R399" s="70">
        <f t="shared" ca="1" si="173"/>
        <v>209.96375609402475</v>
      </c>
      <c r="S399" s="70">
        <f t="shared" ca="1" si="174"/>
        <v>5324.2735688829362</v>
      </c>
      <c r="T399" s="70">
        <f t="shared" ca="1" si="175"/>
        <v>2440.703526575262</v>
      </c>
      <c r="U399" s="70">
        <f t="shared" ca="1" si="176"/>
        <v>2883.5700423076742</v>
      </c>
      <c r="W399" s="7">
        <f t="shared" ca="1" si="177"/>
        <v>1</v>
      </c>
      <c r="X399" s="4">
        <f t="shared" ca="1" si="178"/>
        <v>0</v>
      </c>
      <c r="Y399" s="4"/>
      <c r="Z399" s="4"/>
      <c r="AA399" s="8"/>
      <c r="AC399" s="7">
        <f ca="1">IF(Table1[[#This Row],[field of work]] = "teaching",1,0)</f>
        <v>0</v>
      </c>
      <c r="AD399" s="4">
        <f ca="1">IF(Table1[[#This Row],[field of work]] = "health", 1,0)</f>
        <v>1</v>
      </c>
      <c r="AE399" s="4">
        <f ca="1">IF(Table1[[#This Row],[field of work]] = "construction", 1,0)</f>
        <v>0</v>
      </c>
      <c r="AF399" s="4">
        <f ca="1">IF(Table1[[#This Row],[field of work]] = "IT", 1,0)</f>
        <v>0</v>
      </c>
      <c r="AG399" s="4">
        <f ca="1">IF(Table1[[#This Row],[field of work]] = "general work", 1,0)</f>
        <v>0</v>
      </c>
      <c r="AH399" s="4">
        <f ca="1">IF(Table1[[#This Row],[field of work]] = "agriculture", 1,0)</f>
        <v>0</v>
      </c>
      <c r="AI399" s="4"/>
      <c r="AJ399" s="4"/>
      <c r="AK399" s="4"/>
      <c r="AL399" s="4"/>
      <c r="AM399" s="4"/>
      <c r="AN399" s="4"/>
      <c r="AO399" s="8"/>
      <c r="AP399" s="18">
        <f t="shared" ca="1" si="179"/>
        <v>190.10327092963709</v>
      </c>
      <c r="AQ399" s="19"/>
      <c r="AR399" s="23">
        <f ca="1">IF(Table1[[#This Row],[Debt]]&gt;$AS$2,1,0)</f>
        <v>1</v>
      </c>
      <c r="AS399" s="24"/>
      <c r="AT399" s="24"/>
      <c r="AU399" s="19"/>
      <c r="AV399" s="24"/>
      <c r="AW399" s="82">
        <f ca="1">Table1[[#This Row],[Mortage left]]/Table1[[#This Row],[Value of the house]]</f>
        <v>0.23309743023681287</v>
      </c>
      <c r="AX399" s="29">
        <f t="shared" ca="1" si="180"/>
        <v>1</v>
      </c>
      <c r="AY399" s="30"/>
      <c r="AZ399" s="19"/>
      <c r="BA399" s="68">
        <f ca="1" xml:space="preserve"> IF(Table1[[#This Row],[Area]]="Sedi Beshr",Table1[[#This Row],[Income]],0)</f>
        <v>0</v>
      </c>
      <c r="BB399" s="65"/>
      <c r="BC399" s="65">
        <f ca="1" xml:space="preserve"> IF(Table1[[#This Row],[Area]]="Miami",Table1[[#This Row],[Income]],0)</f>
        <v>1136</v>
      </c>
      <c r="BD399" s="65"/>
      <c r="BE399" s="65">
        <f ca="1" xml:space="preserve"> IF(Table1[[#This Row],[Area]]="El-Shatbi",Table1[[#This Row],[Income]],0)</f>
        <v>0</v>
      </c>
      <c r="BF399" s="65"/>
      <c r="BG399" s="65">
        <f ca="1" xml:space="preserve"> IF(Table1[[#This Row],[Area]]="el-Hanovil",Table1[[#This Row],[Income]],0)</f>
        <v>0</v>
      </c>
      <c r="BH399" s="65"/>
      <c r="BI399" s="65">
        <f ca="1" xml:space="preserve"> IF(Table1[[#This Row],[Area]]="El-Dekhila",Table1[[#This Row],[Income]],0)</f>
        <v>0</v>
      </c>
      <c r="BJ399" s="66"/>
      <c r="BK399" s="16"/>
      <c r="BL399" s="68">
        <f ca="1"/>
        <v>0</v>
      </c>
      <c r="BM399" s="65"/>
      <c r="BN399" s="65">
        <f ca="1"/>
        <v>6863</v>
      </c>
      <c r="BO399" s="65"/>
      <c r="BP399" s="65">
        <f ca="1"/>
        <v>0</v>
      </c>
      <c r="BQ399" s="65"/>
      <c r="BR399" s="65">
        <f ca="1"/>
        <v>0</v>
      </c>
      <c r="BS399" s="65"/>
      <c r="BT399" s="65">
        <f ca="1"/>
        <v>0</v>
      </c>
      <c r="BU399" s="24"/>
      <c r="BV399" s="65">
        <f ca="1"/>
        <v>0</v>
      </c>
      <c r="BW399" s="19"/>
      <c r="BX399" s="16"/>
      <c r="BY399" s="56">
        <f ca="1">IF(Table1[[#This Row],[Debt]]&gt;Table1[[#This Row],[Income]],1,0)</f>
        <v>1</v>
      </c>
      <c r="BZ399" s="19"/>
      <c r="CA399" s="24"/>
      <c r="CB399" s="76">
        <f t="shared" ca="1" si="181"/>
        <v>29</v>
      </c>
      <c r="CC399" s="24"/>
      <c r="CD399" s="19"/>
      <c r="CE399" s="16"/>
      <c r="CF399" s="16"/>
      <c r="CG399" s="16"/>
      <c r="CH399" s="16"/>
    </row>
    <row r="400" spans="1:86" x14ac:dyDescent="0.35">
      <c r="A400" s="1">
        <f t="shared" ca="1" si="157"/>
        <v>0</v>
      </c>
      <c r="B400" s="1" t="str">
        <f t="shared" ca="1" si="158"/>
        <v>Men</v>
      </c>
      <c r="C400" s="1">
        <f t="shared" ca="1" si="159"/>
        <v>24</v>
      </c>
      <c r="D400" s="1">
        <f t="shared" ca="1" si="160"/>
        <v>5</v>
      </c>
      <c r="E400" s="1" t="str">
        <f t="shared" ca="1" si="161"/>
        <v>general work</v>
      </c>
      <c r="F400" s="1">
        <f t="shared" ca="1" si="162"/>
        <v>2</v>
      </c>
      <c r="G400" s="1" t="str">
        <f t="shared" ca="1" si="163"/>
        <v>college</v>
      </c>
      <c r="H400" s="1">
        <f t="shared" ca="1" si="164"/>
        <v>1</v>
      </c>
      <c r="I400" s="1">
        <f t="shared" ca="1" si="156"/>
        <v>1</v>
      </c>
      <c r="J400" s="70">
        <f t="shared" ca="1" si="165"/>
        <v>6826</v>
      </c>
      <c r="K400" s="1">
        <f t="shared" ca="1" si="166"/>
        <v>3</v>
      </c>
      <c r="L400" s="1" t="str">
        <f t="shared" ca="1" si="167"/>
        <v>El-Hanovil</v>
      </c>
      <c r="M400" s="70">
        <f t="shared" ca="1" si="168"/>
        <v>27304</v>
      </c>
      <c r="N400" s="70">
        <f t="shared" ca="1" si="169"/>
        <v>20774.144820576537</v>
      </c>
      <c r="O400" s="70">
        <f t="shared" ca="1" si="170"/>
        <v>6546.7730587194801</v>
      </c>
      <c r="P400" s="70">
        <f t="shared" ca="1" si="171"/>
        <v>6041</v>
      </c>
      <c r="Q400" s="70">
        <f t="shared" ca="1" si="172"/>
        <v>10262.634247200345</v>
      </c>
      <c r="R400" s="70">
        <f t="shared" ca="1" si="173"/>
        <v>6907.7924156479676</v>
      </c>
      <c r="S400" s="70">
        <f t="shared" ca="1" si="174"/>
        <v>40758.565474367453</v>
      </c>
      <c r="T400" s="70">
        <f t="shared" ca="1" si="175"/>
        <v>37077.779067776879</v>
      </c>
      <c r="U400" s="70">
        <f t="shared" ca="1" si="176"/>
        <v>3680.7864065905742</v>
      </c>
      <c r="W400" s="7">
        <f t="shared" ca="1" si="177"/>
        <v>0</v>
      </c>
      <c r="X400" s="4">
        <f t="shared" ca="1" si="178"/>
        <v>1</v>
      </c>
      <c r="Y400" s="4"/>
      <c r="Z400" s="4"/>
      <c r="AA400" s="8"/>
      <c r="AC400" s="7">
        <f ca="1">IF(Table1[[#This Row],[field of work]] = "teaching",1,0)</f>
        <v>0</v>
      </c>
      <c r="AD400" s="4">
        <f ca="1">IF(Table1[[#This Row],[field of work]] = "health", 1,0)</f>
        <v>0</v>
      </c>
      <c r="AE400" s="4">
        <f ca="1">IF(Table1[[#This Row],[field of work]] = "construction", 1,0)</f>
        <v>0</v>
      </c>
      <c r="AF400" s="4">
        <f ca="1">IF(Table1[[#This Row],[field of work]] = "IT", 1,0)</f>
        <v>0</v>
      </c>
      <c r="AG400" s="4">
        <f ca="1">IF(Table1[[#This Row],[field of work]] = "general work", 1,0)</f>
        <v>1</v>
      </c>
      <c r="AH400" s="4">
        <f ca="1">IF(Table1[[#This Row],[field of work]] = "agriculture", 1,0)</f>
        <v>0</v>
      </c>
      <c r="AI400" s="4"/>
      <c r="AJ400" s="4"/>
      <c r="AK400" s="4"/>
      <c r="AL400" s="4"/>
      <c r="AM400" s="4"/>
      <c r="AN400" s="4"/>
      <c r="AO400" s="8"/>
      <c r="AP400" s="18">
        <f t="shared" ca="1" si="179"/>
        <v>6546.7730587194801</v>
      </c>
      <c r="AQ400" s="19"/>
      <c r="AR400" s="23">
        <f ca="1">IF(Table1[[#This Row],[Debt]]&gt;$AS$2,1,0)</f>
        <v>1</v>
      </c>
      <c r="AS400" s="24"/>
      <c r="AT400" s="24"/>
      <c r="AU400" s="19"/>
      <c r="AV400" s="24"/>
      <c r="AW400" s="82">
        <f ca="1">Table1[[#This Row],[Mortage left]]/Table1[[#This Row],[Value of the house]]</f>
        <v>0.76084620643775769</v>
      </c>
      <c r="AX400" s="29">
        <f t="shared" ca="1" si="180"/>
        <v>0</v>
      </c>
      <c r="AY400" s="30"/>
      <c r="AZ400" s="19"/>
      <c r="BA400" s="68">
        <f ca="1" xml:space="preserve"> IF(Table1[[#This Row],[Area]]="Sedi Beshr",Table1[[#This Row],[Income]],0)</f>
        <v>0</v>
      </c>
      <c r="BB400" s="65"/>
      <c r="BC400" s="65">
        <f ca="1" xml:space="preserve"> IF(Table1[[#This Row],[Area]]="Miami",Table1[[#This Row],[Income]],0)</f>
        <v>0</v>
      </c>
      <c r="BD400" s="65"/>
      <c r="BE400" s="65">
        <f ca="1" xml:space="preserve"> IF(Table1[[#This Row],[Area]]="El-Shatbi",Table1[[#This Row],[Income]],0)</f>
        <v>0</v>
      </c>
      <c r="BF400" s="65"/>
      <c r="BG400" s="65">
        <f ca="1" xml:space="preserve"> IF(Table1[[#This Row],[Area]]="el-Hanovil",Table1[[#This Row],[Income]],0)</f>
        <v>6826</v>
      </c>
      <c r="BH400" s="65"/>
      <c r="BI400" s="65">
        <f ca="1" xml:space="preserve"> IF(Table1[[#This Row],[Area]]="El-Dekhila",Table1[[#This Row],[Income]],0)</f>
        <v>0</v>
      </c>
      <c r="BJ400" s="66"/>
      <c r="BK400" s="16"/>
      <c r="BL400" s="68">
        <f ca="1"/>
        <v>1136</v>
      </c>
      <c r="BM400" s="65"/>
      <c r="BN400" s="65">
        <f ca="1"/>
        <v>0</v>
      </c>
      <c r="BO400" s="65"/>
      <c r="BP400" s="65">
        <f ca="1"/>
        <v>0</v>
      </c>
      <c r="BQ400" s="65"/>
      <c r="BR400" s="65">
        <f ca="1"/>
        <v>0</v>
      </c>
      <c r="BS400" s="65"/>
      <c r="BT400" s="65">
        <f ca="1"/>
        <v>0</v>
      </c>
      <c r="BU400" s="24"/>
      <c r="BV400" s="65">
        <f ca="1"/>
        <v>0</v>
      </c>
      <c r="BW400" s="19"/>
      <c r="BX400" s="16"/>
      <c r="BY400" s="56">
        <f ca="1">IF(Table1[[#This Row],[Debt]]&gt;Table1[[#This Row],[Income]],1,0)</f>
        <v>1</v>
      </c>
      <c r="BZ400" s="19"/>
      <c r="CA400" s="24"/>
      <c r="CB400" s="76">
        <f t="shared" ca="1" si="181"/>
        <v>23</v>
      </c>
      <c r="CC400" s="24"/>
      <c r="CD400" s="19"/>
      <c r="CE400" s="16"/>
      <c r="CF400" s="16"/>
      <c r="CG400" s="16"/>
      <c r="CH400" s="16"/>
    </row>
    <row r="401" spans="1:86" x14ac:dyDescent="0.35">
      <c r="A401" s="1">
        <f t="shared" ca="1" si="157"/>
        <v>1</v>
      </c>
      <c r="B401" s="1" t="str">
        <f t="shared" ca="1" si="158"/>
        <v>Women</v>
      </c>
      <c r="C401" s="1">
        <f t="shared" ca="1" si="159"/>
        <v>27</v>
      </c>
      <c r="D401" s="1">
        <f t="shared" ca="1" si="160"/>
        <v>3</v>
      </c>
      <c r="E401" s="1" t="str">
        <f t="shared" ca="1" si="161"/>
        <v>teaching</v>
      </c>
      <c r="F401" s="1">
        <f t="shared" ca="1" si="162"/>
        <v>2</v>
      </c>
      <c r="G401" s="1" t="str">
        <f t="shared" ca="1" si="163"/>
        <v>college</v>
      </c>
      <c r="H401" s="1">
        <f t="shared" ca="1" si="164"/>
        <v>2</v>
      </c>
      <c r="I401" s="1">
        <f t="shared" ca="1" si="156"/>
        <v>3</v>
      </c>
      <c r="J401" s="70">
        <f t="shared" ca="1" si="165"/>
        <v>1879</v>
      </c>
      <c r="K401" s="1">
        <f t="shared" ca="1" si="166"/>
        <v>3</v>
      </c>
      <c r="L401" s="1" t="str">
        <f t="shared" ca="1" si="167"/>
        <v>El-Hanovil</v>
      </c>
      <c r="M401" s="70">
        <f t="shared" ca="1" si="168"/>
        <v>11274</v>
      </c>
      <c r="N401" s="70">
        <f t="shared" ca="1" si="169"/>
        <v>10091.262212764697</v>
      </c>
      <c r="O401" s="70">
        <f t="shared" ca="1" si="170"/>
        <v>4807.7128757556166</v>
      </c>
      <c r="P401" s="70">
        <f t="shared" ca="1" si="171"/>
        <v>2500</v>
      </c>
      <c r="Q401" s="70">
        <f t="shared" ca="1" si="172"/>
        <v>2738.6648967428696</v>
      </c>
      <c r="R401" s="70">
        <f t="shared" ca="1" si="173"/>
        <v>2088.93577972304</v>
      </c>
      <c r="S401" s="70">
        <f t="shared" ca="1" si="174"/>
        <v>18170.648655478657</v>
      </c>
      <c r="T401" s="70">
        <f t="shared" ca="1" si="175"/>
        <v>15329.927109507567</v>
      </c>
      <c r="U401" s="70">
        <f t="shared" ca="1" si="176"/>
        <v>2840.7215459710897</v>
      </c>
      <c r="W401" s="7">
        <f t="shared" ca="1" si="177"/>
        <v>1</v>
      </c>
      <c r="X401" s="4">
        <f t="shared" ca="1" si="178"/>
        <v>0</v>
      </c>
      <c r="Y401" s="4"/>
      <c r="Z401" s="4"/>
      <c r="AA401" s="8"/>
      <c r="AC401" s="7">
        <f ca="1">IF(Table1[[#This Row],[field of work]] = "teaching",1,0)</f>
        <v>1</v>
      </c>
      <c r="AD401" s="4">
        <f ca="1">IF(Table1[[#This Row],[field of work]] = "health", 1,0)</f>
        <v>0</v>
      </c>
      <c r="AE401" s="4">
        <f ca="1">IF(Table1[[#This Row],[field of work]] = "construction", 1,0)</f>
        <v>0</v>
      </c>
      <c r="AF401" s="4">
        <f ca="1">IF(Table1[[#This Row],[field of work]] = "IT", 1,0)</f>
        <v>0</v>
      </c>
      <c r="AG401" s="4">
        <f ca="1">IF(Table1[[#This Row],[field of work]] = "general work", 1,0)</f>
        <v>0</v>
      </c>
      <c r="AH401" s="4">
        <f ca="1">IF(Table1[[#This Row],[field of work]] = "agriculture", 1,0)</f>
        <v>0</v>
      </c>
      <c r="AI401" s="4"/>
      <c r="AJ401" s="4"/>
      <c r="AK401" s="4"/>
      <c r="AL401" s="4"/>
      <c r="AM401" s="4"/>
      <c r="AN401" s="4"/>
      <c r="AO401" s="8"/>
      <c r="AP401" s="18">
        <f t="shared" ca="1" si="179"/>
        <v>1602.5709585852055</v>
      </c>
      <c r="AQ401" s="19"/>
      <c r="AR401" s="23">
        <f ca="1">IF(Table1[[#This Row],[Debt]]&gt;$AS$2,1,0)</f>
        <v>1</v>
      </c>
      <c r="AS401" s="24"/>
      <c r="AT401" s="24"/>
      <c r="AU401" s="19"/>
      <c r="AV401" s="24"/>
      <c r="AW401" s="82">
        <f ca="1">Table1[[#This Row],[Mortage left]]/Table1[[#This Row],[Value of the house]]</f>
        <v>0.8950915569243123</v>
      </c>
      <c r="AX401" s="29">
        <f t="shared" ca="1" si="180"/>
        <v>0</v>
      </c>
      <c r="AY401" s="30"/>
      <c r="AZ401" s="19"/>
      <c r="BA401" s="68">
        <f ca="1" xml:space="preserve"> IF(Table1[[#This Row],[Area]]="Sedi Beshr",Table1[[#This Row],[Income]],0)</f>
        <v>0</v>
      </c>
      <c r="BB401" s="65"/>
      <c r="BC401" s="65">
        <f ca="1" xml:space="preserve"> IF(Table1[[#This Row],[Area]]="Miami",Table1[[#This Row],[Income]],0)</f>
        <v>0</v>
      </c>
      <c r="BD401" s="65"/>
      <c r="BE401" s="65">
        <f ca="1" xml:space="preserve"> IF(Table1[[#This Row],[Area]]="El-Shatbi",Table1[[#This Row],[Income]],0)</f>
        <v>0</v>
      </c>
      <c r="BF401" s="65"/>
      <c r="BG401" s="65">
        <f ca="1" xml:space="preserve"> IF(Table1[[#This Row],[Area]]="el-Hanovil",Table1[[#This Row],[Income]],0)</f>
        <v>1879</v>
      </c>
      <c r="BH401" s="65"/>
      <c r="BI401" s="65">
        <f ca="1" xml:space="preserve"> IF(Table1[[#This Row],[Area]]="El-Dekhila",Table1[[#This Row],[Income]],0)</f>
        <v>0</v>
      </c>
      <c r="BJ401" s="66"/>
      <c r="BK401" s="16"/>
      <c r="BL401" s="68">
        <f ca="1"/>
        <v>0</v>
      </c>
      <c r="BM401" s="65"/>
      <c r="BN401" s="65">
        <f ca="1"/>
        <v>0</v>
      </c>
      <c r="BO401" s="65"/>
      <c r="BP401" s="65">
        <f ca="1"/>
        <v>0</v>
      </c>
      <c r="BQ401" s="65"/>
      <c r="BR401" s="65">
        <f ca="1"/>
        <v>0</v>
      </c>
      <c r="BS401" s="65"/>
      <c r="BT401" s="65">
        <f ca="1"/>
        <v>6826</v>
      </c>
      <c r="BU401" s="24"/>
      <c r="BV401" s="65">
        <f ca="1"/>
        <v>0</v>
      </c>
      <c r="BW401" s="19"/>
      <c r="BX401" s="16"/>
      <c r="BY401" s="56">
        <f ca="1">IF(Table1[[#This Row],[Debt]]&gt;Table1[[#This Row],[Income]],1,0)</f>
        <v>1</v>
      </c>
      <c r="BZ401" s="19"/>
      <c r="CA401" s="24"/>
      <c r="CB401" s="76">
        <f t="shared" ca="1" si="181"/>
        <v>24</v>
      </c>
      <c r="CC401" s="24"/>
      <c r="CD401" s="19"/>
      <c r="CE401" s="16"/>
      <c r="CF401" s="16"/>
      <c r="CG401" s="16"/>
      <c r="CH401" s="16"/>
    </row>
    <row r="402" spans="1:86" x14ac:dyDescent="0.35">
      <c r="A402" s="1">
        <f t="shared" ca="1" si="157"/>
        <v>0</v>
      </c>
      <c r="B402" s="1" t="str">
        <f t="shared" ca="1" si="158"/>
        <v>Men</v>
      </c>
      <c r="C402" s="1">
        <f t="shared" ca="1" si="159"/>
        <v>29</v>
      </c>
      <c r="D402" s="1">
        <f t="shared" ca="1" si="160"/>
        <v>2</v>
      </c>
      <c r="E402" s="1" t="str">
        <f t="shared" ca="1" si="161"/>
        <v>construction</v>
      </c>
      <c r="F402" s="1">
        <f t="shared" ca="1" si="162"/>
        <v>5</v>
      </c>
      <c r="G402" s="1" t="str">
        <f t="shared" ca="1" si="163"/>
        <v>other</v>
      </c>
      <c r="H402" s="1">
        <f t="shared" ca="1" si="164"/>
        <v>1</v>
      </c>
      <c r="I402" s="1">
        <f t="shared" ca="1" si="156"/>
        <v>1</v>
      </c>
      <c r="J402" s="70">
        <f t="shared" ca="1" si="165"/>
        <v>6605</v>
      </c>
      <c r="K402" s="1">
        <f t="shared" ca="1" si="166"/>
        <v>5</v>
      </c>
      <c r="L402" s="1" t="str">
        <f t="shared" ca="1" si="167"/>
        <v>Sedi Beshr</v>
      </c>
      <c r="M402" s="70">
        <f t="shared" ca="1" si="168"/>
        <v>19815</v>
      </c>
      <c r="N402" s="70">
        <f t="shared" ca="1" si="169"/>
        <v>3693.4217630769581</v>
      </c>
      <c r="O402" s="70">
        <f t="shared" ca="1" si="170"/>
        <v>1250.7095190837338</v>
      </c>
      <c r="P402" s="70">
        <f t="shared" ca="1" si="171"/>
        <v>1019</v>
      </c>
      <c r="Q402" s="70">
        <f t="shared" ca="1" si="172"/>
        <v>3851.4668888467459</v>
      </c>
      <c r="R402" s="70">
        <f t="shared" ca="1" si="173"/>
        <v>1763.4190370019041</v>
      </c>
      <c r="S402" s="70">
        <f t="shared" ca="1" si="174"/>
        <v>22829.128556085641</v>
      </c>
      <c r="T402" s="70">
        <f t="shared" ca="1" si="175"/>
        <v>8563.8886519237039</v>
      </c>
      <c r="U402" s="70">
        <f t="shared" ca="1" si="176"/>
        <v>14265.239904161937</v>
      </c>
      <c r="W402" s="7">
        <f t="shared" ca="1" si="177"/>
        <v>0</v>
      </c>
      <c r="X402" s="4">
        <f t="shared" ca="1" si="178"/>
        <v>1</v>
      </c>
      <c r="Y402" s="4"/>
      <c r="Z402" s="4"/>
      <c r="AA402" s="8"/>
      <c r="AC402" s="7">
        <f ca="1">IF(Table1[[#This Row],[field of work]] = "teaching",1,0)</f>
        <v>0</v>
      </c>
      <c r="AD402" s="4">
        <f ca="1">IF(Table1[[#This Row],[field of work]] = "health", 1,0)</f>
        <v>0</v>
      </c>
      <c r="AE402" s="4">
        <f ca="1">IF(Table1[[#This Row],[field of work]] = "construction", 1,0)</f>
        <v>1</v>
      </c>
      <c r="AF402" s="4">
        <f ca="1">IF(Table1[[#This Row],[field of work]] = "IT", 1,0)</f>
        <v>0</v>
      </c>
      <c r="AG402" s="4">
        <f ca="1">IF(Table1[[#This Row],[field of work]] = "general work", 1,0)</f>
        <v>0</v>
      </c>
      <c r="AH402" s="4">
        <f ca="1">IF(Table1[[#This Row],[field of work]] = "agriculture", 1,0)</f>
        <v>0</v>
      </c>
      <c r="AI402" s="4"/>
      <c r="AJ402" s="4"/>
      <c r="AK402" s="4"/>
      <c r="AL402" s="4"/>
      <c r="AM402" s="4"/>
      <c r="AN402" s="4"/>
      <c r="AO402" s="8"/>
      <c r="AP402" s="18">
        <f t="shared" ca="1" si="179"/>
        <v>1250.7095190837338</v>
      </c>
      <c r="AQ402" s="19"/>
      <c r="AR402" s="23">
        <f ca="1">IF(Table1[[#This Row],[Debt]]&gt;$AS$2,1,0)</f>
        <v>1</v>
      </c>
      <c r="AS402" s="24"/>
      <c r="AT402" s="24"/>
      <c r="AU402" s="19"/>
      <c r="AV402" s="24"/>
      <c r="AW402" s="82">
        <f ca="1">Table1[[#This Row],[Mortage left]]/Table1[[#This Row],[Value of the house]]</f>
        <v>0.18639524416234965</v>
      </c>
      <c r="AX402" s="29">
        <f t="shared" ca="1" si="180"/>
        <v>1</v>
      </c>
      <c r="AY402" s="30"/>
      <c r="AZ402" s="19"/>
      <c r="BA402" s="68">
        <f ca="1" xml:space="preserve"> IF(Table1[[#This Row],[Area]]="Sedi Beshr",Table1[[#This Row],[Income]],0)</f>
        <v>6605</v>
      </c>
      <c r="BB402" s="65"/>
      <c r="BC402" s="65">
        <f ca="1" xml:space="preserve"> IF(Table1[[#This Row],[Area]]="Miami",Table1[[#This Row],[Income]],0)</f>
        <v>0</v>
      </c>
      <c r="BD402" s="65"/>
      <c r="BE402" s="65">
        <f ca="1" xml:space="preserve"> IF(Table1[[#This Row],[Area]]="El-Shatbi",Table1[[#This Row],[Income]],0)</f>
        <v>0</v>
      </c>
      <c r="BF402" s="65"/>
      <c r="BG402" s="65">
        <f ca="1" xml:space="preserve"> IF(Table1[[#This Row],[Area]]="el-Hanovil",Table1[[#This Row],[Income]],0)</f>
        <v>0</v>
      </c>
      <c r="BH402" s="65"/>
      <c r="BI402" s="65">
        <f ca="1" xml:space="preserve"> IF(Table1[[#This Row],[Area]]="El-Dekhila",Table1[[#This Row],[Income]],0)</f>
        <v>0</v>
      </c>
      <c r="BJ402" s="66"/>
      <c r="BK402" s="16"/>
      <c r="BL402" s="68">
        <f ca="1"/>
        <v>0</v>
      </c>
      <c r="BM402" s="65"/>
      <c r="BN402" s="65">
        <f ca="1"/>
        <v>0</v>
      </c>
      <c r="BO402" s="65"/>
      <c r="BP402" s="65">
        <f ca="1"/>
        <v>1879</v>
      </c>
      <c r="BQ402" s="65"/>
      <c r="BR402" s="65">
        <f ca="1"/>
        <v>0</v>
      </c>
      <c r="BS402" s="65"/>
      <c r="BT402" s="65">
        <f ca="1"/>
        <v>0</v>
      </c>
      <c r="BU402" s="24"/>
      <c r="BV402" s="65">
        <f ca="1"/>
        <v>0</v>
      </c>
      <c r="BW402" s="19"/>
      <c r="BX402" s="16"/>
      <c r="BY402" s="56">
        <f ca="1">IF(Table1[[#This Row],[Debt]]&gt;Table1[[#This Row],[Income]],1,0)</f>
        <v>0</v>
      </c>
      <c r="BZ402" s="19"/>
      <c r="CA402" s="24"/>
      <c r="CB402" s="76">
        <f t="shared" ca="1" si="181"/>
        <v>27</v>
      </c>
      <c r="CC402" s="24"/>
      <c r="CD402" s="19"/>
      <c r="CE402" s="16"/>
      <c r="CF402" s="16"/>
      <c r="CG402" s="16"/>
      <c r="CH402" s="16"/>
    </row>
    <row r="403" spans="1:86" x14ac:dyDescent="0.35">
      <c r="A403" s="1">
        <f t="shared" ca="1" si="157"/>
        <v>1</v>
      </c>
      <c r="B403" s="1" t="str">
        <f t="shared" ca="1" si="158"/>
        <v>Women</v>
      </c>
      <c r="C403" s="1">
        <f t="shared" ca="1" si="159"/>
        <v>40</v>
      </c>
      <c r="D403" s="1">
        <f t="shared" ca="1" si="160"/>
        <v>5</v>
      </c>
      <c r="E403" s="1" t="str">
        <f t="shared" ca="1" si="161"/>
        <v>general work</v>
      </c>
      <c r="F403" s="1">
        <f t="shared" ca="1" si="162"/>
        <v>4</v>
      </c>
      <c r="G403" s="1" t="str">
        <f t="shared" ca="1" si="163"/>
        <v>technical</v>
      </c>
      <c r="H403" s="1">
        <f t="shared" ca="1" si="164"/>
        <v>4</v>
      </c>
      <c r="I403" s="1">
        <f t="shared" ca="1" si="156"/>
        <v>2</v>
      </c>
      <c r="J403" s="70">
        <f t="shared" ca="1" si="165"/>
        <v>5479</v>
      </c>
      <c r="K403" s="1">
        <f t="shared" ca="1" si="166"/>
        <v>1</v>
      </c>
      <c r="L403" s="1" t="str">
        <f t="shared" ca="1" si="167"/>
        <v>El-Shatbi</v>
      </c>
      <c r="M403" s="70">
        <f t="shared" ca="1" si="168"/>
        <v>27395</v>
      </c>
      <c r="N403" s="70">
        <f t="shared" ca="1" si="169"/>
        <v>6454.4148468536696</v>
      </c>
      <c r="O403" s="70">
        <f t="shared" ca="1" si="170"/>
        <v>6646.4925738244101</v>
      </c>
      <c r="P403" s="70">
        <f t="shared" ca="1" si="171"/>
        <v>5264</v>
      </c>
      <c r="Q403" s="70">
        <f t="shared" ca="1" si="172"/>
        <v>168.06051639476036</v>
      </c>
      <c r="R403" s="70">
        <f t="shared" ca="1" si="173"/>
        <v>5538.2879974659973</v>
      </c>
      <c r="S403" s="70">
        <f t="shared" ca="1" si="174"/>
        <v>39579.780571290408</v>
      </c>
      <c r="T403" s="70">
        <f t="shared" ca="1" si="175"/>
        <v>11886.47536324843</v>
      </c>
      <c r="U403" s="70">
        <f t="shared" ca="1" si="176"/>
        <v>27693.30520804198</v>
      </c>
      <c r="W403" s="7">
        <f t="shared" ca="1" si="177"/>
        <v>1</v>
      </c>
      <c r="X403" s="4">
        <f t="shared" ca="1" si="178"/>
        <v>0</v>
      </c>
      <c r="Y403" s="4"/>
      <c r="Z403" s="4"/>
      <c r="AA403" s="8"/>
      <c r="AC403" s="7">
        <f ca="1">IF(Table1[[#This Row],[field of work]] = "teaching",1,0)</f>
        <v>0</v>
      </c>
      <c r="AD403" s="4">
        <f ca="1">IF(Table1[[#This Row],[field of work]] = "health", 1,0)</f>
        <v>0</v>
      </c>
      <c r="AE403" s="4">
        <f ca="1">IF(Table1[[#This Row],[field of work]] = "construction", 1,0)</f>
        <v>0</v>
      </c>
      <c r="AF403" s="4">
        <f ca="1">IF(Table1[[#This Row],[field of work]] = "IT", 1,0)</f>
        <v>0</v>
      </c>
      <c r="AG403" s="4">
        <f ca="1">IF(Table1[[#This Row],[field of work]] = "general work", 1,0)</f>
        <v>1</v>
      </c>
      <c r="AH403" s="4">
        <f ca="1">IF(Table1[[#This Row],[field of work]] = "agriculture", 1,0)</f>
        <v>0</v>
      </c>
      <c r="AI403" s="4"/>
      <c r="AJ403" s="4"/>
      <c r="AK403" s="4"/>
      <c r="AL403" s="4"/>
      <c r="AM403" s="4"/>
      <c r="AN403" s="4"/>
      <c r="AO403" s="8"/>
      <c r="AP403" s="18">
        <f t="shared" ca="1" si="179"/>
        <v>3323.2462869122051</v>
      </c>
      <c r="AQ403" s="19"/>
      <c r="AR403" s="23">
        <f ca="1">IF(Table1[[#This Row],[Debt]]&gt;$AS$2,1,0)</f>
        <v>0</v>
      </c>
      <c r="AS403" s="24"/>
      <c r="AT403" s="24"/>
      <c r="AU403" s="19"/>
      <c r="AV403" s="24"/>
      <c r="AW403" s="82">
        <f ca="1">Table1[[#This Row],[Mortage left]]/Table1[[#This Row],[Value of the house]]</f>
        <v>0.23560557937045701</v>
      </c>
      <c r="AX403" s="29">
        <f t="shared" ca="1" si="180"/>
        <v>1</v>
      </c>
      <c r="AY403" s="30"/>
      <c r="AZ403" s="19"/>
      <c r="BA403" s="68">
        <f ca="1" xml:space="preserve"> IF(Table1[[#This Row],[Area]]="Sedi Beshr",Table1[[#This Row],[Income]],0)</f>
        <v>0</v>
      </c>
      <c r="BB403" s="65"/>
      <c r="BC403" s="65">
        <f ca="1" xml:space="preserve"> IF(Table1[[#This Row],[Area]]="Miami",Table1[[#This Row],[Income]],0)</f>
        <v>0</v>
      </c>
      <c r="BD403" s="65"/>
      <c r="BE403" s="65">
        <f ca="1" xml:space="preserve"> IF(Table1[[#This Row],[Area]]="El-Shatbi",Table1[[#This Row],[Income]],0)</f>
        <v>5479</v>
      </c>
      <c r="BF403" s="65"/>
      <c r="BG403" s="65">
        <f ca="1" xml:space="preserve"> IF(Table1[[#This Row],[Area]]="el-Hanovil",Table1[[#This Row],[Income]],0)</f>
        <v>0</v>
      </c>
      <c r="BH403" s="65"/>
      <c r="BI403" s="65">
        <f ca="1" xml:space="preserve"> IF(Table1[[#This Row],[Area]]="El-Dekhila",Table1[[#This Row],[Income]],0)</f>
        <v>0</v>
      </c>
      <c r="BJ403" s="66"/>
      <c r="BK403" s="16"/>
      <c r="BL403" s="68">
        <f ca="1"/>
        <v>0</v>
      </c>
      <c r="BM403" s="65"/>
      <c r="BN403" s="65">
        <f ca="1"/>
        <v>6605</v>
      </c>
      <c r="BO403" s="65"/>
      <c r="BP403" s="65">
        <f ca="1"/>
        <v>0</v>
      </c>
      <c r="BQ403" s="65"/>
      <c r="BR403" s="65">
        <f ca="1"/>
        <v>0</v>
      </c>
      <c r="BS403" s="65"/>
      <c r="BT403" s="65">
        <f ca="1"/>
        <v>0</v>
      </c>
      <c r="BU403" s="24"/>
      <c r="BV403" s="65">
        <f ca="1"/>
        <v>0</v>
      </c>
      <c r="BW403" s="19"/>
      <c r="BX403" s="16"/>
      <c r="BY403" s="56">
        <f ca="1">IF(Table1[[#This Row],[Debt]]&gt;Table1[[#This Row],[Income]],1,0)</f>
        <v>0</v>
      </c>
      <c r="BZ403" s="19"/>
      <c r="CA403" s="24"/>
      <c r="CB403" s="76">
        <f t="shared" ca="1" si="181"/>
        <v>29</v>
      </c>
      <c r="CC403" s="24"/>
      <c r="CD403" s="19"/>
      <c r="CE403" s="16"/>
      <c r="CF403" s="16"/>
      <c r="CG403" s="16"/>
      <c r="CH403" s="16"/>
    </row>
    <row r="404" spans="1:86" x14ac:dyDescent="0.35">
      <c r="A404" s="1">
        <f t="shared" ca="1" si="157"/>
        <v>1</v>
      </c>
      <c r="B404" s="1" t="str">
        <f t="shared" ca="1" si="158"/>
        <v>Women</v>
      </c>
      <c r="C404" s="1">
        <f t="shared" ca="1" si="159"/>
        <v>32</v>
      </c>
      <c r="D404" s="1">
        <f t="shared" ca="1" si="160"/>
        <v>5</v>
      </c>
      <c r="E404" s="1" t="str">
        <f t="shared" ca="1" si="161"/>
        <v>general work</v>
      </c>
      <c r="F404" s="1">
        <f t="shared" ca="1" si="162"/>
        <v>3</v>
      </c>
      <c r="G404" s="1" t="str">
        <f t="shared" ca="1" si="163"/>
        <v>university</v>
      </c>
      <c r="H404" s="1">
        <f t="shared" ca="1" si="164"/>
        <v>1</v>
      </c>
      <c r="I404" s="1">
        <f t="shared" ca="1" si="156"/>
        <v>2</v>
      </c>
      <c r="J404" s="70">
        <f t="shared" ca="1" si="165"/>
        <v>6302</v>
      </c>
      <c r="K404" s="1">
        <f t="shared" ca="1" si="166"/>
        <v>4</v>
      </c>
      <c r="L404" s="1" t="str">
        <f t="shared" ca="1" si="167"/>
        <v>El-Dekhila</v>
      </c>
      <c r="M404" s="70">
        <f t="shared" ca="1" si="168"/>
        <v>31510</v>
      </c>
      <c r="N404" s="70">
        <f t="shared" ca="1" si="169"/>
        <v>11991.675195721882</v>
      </c>
      <c r="O404" s="70">
        <f t="shared" ca="1" si="170"/>
        <v>3737.0440176118591</v>
      </c>
      <c r="P404" s="70">
        <f t="shared" ca="1" si="171"/>
        <v>3661</v>
      </c>
      <c r="Q404" s="70">
        <f t="shared" ca="1" si="172"/>
        <v>10888.784566065246</v>
      </c>
      <c r="R404" s="70">
        <f t="shared" ca="1" si="173"/>
        <v>384.90975275637192</v>
      </c>
      <c r="S404" s="70">
        <f t="shared" ca="1" si="174"/>
        <v>35631.953770368229</v>
      </c>
      <c r="T404" s="70">
        <f t="shared" ca="1" si="175"/>
        <v>26541.459761787126</v>
      </c>
      <c r="U404" s="70">
        <f t="shared" ca="1" si="176"/>
        <v>9090.4940085811031</v>
      </c>
      <c r="W404" s="7">
        <f t="shared" ca="1" si="177"/>
        <v>1</v>
      </c>
      <c r="X404" s="4">
        <f t="shared" ca="1" si="178"/>
        <v>0</v>
      </c>
      <c r="Y404" s="4"/>
      <c r="Z404" s="4"/>
      <c r="AA404" s="8"/>
      <c r="AC404" s="7">
        <f ca="1">IF(Table1[[#This Row],[field of work]] = "teaching",1,0)</f>
        <v>0</v>
      </c>
      <c r="AD404" s="4">
        <f ca="1">IF(Table1[[#This Row],[field of work]] = "health", 1,0)</f>
        <v>0</v>
      </c>
      <c r="AE404" s="4">
        <f ca="1">IF(Table1[[#This Row],[field of work]] = "construction", 1,0)</f>
        <v>0</v>
      </c>
      <c r="AF404" s="4">
        <f ca="1">IF(Table1[[#This Row],[field of work]] = "IT", 1,0)</f>
        <v>0</v>
      </c>
      <c r="AG404" s="4">
        <f ca="1">IF(Table1[[#This Row],[field of work]] = "general work", 1,0)</f>
        <v>1</v>
      </c>
      <c r="AH404" s="4">
        <f ca="1">IF(Table1[[#This Row],[field of work]] = "agriculture", 1,0)</f>
        <v>0</v>
      </c>
      <c r="AI404" s="4"/>
      <c r="AJ404" s="4"/>
      <c r="AK404" s="4"/>
      <c r="AL404" s="4"/>
      <c r="AM404" s="4"/>
      <c r="AN404" s="4"/>
      <c r="AO404" s="8"/>
      <c r="AP404" s="18">
        <f t="shared" ca="1" si="179"/>
        <v>1868.5220088059295</v>
      </c>
      <c r="AQ404" s="19"/>
      <c r="AR404" s="23">
        <f ca="1">IF(Table1[[#This Row],[Debt]]&gt;$AS$2,1,0)</f>
        <v>1</v>
      </c>
      <c r="AS404" s="24"/>
      <c r="AT404" s="24"/>
      <c r="AU404" s="19"/>
      <c r="AV404" s="24"/>
      <c r="AW404" s="82">
        <f ca="1">Table1[[#This Row],[Mortage left]]/Table1[[#This Row],[Value of the house]]</f>
        <v>0.3805672864399201</v>
      </c>
      <c r="AX404" s="29">
        <f t="shared" ca="1" si="180"/>
        <v>0</v>
      </c>
      <c r="AY404" s="30"/>
      <c r="AZ404" s="19"/>
      <c r="BA404" s="68">
        <f ca="1" xml:space="preserve"> IF(Table1[[#This Row],[Area]]="Sedi Beshr",Table1[[#This Row],[Income]],0)</f>
        <v>0</v>
      </c>
      <c r="BB404" s="65"/>
      <c r="BC404" s="65">
        <f ca="1" xml:space="preserve"> IF(Table1[[#This Row],[Area]]="Miami",Table1[[#This Row],[Income]],0)</f>
        <v>0</v>
      </c>
      <c r="BD404" s="65"/>
      <c r="BE404" s="65">
        <f ca="1" xml:space="preserve"> IF(Table1[[#This Row],[Area]]="El-Shatbi",Table1[[#This Row],[Income]],0)</f>
        <v>0</v>
      </c>
      <c r="BF404" s="65"/>
      <c r="BG404" s="65">
        <f ca="1" xml:space="preserve"> IF(Table1[[#This Row],[Area]]="el-Hanovil",Table1[[#This Row],[Income]],0)</f>
        <v>0</v>
      </c>
      <c r="BH404" s="65"/>
      <c r="BI404" s="65">
        <f ca="1" xml:space="preserve"> IF(Table1[[#This Row],[Area]]="El-Dekhila",Table1[[#This Row],[Income]],0)</f>
        <v>6302</v>
      </c>
      <c r="BJ404" s="66"/>
      <c r="BK404" s="16"/>
      <c r="BL404" s="68">
        <f ca="1"/>
        <v>0</v>
      </c>
      <c r="BM404" s="65"/>
      <c r="BN404" s="65">
        <f ca="1"/>
        <v>0</v>
      </c>
      <c r="BO404" s="65"/>
      <c r="BP404" s="65">
        <f ca="1"/>
        <v>0</v>
      </c>
      <c r="BQ404" s="65"/>
      <c r="BR404" s="65">
        <f ca="1"/>
        <v>0</v>
      </c>
      <c r="BS404" s="65"/>
      <c r="BT404" s="65">
        <f ca="1"/>
        <v>5479</v>
      </c>
      <c r="BU404" s="24"/>
      <c r="BV404" s="65">
        <f ca="1"/>
        <v>0</v>
      </c>
      <c r="BW404" s="19"/>
      <c r="BX404" s="16"/>
      <c r="BY404" s="56">
        <f ca="1">IF(Table1[[#This Row],[Debt]]&gt;Table1[[#This Row],[Income]],1,0)</f>
        <v>1</v>
      </c>
      <c r="BZ404" s="19"/>
      <c r="CA404" s="24"/>
      <c r="CB404" s="76">
        <f t="shared" ca="1" si="181"/>
        <v>40</v>
      </c>
      <c r="CC404" s="24"/>
      <c r="CD404" s="19"/>
      <c r="CE404" s="16"/>
      <c r="CF404" s="16"/>
      <c r="CG404" s="16"/>
      <c r="CH404" s="16"/>
    </row>
    <row r="405" spans="1:86" x14ac:dyDescent="0.35">
      <c r="A405" s="1">
        <f t="shared" ca="1" si="157"/>
        <v>0</v>
      </c>
      <c r="B405" s="1" t="str">
        <f t="shared" ca="1" si="158"/>
        <v>Men</v>
      </c>
      <c r="C405" s="1">
        <f t="shared" ca="1" si="159"/>
        <v>29</v>
      </c>
      <c r="D405" s="1">
        <f t="shared" ca="1" si="160"/>
        <v>3</v>
      </c>
      <c r="E405" s="1" t="str">
        <f t="shared" ca="1" si="161"/>
        <v>teaching</v>
      </c>
      <c r="F405" s="1">
        <f t="shared" ca="1" si="162"/>
        <v>4</v>
      </c>
      <c r="G405" s="1" t="str">
        <f t="shared" ca="1" si="163"/>
        <v>technical</v>
      </c>
      <c r="H405" s="1">
        <f t="shared" ca="1" si="164"/>
        <v>1</v>
      </c>
      <c r="I405" s="1">
        <f t="shared" ca="1" si="156"/>
        <v>1</v>
      </c>
      <c r="J405" s="70">
        <f t="shared" ca="1" si="165"/>
        <v>5521</v>
      </c>
      <c r="K405" s="1">
        <f t="shared" ca="1" si="166"/>
        <v>5</v>
      </c>
      <c r="L405" s="1" t="str">
        <f t="shared" ca="1" si="167"/>
        <v>Sedi Beshr</v>
      </c>
      <c r="M405" s="70">
        <f t="shared" ca="1" si="168"/>
        <v>22084</v>
      </c>
      <c r="N405" s="70">
        <f t="shared" ca="1" si="169"/>
        <v>4217.7654888939114</v>
      </c>
      <c r="O405" s="70">
        <f t="shared" ca="1" si="170"/>
        <v>896.27708295465413</v>
      </c>
      <c r="P405" s="70">
        <f t="shared" ca="1" si="171"/>
        <v>396</v>
      </c>
      <c r="Q405" s="70">
        <f t="shared" ca="1" si="172"/>
        <v>6929.7931056050047</v>
      </c>
      <c r="R405" s="70">
        <f t="shared" ca="1" si="173"/>
        <v>4580.8071481374081</v>
      </c>
      <c r="S405" s="70">
        <f t="shared" ca="1" si="174"/>
        <v>27561.084231092063</v>
      </c>
      <c r="T405" s="70">
        <f t="shared" ca="1" si="175"/>
        <v>11543.558594498916</v>
      </c>
      <c r="U405" s="70">
        <f t="shared" ca="1" si="176"/>
        <v>16017.525636593147</v>
      </c>
      <c r="W405" s="7">
        <f t="shared" ca="1" si="177"/>
        <v>0</v>
      </c>
      <c r="X405" s="4">
        <f t="shared" ca="1" si="178"/>
        <v>1</v>
      </c>
      <c r="Y405" s="4"/>
      <c r="Z405" s="4"/>
      <c r="AA405" s="8"/>
      <c r="AC405" s="7">
        <f ca="1">IF(Table1[[#This Row],[field of work]] = "teaching",1,0)</f>
        <v>1</v>
      </c>
      <c r="AD405" s="4">
        <f ca="1">IF(Table1[[#This Row],[field of work]] = "health", 1,0)</f>
        <v>0</v>
      </c>
      <c r="AE405" s="4">
        <f ca="1">IF(Table1[[#This Row],[field of work]] = "construction", 1,0)</f>
        <v>0</v>
      </c>
      <c r="AF405" s="4">
        <f ca="1">IF(Table1[[#This Row],[field of work]] = "IT", 1,0)</f>
        <v>0</v>
      </c>
      <c r="AG405" s="4">
        <f ca="1">IF(Table1[[#This Row],[field of work]] = "general work", 1,0)</f>
        <v>0</v>
      </c>
      <c r="AH405" s="4">
        <f ca="1">IF(Table1[[#This Row],[field of work]] = "agriculture", 1,0)</f>
        <v>0</v>
      </c>
      <c r="AI405" s="4"/>
      <c r="AJ405" s="4"/>
      <c r="AK405" s="4"/>
      <c r="AL405" s="4"/>
      <c r="AM405" s="4"/>
      <c r="AN405" s="4"/>
      <c r="AO405" s="8"/>
      <c r="AP405" s="18">
        <f t="shared" ca="1" si="179"/>
        <v>896.27708295465413</v>
      </c>
      <c r="AQ405" s="19"/>
      <c r="AR405" s="23">
        <f ca="1">IF(Table1[[#This Row],[Debt]]&gt;$AS$2,1,0)</f>
        <v>1</v>
      </c>
      <c r="AS405" s="24"/>
      <c r="AT405" s="24"/>
      <c r="AU405" s="19"/>
      <c r="AV405" s="24"/>
      <c r="AW405" s="82">
        <f ca="1">Table1[[#This Row],[Mortage left]]/Table1[[#This Row],[Value of the house]]</f>
        <v>0.19098738855705086</v>
      </c>
      <c r="AX405" s="29">
        <f t="shared" ca="1" si="180"/>
        <v>1</v>
      </c>
      <c r="AY405" s="30"/>
      <c r="AZ405" s="19"/>
      <c r="BA405" s="68">
        <f ca="1" xml:space="preserve"> IF(Table1[[#This Row],[Area]]="Sedi Beshr",Table1[[#This Row],[Income]],0)</f>
        <v>5521</v>
      </c>
      <c r="BB405" s="65"/>
      <c r="BC405" s="65">
        <f ca="1" xml:space="preserve"> IF(Table1[[#This Row],[Area]]="Miami",Table1[[#This Row],[Income]],0)</f>
        <v>0</v>
      </c>
      <c r="BD405" s="65"/>
      <c r="BE405" s="65">
        <f ca="1" xml:space="preserve"> IF(Table1[[#This Row],[Area]]="El-Shatbi",Table1[[#This Row],[Income]],0)</f>
        <v>0</v>
      </c>
      <c r="BF405" s="65"/>
      <c r="BG405" s="65">
        <f ca="1" xml:space="preserve"> IF(Table1[[#This Row],[Area]]="el-Hanovil",Table1[[#This Row],[Income]],0)</f>
        <v>0</v>
      </c>
      <c r="BH405" s="65"/>
      <c r="BI405" s="65">
        <f ca="1" xml:space="preserve"> IF(Table1[[#This Row],[Area]]="El-Dekhila",Table1[[#This Row],[Income]],0)</f>
        <v>0</v>
      </c>
      <c r="BJ405" s="66"/>
      <c r="BK405" s="16"/>
      <c r="BL405" s="68">
        <f ca="1"/>
        <v>0</v>
      </c>
      <c r="BM405" s="65"/>
      <c r="BN405" s="65">
        <f ca="1"/>
        <v>0</v>
      </c>
      <c r="BO405" s="65"/>
      <c r="BP405" s="65">
        <f ca="1"/>
        <v>0</v>
      </c>
      <c r="BQ405" s="65"/>
      <c r="BR405" s="65">
        <f ca="1"/>
        <v>0</v>
      </c>
      <c r="BS405" s="65"/>
      <c r="BT405" s="65">
        <f ca="1"/>
        <v>6302</v>
      </c>
      <c r="BU405" s="24"/>
      <c r="BV405" s="65">
        <f ca="1"/>
        <v>0</v>
      </c>
      <c r="BW405" s="19"/>
      <c r="BX405" s="16"/>
      <c r="BY405" s="56">
        <f ca="1">IF(Table1[[#This Row],[Debt]]&gt;Table1[[#This Row],[Income]],1,0)</f>
        <v>1</v>
      </c>
      <c r="BZ405" s="19"/>
      <c r="CA405" s="24"/>
      <c r="CB405" s="76">
        <f t="shared" ca="1" si="181"/>
        <v>32</v>
      </c>
      <c r="CC405" s="24"/>
      <c r="CD405" s="19"/>
      <c r="CE405" s="16"/>
      <c r="CF405" s="16"/>
      <c r="CG405" s="16"/>
      <c r="CH405" s="16"/>
    </row>
    <row r="406" spans="1:86" x14ac:dyDescent="0.35">
      <c r="A406" s="1">
        <f t="shared" ca="1" si="157"/>
        <v>0</v>
      </c>
      <c r="B406" s="1" t="str">
        <f t="shared" ca="1" si="158"/>
        <v>Men</v>
      </c>
      <c r="C406" s="1">
        <f t="shared" ca="1" si="159"/>
        <v>39</v>
      </c>
      <c r="D406" s="1">
        <f t="shared" ca="1" si="160"/>
        <v>4</v>
      </c>
      <c r="E406" s="1" t="str">
        <f t="shared" ca="1" si="161"/>
        <v>IT</v>
      </c>
      <c r="F406" s="1">
        <f t="shared" ca="1" si="162"/>
        <v>5</v>
      </c>
      <c r="G406" s="1" t="str">
        <f t="shared" ca="1" si="163"/>
        <v>other</v>
      </c>
      <c r="H406" s="1">
        <f t="shared" ca="1" si="164"/>
        <v>4</v>
      </c>
      <c r="I406" s="1">
        <f t="shared" ca="1" si="156"/>
        <v>3</v>
      </c>
      <c r="J406" s="70">
        <f t="shared" ca="1" si="165"/>
        <v>2454</v>
      </c>
      <c r="K406" s="1">
        <f t="shared" ca="1" si="166"/>
        <v>4</v>
      </c>
      <c r="L406" s="1" t="str">
        <f t="shared" ca="1" si="167"/>
        <v>El-Dekhila</v>
      </c>
      <c r="M406" s="70">
        <f t="shared" ca="1" si="168"/>
        <v>9816</v>
      </c>
      <c r="N406" s="70">
        <f t="shared" ca="1" si="169"/>
        <v>3885.5969550226419</v>
      </c>
      <c r="O406" s="70">
        <f t="shared" ca="1" si="170"/>
        <v>917.23037738457515</v>
      </c>
      <c r="P406" s="70">
        <f t="shared" ca="1" si="171"/>
        <v>180</v>
      </c>
      <c r="Q406" s="70">
        <f t="shared" ca="1" si="172"/>
        <v>1416.3012981196225</v>
      </c>
      <c r="R406" s="70">
        <f t="shared" ca="1" si="173"/>
        <v>749.00427522622158</v>
      </c>
      <c r="S406" s="70">
        <f t="shared" ca="1" si="174"/>
        <v>11482.234652610796</v>
      </c>
      <c r="T406" s="70">
        <f t="shared" ca="1" si="175"/>
        <v>5481.8982531422644</v>
      </c>
      <c r="U406" s="70">
        <f t="shared" ca="1" si="176"/>
        <v>6000.3363994685315</v>
      </c>
      <c r="W406" s="7">
        <f t="shared" ca="1" si="177"/>
        <v>0</v>
      </c>
      <c r="X406" s="4">
        <f t="shared" ca="1" si="178"/>
        <v>1</v>
      </c>
      <c r="Y406" s="4"/>
      <c r="Z406" s="4"/>
      <c r="AA406" s="8"/>
      <c r="AC406" s="7">
        <f ca="1">IF(Table1[[#This Row],[field of work]] = "teaching",1,0)</f>
        <v>0</v>
      </c>
      <c r="AD406" s="4">
        <f ca="1">IF(Table1[[#This Row],[field of work]] = "health", 1,0)</f>
        <v>0</v>
      </c>
      <c r="AE406" s="4">
        <f ca="1">IF(Table1[[#This Row],[field of work]] = "construction", 1,0)</f>
        <v>0</v>
      </c>
      <c r="AF406" s="4">
        <f ca="1">IF(Table1[[#This Row],[field of work]] = "IT", 1,0)</f>
        <v>1</v>
      </c>
      <c r="AG406" s="4">
        <f ca="1">IF(Table1[[#This Row],[field of work]] = "general work", 1,0)</f>
        <v>0</v>
      </c>
      <c r="AH406" s="4">
        <f ca="1">IF(Table1[[#This Row],[field of work]] = "agriculture", 1,0)</f>
        <v>0</v>
      </c>
      <c r="AI406" s="4"/>
      <c r="AJ406" s="4"/>
      <c r="AK406" s="4"/>
      <c r="AL406" s="4"/>
      <c r="AM406" s="4"/>
      <c r="AN406" s="4"/>
      <c r="AO406" s="8"/>
      <c r="AP406" s="18">
        <f t="shared" ca="1" si="179"/>
        <v>305.74345912819172</v>
      </c>
      <c r="AQ406" s="19"/>
      <c r="AR406" s="23">
        <f ca="1">IF(Table1[[#This Row],[Debt]]&gt;$AS$2,1,0)</f>
        <v>1</v>
      </c>
      <c r="AS406" s="24"/>
      <c r="AT406" s="24"/>
      <c r="AU406" s="19"/>
      <c r="AV406" s="24"/>
      <c r="AW406" s="82">
        <f ca="1">Table1[[#This Row],[Mortage left]]/Table1[[#This Row],[Value of the house]]</f>
        <v>0.39584321057687877</v>
      </c>
      <c r="AX406" s="29">
        <f t="shared" ca="1" si="180"/>
        <v>0</v>
      </c>
      <c r="AY406" s="30"/>
      <c r="AZ406" s="19"/>
      <c r="BA406" s="68">
        <f ca="1" xml:space="preserve"> IF(Table1[[#This Row],[Area]]="Sedi Beshr",Table1[[#This Row],[Income]],0)</f>
        <v>0</v>
      </c>
      <c r="BB406" s="65"/>
      <c r="BC406" s="65">
        <f ca="1" xml:space="preserve"> IF(Table1[[#This Row],[Area]]="Miami",Table1[[#This Row],[Income]],0)</f>
        <v>0</v>
      </c>
      <c r="BD406" s="65"/>
      <c r="BE406" s="65">
        <f ca="1" xml:space="preserve"> IF(Table1[[#This Row],[Area]]="El-Shatbi",Table1[[#This Row],[Income]],0)</f>
        <v>0</v>
      </c>
      <c r="BF406" s="65"/>
      <c r="BG406" s="65">
        <f ca="1" xml:space="preserve"> IF(Table1[[#This Row],[Area]]="el-Hanovil",Table1[[#This Row],[Income]],0)</f>
        <v>0</v>
      </c>
      <c r="BH406" s="65"/>
      <c r="BI406" s="65">
        <f ca="1" xml:space="preserve"> IF(Table1[[#This Row],[Area]]="El-Dekhila",Table1[[#This Row],[Income]],0)</f>
        <v>2454</v>
      </c>
      <c r="BJ406" s="66"/>
      <c r="BK406" s="16"/>
      <c r="BL406" s="68">
        <f ca="1"/>
        <v>0</v>
      </c>
      <c r="BM406" s="65"/>
      <c r="BN406" s="65">
        <f ca="1"/>
        <v>0</v>
      </c>
      <c r="BO406" s="65"/>
      <c r="BP406" s="65">
        <f ca="1"/>
        <v>5521</v>
      </c>
      <c r="BQ406" s="65"/>
      <c r="BR406" s="65">
        <f ca="1"/>
        <v>0</v>
      </c>
      <c r="BS406" s="65"/>
      <c r="BT406" s="65">
        <f ca="1"/>
        <v>0</v>
      </c>
      <c r="BU406" s="24"/>
      <c r="BV406" s="65">
        <f ca="1"/>
        <v>0</v>
      </c>
      <c r="BW406" s="19"/>
      <c r="BX406" s="16"/>
      <c r="BY406" s="56">
        <f ca="1">IF(Table1[[#This Row],[Debt]]&gt;Table1[[#This Row],[Income]],1,0)</f>
        <v>0</v>
      </c>
      <c r="BZ406" s="19"/>
      <c r="CA406" s="24"/>
      <c r="CB406" s="76">
        <f t="shared" ca="1" si="181"/>
        <v>29</v>
      </c>
      <c r="CC406" s="24"/>
      <c r="CD406" s="19"/>
      <c r="CE406" s="16"/>
      <c r="CF406" s="16"/>
      <c r="CG406" s="16"/>
      <c r="CH406" s="16"/>
    </row>
    <row r="407" spans="1:86" x14ac:dyDescent="0.35">
      <c r="A407" s="1">
        <f t="shared" ca="1" si="157"/>
        <v>1</v>
      </c>
      <c r="B407" s="1" t="str">
        <f t="shared" ca="1" si="158"/>
        <v>Women</v>
      </c>
      <c r="C407" s="1">
        <f t="shared" ca="1" si="159"/>
        <v>36</v>
      </c>
      <c r="D407" s="1">
        <f t="shared" ca="1" si="160"/>
        <v>2</v>
      </c>
      <c r="E407" s="1" t="str">
        <f t="shared" ca="1" si="161"/>
        <v>construction</v>
      </c>
      <c r="F407" s="1">
        <f t="shared" ca="1" si="162"/>
        <v>4</v>
      </c>
      <c r="G407" s="1" t="str">
        <f t="shared" ca="1" si="163"/>
        <v>technical</v>
      </c>
      <c r="H407" s="1">
        <f t="shared" ca="1" si="164"/>
        <v>0</v>
      </c>
      <c r="I407" s="1">
        <f t="shared" ca="1" si="156"/>
        <v>1</v>
      </c>
      <c r="J407" s="70">
        <f t="shared" ca="1" si="165"/>
        <v>5011</v>
      </c>
      <c r="K407" s="1">
        <f t="shared" ca="1" si="166"/>
        <v>5</v>
      </c>
      <c r="L407" s="1" t="str">
        <f t="shared" ca="1" si="167"/>
        <v>Sedi Beshr</v>
      </c>
      <c r="M407" s="70">
        <f t="shared" ca="1" si="168"/>
        <v>15033</v>
      </c>
      <c r="N407" s="70">
        <f t="shared" ca="1" si="169"/>
        <v>1072.5716379658647</v>
      </c>
      <c r="O407" s="70">
        <f t="shared" ca="1" si="170"/>
        <v>4383.6924898168609</v>
      </c>
      <c r="P407" s="70">
        <f t="shared" ca="1" si="171"/>
        <v>2156</v>
      </c>
      <c r="Q407" s="70">
        <f t="shared" ca="1" si="172"/>
        <v>1949.1316569126029</v>
      </c>
      <c r="R407" s="70">
        <f t="shared" ca="1" si="173"/>
        <v>373.51221481322267</v>
      </c>
      <c r="S407" s="70">
        <f t="shared" ca="1" si="174"/>
        <v>19790.204704630083</v>
      </c>
      <c r="T407" s="70">
        <f t="shared" ca="1" si="175"/>
        <v>5177.7032948784672</v>
      </c>
      <c r="U407" s="70">
        <f t="shared" ca="1" si="176"/>
        <v>14612.501409751616</v>
      </c>
      <c r="W407" s="7">
        <f t="shared" ca="1" si="177"/>
        <v>1</v>
      </c>
      <c r="X407" s="4">
        <f t="shared" ca="1" si="178"/>
        <v>0</v>
      </c>
      <c r="Y407" s="4"/>
      <c r="Z407" s="4"/>
      <c r="AA407" s="8"/>
      <c r="AC407" s="7">
        <f ca="1">IF(Table1[[#This Row],[field of work]] = "teaching",1,0)</f>
        <v>0</v>
      </c>
      <c r="AD407" s="4">
        <f ca="1">IF(Table1[[#This Row],[field of work]] = "health", 1,0)</f>
        <v>0</v>
      </c>
      <c r="AE407" s="4">
        <f ca="1">IF(Table1[[#This Row],[field of work]] = "construction", 1,0)</f>
        <v>1</v>
      </c>
      <c r="AF407" s="4">
        <f ca="1">IF(Table1[[#This Row],[field of work]] = "IT", 1,0)</f>
        <v>0</v>
      </c>
      <c r="AG407" s="4">
        <f ca="1">IF(Table1[[#This Row],[field of work]] = "general work", 1,0)</f>
        <v>0</v>
      </c>
      <c r="AH407" s="4">
        <f ca="1">IF(Table1[[#This Row],[field of work]] = "agriculture", 1,0)</f>
        <v>0</v>
      </c>
      <c r="AI407" s="4"/>
      <c r="AJ407" s="4"/>
      <c r="AK407" s="4"/>
      <c r="AL407" s="4"/>
      <c r="AM407" s="4"/>
      <c r="AN407" s="4"/>
      <c r="AO407" s="8"/>
      <c r="AP407" s="18">
        <f t="shared" ca="1" si="179"/>
        <v>4383.6924898168609</v>
      </c>
      <c r="AQ407" s="19"/>
      <c r="AR407" s="23">
        <f ca="1">IF(Table1[[#This Row],[Debt]]&gt;$AS$2,1,0)</f>
        <v>1</v>
      </c>
      <c r="AS407" s="24"/>
      <c r="AT407" s="24"/>
      <c r="AU407" s="19"/>
      <c r="AV407" s="24"/>
      <c r="AW407" s="82">
        <f ca="1">Table1[[#This Row],[Mortage left]]/Table1[[#This Row],[Value of the house]]</f>
        <v>7.134781068089302E-2</v>
      </c>
      <c r="AX407" s="29">
        <f t="shared" ca="1" si="180"/>
        <v>1</v>
      </c>
      <c r="AY407" s="30"/>
      <c r="AZ407" s="19"/>
      <c r="BA407" s="68">
        <f ca="1" xml:space="preserve"> IF(Table1[[#This Row],[Area]]="Sedi Beshr",Table1[[#This Row],[Income]],0)</f>
        <v>5011</v>
      </c>
      <c r="BB407" s="65"/>
      <c r="BC407" s="65">
        <f ca="1" xml:space="preserve"> IF(Table1[[#This Row],[Area]]="Miami",Table1[[#This Row],[Income]],0)</f>
        <v>0</v>
      </c>
      <c r="BD407" s="65"/>
      <c r="BE407" s="65">
        <f ca="1" xml:space="preserve"> IF(Table1[[#This Row],[Area]]="El-Shatbi",Table1[[#This Row],[Income]],0)</f>
        <v>0</v>
      </c>
      <c r="BF407" s="65"/>
      <c r="BG407" s="65">
        <f ca="1" xml:space="preserve"> IF(Table1[[#This Row],[Area]]="el-Hanovil",Table1[[#This Row],[Income]],0)</f>
        <v>0</v>
      </c>
      <c r="BH407" s="65"/>
      <c r="BI407" s="65">
        <f ca="1" xml:space="preserve"> IF(Table1[[#This Row],[Area]]="El-Dekhila",Table1[[#This Row],[Income]],0)</f>
        <v>0</v>
      </c>
      <c r="BJ407" s="66"/>
      <c r="BK407" s="16"/>
      <c r="BL407" s="68">
        <f ca="1"/>
        <v>0</v>
      </c>
      <c r="BM407" s="65"/>
      <c r="BN407" s="65">
        <f ca="1"/>
        <v>0</v>
      </c>
      <c r="BO407" s="65"/>
      <c r="BP407" s="65">
        <f ca="1"/>
        <v>0</v>
      </c>
      <c r="BQ407" s="65"/>
      <c r="BR407" s="65">
        <f ca="1"/>
        <v>2454</v>
      </c>
      <c r="BS407" s="65"/>
      <c r="BT407" s="65">
        <f ca="1"/>
        <v>0</v>
      </c>
      <c r="BU407" s="24"/>
      <c r="BV407" s="65">
        <f ca="1"/>
        <v>0</v>
      </c>
      <c r="BW407" s="19"/>
      <c r="BX407" s="16"/>
      <c r="BY407" s="56">
        <f ca="1">IF(Table1[[#This Row],[Debt]]&gt;Table1[[#This Row],[Income]],1,0)</f>
        <v>0</v>
      </c>
      <c r="BZ407" s="19"/>
      <c r="CA407" s="24"/>
      <c r="CB407" s="76">
        <f t="shared" ca="1" si="181"/>
        <v>39</v>
      </c>
      <c r="CC407" s="24"/>
      <c r="CD407" s="19"/>
      <c r="CE407" s="16"/>
      <c r="CF407" s="16"/>
      <c r="CG407" s="16"/>
      <c r="CH407" s="16"/>
    </row>
    <row r="408" spans="1:86" x14ac:dyDescent="0.35">
      <c r="A408" s="1">
        <f t="shared" ca="1" si="157"/>
        <v>1</v>
      </c>
      <c r="B408" s="1" t="str">
        <f t="shared" ca="1" si="158"/>
        <v>Women</v>
      </c>
      <c r="C408" s="1">
        <f t="shared" ca="1" si="159"/>
        <v>29</v>
      </c>
      <c r="D408" s="1">
        <f t="shared" ca="1" si="160"/>
        <v>5</v>
      </c>
      <c r="E408" s="1" t="str">
        <f t="shared" ca="1" si="161"/>
        <v>general work</v>
      </c>
      <c r="F408" s="1">
        <f t="shared" ca="1" si="162"/>
        <v>4</v>
      </c>
      <c r="G408" s="1" t="str">
        <f t="shared" ca="1" si="163"/>
        <v>technical</v>
      </c>
      <c r="H408" s="1">
        <f t="shared" ca="1" si="164"/>
        <v>3</v>
      </c>
      <c r="I408" s="1">
        <f t="shared" ca="1" si="156"/>
        <v>3</v>
      </c>
      <c r="J408" s="70">
        <f t="shared" ca="1" si="165"/>
        <v>3026</v>
      </c>
      <c r="K408" s="1">
        <f t="shared" ca="1" si="166"/>
        <v>3</v>
      </c>
      <c r="L408" s="1" t="str">
        <f t="shared" ca="1" si="167"/>
        <v>El-Hanovil</v>
      </c>
      <c r="M408" s="70">
        <f t="shared" ca="1" si="168"/>
        <v>12104</v>
      </c>
      <c r="N408" s="70">
        <f t="shared" ca="1" si="169"/>
        <v>6922.0438480030116</v>
      </c>
      <c r="O408" s="70">
        <f t="shared" ca="1" si="170"/>
        <v>5137.7926985540844</v>
      </c>
      <c r="P408" s="70">
        <f t="shared" ca="1" si="171"/>
        <v>4112</v>
      </c>
      <c r="Q408" s="70">
        <f t="shared" ca="1" si="172"/>
        <v>3595.9535162538546</v>
      </c>
      <c r="R408" s="70">
        <f t="shared" ca="1" si="173"/>
        <v>1038.9195128294593</v>
      </c>
      <c r="S408" s="70">
        <f t="shared" ca="1" si="174"/>
        <v>18280.712211383543</v>
      </c>
      <c r="T408" s="70">
        <f t="shared" ca="1" si="175"/>
        <v>14629.997364256866</v>
      </c>
      <c r="U408" s="70">
        <f t="shared" ca="1" si="176"/>
        <v>3650.7148471266773</v>
      </c>
      <c r="W408" s="7">
        <f t="shared" ca="1" si="177"/>
        <v>1</v>
      </c>
      <c r="X408" s="4">
        <f t="shared" ca="1" si="178"/>
        <v>0</v>
      </c>
      <c r="Y408" s="4"/>
      <c r="Z408" s="4"/>
      <c r="AA408" s="8"/>
      <c r="AC408" s="7">
        <f ca="1">IF(Table1[[#This Row],[field of work]] = "teaching",1,0)</f>
        <v>0</v>
      </c>
      <c r="AD408" s="4">
        <f ca="1">IF(Table1[[#This Row],[field of work]] = "health", 1,0)</f>
        <v>0</v>
      </c>
      <c r="AE408" s="4">
        <f ca="1">IF(Table1[[#This Row],[field of work]] = "construction", 1,0)</f>
        <v>0</v>
      </c>
      <c r="AF408" s="4">
        <f ca="1">IF(Table1[[#This Row],[field of work]] = "IT", 1,0)</f>
        <v>0</v>
      </c>
      <c r="AG408" s="4">
        <f ca="1">IF(Table1[[#This Row],[field of work]] = "general work", 1,0)</f>
        <v>1</v>
      </c>
      <c r="AH408" s="4">
        <f ca="1">IF(Table1[[#This Row],[field of work]] = "agriculture", 1,0)</f>
        <v>0</v>
      </c>
      <c r="AI408" s="4"/>
      <c r="AJ408" s="4"/>
      <c r="AK408" s="4"/>
      <c r="AL408" s="4"/>
      <c r="AM408" s="4"/>
      <c r="AN408" s="4"/>
      <c r="AO408" s="8"/>
      <c r="AP408" s="18">
        <f t="shared" ca="1" si="179"/>
        <v>1712.5975661846949</v>
      </c>
      <c r="AQ408" s="19"/>
      <c r="AR408" s="23">
        <f ca="1">IF(Table1[[#This Row],[Debt]]&gt;$AS$2,1,0)</f>
        <v>1</v>
      </c>
      <c r="AS408" s="24"/>
      <c r="AT408" s="24"/>
      <c r="AU408" s="19"/>
      <c r="AV408" s="24"/>
      <c r="AW408" s="82">
        <f ca="1">Table1[[#This Row],[Mortage left]]/Table1[[#This Row],[Value of the house]]</f>
        <v>0.57188068803726133</v>
      </c>
      <c r="AX408" s="29">
        <f t="shared" ca="1" si="180"/>
        <v>0</v>
      </c>
      <c r="AY408" s="30"/>
      <c r="AZ408" s="19"/>
      <c r="BA408" s="68">
        <f ca="1" xml:space="preserve"> IF(Table1[[#This Row],[Area]]="Sedi Beshr",Table1[[#This Row],[Income]],0)</f>
        <v>0</v>
      </c>
      <c r="BB408" s="65"/>
      <c r="BC408" s="65">
        <f ca="1" xml:space="preserve"> IF(Table1[[#This Row],[Area]]="Miami",Table1[[#This Row],[Income]],0)</f>
        <v>0</v>
      </c>
      <c r="BD408" s="65"/>
      <c r="BE408" s="65">
        <f ca="1" xml:space="preserve"> IF(Table1[[#This Row],[Area]]="El-Shatbi",Table1[[#This Row],[Income]],0)</f>
        <v>0</v>
      </c>
      <c r="BF408" s="65"/>
      <c r="BG408" s="65">
        <f ca="1" xml:space="preserve"> IF(Table1[[#This Row],[Area]]="el-Hanovil",Table1[[#This Row],[Income]],0)</f>
        <v>3026</v>
      </c>
      <c r="BH408" s="65"/>
      <c r="BI408" s="65">
        <f ca="1" xml:space="preserve"> IF(Table1[[#This Row],[Area]]="El-Dekhila",Table1[[#This Row],[Income]],0)</f>
        <v>0</v>
      </c>
      <c r="BJ408" s="66"/>
      <c r="BK408" s="16"/>
      <c r="BL408" s="68">
        <f ca="1"/>
        <v>0</v>
      </c>
      <c r="BM408" s="65"/>
      <c r="BN408" s="65">
        <f ca="1"/>
        <v>5011</v>
      </c>
      <c r="BO408" s="65"/>
      <c r="BP408" s="65">
        <f ca="1"/>
        <v>0</v>
      </c>
      <c r="BQ408" s="65"/>
      <c r="BR408" s="65">
        <f ca="1"/>
        <v>0</v>
      </c>
      <c r="BS408" s="65"/>
      <c r="BT408" s="65">
        <f ca="1"/>
        <v>0</v>
      </c>
      <c r="BU408" s="24"/>
      <c r="BV408" s="65">
        <f ca="1"/>
        <v>0</v>
      </c>
      <c r="BW408" s="19"/>
      <c r="BX408" s="16"/>
      <c r="BY408" s="56">
        <f ca="1">IF(Table1[[#This Row],[Debt]]&gt;Table1[[#This Row],[Income]],1,0)</f>
        <v>1</v>
      </c>
      <c r="BZ408" s="19"/>
      <c r="CA408" s="24"/>
      <c r="CB408" s="76">
        <f t="shared" ca="1" si="181"/>
        <v>36</v>
      </c>
      <c r="CC408" s="24"/>
      <c r="CD408" s="19"/>
      <c r="CE408" s="16"/>
      <c r="CF408" s="16"/>
      <c r="CG408" s="16"/>
      <c r="CH408" s="16"/>
    </row>
    <row r="409" spans="1:86" x14ac:dyDescent="0.35">
      <c r="A409" s="1">
        <f t="shared" ca="1" si="157"/>
        <v>1</v>
      </c>
      <c r="B409" s="1" t="str">
        <f t="shared" ca="1" si="158"/>
        <v>Women</v>
      </c>
      <c r="C409" s="1">
        <f t="shared" ca="1" si="159"/>
        <v>20</v>
      </c>
      <c r="D409" s="1">
        <f t="shared" ca="1" si="160"/>
        <v>6</v>
      </c>
      <c r="E409" s="1" t="str">
        <f t="shared" ca="1" si="161"/>
        <v>agriculture</v>
      </c>
      <c r="F409" s="1">
        <f t="shared" ca="1" si="162"/>
        <v>5</v>
      </c>
      <c r="G409" s="1" t="str">
        <f t="shared" ca="1" si="163"/>
        <v>other</v>
      </c>
      <c r="H409" s="1">
        <f t="shared" ca="1" si="164"/>
        <v>4</v>
      </c>
      <c r="I409" s="1">
        <f t="shared" ca="1" si="156"/>
        <v>2</v>
      </c>
      <c r="J409" s="70">
        <f t="shared" ca="1" si="165"/>
        <v>4329</v>
      </c>
      <c r="K409" s="1">
        <f t="shared" ca="1" si="166"/>
        <v>5</v>
      </c>
      <c r="L409" s="1" t="str">
        <f t="shared" ca="1" si="167"/>
        <v>Sedi Beshr</v>
      </c>
      <c r="M409" s="70">
        <f t="shared" ca="1" si="168"/>
        <v>25974</v>
      </c>
      <c r="N409" s="70">
        <f t="shared" ca="1" si="169"/>
        <v>13230.621048797771</v>
      </c>
      <c r="O409" s="70">
        <f t="shared" ca="1" si="170"/>
        <v>2535.362288553034</v>
      </c>
      <c r="P409" s="70">
        <f t="shared" ca="1" si="171"/>
        <v>252</v>
      </c>
      <c r="Q409" s="70">
        <f t="shared" ca="1" si="172"/>
        <v>2281.2557183185436</v>
      </c>
      <c r="R409" s="70">
        <f t="shared" ca="1" si="173"/>
        <v>1814.4054930490227</v>
      </c>
      <c r="S409" s="70">
        <f t="shared" ca="1" si="174"/>
        <v>30323.767781602059</v>
      </c>
      <c r="T409" s="70">
        <f t="shared" ca="1" si="175"/>
        <v>15763.876767116315</v>
      </c>
      <c r="U409" s="70">
        <f t="shared" ca="1" si="176"/>
        <v>14559.891014485744</v>
      </c>
      <c r="W409" s="7">
        <f t="shared" ca="1" si="177"/>
        <v>1</v>
      </c>
      <c r="X409" s="4">
        <f t="shared" ca="1" si="178"/>
        <v>0</v>
      </c>
      <c r="Y409" s="4"/>
      <c r="Z409" s="4"/>
      <c r="AA409" s="8"/>
      <c r="AC409" s="7">
        <f ca="1">IF(Table1[[#This Row],[field of work]] = "teaching",1,0)</f>
        <v>0</v>
      </c>
      <c r="AD409" s="4">
        <f ca="1">IF(Table1[[#This Row],[field of work]] = "health", 1,0)</f>
        <v>0</v>
      </c>
      <c r="AE409" s="4">
        <f ca="1">IF(Table1[[#This Row],[field of work]] = "construction", 1,0)</f>
        <v>0</v>
      </c>
      <c r="AF409" s="4">
        <f ca="1">IF(Table1[[#This Row],[field of work]] = "IT", 1,0)</f>
        <v>0</v>
      </c>
      <c r="AG409" s="4">
        <f ca="1">IF(Table1[[#This Row],[field of work]] = "general work", 1,0)</f>
        <v>0</v>
      </c>
      <c r="AH409" s="4">
        <f ca="1">IF(Table1[[#This Row],[field of work]] = "agriculture", 1,0)</f>
        <v>1</v>
      </c>
      <c r="AI409" s="4"/>
      <c r="AJ409" s="4"/>
      <c r="AK409" s="4"/>
      <c r="AL409" s="4"/>
      <c r="AM409" s="4"/>
      <c r="AN409" s="4"/>
      <c r="AO409" s="8"/>
      <c r="AP409" s="18">
        <f t="shared" ca="1" si="179"/>
        <v>1267.681144276517</v>
      </c>
      <c r="AQ409" s="19"/>
      <c r="AR409" s="23">
        <f ca="1">IF(Table1[[#This Row],[Debt]]&gt;$AS$2,1,0)</f>
        <v>1</v>
      </c>
      <c r="AS409" s="24"/>
      <c r="AT409" s="24"/>
      <c r="AU409" s="19"/>
      <c r="AV409" s="24"/>
      <c r="AW409" s="82">
        <f ca="1">Table1[[#This Row],[Mortage left]]/Table1[[#This Row],[Value of the house]]</f>
        <v>0.50937941975813394</v>
      </c>
      <c r="AX409" s="29">
        <f t="shared" ca="1" si="180"/>
        <v>0</v>
      </c>
      <c r="AY409" s="30"/>
      <c r="AZ409" s="19"/>
      <c r="BA409" s="68">
        <f ca="1" xml:space="preserve"> IF(Table1[[#This Row],[Area]]="Sedi Beshr",Table1[[#This Row],[Income]],0)</f>
        <v>4329</v>
      </c>
      <c r="BB409" s="65"/>
      <c r="BC409" s="65">
        <f ca="1" xml:space="preserve"> IF(Table1[[#This Row],[Area]]="Miami",Table1[[#This Row],[Income]],0)</f>
        <v>0</v>
      </c>
      <c r="BD409" s="65"/>
      <c r="BE409" s="65">
        <f ca="1" xml:space="preserve"> IF(Table1[[#This Row],[Area]]="El-Shatbi",Table1[[#This Row],[Income]],0)</f>
        <v>0</v>
      </c>
      <c r="BF409" s="65"/>
      <c r="BG409" s="65">
        <f ca="1" xml:space="preserve"> IF(Table1[[#This Row],[Area]]="el-Hanovil",Table1[[#This Row],[Income]],0)</f>
        <v>0</v>
      </c>
      <c r="BH409" s="65"/>
      <c r="BI409" s="65">
        <f ca="1" xml:space="preserve"> IF(Table1[[#This Row],[Area]]="El-Dekhila",Table1[[#This Row],[Income]],0)</f>
        <v>0</v>
      </c>
      <c r="BJ409" s="66"/>
      <c r="BK409" s="16"/>
      <c r="BL409" s="68">
        <f ca="1"/>
        <v>0</v>
      </c>
      <c r="BM409" s="65"/>
      <c r="BN409" s="65">
        <f ca="1"/>
        <v>0</v>
      </c>
      <c r="BO409" s="65"/>
      <c r="BP409" s="65">
        <f ca="1"/>
        <v>0</v>
      </c>
      <c r="BQ409" s="65"/>
      <c r="BR409" s="65">
        <f ca="1"/>
        <v>0</v>
      </c>
      <c r="BS409" s="65"/>
      <c r="BT409" s="65">
        <f ca="1"/>
        <v>3026</v>
      </c>
      <c r="BU409" s="24"/>
      <c r="BV409" s="65">
        <f ca="1"/>
        <v>0</v>
      </c>
      <c r="BW409" s="19"/>
      <c r="BX409" s="16"/>
      <c r="BY409" s="56">
        <f ca="1">IF(Table1[[#This Row],[Debt]]&gt;Table1[[#This Row],[Income]],1,0)</f>
        <v>0</v>
      </c>
      <c r="BZ409" s="19"/>
      <c r="CA409" s="24"/>
      <c r="CB409" s="76">
        <f t="shared" ca="1" si="181"/>
        <v>29</v>
      </c>
      <c r="CC409" s="24"/>
      <c r="CD409" s="19"/>
      <c r="CE409" s="16"/>
      <c r="CF409" s="16"/>
      <c r="CG409" s="16"/>
      <c r="CH409" s="16"/>
    </row>
    <row r="410" spans="1:86" x14ac:dyDescent="0.35">
      <c r="A410" s="1">
        <f t="shared" ca="1" si="157"/>
        <v>0</v>
      </c>
      <c r="B410" s="1" t="str">
        <f t="shared" ca="1" si="158"/>
        <v>Men</v>
      </c>
      <c r="C410" s="1">
        <f t="shared" ca="1" si="159"/>
        <v>40</v>
      </c>
      <c r="D410" s="1">
        <f t="shared" ca="1" si="160"/>
        <v>2</v>
      </c>
      <c r="E410" s="1" t="str">
        <f t="shared" ca="1" si="161"/>
        <v>construction</v>
      </c>
      <c r="F410" s="1">
        <f t="shared" ca="1" si="162"/>
        <v>5</v>
      </c>
      <c r="G410" s="1" t="str">
        <f t="shared" ca="1" si="163"/>
        <v>other</v>
      </c>
      <c r="H410" s="1">
        <f t="shared" ca="1" si="164"/>
        <v>3</v>
      </c>
      <c r="I410" s="1">
        <f t="shared" ca="1" si="156"/>
        <v>1</v>
      </c>
      <c r="J410" s="70">
        <f t="shared" ca="1" si="165"/>
        <v>4809</v>
      </c>
      <c r="K410" s="1">
        <f t="shared" ca="1" si="166"/>
        <v>3</v>
      </c>
      <c r="L410" s="1" t="str">
        <f t="shared" ca="1" si="167"/>
        <v>El-Hanovil</v>
      </c>
      <c r="M410" s="70">
        <f t="shared" ca="1" si="168"/>
        <v>28854</v>
      </c>
      <c r="N410" s="70">
        <f t="shared" ca="1" si="169"/>
        <v>6604.6417036126768</v>
      </c>
      <c r="O410" s="70">
        <f t="shared" ca="1" si="170"/>
        <v>2980.1321265385372</v>
      </c>
      <c r="P410" s="70">
        <f t="shared" ca="1" si="171"/>
        <v>65</v>
      </c>
      <c r="Q410" s="70">
        <f t="shared" ca="1" si="172"/>
        <v>390.72133480443421</v>
      </c>
      <c r="R410" s="70">
        <f t="shared" ca="1" si="173"/>
        <v>340.53652880389672</v>
      </c>
      <c r="S410" s="70">
        <f t="shared" ca="1" si="174"/>
        <v>32174.668655342433</v>
      </c>
      <c r="T410" s="70">
        <f t="shared" ca="1" si="175"/>
        <v>7060.3630384171111</v>
      </c>
      <c r="U410" s="70">
        <f t="shared" ca="1" si="176"/>
        <v>25114.305616925321</v>
      </c>
      <c r="W410" s="7">
        <f t="shared" ca="1" si="177"/>
        <v>0</v>
      </c>
      <c r="X410" s="4">
        <f t="shared" ca="1" si="178"/>
        <v>1</v>
      </c>
      <c r="Y410" s="4"/>
      <c r="Z410" s="4"/>
      <c r="AA410" s="8"/>
      <c r="AC410" s="7">
        <f ca="1">IF(Table1[[#This Row],[field of work]] = "teaching",1,0)</f>
        <v>0</v>
      </c>
      <c r="AD410" s="4">
        <f ca="1">IF(Table1[[#This Row],[field of work]] = "health", 1,0)</f>
        <v>0</v>
      </c>
      <c r="AE410" s="4">
        <f ca="1">IF(Table1[[#This Row],[field of work]] = "construction", 1,0)</f>
        <v>1</v>
      </c>
      <c r="AF410" s="4">
        <f ca="1">IF(Table1[[#This Row],[field of work]] = "IT", 1,0)</f>
        <v>0</v>
      </c>
      <c r="AG410" s="4">
        <f ca="1">IF(Table1[[#This Row],[field of work]] = "general work", 1,0)</f>
        <v>0</v>
      </c>
      <c r="AH410" s="4">
        <f ca="1">IF(Table1[[#This Row],[field of work]] = "agriculture", 1,0)</f>
        <v>0</v>
      </c>
      <c r="AI410" s="4"/>
      <c r="AJ410" s="4"/>
      <c r="AK410" s="4"/>
      <c r="AL410" s="4"/>
      <c r="AM410" s="4"/>
      <c r="AN410" s="4"/>
      <c r="AO410" s="8"/>
      <c r="AP410" s="18">
        <f t="shared" ca="1" si="179"/>
        <v>2980.1321265385372</v>
      </c>
      <c r="AQ410" s="19"/>
      <c r="AR410" s="23">
        <f ca="1">IF(Table1[[#This Row],[Debt]]&gt;$AS$2,1,0)</f>
        <v>0</v>
      </c>
      <c r="AS410" s="24"/>
      <c r="AT410" s="24"/>
      <c r="AU410" s="19"/>
      <c r="AV410" s="24"/>
      <c r="AW410" s="82">
        <f ca="1">Table1[[#This Row],[Mortage left]]/Table1[[#This Row],[Value of the house]]</f>
        <v>0.2288986519585734</v>
      </c>
      <c r="AX410" s="29">
        <f t="shared" ca="1" si="180"/>
        <v>1</v>
      </c>
      <c r="AY410" s="30"/>
      <c r="AZ410" s="19"/>
      <c r="BA410" s="68">
        <f ca="1" xml:space="preserve"> IF(Table1[[#This Row],[Area]]="Sedi Beshr",Table1[[#This Row],[Income]],0)</f>
        <v>0</v>
      </c>
      <c r="BB410" s="65"/>
      <c r="BC410" s="65">
        <f ca="1" xml:space="preserve"> IF(Table1[[#This Row],[Area]]="Miami",Table1[[#This Row],[Income]],0)</f>
        <v>0</v>
      </c>
      <c r="BD410" s="65"/>
      <c r="BE410" s="65">
        <f ca="1" xml:space="preserve"> IF(Table1[[#This Row],[Area]]="El-Shatbi",Table1[[#This Row],[Income]],0)</f>
        <v>0</v>
      </c>
      <c r="BF410" s="65"/>
      <c r="BG410" s="65">
        <f ca="1" xml:space="preserve"> IF(Table1[[#This Row],[Area]]="el-Hanovil",Table1[[#This Row],[Income]],0)</f>
        <v>4809</v>
      </c>
      <c r="BH410" s="65"/>
      <c r="BI410" s="65">
        <f ca="1" xml:space="preserve"> IF(Table1[[#This Row],[Area]]="El-Dekhila",Table1[[#This Row],[Income]],0)</f>
        <v>0</v>
      </c>
      <c r="BJ410" s="66"/>
      <c r="BK410" s="16"/>
      <c r="BL410" s="68">
        <f ca="1"/>
        <v>0</v>
      </c>
      <c r="BM410" s="65"/>
      <c r="BN410" s="65">
        <f ca="1"/>
        <v>0</v>
      </c>
      <c r="BO410" s="65"/>
      <c r="BP410" s="65">
        <f ca="1"/>
        <v>0</v>
      </c>
      <c r="BQ410" s="65"/>
      <c r="BR410" s="65">
        <f ca="1"/>
        <v>0</v>
      </c>
      <c r="BS410" s="65"/>
      <c r="BT410" s="65">
        <f ca="1"/>
        <v>0</v>
      </c>
      <c r="BU410" s="24"/>
      <c r="BV410" s="65">
        <f ca="1"/>
        <v>4329</v>
      </c>
      <c r="BW410" s="19"/>
      <c r="BX410" s="16"/>
      <c r="BY410" s="56">
        <f ca="1">IF(Table1[[#This Row],[Debt]]&gt;Table1[[#This Row],[Income]],1,0)</f>
        <v>0</v>
      </c>
      <c r="BZ410" s="19"/>
      <c r="CA410" s="24"/>
      <c r="CB410" s="76">
        <f t="shared" ca="1" si="181"/>
        <v>20</v>
      </c>
      <c r="CC410" s="24"/>
      <c r="CD410" s="19"/>
      <c r="CE410" s="16"/>
      <c r="CF410" s="16"/>
      <c r="CG410" s="16"/>
      <c r="CH410" s="16"/>
    </row>
    <row r="411" spans="1:86" x14ac:dyDescent="0.35">
      <c r="A411" s="1">
        <f t="shared" ca="1" si="157"/>
        <v>0</v>
      </c>
      <c r="B411" s="1" t="str">
        <f t="shared" ca="1" si="158"/>
        <v>Men</v>
      </c>
      <c r="C411" s="1">
        <f t="shared" ca="1" si="159"/>
        <v>26</v>
      </c>
      <c r="D411" s="1">
        <f t="shared" ca="1" si="160"/>
        <v>4</v>
      </c>
      <c r="E411" s="1" t="str">
        <f t="shared" ca="1" si="161"/>
        <v>IT</v>
      </c>
      <c r="F411" s="1">
        <f t="shared" ca="1" si="162"/>
        <v>4</v>
      </c>
      <c r="G411" s="1" t="str">
        <f t="shared" ca="1" si="163"/>
        <v>technical</v>
      </c>
      <c r="H411" s="1">
        <f t="shared" ca="1" si="164"/>
        <v>4</v>
      </c>
      <c r="I411" s="1">
        <f t="shared" ca="1" si="156"/>
        <v>2</v>
      </c>
      <c r="J411" s="70">
        <f t="shared" ca="1" si="165"/>
        <v>3901</v>
      </c>
      <c r="K411" s="1">
        <f t="shared" ca="1" si="166"/>
        <v>3</v>
      </c>
      <c r="L411" s="1" t="str">
        <f t="shared" ca="1" si="167"/>
        <v>El-Hanovil</v>
      </c>
      <c r="M411" s="70">
        <f t="shared" ca="1" si="168"/>
        <v>15604</v>
      </c>
      <c r="N411" s="70">
        <f t="shared" ca="1" si="169"/>
        <v>5544.9995642849335</v>
      </c>
      <c r="O411" s="70">
        <f t="shared" ca="1" si="170"/>
        <v>310.76965619661451</v>
      </c>
      <c r="P411" s="70">
        <f t="shared" ca="1" si="171"/>
        <v>275</v>
      </c>
      <c r="Q411" s="70">
        <f t="shared" ca="1" si="172"/>
        <v>900.52928821665648</v>
      </c>
      <c r="R411" s="70">
        <f t="shared" ca="1" si="173"/>
        <v>2549.5305234509506</v>
      </c>
      <c r="S411" s="70">
        <f t="shared" ca="1" si="174"/>
        <v>18464.300179647566</v>
      </c>
      <c r="T411" s="70">
        <f t="shared" ca="1" si="175"/>
        <v>6720.5288525015903</v>
      </c>
      <c r="U411" s="70">
        <f t="shared" ca="1" si="176"/>
        <v>11743.771327145976</v>
      </c>
      <c r="W411" s="7">
        <f t="shared" ca="1" si="177"/>
        <v>0</v>
      </c>
      <c r="X411" s="4">
        <f t="shared" ca="1" si="178"/>
        <v>1</v>
      </c>
      <c r="Y411" s="4"/>
      <c r="Z411" s="4"/>
      <c r="AA411" s="8"/>
      <c r="AC411" s="7">
        <f ca="1">IF(Table1[[#This Row],[field of work]] = "teaching",1,0)</f>
        <v>0</v>
      </c>
      <c r="AD411" s="4">
        <f ca="1">IF(Table1[[#This Row],[field of work]] = "health", 1,0)</f>
        <v>0</v>
      </c>
      <c r="AE411" s="4">
        <f ca="1">IF(Table1[[#This Row],[field of work]] = "construction", 1,0)</f>
        <v>0</v>
      </c>
      <c r="AF411" s="4">
        <f ca="1">IF(Table1[[#This Row],[field of work]] = "IT", 1,0)</f>
        <v>1</v>
      </c>
      <c r="AG411" s="4">
        <f ca="1">IF(Table1[[#This Row],[field of work]] = "general work", 1,0)</f>
        <v>0</v>
      </c>
      <c r="AH411" s="4">
        <f ca="1">IF(Table1[[#This Row],[field of work]] = "agriculture", 1,0)</f>
        <v>0</v>
      </c>
      <c r="AI411" s="4"/>
      <c r="AJ411" s="4"/>
      <c r="AK411" s="4"/>
      <c r="AL411" s="4"/>
      <c r="AM411" s="4"/>
      <c r="AN411" s="4"/>
      <c r="AO411" s="8"/>
      <c r="AP411" s="18">
        <f t="shared" ca="1" si="179"/>
        <v>155.38482809830725</v>
      </c>
      <c r="AQ411" s="19"/>
      <c r="AR411" s="23">
        <f ca="1">IF(Table1[[#This Row],[Debt]]&gt;$AS$2,1,0)</f>
        <v>0</v>
      </c>
      <c r="AS411" s="24"/>
      <c r="AT411" s="24"/>
      <c r="AU411" s="19"/>
      <c r="AV411" s="24"/>
      <c r="AW411" s="82">
        <f ca="1">Table1[[#This Row],[Mortage left]]/Table1[[#This Row],[Value of the house]]</f>
        <v>0.35535757269193369</v>
      </c>
      <c r="AX411" s="29">
        <f t="shared" ca="1" si="180"/>
        <v>0</v>
      </c>
      <c r="AY411" s="30"/>
      <c r="AZ411" s="19"/>
      <c r="BA411" s="68">
        <f ca="1" xml:space="preserve"> IF(Table1[[#This Row],[Area]]="Sedi Beshr",Table1[[#This Row],[Income]],0)</f>
        <v>0</v>
      </c>
      <c r="BB411" s="65"/>
      <c r="BC411" s="65">
        <f ca="1" xml:space="preserve"> IF(Table1[[#This Row],[Area]]="Miami",Table1[[#This Row],[Income]],0)</f>
        <v>0</v>
      </c>
      <c r="BD411" s="65"/>
      <c r="BE411" s="65">
        <f ca="1" xml:space="preserve"> IF(Table1[[#This Row],[Area]]="El-Shatbi",Table1[[#This Row],[Income]],0)</f>
        <v>0</v>
      </c>
      <c r="BF411" s="65"/>
      <c r="BG411" s="65">
        <f ca="1" xml:space="preserve"> IF(Table1[[#This Row],[Area]]="el-Hanovil",Table1[[#This Row],[Income]],0)</f>
        <v>3901</v>
      </c>
      <c r="BH411" s="65"/>
      <c r="BI411" s="65">
        <f ca="1" xml:space="preserve"> IF(Table1[[#This Row],[Area]]="El-Dekhila",Table1[[#This Row],[Income]],0)</f>
        <v>0</v>
      </c>
      <c r="BJ411" s="66"/>
      <c r="BK411" s="16"/>
      <c r="BL411" s="68">
        <f ca="1"/>
        <v>0</v>
      </c>
      <c r="BM411" s="65"/>
      <c r="BN411" s="65">
        <f ca="1"/>
        <v>4809</v>
      </c>
      <c r="BO411" s="65"/>
      <c r="BP411" s="65">
        <f ca="1"/>
        <v>0</v>
      </c>
      <c r="BQ411" s="65"/>
      <c r="BR411" s="65">
        <f ca="1"/>
        <v>0</v>
      </c>
      <c r="BS411" s="65"/>
      <c r="BT411" s="65">
        <f ca="1"/>
        <v>0</v>
      </c>
      <c r="BU411" s="24"/>
      <c r="BV411" s="65">
        <f ca="1"/>
        <v>0</v>
      </c>
      <c r="BW411" s="19"/>
      <c r="BX411" s="16"/>
      <c r="BY411" s="56">
        <f ca="1">IF(Table1[[#This Row],[Debt]]&gt;Table1[[#This Row],[Income]],1,0)</f>
        <v>0</v>
      </c>
      <c r="BZ411" s="19"/>
      <c r="CA411" s="24"/>
      <c r="CB411" s="76">
        <f t="shared" ca="1" si="181"/>
        <v>40</v>
      </c>
      <c r="CC411" s="24"/>
      <c r="CD411" s="19"/>
      <c r="CE411" s="16"/>
      <c r="CF411" s="16"/>
      <c r="CG411" s="16"/>
      <c r="CH411" s="16"/>
    </row>
    <row r="412" spans="1:86" x14ac:dyDescent="0.35">
      <c r="A412" s="1">
        <f t="shared" ca="1" si="157"/>
        <v>1</v>
      </c>
      <c r="B412" s="1" t="str">
        <f t="shared" ca="1" si="158"/>
        <v>Women</v>
      </c>
      <c r="C412" s="1">
        <f t="shared" ca="1" si="159"/>
        <v>31</v>
      </c>
      <c r="D412" s="1">
        <f t="shared" ca="1" si="160"/>
        <v>1</v>
      </c>
      <c r="E412" s="1" t="str">
        <f t="shared" ca="1" si="161"/>
        <v>health</v>
      </c>
      <c r="F412" s="1">
        <f t="shared" ca="1" si="162"/>
        <v>1</v>
      </c>
      <c r="G412" s="1" t="str">
        <f t="shared" ca="1" si="163"/>
        <v>High school</v>
      </c>
      <c r="H412" s="1">
        <f t="shared" ca="1" si="164"/>
        <v>0</v>
      </c>
      <c r="I412" s="1">
        <f t="shared" ca="1" si="156"/>
        <v>2</v>
      </c>
      <c r="J412" s="70">
        <f t="shared" ca="1" si="165"/>
        <v>6613</v>
      </c>
      <c r="K412" s="1">
        <f t="shared" ca="1" si="166"/>
        <v>4</v>
      </c>
      <c r="L412" s="1" t="str">
        <f t="shared" ca="1" si="167"/>
        <v>El-Dekhila</v>
      </c>
      <c r="M412" s="70">
        <f t="shared" ca="1" si="168"/>
        <v>26452</v>
      </c>
      <c r="N412" s="70">
        <f t="shared" ca="1" si="169"/>
        <v>18391.979808468346</v>
      </c>
      <c r="O412" s="70">
        <f t="shared" ca="1" si="170"/>
        <v>3345.3389158836831</v>
      </c>
      <c r="P412" s="70">
        <f t="shared" ca="1" si="171"/>
        <v>2348</v>
      </c>
      <c r="Q412" s="70">
        <f t="shared" ca="1" si="172"/>
        <v>2448.9701842384279</v>
      </c>
      <c r="R412" s="70">
        <f t="shared" ca="1" si="173"/>
        <v>6656.7014178422651</v>
      </c>
      <c r="S412" s="70">
        <f t="shared" ca="1" si="174"/>
        <v>36454.040333725949</v>
      </c>
      <c r="T412" s="70">
        <f t="shared" ca="1" si="175"/>
        <v>23188.949992706774</v>
      </c>
      <c r="U412" s="70">
        <f t="shared" ca="1" si="176"/>
        <v>13265.090341019175</v>
      </c>
      <c r="W412" s="7">
        <f t="shared" ca="1" si="177"/>
        <v>1</v>
      </c>
      <c r="X412" s="4">
        <f t="shared" ca="1" si="178"/>
        <v>0</v>
      </c>
      <c r="Y412" s="4"/>
      <c r="Z412" s="4"/>
      <c r="AA412" s="8"/>
      <c r="AC412" s="7">
        <f ca="1">IF(Table1[[#This Row],[field of work]] = "teaching",1,0)</f>
        <v>0</v>
      </c>
      <c r="AD412" s="4">
        <f ca="1">IF(Table1[[#This Row],[field of work]] = "health", 1,0)</f>
        <v>1</v>
      </c>
      <c r="AE412" s="4">
        <f ca="1">IF(Table1[[#This Row],[field of work]] = "construction", 1,0)</f>
        <v>0</v>
      </c>
      <c r="AF412" s="4">
        <f ca="1">IF(Table1[[#This Row],[field of work]] = "IT", 1,0)</f>
        <v>0</v>
      </c>
      <c r="AG412" s="4">
        <f ca="1">IF(Table1[[#This Row],[field of work]] = "general work", 1,0)</f>
        <v>0</v>
      </c>
      <c r="AH412" s="4">
        <f ca="1">IF(Table1[[#This Row],[field of work]] = "agriculture", 1,0)</f>
        <v>0</v>
      </c>
      <c r="AI412" s="4"/>
      <c r="AJ412" s="4"/>
      <c r="AK412" s="4"/>
      <c r="AL412" s="4"/>
      <c r="AM412" s="4"/>
      <c r="AN412" s="4"/>
      <c r="AO412" s="8"/>
      <c r="AP412" s="18">
        <f t="shared" ca="1" si="179"/>
        <v>1672.6694579418415</v>
      </c>
      <c r="AQ412" s="19"/>
      <c r="AR412" s="23">
        <f ca="1">IF(Table1[[#This Row],[Debt]]&gt;$AS$2,1,0)</f>
        <v>1</v>
      </c>
      <c r="AS412" s="24"/>
      <c r="AT412" s="24"/>
      <c r="AU412" s="19"/>
      <c r="AV412" s="24"/>
      <c r="AW412" s="82">
        <f ca="1">Table1[[#This Row],[Mortage left]]/Table1[[#This Row],[Value of the house]]</f>
        <v>0.69529637866582283</v>
      </c>
      <c r="AX412" s="29">
        <f t="shared" ca="1" si="180"/>
        <v>0</v>
      </c>
      <c r="AY412" s="30"/>
      <c r="AZ412" s="19"/>
      <c r="BA412" s="68">
        <f ca="1" xml:space="preserve"> IF(Table1[[#This Row],[Area]]="Sedi Beshr",Table1[[#This Row],[Income]],0)</f>
        <v>0</v>
      </c>
      <c r="BB412" s="65"/>
      <c r="BC412" s="65">
        <f ca="1" xml:space="preserve"> IF(Table1[[#This Row],[Area]]="Miami",Table1[[#This Row],[Income]],0)</f>
        <v>0</v>
      </c>
      <c r="BD412" s="65"/>
      <c r="BE412" s="65">
        <f ca="1" xml:space="preserve"> IF(Table1[[#This Row],[Area]]="El-Shatbi",Table1[[#This Row],[Income]],0)</f>
        <v>0</v>
      </c>
      <c r="BF412" s="65"/>
      <c r="BG412" s="65">
        <f ca="1" xml:space="preserve"> IF(Table1[[#This Row],[Area]]="el-Hanovil",Table1[[#This Row],[Income]],0)</f>
        <v>0</v>
      </c>
      <c r="BH412" s="65"/>
      <c r="BI412" s="65">
        <f ca="1" xml:space="preserve"> IF(Table1[[#This Row],[Area]]="El-Dekhila",Table1[[#This Row],[Income]],0)</f>
        <v>6613</v>
      </c>
      <c r="BJ412" s="66"/>
      <c r="BK412" s="16"/>
      <c r="BL412" s="68">
        <f ca="1"/>
        <v>0</v>
      </c>
      <c r="BM412" s="65"/>
      <c r="BN412" s="65">
        <f ca="1"/>
        <v>0</v>
      </c>
      <c r="BO412" s="65"/>
      <c r="BP412" s="65">
        <f ca="1"/>
        <v>0</v>
      </c>
      <c r="BQ412" s="65"/>
      <c r="BR412" s="65">
        <f ca="1"/>
        <v>3901</v>
      </c>
      <c r="BS412" s="65"/>
      <c r="BT412" s="65">
        <f ca="1"/>
        <v>0</v>
      </c>
      <c r="BU412" s="24"/>
      <c r="BV412" s="65">
        <f ca="1"/>
        <v>0</v>
      </c>
      <c r="BW412" s="19"/>
      <c r="BX412" s="16"/>
      <c r="BY412" s="56">
        <f ca="1">IF(Table1[[#This Row],[Debt]]&gt;Table1[[#This Row],[Income]],1,0)</f>
        <v>0</v>
      </c>
      <c r="BZ412" s="19"/>
      <c r="CA412" s="24"/>
      <c r="CB412" s="76">
        <f t="shared" ca="1" si="181"/>
        <v>26</v>
      </c>
      <c r="CC412" s="24"/>
      <c r="CD412" s="19"/>
      <c r="CE412" s="16"/>
      <c r="CF412" s="16"/>
      <c r="CG412" s="16"/>
      <c r="CH412" s="16"/>
    </row>
    <row r="413" spans="1:86" x14ac:dyDescent="0.35">
      <c r="A413" s="1">
        <f t="shared" ca="1" si="157"/>
        <v>1</v>
      </c>
      <c r="B413" s="1" t="str">
        <f t="shared" ca="1" si="158"/>
        <v>Women</v>
      </c>
      <c r="C413" s="1">
        <f t="shared" ca="1" si="159"/>
        <v>31</v>
      </c>
      <c r="D413" s="1">
        <f t="shared" ca="1" si="160"/>
        <v>1</v>
      </c>
      <c r="E413" s="1" t="str">
        <f t="shared" ca="1" si="161"/>
        <v>health</v>
      </c>
      <c r="F413" s="1">
        <f t="shared" ca="1" si="162"/>
        <v>2</v>
      </c>
      <c r="G413" s="1" t="str">
        <f t="shared" ca="1" si="163"/>
        <v>college</v>
      </c>
      <c r="H413" s="1">
        <f t="shared" ca="1" si="164"/>
        <v>4</v>
      </c>
      <c r="I413" s="1">
        <f t="shared" ca="1" si="156"/>
        <v>3</v>
      </c>
      <c r="J413" s="70">
        <f t="shared" ca="1" si="165"/>
        <v>1027</v>
      </c>
      <c r="K413" s="1">
        <f t="shared" ca="1" si="166"/>
        <v>5</v>
      </c>
      <c r="L413" s="1" t="str">
        <f t="shared" ca="1" si="167"/>
        <v>Sedi Beshr</v>
      </c>
      <c r="M413" s="70">
        <f t="shared" ca="1" si="168"/>
        <v>3081</v>
      </c>
      <c r="N413" s="70">
        <f t="shared" ca="1" si="169"/>
        <v>956.15546990673647</v>
      </c>
      <c r="O413" s="70">
        <f t="shared" ca="1" si="170"/>
        <v>1209.3217447407526</v>
      </c>
      <c r="P413" s="70">
        <f t="shared" ca="1" si="171"/>
        <v>174</v>
      </c>
      <c r="Q413" s="70">
        <f t="shared" ca="1" si="172"/>
        <v>338.31762580312693</v>
      </c>
      <c r="R413" s="70">
        <f t="shared" ca="1" si="173"/>
        <v>1292.8272358524694</v>
      </c>
      <c r="S413" s="70">
        <f t="shared" ca="1" si="174"/>
        <v>5583.1489805932215</v>
      </c>
      <c r="T413" s="70">
        <f t="shared" ca="1" si="175"/>
        <v>1468.4730957098634</v>
      </c>
      <c r="U413" s="70">
        <f t="shared" ca="1" si="176"/>
        <v>4114.6758848833579</v>
      </c>
      <c r="W413" s="7">
        <f t="shared" ca="1" si="177"/>
        <v>1</v>
      </c>
      <c r="X413" s="4">
        <f t="shared" ca="1" si="178"/>
        <v>0</v>
      </c>
      <c r="Y413" s="4"/>
      <c r="Z413" s="4"/>
      <c r="AA413" s="8"/>
      <c r="AC413" s="7">
        <f ca="1">IF(Table1[[#This Row],[field of work]] = "teaching",1,0)</f>
        <v>0</v>
      </c>
      <c r="AD413" s="4">
        <f ca="1">IF(Table1[[#This Row],[field of work]] = "health", 1,0)</f>
        <v>1</v>
      </c>
      <c r="AE413" s="4">
        <f ca="1">IF(Table1[[#This Row],[field of work]] = "construction", 1,0)</f>
        <v>0</v>
      </c>
      <c r="AF413" s="4">
        <f ca="1">IF(Table1[[#This Row],[field of work]] = "IT", 1,0)</f>
        <v>0</v>
      </c>
      <c r="AG413" s="4">
        <f ca="1">IF(Table1[[#This Row],[field of work]] = "general work", 1,0)</f>
        <v>0</v>
      </c>
      <c r="AH413" s="4">
        <f ca="1">IF(Table1[[#This Row],[field of work]] = "agriculture", 1,0)</f>
        <v>0</v>
      </c>
      <c r="AI413" s="4"/>
      <c r="AJ413" s="4"/>
      <c r="AK413" s="4"/>
      <c r="AL413" s="4"/>
      <c r="AM413" s="4"/>
      <c r="AN413" s="4"/>
      <c r="AO413" s="8"/>
      <c r="AP413" s="18">
        <f t="shared" ca="1" si="179"/>
        <v>403.10724824691755</v>
      </c>
      <c r="AQ413" s="19"/>
      <c r="AR413" s="23">
        <f ca="1">IF(Table1[[#This Row],[Debt]]&gt;$AS$2,1,0)</f>
        <v>0</v>
      </c>
      <c r="AS413" s="24"/>
      <c r="AT413" s="24"/>
      <c r="AU413" s="19"/>
      <c r="AV413" s="24"/>
      <c r="AW413" s="82">
        <f ca="1">Table1[[#This Row],[Mortage left]]/Table1[[#This Row],[Value of the house]]</f>
        <v>0.31033932810994369</v>
      </c>
      <c r="AX413" s="29">
        <f t="shared" ca="1" si="180"/>
        <v>0</v>
      </c>
      <c r="AY413" s="30"/>
      <c r="AZ413" s="19"/>
      <c r="BA413" s="68">
        <f ca="1" xml:space="preserve"> IF(Table1[[#This Row],[Area]]="Sedi Beshr",Table1[[#This Row],[Income]],0)</f>
        <v>1027</v>
      </c>
      <c r="BB413" s="65"/>
      <c r="BC413" s="65">
        <f ca="1" xml:space="preserve"> IF(Table1[[#This Row],[Area]]="Miami",Table1[[#This Row],[Income]],0)</f>
        <v>0</v>
      </c>
      <c r="BD413" s="65"/>
      <c r="BE413" s="65">
        <f ca="1" xml:space="preserve"> IF(Table1[[#This Row],[Area]]="El-Shatbi",Table1[[#This Row],[Income]],0)</f>
        <v>0</v>
      </c>
      <c r="BF413" s="65"/>
      <c r="BG413" s="65">
        <f ca="1" xml:space="preserve"> IF(Table1[[#This Row],[Area]]="el-Hanovil",Table1[[#This Row],[Income]],0)</f>
        <v>0</v>
      </c>
      <c r="BH413" s="65"/>
      <c r="BI413" s="65">
        <f ca="1" xml:space="preserve"> IF(Table1[[#This Row],[Area]]="El-Dekhila",Table1[[#This Row],[Income]],0)</f>
        <v>0</v>
      </c>
      <c r="BJ413" s="66"/>
      <c r="BK413" s="16"/>
      <c r="BL413" s="68">
        <f ca="1"/>
        <v>6613</v>
      </c>
      <c r="BM413" s="65"/>
      <c r="BN413" s="65">
        <f ca="1"/>
        <v>0</v>
      </c>
      <c r="BO413" s="65"/>
      <c r="BP413" s="65">
        <f ca="1"/>
        <v>0</v>
      </c>
      <c r="BQ413" s="65"/>
      <c r="BR413" s="65">
        <f ca="1"/>
        <v>0</v>
      </c>
      <c r="BS413" s="65"/>
      <c r="BT413" s="65">
        <f ca="1"/>
        <v>0</v>
      </c>
      <c r="BU413" s="24"/>
      <c r="BV413" s="65">
        <f ca="1"/>
        <v>0</v>
      </c>
      <c r="BW413" s="19"/>
      <c r="BX413" s="16"/>
      <c r="BY413" s="56">
        <f ca="1">IF(Table1[[#This Row],[Debt]]&gt;Table1[[#This Row],[Income]],1,0)</f>
        <v>0</v>
      </c>
      <c r="BZ413" s="19"/>
      <c r="CA413" s="24"/>
      <c r="CB413" s="76">
        <f t="shared" ca="1" si="181"/>
        <v>31</v>
      </c>
      <c r="CC413" s="24"/>
      <c r="CD413" s="19"/>
      <c r="CE413" s="16"/>
      <c r="CF413" s="16"/>
      <c r="CG413" s="16"/>
      <c r="CH413" s="16"/>
    </row>
    <row r="414" spans="1:86" x14ac:dyDescent="0.35">
      <c r="A414" s="1">
        <f t="shared" ca="1" si="157"/>
        <v>0</v>
      </c>
      <c r="B414" s="1" t="str">
        <f t="shared" ca="1" si="158"/>
        <v>Men</v>
      </c>
      <c r="C414" s="1">
        <f t="shared" ca="1" si="159"/>
        <v>24</v>
      </c>
      <c r="D414" s="1">
        <f t="shared" ca="1" si="160"/>
        <v>1</v>
      </c>
      <c r="E414" s="1" t="str">
        <f t="shared" ca="1" si="161"/>
        <v>health</v>
      </c>
      <c r="F414" s="1">
        <f t="shared" ca="1" si="162"/>
        <v>5</v>
      </c>
      <c r="G414" s="1" t="str">
        <f t="shared" ca="1" si="163"/>
        <v>other</v>
      </c>
      <c r="H414" s="1">
        <f t="shared" ca="1" si="164"/>
        <v>3</v>
      </c>
      <c r="I414" s="1">
        <f t="shared" ca="1" si="156"/>
        <v>1</v>
      </c>
      <c r="J414" s="70">
        <f t="shared" ca="1" si="165"/>
        <v>4870</v>
      </c>
      <c r="K414" s="1">
        <f t="shared" ca="1" si="166"/>
        <v>1</v>
      </c>
      <c r="L414" s="1" t="str">
        <f t="shared" ca="1" si="167"/>
        <v>El-Shatbi</v>
      </c>
      <c r="M414" s="70">
        <f t="shared" ca="1" si="168"/>
        <v>29220</v>
      </c>
      <c r="N414" s="70">
        <f t="shared" ca="1" si="169"/>
        <v>27788.373591874624</v>
      </c>
      <c r="O414" s="70">
        <f t="shared" ca="1" si="170"/>
        <v>2981.8538956173056</v>
      </c>
      <c r="P414" s="70">
        <f t="shared" ca="1" si="171"/>
        <v>1168</v>
      </c>
      <c r="Q414" s="70">
        <f t="shared" ca="1" si="172"/>
        <v>5050.6568875365483</v>
      </c>
      <c r="R414" s="70">
        <f t="shared" ca="1" si="173"/>
        <v>1786.8164056406702</v>
      </c>
      <c r="S414" s="70">
        <f t="shared" ca="1" si="174"/>
        <v>33988.670301257975</v>
      </c>
      <c r="T414" s="70">
        <f t="shared" ca="1" si="175"/>
        <v>34007.030479411173</v>
      </c>
      <c r="U414" s="70">
        <f t="shared" ca="1" si="176"/>
        <v>-18.360178153197921</v>
      </c>
      <c r="W414" s="7">
        <f t="shared" ca="1" si="177"/>
        <v>0</v>
      </c>
      <c r="X414" s="4">
        <f t="shared" ca="1" si="178"/>
        <v>1</v>
      </c>
      <c r="Y414" s="4"/>
      <c r="Z414" s="4"/>
      <c r="AA414" s="8"/>
      <c r="AC414" s="7">
        <f ca="1">IF(Table1[[#This Row],[field of work]] = "teaching",1,0)</f>
        <v>0</v>
      </c>
      <c r="AD414" s="4">
        <f ca="1">IF(Table1[[#This Row],[field of work]] = "health", 1,0)</f>
        <v>1</v>
      </c>
      <c r="AE414" s="4">
        <f ca="1">IF(Table1[[#This Row],[field of work]] = "construction", 1,0)</f>
        <v>0</v>
      </c>
      <c r="AF414" s="4">
        <f ca="1">IF(Table1[[#This Row],[field of work]] = "IT", 1,0)</f>
        <v>0</v>
      </c>
      <c r="AG414" s="4">
        <f ca="1">IF(Table1[[#This Row],[field of work]] = "general work", 1,0)</f>
        <v>0</v>
      </c>
      <c r="AH414" s="4">
        <f ca="1">IF(Table1[[#This Row],[field of work]] = "agriculture", 1,0)</f>
        <v>0</v>
      </c>
      <c r="AI414" s="4"/>
      <c r="AJ414" s="4"/>
      <c r="AK414" s="4"/>
      <c r="AL414" s="4"/>
      <c r="AM414" s="4"/>
      <c r="AN414" s="4"/>
      <c r="AO414" s="8"/>
      <c r="AP414" s="18">
        <f t="shared" ca="1" si="179"/>
        <v>2981.8538956173056</v>
      </c>
      <c r="AQ414" s="19"/>
      <c r="AR414" s="23">
        <f ca="1">IF(Table1[[#This Row],[Debt]]&gt;$AS$2,1,0)</f>
        <v>1</v>
      </c>
      <c r="AS414" s="24"/>
      <c r="AT414" s="24"/>
      <c r="AU414" s="19"/>
      <c r="AV414" s="24"/>
      <c r="AW414" s="82">
        <f ca="1">Table1[[#This Row],[Mortage left]]/Table1[[#This Row],[Value of the house]]</f>
        <v>0.95100525639543543</v>
      </c>
      <c r="AX414" s="29">
        <f t="shared" ca="1" si="180"/>
        <v>0</v>
      </c>
      <c r="AY414" s="30"/>
      <c r="AZ414" s="19"/>
      <c r="BA414" s="68">
        <f ca="1" xml:space="preserve"> IF(Table1[[#This Row],[Area]]="Sedi Beshr",Table1[[#This Row],[Income]],0)</f>
        <v>0</v>
      </c>
      <c r="BB414" s="65"/>
      <c r="BC414" s="65">
        <f ca="1" xml:space="preserve"> IF(Table1[[#This Row],[Area]]="Miami",Table1[[#This Row],[Income]],0)</f>
        <v>0</v>
      </c>
      <c r="BD414" s="65"/>
      <c r="BE414" s="65">
        <f ca="1" xml:space="preserve"> IF(Table1[[#This Row],[Area]]="El-Shatbi",Table1[[#This Row],[Income]],0)</f>
        <v>4870</v>
      </c>
      <c r="BF414" s="65"/>
      <c r="BG414" s="65">
        <f ca="1" xml:space="preserve"> IF(Table1[[#This Row],[Area]]="el-Hanovil",Table1[[#This Row],[Income]],0)</f>
        <v>0</v>
      </c>
      <c r="BH414" s="65"/>
      <c r="BI414" s="65">
        <f ca="1" xml:space="preserve"> IF(Table1[[#This Row],[Area]]="El-Dekhila",Table1[[#This Row],[Income]],0)</f>
        <v>0</v>
      </c>
      <c r="BJ414" s="66"/>
      <c r="BK414" s="16"/>
      <c r="BL414" s="68">
        <f ca="1"/>
        <v>1027</v>
      </c>
      <c r="BM414" s="65"/>
      <c r="BN414" s="65">
        <f ca="1"/>
        <v>0</v>
      </c>
      <c r="BO414" s="65"/>
      <c r="BP414" s="65">
        <f ca="1"/>
        <v>0</v>
      </c>
      <c r="BQ414" s="65"/>
      <c r="BR414" s="65">
        <f ca="1"/>
        <v>0</v>
      </c>
      <c r="BS414" s="65"/>
      <c r="BT414" s="65">
        <f ca="1"/>
        <v>0</v>
      </c>
      <c r="BU414" s="24"/>
      <c r="BV414" s="65">
        <f ca="1"/>
        <v>0</v>
      </c>
      <c r="BW414" s="19"/>
      <c r="BX414" s="16"/>
      <c r="BY414" s="56">
        <f ca="1">IF(Table1[[#This Row],[Debt]]&gt;Table1[[#This Row],[Income]],1,0)</f>
        <v>1</v>
      </c>
      <c r="BZ414" s="19"/>
      <c r="CA414" s="24"/>
      <c r="CB414" s="76">
        <f t="shared" ca="1" si="181"/>
        <v>31</v>
      </c>
      <c r="CC414" s="24"/>
      <c r="CD414" s="19"/>
      <c r="CE414" s="16"/>
      <c r="CF414" s="16"/>
      <c r="CG414" s="16"/>
      <c r="CH414" s="16"/>
    </row>
    <row r="415" spans="1:86" x14ac:dyDescent="0.35">
      <c r="A415" s="1">
        <f t="shared" ca="1" si="157"/>
        <v>0</v>
      </c>
      <c r="B415" s="1" t="str">
        <f t="shared" ca="1" si="158"/>
        <v>Men</v>
      </c>
      <c r="C415" s="1">
        <f t="shared" ca="1" si="159"/>
        <v>40</v>
      </c>
      <c r="D415" s="1">
        <f t="shared" ca="1" si="160"/>
        <v>6</v>
      </c>
      <c r="E415" s="1" t="str">
        <f t="shared" ca="1" si="161"/>
        <v>agriculture</v>
      </c>
      <c r="F415" s="1">
        <f t="shared" ca="1" si="162"/>
        <v>1</v>
      </c>
      <c r="G415" s="1" t="str">
        <f t="shared" ca="1" si="163"/>
        <v>High school</v>
      </c>
      <c r="H415" s="1">
        <f t="shared" ca="1" si="164"/>
        <v>0</v>
      </c>
      <c r="I415" s="1">
        <f t="shared" ca="1" si="156"/>
        <v>2</v>
      </c>
      <c r="J415" s="70">
        <f t="shared" ca="1" si="165"/>
        <v>5928</v>
      </c>
      <c r="K415" s="1">
        <f t="shared" ca="1" si="166"/>
        <v>5</v>
      </c>
      <c r="L415" s="1" t="str">
        <f t="shared" ca="1" si="167"/>
        <v>Sedi Beshr</v>
      </c>
      <c r="M415" s="70">
        <f t="shared" ca="1" si="168"/>
        <v>23712</v>
      </c>
      <c r="N415" s="70">
        <f t="shared" ca="1" si="169"/>
        <v>16567.529272078533</v>
      </c>
      <c r="O415" s="70">
        <f t="shared" ca="1" si="170"/>
        <v>3000.692279050797</v>
      </c>
      <c r="P415" s="70">
        <f t="shared" ca="1" si="171"/>
        <v>2503</v>
      </c>
      <c r="Q415" s="70">
        <f t="shared" ca="1" si="172"/>
        <v>1387.9264483136701</v>
      </c>
      <c r="R415" s="70">
        <f t="shared" ca="1" si="173"/>
        <v>6863.6600063192227</v>
      </c>
      <c r="S415" s="70">
        <f t="shared" ca="1" si="174"/>
        <v>33576.35228537002</v>
      </c>
      <c r="T415" s="70">
        <f t="shared" ca="1" si="175"/>
        <v>20458.455720392201</v>
      </c>
      <c r="U415" s="70">
        <f t="shared" ca="1" si="176"/>
        <v>13117.896564977818</v>
      </c>
      <c r="W415" s="7">
        <f t="shared" ca="1" si="177"/>
        <v>0</v>
      </c>
      <c r="X415" s="4">
        <f t="shared" ca="1" si="178"/>
        <v>1</v>
      </c>
      <c r="Y415" s="4"/>
      <c r="Z415" s="4"/>
      <c r="AA415" s="8"/>
      <c r="AC415" s="7">
        <f ca="1">IF(Table1[[#This Row],[field of work]] = "teaching",1,0)</f>
        <v>0</v>
      </c>
      <c r="AD415" s="4">
        <f ca="1">IF(Table1[[#This Row],[field of work]] = "health", 1,0)</f>
        <v>0</v>
      </c>
      <c r="AE415" s="4">
        <f ca="1">IF(Table1[[#This Row],[field of work]] = "construction", 1,0)</f>
        <v>0</v>
      </c>
      <c r="AF415" s="4">
        <f ca="1">IF(Table1[[#This Row],[field of work]] = "IT", 1,0)</f>
        <v>0</v>
      </c>
      <c r="AG415" s="4">
        <f ca="1">IF(Table1[[#This Row],[field of work]] = "general work", 1,0)</f>
        <v>0</v>
      </c>
      <c r="AH415" s="4">
        <f ca="1">IF(Table1[[#This Row],[field of work]] = "agriculture", 1,0)</f>
        <v>1</v>
      </c>
      <c r="AI415" s="4"/>
      <c r="AJ415" s="4"/>
      <c r="AK415" s="4"/>
      <c r="AL415" s="4"/>
      <c r="AM415" s="4"/>
      <c r="AN415" s="4"/>
      <c r="AO415" s="8"/>
      <c r="AP415" s="18">
        <f t="shared" ca="1" si="179"/>
        <v>1500.3461395253985</v>
      </c>
      <c r="AQ415" s="19"/>
      <c r="AR415" s="23">
        <f ca="1">IF(Table1[[#This Row],[Debt]]&gt;$AS$2,1,0)</f>
        <v>1</v>
      </c>
      <c r="AS415" s="24"/>
      <c r="AT415" s="24"/>
      <c r="AU415" s="19"/>
      <c r="AV415" s="24"/>
      <c r="AW415" s="82">
        <f ca="1">Table1[[#This Row],[Mortage left]]/Table1[[#This Row],[Value of the house]]</f>
        <v>0.69869809683192197</v>
      </c>
      <c r="AX415" s="29">
        <f t="shared" ca="1" si="180"/>
        <v>0</v>
      </c>
      <c r="AY415" s="30"/>
      <c r="AZ415" s="19"/>
      <c r="BA415" s="68">
        <f ca="1" xml:space="preserve"> IF(Table1[[#This Row],[Area]]="Sedi Beshr",Table1[[#This Row],[Income]],0)</f>
        <v>5928</v>
      </c>
      <c r="BB415" s="65"/>
      <c r="BC415" s="65">
        <f ca="1" xml:space="preserve"> IF(Table1[[#This Row],[Area]]="Miami",Table1[[#This Row],[Income]],0)</f>
        <v>0</v>
      </c>
      <c r="BD415" s="65"/>
      <c r="BE415" s="65">
        <f ca="1" xml:space="preserve"> IF(Table1[[#This Row],[Area]]="El-Shatbi",Table1[[#This Row],[Income]],0)</f>
        <v>0</v>
      </c>
      <c r="BF415" s="65"/>
      <c r="BG415" s="65">
        <f ca="1" xml:space="preserve"> IF(Table1[[#This Row],[Area]]="el-Hanovil",Table1[[#This Row],[Income]],0)</f>
        <v>0</v>
      </c>
      <c r="BH415" s="65"/>
      <c r="BI415" s="65">
        <f ca="1" xml:space="preserve"> IF(Table1[[#This Row],[Area]]="El-Dekhila",Table1[[#This Row],[Income]],0)</f>
        <v>0</v>
      </c>
      <c r="BJ415" s="66"/>
      <c r="BK415" s="16"/>
      <c r="BL415" s="68">
        <f ca="1"/>
        <v>4870</v>
      </c>
      <c r="BM415" s="65"/>
      <c r="BN415" s="65">
        <f ca="1"/>
        <v>0</v>
      </c>
      <c r="BO415" s="65"/>
      <c r="BP415" s="65">
        <f ca="1"/>
        <v>0</v>
      </c>
      <c r="BQ415" s="65"/>
      <c r="BR415" s="65">
        <f ca="1"/>
        <v>0</v>
      </c>
      <c r="BS415" s="65"/>
      <c r="BT415" s="65">
        <f ca="1"/>
        <v>0</v>
      </c>
      <c r="BU415" s="24"/>
      <c r="BV415" s="65">
        <f ca="1"/>
        <v>0</v>
      </c>
      <c r="BW415" s="19"/>
      <c r="BX415" s="16"/>
      <c r="BY415" s="56">
        <f ca="1">IF(Table1[[#This Row],[Debt]]&gt;Table1[[#This Row],[Income]],1,0)</f>
        <v>0</v>
      </c>
      <c r="BZ415" s="19"/>
      <c r="CA415" s="24"/>
      <c r="CB415" s="76">
        <f t="shared" ca="1" si="181"/>
        <v>0</v>
      </c>
      <c r="CC415" s="24"/>
      <c r="CD415" s="19"/>
      <c r="CE415" s="16"/>
      <c r="CF415" s="16"/>
      <c r="CG415" s="16"/>
      <c r="CH415" s="16"/>
    </row>
    <row r="416" spans="1:86" x14ac:dyDescent="0.35">
      <c r="A416" s="1">
        <f t="shared" ca="1" si="157"/>
        <v>1</v>
      </c>
      <c r="B416" s="1" t="str">
        <f t="shared" ca="1" si="158"/>
        <v>Women</v>
      </c>
      <c r="C416" s="1">
        <f t="shared" ca="1" si="159"/>
        <v>31</v>
      </c>
      <c r="D416" s="1">
        <f t="shared" ca="1" si="160"/>
        <v>2</v>
      </c>
      <c r="E416" s="1" t="str">
        <f t="shared" ca="1" si="161"/>
        <v>construction</v>
      </c>
      <c r="F416" s="1">
        <f t="shared" ca="1" si="162"/>
        <v>1</v>
      </c>
      <c r="G416" s="1" t="str">
        <f t="shared" ca="1" si="163"/>
        <v>High school</v>
      </c>
      <c r="H416" s="1">
        <f t="shared" ca="1" si="164"/>
        <v>3</v>
      </c>
      <c r="I416" s="1">
        <f t="shared" ca="1" si="156"/>
        <v>1</v>
      </c>
      <c r="J416" s="70">
        <f t="shared" ca="1" si="165"/>
        <v>4462</v>
      </c>
      <c r="K416" s="1">
        <f t="shared" ca="1" si="166"/>
        <v>2</v>
      </c>
      <c r="L416" s="1" t="str">
        <f t="shared" ca="1" si="167"/>
        <v>Miami</v>
      </c>
      <c r="M416" s="70">
        <f t="shared" ca="1" si="168"/>
        <v>13386</v>
      </c>
      <c r="N416" s="70">
        <f t="shared" ca="1" si="169"/>
        <v>6800.1175785928908</v>
      </c>
      <c r="O416" s="70">
        <f t="shared" ca="1" si="170"/>
        <v>3783.6458459670735</v>
      </c>
      <c r="P416" s="70">
        <f t="shared" ca="1" si="171"/>
        <v>2076</v>
      </c>
      <c r="Q416" s="70">
        <f t="shared" ca="1" si="172"/>
        <v>1953.8404688440205</v>
      </c>
      <c r="R416" s="70">
        <f t="shared" ca="1" si="173"/>
        <v>3085.2154886552967</v>
      </c>
      <c r="S416" s="70">
        <f t="shared" ca="1" si="174"/>
        <v>20254.861334622368</v>
      </c>
      <c r="T416" s="70">
        <f t="shared" ca="1" si="175"/>
        <v>10829.95804743691</v>
      </c>
      <c r="U416" s="70">
        <f t="shared" ca="1" si="176"/>
        <v>9424.9032871854579</v>
      </c>
      <c r="W416" s="7">
        <f t="shared" ca="1" si="177"/>
        <v>1</v>
      </c>
      <c r="X416" s="4">
        <f t="shared" ca="1" si="178"/>
        <v>0</v>
      </c>
      <c r="Y416" s="4"/>
      <c r="Z416" s="4"/>
      <c r="AA416" s="8"/>
      <c r="AC416" s="7">
        <f ca="1">IF(Table1[[#This Row],[field of work]] = "teaching",1,0)</f>
        <v>0</v>
      </c>
      <c r="AD416" s="4">
        <f ca="1">IF(Table1[[#This Row],[field of work]] = "health", 1,0)</f>
        <v>0</v>
      </c>
      <c r="AE416" s="4">
        <f ca="1">IF(Table1[[#This Row],[field of work]] = "construction", 1,0)</f>
        <v>1</v>
      </c>
      <c r="AF416" s="4">
        <f ca="1">IF(Table1[[#This Row],[field of work]] = "IT", 1,0)</f>
        <v>0</v>
      </c>
      <c r="AG416" s="4">
        <f ca="1">IF(Table1[[#This Row],[field of work]] = "general work", 1,0)</f>
        <v>0</v>
      </c>
      <c r="AH416" s="4">
        <f ca="1">IF(Table1[[#This Row],[field of work]] = "agriculture", 1,0)</f>
        <v>0</v>
      </c>
      <c r="AI416" s="4"/>
      <c r="AJ416" s="4"/>
      <c r="AK416" s="4"/>
      <c r="AL416" s="4"/>
      <c r="AM416" s="4"/>
      <c r="AN416" s="4"/>
      <c r="AO416" s="8"/>
      <c r="AP416" s="18">
        <f t="shared" ca="1" si="179"/>
        <v>3783.6458459670735</v>
      </c>
      <c r="AQ416" s="19"/>
      <c r="AR416" s="23">
        <f ca="1">IF(Table1[[#This Row],[Debt]]&gt;$AS$2,1,0)</f>
        <v>1</v>
      </c>
      <c r="AS416" s="24"/>
      <c r="AT416" s="24"/>
      <c r="AU416" s="19"/>
      <c r="AV416" s="24"/>
      <c r="AW416" s="82">
        <f ca="1">Table1[[#This Row],[Mortage left]]/Table1[[#This Row],[Value of the house]]</f>
        <v>0.50800220966628495</v>
      </c>
      <c r="AX416" s="29">
        <f t="shared" ca="1" si="180"/>
        <v>0</v>
      </c>
      <c r="AY416" s="30"/>
      <c r="AZ416" s="19"/>
      <c r="BA416" s="68">
        <f ca="1" xml:space="preserve"> IF(Table1[[#This Row],[Area]]="Sedi Beshr",Table1[[#This Row],[Income]],0)</f>
        <v>0</v>
      </c>
      <c r="BB416" s="65"/>
      <c r="BC416" s="65">
        <f ca="1" xml:space="preserve"> IF(Table1[[#This Row],[Area]]="Miami",Table1[[#This Row],[Income]],0)</f>
        <v>4462</v>
      </c>
      <c r="BD416" s="65"/>
      <c r="BE416" s="65">
        <f ca="1" xml:space="preserve"> IF(Table1[[#This Row],[Area]]="El-Shatbi",Table1[[#This Row],[Income]],0)</f>
        <v>0</v>
      </c>
      <c r="BF416" s="65"/>
      <c r="BG416" s="65">
        <f ca="1" xml:space="preserve"> IF(Table1[[#This Row],[Area]]="el-Hanovil",Table1[[#This Row],[Income]],0)</f>
        <v>0</v>
      </c>
      <c r="BH416" s="65"/>
      <c r="BI416" s="65">
        <f ca="1" xml:space="preserve"> IF(Table1[[#This Row],[Area]]="El-Dekhila",Table1[[#This Row],[Income]],0)</f>
        <v>0</v>
      </c>
      <c r="BJ416" s="66"/>
      <c r="BK416" s="16"/>
      <c r="BL416" s="68">
        <f ca="1"/>
        <v>0</v>
      </c>
      <c r="BM416" s="65"/>
      <c r="BN416" s="65">
        <f ca="1"/>
        <v>0</v>
      </c>
      <c r="BO416" s="65"/>
      <c r="BP416" s="65">
        <f ca="1"/>
        <v>0</v>
      </c>
      <c r="BQ416" s="65"/>
      <c r="BR416" s="65">
        <f ca="1"/>
        <v>0</v>
      </c>
      <c r="BS416" s="65"/>
      <c r="BT416" s="65">
        <f ca="1"/>
        <v>0</v>
      </c>
      <c r="BU416" s="24"/>
      <c r="BV416" s="65">
        <f ca="1"/>
        <v>5928</v>
      </c>
      <c r="BW416" s="19"/>
      <c r="BX416" s="16"/>
      <c r="BY416" s="56">
        <f ca="1">IF(Table1[[#This Row],[Debt]]&gt;Table1[[#This Row],[Income]],1,0)</f>
        <v>0</v>
      </c>
      <c r="BZ416" s="19"/>
      <c r="CA416" s="24"/>
      <c r="CB416" s="76">
        <f t="shared" ca="1" si="181"/>
        <v>40</v>
      </c>
      <c r="CC416" s="24"/>
      <c r="CD416" s="19"/>
      <c r="CE416" s="16"/>
      <c r="CF416" s="16"/>
      <c r="CG416" s="16"/>
      <c r="CH416" s="16"/>
    </row>
    <row r="417" spans="1:86" x14ac:dyDescent="0.35">
      <c r="A417" s="1">
        <f t="shared" ca="1" si="157"/>
        <v>1</v>
      </c>
      <c r="B417" s="1" t="str">
        <f t="shared" ca="1" si="158"/>
        <v>Women</v>
      </c>
      <c r="C417" s="1">
        <f t="shared" ca="1" si="159"/>
        <v>31</v>
      </c>
      <c r="D417" s="1">
        <f t="shared" ca="1" si="160"/>
        <v>5</v>
      </c>
      <c r="E417" s="1" t="str">
        <f t="shared" ca="1" si="161"/>
        <v>general work</v>
      </c>
      <c r="F417" s="1">
        <f t="shared" ca="1" si="162"/>
        <v>3</v>
      </c>
      <c r="G417" s="1" t="str">
        <f t="shared" ca="1" si="163"/>
        <v>university</v>
      </c>
      <c r="H417" s="1">
        <f t="shared" ca="1" si="164"/>
        <v>2</v>
      </c>
      <c r="I417" s="1">
        <f t="shared" ca="1" si="156"/>
        <v>1</v>
      </c>
      <c r="J417" s="70">
        <f t="shared" ca="1" si="165"/>
        <v>3708</v>
      </c>
      <c r="K417" s="1">
        <f t="shared" ca="1" si="166"/>
        <v>1</v>
      </c>
      <c r="L417" s="1" t="str">
        <f t="shared" ca="1" si="167"/>
        <v>El-Shatbi</v>
      </c>
      <c r="M417" s="70">
        <f t="shared" ca="1" si="168"/>
        <v>14832</v>
      </c>
      <c r="N417" s="70">
        <f t="shared" ca="1" si="169"/>
        <v>12700.871912702236</v>
      </c>
      <c r="O417" s="70">
        <f t="shared" ca="1" si="170"/>
        <v>2517.3440041097519</v>
      </c>
      <c r="P417" s="70">
        <f t="shared" ca="1" si="171"/>
        <v>1350</v>
      </c>
      <c r="Q417" s="70">
        <f t="shared" ca="1" si="172"/>
        <v>3710.9533548111749</v>
      </c>
      <c r="R417" s="70">
        <f t="shared" ca="1" si="173"/>
        <v>2429.1774592443285</v>
      </c>
      <c r="S417" s="70">
        <f t="shared" ca="1" si="174"/>
        <v>19778.521463354082</v>
      </c>
      <c r="T417" s="70">
        <f t="shared" ca="1" si="175"/>
        <v>17761.82526751341</v>
      </c>
      <c r="U417" s="70">
        <f t="shared" ca="1" si="176"/>
        <v>2016.6961958406719</v>
      </c>
      <c r="W417" s="7">
        <f t="shared" ca="1" si="177"/>
        <v>1</v>
      </c>
      <c r="X417" s="4">
        <f t="shared" ca="1" si="178"/>
        <v>0</v>
      </c>
      <c r="Y417" s="4"/>
      <c r="Z417" s="4"/>
      <c r="AA417" s="8"/>
      <c r="AC417" s="7">
        <f ca="1">IF(Table1[[#This Row],[field of work]] = "teaching",1,0)</f>
        <v>0</v>
      </c>
      <c r="AD417" s="4">
        <f ca="1">IF(Table1[[#This Row],[field of work]] = "health", 1,0)</f>
        <v>0</v>
      </c>
      <c r="AE417" s="4">
        <f ca="1">IF(Table1[[#This Row],[field of work]] = "construction", 1,0)</f>
        <v>0</v>
      </c>
      <c r="AF417" s="4">
        <f ca="1">IF(Table1[[#This Row],[field of work]] = "IT", 1,0)</f>
        <v>0</v>
      </c>
      <c r="AG417" s="4">
        <f ca="1">IF(Table1[[#This Row],[field of work]] = "general work", 1,0)</f>
        <v>1</v>
      </c>
      <c r="AH417" s="4">
        <f ca="1">IF(Table1[[#This Row],[field of work]] = "agriculture", 1,0)</f>
        <v>0</v>
      </c>
      <c r="AI417" s="4"/>
      <c r="AJ417" s="4"/>
      <c r="AK417" s="4"/>
      <c r="AL417" s="4"/>
      <c r="AM417" s="4"/>
      <c r="AN417" s="4"/>
      <c r="AO417" s="8"/>
      <c r="AP417" s="18">
        <f t="shared" ca="1" si="179"/>
        <v>2517.3440041097519</v>
      </c>
      <c r="AQ417" s="19"/>
      <c r="AR417" s="23">
        <f ca="1">IF(Table1[[#This Row],[Debt]]&gt;$AS$2,1,0)</f>
        <v>1</v>
      </c>
      <c r="AS417" s="24"/>
      <c r="AT417" s="24"/>
      <c r="AU417" s="19"/>
      <c r="AV417" s="24"/>
      <c r="AW417" s="82">
        <f ca="1">Table1[[#This Row],[Mortage left]]/Table1[[#This Row],[Value of the house]]</f>
        <v>0.85631552809481093</v>
      </c>
      <c r="AX417" s="29">
        <f t="shared" ca="1" si="180"/>
        <v>0</v>
      </c>
      <c r="AY417" s="30"/>
      <c r="AZ417" s="19"/>
      <c r="BA417" s="68">
        <f ca="1" xml:space="preserve"> IF(Table1[[#This Row],[Area]]="Sedi Beshr",Table1[[#This Row],[Income]],0)</f>
        <v>0</v>
      </c>
      <c r="BB417" s="65"/>
      <c r="BC417" s="65">
        <f ca="1" xml:space="preserve"> IF(Table1[[#This Row],[Area]]="Miami",Table1[[#This Row],[Income]],0)</f>
        <v>0</v>
      </c>
      <c r="BD417" s="65"/>
      <c r="BE417" s="65">
        <f ca="1" xml:space="preserve"> IF(Table1[[#This Row],[Area]]="El-Shatbi",Table1[[#This Row],[Income]],0)</f>
        <v>3708</v>
      </c>
      <c r="BF417" s="65"/>
      <c r="BG417" s="65">
        <f ca="1" xml:space="preserve"> IF(Table1[[#This Row],[Area]]="el-Hanovil",Table1[[#This Row],[Income]],0)</f>
        <v>0</v>
      </c>
      <c r="BH417" s="65"/>
      <c r="BI417" s="65">
        <f ca="1" xml:space="preserve"> IF(Table1[[#This Row],[Area]]="El-Dekhila",Table1[[#This Row],[Income]],0)</f>
        <v>0</v>
      </c>
      <c r="BJ417" s="66"/>
      <c r="BK417" s="16"/>
      <c r="BL417" s="68">
        <f ca="1"/>
        <v>0</v>
      </c>
      <c r="BM417" s="65"/>
      <c r="BN417" s="65">
        <f ca="1"/>
        <v>4462</v>
      </c>
      <c r="BO417" s="65"/>
      <c r="BP417" s="65">
        <f ca="1"/>
        <v>0</v>
      </c>
      <c r="BQ417" s="65"/>
      <c r="BR417" s="65">
        <f ca="1"/>
        <v>0</v>
      </c>
      <c r="BS417" s="65"/>
      <c r="BT417" s="65">
        <f ca="1"/>
        <v>0</v>
      </c>
      <c r="BU417" s="24"/>
      <c r="BV417" s="65">
        <f ca="1"/>
        <v>0</v>
      </c>
      <c r="BW417" s="19"/>
      <c r="BX417" s="16"/>
      <c r="BY417" s="56">
        <f ca="1">IF(Table1[[#This Row],[Debt]]&gt;Table1[[#This Row],[Income]],1,0)</f>
        <v>1</v>
      </c>
      <c r="BZ417" s="19"/>
      <c r="CA417" s="24"/>
      <c r="CB417" s="76">
        <f t="shared" ca="1" si="181"/>
        <v>31</v>
      </c>
      <c r="CC417" s="24"/>
      <c r="CD417" s="19"/>
      <c r="CE417" s="16"/>
      <c r="CF417" s="16"/>
      <c r="CG417" s="16"/>
      <c r="CH417" s="16"/>
    </row>
    <row r="418" spans="1:86" x14ac:dyDescent="0.35">
      <c r="A418" s="1">
        <f t="shared" ca="1" si="157"/>
        <v>1</v>
      </c>
      <c r="B418" s="1" t="str">
        <f t="shared" ca="1" si="158"/>
        <v>Women</v>
      </c>
      <c r="C418" s="1">
        <f t="shared" ca="1" si="159"/>
        <v>27</v>
      </c>
      <c r="D418" s="1">
        <f t="shared" ca="1" si="160"/>
        <v>2</v>
      </c>
      <c r="E418" s="1" t="str">
        <f t="shared" ca="1" si="161"/>
        <v>construction</v>
      </c>
      <c r="F418" s="1">
        <f t="shared" ca="1" si="162"/>
        <v>1</v>
      </c>
      <c r="G418" s="1" t="str">
        <f t="shared" ca="1" si="163"/>
        <v>High school</v>
      </c>
      <c r="H418" s="1">
        <f t="shared" ca="1" si="164"/>
        <v>2</v>
      </c>
      <c r="I418" s="1">
        <f t="shared" ca="1" si="156"/>
        <v>2</v>
      </c>
      <c r="J418" s="70">
        <f t="shared" ca="1" si="165"/>
        <v>1278</v>
      </c>
      <c r="K418" s="1">
        <f t="shared" ca="1" si="166"/>
        <v>3</v>
      </c>
      <c r="L418" s="1" t="str">
        <f t="shared" ca="1" si="167"/>
        <v>El-Hanovil</v>
      </c>
      <c r="M418" s="70">
        <f t="shared" ca="1" si="168"/>
        <v>6390</v>
      </c>
      <c r="N418" s="70">
        <f t="shared" ca="1" si="169"/>
        <v>3193.6800057188752</v>
      </c>
      <c r="O418" s="70">
        <f t="shared" ca="1" si="170"/>
        <v>526.92977323147738</v>
      </c>
      <c r="P418" s="70">
        <f t="shared" ca="1" si="171"/>
        <v>329</v>
      </c>
      <c r="Q418" s="70">
        <f t="shared" ca="1" si="172"/>
        <v>619.97579150731872</v>
      </c>
      <c r="R418" s="70">
        <f t="shared" ca="1" si="173"/>
        <v>1398.1094806092174</v>
      </c>
      <c r="S418" s="70">
        <f t="shared" ca="1" si="174"/>
        <v>8315.0392538406941</v>
      </c>
      <c r="T418" s="70">
        <f t="shared" ca="1" si="175"/>
        <v>4142.6557972261944</v>
      </c>
      <c r="U418" s="70">
        <f t="shared" ca="1" si="176"/>
        <v>4172.3834566144997</v>
      </c>
      <c r="W418" s="7">
        <f t="shared" ca="1" si="177"/>
        <v>1</v>
      </c>
      <c r="X418" s="4">
        <f t="shared" ca="1" si="178"/>
        <v>0</v>
      </c>
      <c r="Y418" s="4"/>
      <c r="Z418" s="4"/>
      <c r="AA418" s="8"/>
      <c r="AC418" s="7">
        <f ca="1">IF(Table1[[#This Row],[field of work]] = "teaching",1,0)</f>
        <v>0</v>
      </c>
      <c r="AD418" s="4">
        <f ca="1">IF(Table1[[#This Row],[field of work]] = "health", 1,0)</f>
        <v>0</v>
      </c>
      <c r="AE418" s="4">
        <f ca="1">IF(Table1[[#This Row],[field of work]] = "construction", 1,0)</f>
        <v>1</v>
      </c>
      <c r="AF418" s="4">
        <f ca="1">IF(Table1[[#This Row],[field of work]] = "IT", 1,0)</f>
        <v>0</v>
      </c>
      <c r="AG418" s="4">
        <f ca="1">IF(Table1[[#This Row],[field of work]] = "general work", 1,0)</f>
        <v>0</v>
      </c>
      <c r="AH418" s="4">
        <f ca="1">IF(Table1[[#This Row],[field of work]] = "agriculture", 1,0)</f>
        <v>0</v>
      </c>
      <c r="AI418" s="4"/>
      <c r="AJ418" s="4"/>
      <c r="AK418" s="4"/>
      <c r="AL418" s="4"/>
      <c r="AM418" s="4"/>
      <c r="AN418" s="4"/>
      <c r="AO418" s="8"/>
      <c r="AP418" s="18">
        <f t="shared" ca="1" si="179"/>
        <v>263.46488661573869</v>
      </c>
      <c r="AQ418" s="19"/>
      <c r="AR418" s="23">
        <f ca="1">IF(Table1[[#This Row],[Debt]]&gt;$AS$2,1,0)</f>
        <v>0</v>
      </c>
      <c r="AS418" s="24"/>
      <c r="AT418" s="24"/>
      <c r="AU418" s="19"/>
      <c r="AV418" s="24"/>
      <c r="AW418" s="82">
        <f ca="1">Table1[[#This Row],[Mortage left]]/Table1[[#This Row],[Value of the house]]</f>
        <v>0.49979342812501959</v>
      </c>
      <c r="AX418" s="29">
        <f t="shared" ca="1" si="180"/>
        <v>0</v>
      </c>
      <c r="AY418" s="30"/>
      <c r="AZ418" s="19"/>
      <c r="BA418" s="68">
        <f ca="1" xml:space="preserve"> IF(Table1[[#This Row],[Area]]="Sedi Beshr",Table1[[#This Row],[Income]],0)</f>
        <v>0</v>
      </c>
      <c r="BB418" s="65"/>
      <c r="BC418" s="65">
        <f ca="1" xml:space="preserve"> IF(Table1[[#This Row],[Area]]="Miami",Table1[[#This Row],[Income]],0)</f>
        <v>0</v>
      </c>
      <c r="BD418" s="65"/>
      <c r="BE418" s="65">
        <f ca="1" xml:space="preserve"> IF(Table1[[#This Row],[Area]]="El-Shatbi",Table1[[#This Row],[Income]],0)</f>
        <v>0</v>
      </c>
      <c r="BF418" s="65"/>
      <c r="BG418" s="65">
        <f ca="1" xml:space="preserve"> IF(Table1[[#This Row],[Area]]="el-Hanovil",Table1[[#This Row],[Income]],0)</f>
        <v>1278</v>
      </c>
      <c r="BH418" s="65"/>
      <c r="BI418" s="65">
        <f ca="1" xml:space="preserve"> IF(Table1[[#This Row],[Area]]="El-Dekhila",Table1[[#This Row],[Income]],0)</f>
        <v>0</v>
      </c>
      <c r="BJ418" s="66"/>
      <c r="BK418" s="16"/>
      <c r="BL418" s="68">
        <f ca="1"/>
        <v>0</v>
      </c>
      <c r="BM418" s="65"/>
      <c r="BN418" s="65">
        <f ca="1"/>
        <v>0</v>
      </c>
      <c r="BO418" s="65"/>
      <c r="BP418" s="65">
        <f ca="1"/>
        <v>0</v>
      </c>
      <c r="BQ418" s="65"/>
      <c r="BR418" s="65">
        <f ca="1"/>
        <v>0</v>
      </c>
      <c r="BS418" s="65"/>
      <c r="BT418" s="65">
        <f ca="1"/>
        <v>3708</v>
      </c>
      <c r="BU418" s="24"/>
      <c r="BV418" s="65">
        <f ca="1"/>
        <v>0</v>
      </c>
      <c r="BW418" s="19"/>
      <c r="BX418" s="16"/>
      <c r="BY418" s="56">
        <f ca="1">IF(Table1[[#This Row],[Debt]]&gt;Table1[[#This Row],[Income]],1,0)</f>
        <v>0</v>
      </c>
      <c r="BZ418" s="19"/>
      <c r="CA418" s="24"/>
      <c r="CB418" s="76">
        <f t="shared" ca="1" si="181"/>
        <v>31</v>
      </c>
      <c r="CC418" s="24"/>
      <c r="CD418" s="19"/>
      <c r="CE418" s="16"/>
      <c r="CF418" s="16"/>
      <c r="CG418" s="16"/>
      <c r="CH418" s="16"/>
    </row>
    <row r="419" spans="1:86" x14ac:dyDescent="0.35">
      <c r="A419" s="1">
        <f t="shared" ca="1" si="157"/>
        <v>0</v>
      </c>
      <c r="B419" s="1" t="str">
        <f t="shared" ca="1" si="158"/>
        <v>Men</v>
      </c>
      <c r="C419" s="1">
        <f t="shared" ca="1" si="159"/>
        <v>31</v>
      </c>
      <c r="D419" s="1">
        <f t="shared" ca="1" si="160"/>
        <v>4</v>
      </c>
      <c r="E419" s="1" t="str">
        <f t="shared" ca="1" si="161"/>
        <v>IT</v>
      </c>
      <c r="F419" s="1">
        <f t="shared" ca="1" si="162"/>
        <v>3</v>
      </c>
      <c r="G419" s="1" t="str">
        <f t="shared" ca="1" si="163"/>
        <v>university</v>
      </c>
      <c r="H419" s="1">
        <f t="shared" ca="1" si="164"/>
        <v>3</v>
      </c>
      <c r="I419" s="1">
        <f t="shared" ca="1" si="156"/>
        <v>2</v>
      </c>
      <c r="J419" s="70">
        <f t="shared" ca="1" si="165"/>
        <v>6743</v>
      </c>
      <c r="K419" s="1">
        <f t="shared" ca="1" si="166"/>
        <v>5</v>
      </c>
      <c r="L419" s="1" t="str">
        <f t="shared" ca="1" si="167"/>
        <v>Sedi Beshr</v>
      </c>
      <c r="M419" s="70">
        <f t="shared" ca="1" si="168"/>
        <v>33715</v>
      </c>
      <c r="N419" s="70">
        <f t="shared" ca="1" si="169"/>
        <v>25407.47003775062</v>
      </c>
      <c r="O419" s="70">
        <f t="shared" ca="1" si="170"/>
        <v>666.12542055508845</v>
      </c>
      <c r="P419" s="70">
        <f t="shared" ca="1" si="171"/>
        <v>307</v>
      </c>
      <c r="Q419" s="70">
        <f t="shared" ca="1" si="172"/>
        <v>5333.0407182968547</v>
      </c>
      <c r="R419" s="70">
        <f t="shared" ca="1" si="173"/>
        <v>7251.6136760545605</v>
      </c>
      <c r="S419" s="70">
        <f t="shared" ca="1" si="174"/>
        <v>41632.73909660965</v>
      </c>
      <c r="T419" s="70">
        <f t="shared" ca="1" si="175"/>
        <v>31047.510756047475</v>
      </c>
      <c r="U419" s="70">
        <f t="shared" ca="1" si="176"/>
        <v>10585.228340562175</v>
      </c>
      <c r="W419" s="7">
        <f t="shared" ca="1" si="177"/>
        <v>0</v>
      </c>
      <c r="X419" s="4">
        <f t="shared" ca="1" si="178"/>
        <v>1</v>
      </c>
      <c r="Y419" s="4"/>
      <c r="Z419" s="4"/>
      <c r="AA419" s="8"/>
      <c r="AC419" s="7">
        <f ca="1">IF(Table1[[#This Row],[field of work]] = "teaching",1,0)</f>
        <v>0</v>
      </c>
      <c r="AD419" s="4">
        <f ca="1">IF(Table1[[#This Row],[field of work]] = "health", 1,0)</f>
        <v>0</v>
      </c>
      <c r="AE419" s="4">
        <f ca="1">IF(Table1[[#This Row],[field of work]] = "construction", 1,0)</f>
        <v>0</v>
      </c>
      <c r="AF419" s="4">
        <f ca="1">IF(Table1[[#This Row],[field of work]] = "IT", 1,0)</f>
        <v>1</v>
      </c>
      <c r="AG419" s="4">
        <f ca="1">IF(Table1[[#This Row],[field of work]] = "general work", 1,0)</f>
        <v>0</v>
      </c>
      <c r="AH419" s="4">
        <f ca="1">IF(Table1[[#This Row],[field of work]] = "agriculture", 1,0)</f>
        <v>0</v>
      </c>
      <c r="AI419" s="4"/>
      <c r="AJ419" s="4"/>
      <c r="AK419" s="4"/>
      <c r="AL419" s="4"/>
      <c r="AM419" s="4"/>
      <c r="AN419" s="4"/>
      <c r="AO419" s="8"/>
      <c r="AP419" s="18">
        <f t="shared" ca="1" si="179"/>
        <v>333.06271027754423</v>
      </c>
      <c r="AQ419" s="19"/>
      <c r="AR419" s="23">
        <f ca="1">IF(Table1[[#This Row],[Debt]]&gt;$AS$2,1,0)</f>
        <v>1</v>
      </c>
      <c r="AS419" s="24"/>
      <c r="AT419" s="24"/>
      <c r="AU419" s="19"/>
      <c r="AV419" s="24"/>
      <c r="AW419" s="82">
        <f ca="1">Table1[[#This Row],[Mortage left]]/Table1[[#This Row],[Value of the house]]</f>
        <v>0.75359543341986113</v>
      </c>
      <c r="AX419" s="29">
        <f t="shared" ca="1" si="180"/>
        <v>0</v>
      </c>
      <c r="AY419" s="30"/>
      <c r="AZ419" s="19"/>
      <c r="BA419" s="68">
        <f ca="1" xml:space="preserve"> IF(Table1[[#This Row],[Area]]="Sedi Beshr",Table1[[#This Row],[Income]],0)</f>
        <v>6743</v>
      </c>
      <c r="BB419" s="65"/>
      <c r="BC419" s="65">
        <f ca="1" xml:space="preserve"> IF(Table1[[#This Row],[Area]]="Miami",Table1[[#This Row],[Income]],0)</f>
        <v>0</v>
      </c>
      <c r="BD419" s="65"/>
      <c r="BE419" s="65">
        <f ca="1" xml:space="preserve"> IF(Table1[[#This Row],[Area]]="El-Shatbi",Table1[[#This Row],[Income]],0)</f>
        <v>0</v>
      </c>
      <c r="BF419" s="65"/>
      <c r="BG419" s="65">
        <f ca="1" xml:space="preserve"> IF(Table1[[#This Row],[Area]]="el-Hanovil",Table1[[#This Row],[Income]],0)</f>
        <v>0</v>
      </c>
      <c r="BH419" s="65"/>
      <c r="BI419" s="65">
        <f ca="1" xml:space="preserve"> IF(Table1[[#This Row],[Area]]="El-Dekhila",Table1[[#This Row],[Income]],0)</f>
        <v>0</v>
      </c>
      <c r="BJ419" s="66"/>
      <c r="BK419" s="16"/>
      <c r="BL419" s="68">
        <f ca="1"/>
        <v>0</v>
      </c>
      <c r="BM419" s="65"/>
      <c r="BN419" s="65">
        <f ca="1"/>
        <v>1278</v>
      </c>
      <c r="BO419" s="65"/>
      <c r="BP419" s="65">
        <f ca="1"/>
        <v>0</v>
      </c>
      <c r="BQ419" s="65"/>
      <c r="BR419" s="65">
        <f ca="1"/>
        <v>0</v>
      </c>
      <c r="BS419" s="65"/>
      <c r="BT419" s="65">
        <f ca="1"/>
        <v>0</v>
      </c>
      <c r="BU419" s="24"/>
      <c r="BV419" s="65">
        <f ca="1"/>
        <v>0</v>
      </c>
      <c r="BW419" s="19"/>
      <c r="BX419" s="16"/>
      <c r="BY419" s="56">
        <f ca="1">IF(Table1[[#This Row],[Debt]]&gt;Table1[[#This Row],[Income]],1,0)</f>
        <v>0</v>
      </c>
      <c r="BZ419" s="19"/>
      <c r="CA419" s="24"/>
      <c r="CB419" s="76">
        <f t="shared" ca="1" si="181"/>
        <v>27</v>
      </c>
      <c r="CC419" s="24"/>
      <c r="CD419" s="19"/>
      <c r="CE419" s="16"/>
      <c r="CF419" s="16"/>
      <c r="CG419" s="16"/>
      <c r="CH419" s="16"/>
    </row>
    <row r="420" spans="1:86" x14ac:dyDescent="0.35">
      <c r="A420" s="1">
        <f t="shared" ca="1" si="157"/>
        <v>0</v>
      </c>
      <c r="B420" s="1" t="str">
        <f t="shared" ca="1" si="158"/>
        <v>Men</v>
      </c>
      <c r="C420" s="1">
        <f t="shared" ca="1" si="159"/>
        <v>23</v>
      </c>
      <c r="D420" s="1">
        <f t="shared" ca="1" si="160"/>
        <v>4</v>
      </c>
      <c r="E420" s="1" t="str">
        <f t="shared" ca="1" si="161"/>
        <v>IT</v>
      </c>
      <c r="F420" s="1">
        <f t="shared" ca="1" si="162"/>
        <v>4</v>
      </c>
      <c r="G420" s="1" t="str">
        <f t="shared" ca="1" si="163"/>
        <v>technical</v>
      </c>
      <c r="H420" s="1">
        <f t="shared" ca="1" si="164"/>
        <v>4</v>
      </c>
      <c r="I420" s="1">
        <f t="shared" ca="1" si="156"/>
        <v>2</v>
      </c>
      <c r="J420" s="70">
        <f t="shared" ca="1" si="165"/>
        <v>1866</v>
      </c>
      <c r="K420" s="1">
        <f t="shared" ca="1" si="166"/>
        <v>5</v>
      </c>
      <c r="L420" s="1" t="str">
        <f t="shared" ca="1" si="167"/>
        <v>Sedi Beshr</v>
      </c>
      <c r="M420" s="70">
        <f t="shared" ca="1" si="168"/>
        <v>7464</v>
      </c>
      <c r="N420" s="70">
        <f t="shared" ca="1" si="169"/>
        <v>4053.4985873111214</v>
      </c>
      <c r="O420" s="70">
        <f t="shared" ca="1" si="170"/>
        <v>2857.5983756921801</v>
      </c>
      <c r="P420" s="70">
        <f t="shared" ca="1" si="171"/>
        <v>677</v>
      </c>
      <c r="Q420" s="70">
        <f t="shared" ca="1" si="172"/>
        <v>3111.6141461413331</v>
      </c>
      <c r="R420" s="70">
        <f t="shared" ca="1" si="173"/>
        <v>2099.5696804170284</v>
      </c>
      <c r="S420" s="70">
        <f t="shared" ca="1" si="174"/>
        <v>12421.168056109207</v>
      </c>
      <c r="T420" s="70">
        <f t="shared" ca="1" si="175"/>
        <v>7842.1127334524554</v>
      </c>
      <c r="U420" s="70">
        <f t="shared" ca="1" si="176"/>
        <v>4579.0553226567517</v>
      </c>
      <c r="W420" s="7">
        <f t="shared" ca="1" si="177"/>
        <v>0</v>
      </c>
      <c r="X420" s="4">
        <f t="shared" ca="1" si="178"/>
        <v>1</v>
      </c>
      <c r="Y420" s="4"/>
      <c r="Z420" s="4"/>
      <c r="AA420" s="8"/>
      <c r="AC420" s="7">
        <f ca="1">IF(Table1[[#This Row],[field of work]] = "teaching",1,0)</f>
        <v>0</v>
      </c>
      <c r="AD420" s="4">
        <f ca="1">IF(Table1[[#This Row],[field of work]] = "health", 1,0)</f>
        <v>0</v>
      </c>
      <c r="AE420" s="4">
        <f ca="1">IF(Table1[[#This Row],[field of work]] = "construction", 1,0)</f>
        <v>0</v>
      </c>
      <c r="AF420" s="4">
        <f ca="1">IF(Table1[[#This Row],[field of work]] = "IT", 1,0)</f>
        <v>1</v>
      </c>
      <c r="AG420" s="4">
        <f ca="1">IF(Table1[[#This Row],[field of work]] = "general work", 1,0)</f>
        <v>0</v>
      </c>
      <c r="AH420" s="4">
        <f ca="1">IF(Table1[[#This Row],[field of work]] = "agriculture", 1,0)</f>
        <v>0</v>
      </c>
      <c r="AI420" s="4"/>
      <c r="AJ420" s="4"/>
      <c r="AK420" s="4"/>
      <c r="AL420" s="4"/>
      <c r="AM420" s="4"/>
      <c r="AN420" s="4"/>
      <c r="AO420" s="8"/>
      <c r="AP420" s="18">
        <f t="shared" ca="1" si="179"/>
        <v>1428.79918784609</v>
      </c>
      <c r="AQ420" s="19"/>
      <c r="AR420" s="23">
        <f ca="1">IF(Table1[[#This Row],[Debt]]&gt;$AS$2,1,0)</f>
        <v>1</v>
      </c>
      <c r="AS420" s="24"/>
      <c r="AT420" s="24"/>
      <c r="AU420" s="19"/>
      <c r="AV420" s="24"/>
      <c r="AW420" s="82">
        <f ca="1">Table1[[#This Row],[Mortage left]]/Table1[[#This Row],[Value of the house]]</f>
        <v>0.54307322981124351</v>
      </c>
      <c r="AX420" s="29">
        <f t="shared" ca="1" si="180"/>
        <v>0</v>
      </c>
      <c r="AY420" s="30"/>
      <c r="AZ420" s="19"/>
      <c r="BA420" s="68">
        <f ca="1" xml:space="preserve"> IF(Table1[[#This Row],[Area]]="Sedi Beshr",Table1[[#This Row],[Income]],0)</f>
        <v>1866</v>
      </c>
      <c r="BB420" s="65"/>
      <c r="BC420" s="65">
        <f ca="1" xml:space="preserve"> IF(Table1[[#This Row],[Area]]="Miami",Table1[[#This Row],[Income]],0)</f>
        <v>0</v>
      </c>
      <c r="BD420" s="65"/>
      <c r="BE420" s="65">
        <f ca="1" xml:space="preserve"> IF(Table1[[#This Row],[Area]]="El-Shatbi",Table1[[#This Row],[Income]],0)</f>
        <v>0</v>
      </c>
      <c r="BF420" s="65"/>
      <c r="BG420" s="65">
        <f ca="1" xml:space="preserve"> IF(Table1[[#This Row],[Area]]="el-Hanovil",Table1[[#This Row],[Income]],0)</f>
        <v>0</v>
      </c>
      <c r="BH420" s="65"/>
      <c r="BI420" s="65">
        <f ca="1" xml:space="preserve"> IF(Table1[[#This Row],[Area]]="El-Dekhila",Table1[[#This Row],[Income]],0)</f>
        <v>0</v>
      </c>
      <c r="BJ420" s="66"/>
      <c r="BK420" s="16"/>
      <c r="BL420" s="68">
        <f ca="1"/>
        <v>0</v>
      </c>
      <c r="BM420" s="65"/>
      <c r="BN420" s="65">
        <f ca="1"/>
        <v>0</v>
      </c>
      <c r="BO420" s="65"/>
      <c r="BP420" s="65">
        <f ca="1"/>
        <v>0</v>
      </c>
      <c r="BQ420" s="65"/>
      <c r="BR420" s="65">
        <f ca="1"/>
        <v>6743</v>
      </c>
      <c r="BS420" s="65"/>
      <c r="BT420" s="65">
        <f ca="1"/>
        <v>0</v>
      </c>
      <c r="BU420" s="24"/>
      <c r="BV420" s="65">
        <f ca="1"/>
        <v>0</v>
      </c>
      <c r="BW420" s="19"/>
      <c r="BX420" s="16"/>
      <c r="BY420" s="56">
        <f ca="1">IF(Table1[[#This Row],[Debt]]&gt;Table1[[#This Row],[Income]],1,0)</f>
        <v>1</v>
      </c>
      <c r="BZ420" s="19"/>
      <c r="CA420" s="24"/>
      <c r="CB420" s="76">
        <f t="shared" ca="1" si="181"/>
        <v>31</v>
      </c>
      <c r="CC420" s="24"/>
      <c r="CD420" s="19"/>
      <c r="CE420" s="16"/>
      <c r="CF420" s="16"/>
      <c r="CG420" s="16"/>
      <c r="CH420" s="16"/>
    </row>
    <row r="421" spans="1:86" x14ac:dyDescent="0.35">
      <c r="A421" s="1">
        <f t="shared" ca="1" si="157"/>
        <v>1</v>
      </c>
      <c r="B421" s="1" t="str">
        <f t="shared" ca="1" si="158"/>
        <v>Women</v>
      </c>
      <c r="C421" s="1">
        <f t="shared" ca="1" si="159"/>
        <v>24</v>
      </c>
      <c r="D421" s="1">
        <f t="shared" ca="1" si="160"/>
        <v>6</v>
      </c>
      <c r="E421" s="1" t="str">
        <f t="shared" ca="1" si="161"/>
        <v>agriculture</v>
      </c>
      <c r="F421" s="1">
        <f t="shared" ca="1" si="162"/>
        <v>3</v>
      </c>
      <c r="G421" s="1" t="str">
        <f t="shared" ca="1" si="163"/>
        <v>university</v>
      </c>
      <c r="H421" s="1">
        <f t="shared" ca="1" si="164"/>
        <v>2</v>
      </c>
      <c r="I421" s="1">
        <f t="shared" ca="1" si="156"/>
        <v>1</v>
      </c>
      <c r="J421" s="70">
        <f t="shared" ca="1" si="165"/>
        <v>1281</v>
      </c>
      <c r="K421" s="1">
        <f t="shared" ca="1" si="166"/>
        <v>1</v>
      </c>
      <c r="L421" s="1" t="str">
        <f t="shared" ca="1" si="167"/>
        <v>El-Shatbi</v>
      </c>
      <c r="M421" s="70">
        <f t="shared" ca="1" si="168"/>
        <v>5124</v>
      </c>
      <c r="N421" s="70">
        <f t="shared" ca="1" si="169"/>
        <v>4989.025852357513</v>
      </c>
      <c r="O421" s="70">
        <f t="shared" ca="1" si="170"/>
        <v>499.862564282714</v>
      </c>
      <c r="P421" s="70">
        <f t="shared" ca="1" si="171"/>
        <v>246</v>
      </c>
      <c r="Q421" s="70">
        <f t="shared" ca="1" si="172"/>
        <v>1271.4429248825397</v>
      </c>
      <c r="R421" s="70">
        <f t="shared" ca="1" si="173"/>
        <v>1343.0510075197853</v>
      </c>
      <c r="S421" s="70">
        <f t="shared" ca="1" si="174"/>
        <v>6966.9135718024991</v>
      </c>
      <c r="T421" s="70">
        <f t="shared" ca="1" si="175"/>
        <v>6506.468777240053</v>
      </c>
      <c r="U421" s="70">
        <f t="shared" ca="1" si="176"/>
        <v>460.44479456244608</v>
      </c>
      <c r="W421" s="7">
        <f t="shared" ca="1" si="177"/>
        <v>1</v>
      </c>
      <c r="X421" s="4">
        <f t="shared" ca="1" si="178"/>
        <v>0</v>
      </c>
      <c r="Y421" s="4"/>
      <c r="Z421" s="4"/>
      <c r="AA421" s="8"/>
      <c r="AC421" s="7">
        <f ca="1">IF(Table1[[#This Row],[field of work]] = "teaching",1,0)</f>
        <v>0</v>
      </c>
      <c r="AD421" s="4">
        <f ca="1">IF(Table1[[#This Row],[field of work]] = "health", 1,0)</f>
        <v>0</v>
      </c>
      <c r="AE421" s="4">
        <f ca="1">IF(Table1[[#This Row],[field of work]] = "construction", 1,0)</f>
        <v>0</v>
      </c>
      <c r="AF421" s="4">
        <f ca="1">IF(Table1[[#This Row],[field of work]] = "IT", 1,0)</f>
        <v>0</v>
      </c>
      <c r="AG421" s="4">
        <f ca="1">IF(Table1[[#This Row],[field of work]] = "general work", 1,0)</f>
        <v>0</v>
      </c>
      <c r="AH421" s="4">
        <f ca="1">IF(Table1[[#This Row],[field of work]] = "agriculture", 1,0)</f>
        <v>1</v>
      </c>
      <c r="AI421" s="4"/>
      <c r="AJ421" s="4"/>
      <c r="AK421" s="4"/>
      <c r="AL421" s="4"/>
      <c r="AM421" s="4"/>
      <c r="AN421" s="4"/>
      <c r="AO421" s="8"/>
      <c r="AP421" s="18">
        <f t="shared" ca="1" si="179"/>
        <v>499.862564282714</v>
      </c>
      <c r="AQ421" s="19"/>
      <c r="AR421" s="23">
        <f ca="1">IF(Table1[[#This Row],[Debt]]&gt;$AS$2,1,0)</f>
        <v>1</v>
      </c>
      <c r="AS421" s="24"/>
      <c r="AT421" s="24"/>
      <c r="AU421" s="19"/>
      <c r="AV421" s="24"/>
      <c r="AW421" s="82">
        <f ca="1">Table1[[#This Row],[Mortage left]]/Table1[[#This Row],[Value of the house]]</f>
        <v>0.97365844113144284</v>
      </c>
      <c r="AX421" s="29">
        <f t="shared" ca="1" si="180"/>
        <v>0</v>
      </c>
      <c r="AY421" s="30"/>
      <c r="AZ421" s="19"/>
      <c r="BA421" s="68">
        <f ca="1" xml:space="preserve"> IF(Table1[[#This Row],[Area]]="Sedi Beshr",Table1[[#This Row],[Income]],0)</f>
        <v>0</v>
      </c>
      <c r="BB421" s="65"/>
      <c r="BC421" s="65">
        <f ca="1" xml:space="preserve"> IF(Table1[[#This Row],[Area]]="Miami",Table1[[#This Row],[Income]],0)</f>
        <v>0</v>
      </c>
      <c r="BD421" s="65"/>
      <c r="BE421" s="65">
        <f ca="1" xml:space="preserve"> IF(Table1[[#This Row],[Area]]="El-Shatbi",Table1[[#This Row],[Income]],0)</f>
        <v>1281</v>
      </c>
      <c r="BF421" s="65"/>
      <c r="BG421" s="65">
        <f ca="1" xml:space="preserve"> IF(Table1[[#This Row],[Area]]="el-Hanovil",Table1[[#This Row],[Income]],0)</f>
        <v>0</v>
      </c>
      <c r="BH421" s="65"/>
      <c r="BI421" s="65">
        <f ca="1" xml:space="preserve"> IF(Table1[[#This Row],[Area]]="El-Dekhila",Table1[[#This Row],[Income]],0)</f>
        <v>0</v>
      </c>
      <c r="BJ421" s="66"/>
      <c r="BK421" s="16"/>
      <c r="BL421" s="68">
        <f ca="1"/>
        <v>0</v>
      </c>
      <c r="BM421" s="65"/>
      <c r="BN421" s="65">
        <f ca="1"/>
        <v>0</v>
      </c>
      <c r="BO421" s="65"/>
      <c r="BP421" s="65">
        <f ca="1"/>
        <v>0</v>
      </c>
      <c r="BQ421" s="65"/>
      <c r="BR421" s="65">
        <f ca="1"/>
        <v>1866</v>
      </c>
      <c r="BS421" s="65"/>
      <c r="BT421" s="65">
        <f ca="1"/>
        <v>0</v>
      </c>
      <c r="BU421" s="24"/>
      <c r="BV421" s="65">
        <f ca="1"/>
        <v>0</v>
      </c>
      <c r="BW421" s="19"/>
      <c r="BX421" s="16"/>
      <c r="BY421" s="56">
        <f ca="1">IF(Table1[[#This Row],[Debt]]&gt;Table1[[#This Row],[Income]],1,0)</f>
        <v>0</v>
      </c>
      <c r="BZ421" s="19"/>
      <c r="CA421" s="24"/>
      <c r="CB421" s="76">
        <f t="shared" ca="1" si="181"/>
        <v>23</v>
      </c>
      <c r="CC421" s="24"/>
      <c r="CD421" s="19"/>
      <c r="CE421" s="16"/>
      <c r="CF421" s="16"/>
      <c r="CG421" s="16"/>
      <c r="CH421" s="16"/>
    </row>
    <row r="422" spans="1:86" x14ac:dyDescent="0.35">
      <c r="A422" s="1">
        <f t="shared" ca="1" si="157"/>
        <v>0</v>
      </c>
      <c r="B422" s="1" t="str">
        <f t="shared" ca="1" si="158"/>
        <v>Men</v>
      </c>
      <c r="C422" s="1">
        <f t="shared" ca="1" si="159"/>
        <v>37</v>
      </c>
      <c r="D422" s="1">
        <f t="shared" ca="1" si="160"/>
        <v>3</v>
      </c>
      <c r="E422" s="1" t="str">
        <f t="shared" ca="1" si="161"/>
        <v>teaching</v>
      </c>
      <c r="F422" s="1">
        <f t="shared" ca="1" si="162"/>
        <v>4</v>
      </c>
      <c r="G422" s="1" t="str">
        <f t="shared" ca="1" si="163"/>
        <v>technical</v>
      </c>
      <c r="H422" s="1">
        <f t="shared" ca="1" si="164"/>
        <v>0</v>
      </c>
      <c r="I422" s="1">
        <f t="shared" ca="1" si="156"/>
        <v>1</v>
      </c>
      <c r="J422" s="70">
        <f t="shared" ca="1" si="165"/>
        <v>4425</v>
      </c>
      <c r="K422" s="1">
        <f t="shared" ca="1" si="166"/>
        <v>1</v>
      </c>
      <c r="L422" s="1" t="str">
        <f t="shared" ca="1" si="167"/>
        <v>El-Shatbi</v>
      </c>
      <c r="M422" s="70">
        <f t="shared" ca="1" si="168"/>
        <v>22125</v>
      </c>
      <c r="N422" s="70">
        <f t="shared" ca="1" si="169"/>
        <v>13977.445919556769</v>
      </c>
      <c r="O422" s="70">
        <f t="shared" ca="1" si="170"/>
        <v>694.85135359965375</v>
      </c>
      <c r="P422" s="70">
        <f t="shared" ca="1" si="171"/>
        <v>163</v>
      </c>
      <c r="Q422" s="70">
        <f t="shared" ca="1" si="172"/>
        <v>1864.763027453394</v>
      </c>
      <c r="R422" s="70">
        <f t="shared" ca="1" si="173"/>
        <v>2086.1983747367931</v>
      </c>
      <c r="S422" s="70">
        <f t="shared" ca="1" si="174"/>
        <v>24906.049728336446</v>
      </c>
      <c r="T422" s="70">
        <f t="shared" ca="1" si="175"/>
        <v>16005.208947010164</v>
      </c>
      <c r="U422" s="70">
        <f t="shared" ca="1" si="176"/>
        <v>8900.840781326282</v>
      </c>
      <c r="W422" s="7">
        <f t="shared" ca="1" si="177"/>
        <v>0</v>
      </c>
      <c r="X422" s="4">
        <f t="shared" ca="1" si="178"/>
        <v>1</v>
      </c>
      <c r="Y422" s="4"/>
      <c r="Z422" s="4"/>
      <c r="AA422" s="8"/>
      <c r="AC422" s="7">
        <f ca="1">IF(Table1[[#This Row],[field of work]] = "teaching",1,0)</f>
        <v>1</v>
      </c>
      <c r="AD422" s="4">
        <f ca="1">IF(Table1[[#This Row],[field of work]] = "health", 1,0)</f>
        <v>0</v>
      </c>
      <c r="AE422" s="4">
        <f ca="1">IF(Table1[[#This Row],[field of work]] = "construction", 1,0)</f>
        <v>0</v>
      </c>
      <c r="AF422" s="4">
        <f ca="1">IF(Table1[[#This Row],[field of work]] = "IT", 1,0)</f>
        <v>0</v>
      </c>
      <c r="AG422" s="4">
        <f ca="1">IF(Table1[[#This Row],[field of work]] = "general work", 1,0)</f>
        <v>0</v>
      </c>
      <c r="AH422" s="4">
        <f ca="1">IF(Table1[[#This Row],[field of work]] = "agriculture", 1,0)</f>
        <v>0</v>
      </c>
      <c r="AI422" s="4"/>
      <c r="AJ422" s="4"/>
      <c r="AK422" s="4"/>
      <c r="AL422" s="4"/>
      <c r="AM422" s="4"/>
      <c r="AN422" s="4"/>
      <c r="AO422" s="8"/>
      <c r="AP422" s="18">
        <f t="shared" ca="1" si="179"/>
        <v>694.85135359965375</v>
      </c>
      <c r="AQ422" s="19"/>
      <c r="AR422" s="23">
        <f ca="1">IF(Table1[[#This Row],[Debt]]&gt;$AS$2,1,0)</f>
        <v>1</v>
      </c>
      <c r="AS422" s="24"/>
      <c r="AT422" s="24"/>
      <c r="AU422" s="19"/>
      <c r="AV422" s="24"/>
      <c r="AW422" s="82">
        <f ca="1">Table1[[#This Row],[Mortage left]]/Table1[[#This Row],[Value of the house]]</f>
        <v>0.63174896811556014</v>
      </c>
      <c r="AX422" s="29">
        <f t="shared" ca="1" si="180"/>
        <v>0</v>
      </c>
      <c r="AY422" s="30"/>
      <c r="AZ422" s="19"/>
      <c r="BA422" s="68">
        <f ca="1" xml:space="preserve"> IF(Table1[[#This Row],[Area]]="Sedi Beshr",Table1[[#This Row],[Income]],0)</f>
        <v>0</v>
      </c>
      <c r="BB422" s="65"/>
      <c r="BC422" s="65">
        <f ca="1" xml:space="preserve"> IF(Table1[[#This Row],[Area]]="Miami",Table1[[#This Row],[Income]],0)</f>
        <v>0</v>
      </c>
      <c r="BD422" s="65"/>
      <c r="BE422" s="65">
        <f ca="1" xml:space="preserve"> IF(Table1[[#This Row],[Area]]="El-Shatbi",Table1[[#This Row],[Income]],0)</f>
        <v>4425</v>
      </c>
      <c r="BF422" s="65"/>
      <c r="BG422" s="65">
        <f ca="1" xml:space="preserve"> IF(Table1[[#This Row],[Area]]="el-Hanovil",Table1[[#This Row],[Income]],0)</f>
        <v>0</v>
      </c>
      <c r="BH422" s="65"/>
      <c r="BI422" s="65">
        <f ca="1" xml:space="preserve"> IF(Table1[[#This Row],[Area]]="El-Dekhila",Table1[[#This Row],[Income]],0)</f>
        <v>0</v>
      </c>
      <c r="BJ422" s="66"/>
      <c r="BK422" s="16"/>
      <c r="BL422" s="68">
        <f ca="1"/>
        <v>0</v>
      </c>
      <c r="BM422" s="65"/>
      <c r="BN422" s="65">
        <f ca="1"/>
        <v>0</v>
      </c>
      <c r="BO422" s="65"/>
      <c r="BP422" s="65">
        <f ca="1"/>
        <v>0</v>
      </c>
      <c r="BQ422" s="65"/>
      <c r="BR422" s="65">
        <f ca="1"/>
        <v>0</v>
      </c>
      <c r="BS422" s="65"/>
      <c r="BT422" s="65">
        <f ca="1"/>
        <v>0</v>
      </c>
      <c r="BU422" s="24"/>
      <c r="BV422" s="65">
        <f ca="1"/>
        <v>1281</v>
      </c>
      <c r="BW422" s="19"/>
      <c r="BX422" s="16"/>
      <c r="BY422" s="56">
        <f ca="1">IF(Table1[[#This Row],[Debt]]&gt;Table1[[#This Row],[Income]],1,0)</f>
        <v>0</v>
      </c>
      <c r="BZ422" s="19"/>
      <c r="CA422" s="24"/>
      <c r="CB422" s="76">
        <f t="shared" ca="1" si="181"/>
        <v>24</v>
      </c>
      <c r="CC422" s="24"/>
      <c r="CD422" s="19"/>
      <c r="CE422" s="16"/>
      <c r="CF422" s="16"/>
      <c r="CG422" s="16"/>
      <c r="CH422" s="16"/>
    </row>
    <row r="423" spans="1:86" x14ac:dyDescent="0.35">
      <c r="A423" s="1">
        <f t="shared" ca="1" si="157"/>
        <v>1</v>
      </c>
      <c r="B423" s="1" t="str">
        <f t="shared" ca="1" si="158"/>
        <v>Women</v>
      </c>
      <c r="C423" s="1">
        <f t="shared" ca="1" si="159"/>
        <v>32</v>
      </c>
      <c r="D423" s="1">
        <f t="shared" ca="1" si="160"/>
        <v>4</v>
      </c>
      <c r="E423" s="1" t="str">
        <f t="shared" ca="1" si="161"/>
        <v>IT</v>
      </c>
      <c r="F423" s="1">
        <f t="shared" ca="1" si="162"/>
        <v>4</v>
      </c>
      <c r="G423" s="1" t="str">
        <f t="shared" ca="1" si="163"/>
        <v>technical</v>
      </c>
      <c r="H423" s="1">
        <f t="shared" ca="1" si="164"/>
        <v>3</v>
      </c>
      <c r="I423" s="1">
        <f t="shared" ca="1" si="156"/>
        <v>3</v>
      </c>
      <c r="J423" s="70">
        <f t="shared" ca="1" si="165"/>
        <v>2085</v>
      </c>
      <c r="K423" s="1">
        <f t="shared" ca="1" si="166"/>
        <v>3</v>
      </c>
      <c r="L423" s="1" t="str">
        <f t="shared" ca="1" si="167"/>
        <v>El-Hanovil</v>
      </c>
      <c r="M423" s="70">
        <f t="shared" ca="1" si="168"/>
        <v>10425</v>
      </c>
      <c r="N423" s="70">
        <f t="shared" ca="1" si="169"/>
        <v>1794.3548938166214</v>
      </c>
      <c r="O423" s="70">
        <f t="shared" ca="1" si="170"/>
        <v>3848.3465470539995</v>
      </c>
      <c r="P423" s="70">
        <f t="shared" ca="1" si="171"/>
        <v>2500</v>
      </c>
      <c r="Q423" s="70">
        <f t="shared" ca="1" si="172"/>
        <v>2833.6746647462792</v>
      </c>
      <c r="R423" s="70">
        <f t="shared" ca="1" si="173"/>
        <v>2247.6555212596627</v>
      </c>
      <c r="S423" s="70">
        <f t="shared" ca="1" si="174"/>
        <v>16521.002068313661</v>
      </c>
      <c r="T423" s="70">
        <f t="shared" ca="1" si="175"/>
        <v>7128.029558562901</v>
      </c>
      <c r="U423" s="70">
        <f t="shared" ca="1" si="176"/>
        <v>9392.9725097507599</v>
      </c>
      <c r="W423" s="7">
        <f t="shared" ca="1" si="177"/>
        <v>1</v>
      </c>
      <c r="X423" s="4">
        <f t="shared" ca="1" si="178"/>
        <v>0</v>
      </c>
      <c r="Y423" s="4"/>
      <c r="Z423" s="4"/>
      <c r="AA423" s="8"/>
      <c r="AC423" s="7">
        <f ca="1">IF(Table1[[#This Row],[field of work]] = "teaching",1,0)</f>
        <v>0</v>
      </c>
      <c r="AD423" s="4">
        <f ca="1">IF(Table1[[#This Row],[field of work]] = "health", 1,0)</f>
        <v>0</v>
      </c>
      <c r="AE423" s="4">
        <f ca="1">IF(Table1[[#This Row],[field of work]] = "construction", 1,0)</f>
        <v>0</v>
      </c>
      <c r="AF423" s="4">
        <f ca="1">IF(Table1[[#This Row],[field of work]] = "IT", 1,0)</f>
        <v>1</v>
      </c>
      <c r="AG423" s="4">
        <f ca="1">IF(Table1[[#This Row],[field of work]] = "general work", 1,0)</f>
        <v>0</v>
      </c>
      <c r="AH423" s="4">
        <f ca="1">IF(Table1[[#This Row],[field of work]] = "agriculture", 1,0)</f>
        <v>0</v>
      </c>
      <c r="AI423" s="4"/>
      <c r="AJ423" s="4"/>
      <c r="AK423" s="4"/>
      <c r="AL423" s="4"/>
      <c r="AM423" s="4"/>
      <c r="AN423" s="4"/>
      <c r="AO423" s="8"/>
      <c r="AP423" s="18">
        <f t="shared" ca="1" si="179"/>
        <v>1282.7821823513332</v>
      </c>
      <c r="AQ423" s="19"/>
      <c r="AR423" s="23">
        <f ca="1">IF(Table1[[#This Row],[Debt]]&gt;$AS$2,1,0)</f>
        <v>1</v>
      </c>
      <c r="AS423" s="24"/>
      <c r="AT423" s="24"/>
      <c r="AU423" s="19"/>
      <c r="AV423" s="24"/>
      <c r="AW423" s="82">
        <f ca="1">Table1[[#This Row],[Mortage left]]/Table1[[#This Row],[Value of the house]]</f>
        <v>0.17212037350758957</v>
      </c>
      <c r="AX423" s="29">
        <f t="shared" ca="1" si="180"/>
        <v>1</v>
      </c>
      <c r="AY423" s="30"/>
      <c r="AZ423" s="19"/>
      <c r="BA423" s="68">
        <f ca="1" xml:space="preserve"> IF(Table1[[#This Row],[Area]]="Sedi Beshr",Table1[[#This Row],[Income]],0)</f>
        <v>0</v>
      </c>
      <c r="BB423" s="65"/>
      <c r="BC423" s="65">
        <f ca="1" xml:space="preserve"> IF(Table1[[#This Row],[Area]]="Miami",Table1[[#This Row],[Income]],0)</f>
        <v>0</v>
      </c>
      <c r="BD423" s="65"/>
      <c r="BE423" s="65">
        <f ca="1" xml:space="preserve"> IF(Table1[[#This Row],[Area]]="El-Shatbi",Table1[[#This Row],[Income]],0)</f>
        <v>0</v>
      </c>
      <c r="BF423" s="65"/>
      <c r="BG423" s="65">
        <f ca="1" xml:space="preserve"> IF(Table1[[#This Row],[Area]]="el-Hanovil",Table1[[#This Row],[Income]],0)</f>
        <v>2085</v>
      </c>
      <c r="BH423" s="65"/>
      <c r="BI423" s="65">
        <f ca="1" xml:space="preserve"> IF(Table1[[#This Row],[Area]]="El-Dekhila",Table1[[#This Row],[Income]],0)</f>
        <v>0</v>
      </c>
      <c r="BJ423" s="66"/>
      <c r="BK423" s="16"/>
      <c r="BL423" s="68">
        <f ca="1"/>
        <v>0</v>
      </c>
      <c r="BM423" s="65"/>
      <c r="BN423" s="65">
        <f ca="1"/>
        <v>0</v>
      </c>
      <c r="BO423" s="65"/>
      <c r="BP423" s="65">
        <f ca="1"/>
        <v>4425</v>
      </c>
      <c r="BQ423" s="65"/>
      <c r="BR423" s="65">
        <f ca="1"/>
        <v>0</v>
      </c>
      <c r="BS423" s="65"/>
      <c r="BT423" s="65">
        <f ca="1"/>
        <v>0</v>
      </c>
      <c r="BU423" s="24"/>
      <c r="BV423" s="65">
        <f ca="1"/>
        <v>0</v>
      </c>
      <c r="BW423" s="19"/>
      <c r="BX423" s="16"/>
      <c r="BY423" s="56">
        <f ca="1">IF(Table1[[#This Row],[Debt]]&gt;Table1[[#This Row],[Income]],1,0)</f>
        <v>1</v>
      </c>
      <c r="BZ423" s="19"/>
      <c r="CA423" s="24"/>
      <c r="CB423" s="76">
        <f t="shared" ca="1" si="181"/>
        <v>37</v>
      </c>
      <c r="CC423" s="24"/>
      <c r="CD423" s="19"/>
      <c r="CE423" s="16"/>
      <c r="CF423" s="16"/>
      <c r="CG423" s="16"/>
      <c r="CH423" s="16"/>
    </row>
    <row r="424" spans="1:86" x14ac:dyDescent="0.35">
      <c r="A424" s="1">
        <f t="shared" ca="1" si="157"/>
        <v>1</v>
      </c>
      <c r="B424" s="1" t="str">
        <f t="shared" ca="1" si="158"/>
        <v>Women</v>
      </c>
      <c r="C424" s="1">
        <f t="shared" ca="1" si="159"/>
        <v>21</v>
      </c>
      <c r="D424" s="1">
        <f t="shared" ca="1" si="160"/>
        <v>3</v>
      </c>
      <c r="E424" s="1" t="str">
        <f t="shared" ca="1" si="161"/>
        <v>teaching</v>
      </c>
      <c r="F424" s="1">
        <f t="shared" ca="1" si="162"/>
        <v>3</v>
      </c>
      <c r="G424" s="1" t="str">
        <f t="shared" ca="1" si="163"/>
        <v>university</v>
      </c>
      <c r="H424" s="1">
        <f t="shared" ca="1" si="164"/>
        <v>4</v>
      </c>
      <c r="I424" s="1">
        <f t="shared" ca="1" si="156"/>
        <v>1</v>
      </c>
      <c r="J424" s="70">
        <f t="shared" ca="1" si="165"/>
        <v>6249</v>
      </c>
      <c r="K424" s="1">
        <f t="shared" ca="1" si="166"/>
        <v>3</v>
      </c>
      <c r="L424" s="1" t="str">
        <f t="shared" ca="1" si="167"/>
        <v>El-Hanovil</v>
      </c>
      <c r="M424" s="70">
        <f t="shared" ca="1" si="168"/>
        <v>18747</v>
      </c>
      <c r="N424" s="70">
        <f t="shared" ca="1" si="169"/>
        <v>3836.4500734893118</v>
      </c>
      <c r="O424" s="70">
        <f t="shared" ca="1" si="170"/>
        <v>2600.7609226834161</v>
      </c>
      <c r="P424" s="70">
        <f t="shared" ca="1" si="171"/>
        <v>1741</v>
      </c>
      <c r="Q424" s="70">
        <f t="shared" ca="1" si="172"/>
        <v>4347.6432391765275</v>
      </c>
      <c r="R424" s="70">
        <f t="shared" ca="1" si="173"/>
        <v>4315.3917804450411</v>
      </c>
      <c r="S424" s="70">
        <f t="shared" ca="1" si="174"/>
        <v>25663.152703128457</v>
      </c>
      <c r="T424" s="70">
        <f t="shared" ca="1" si="175"/>
        <v>9925.0933126658383</v>
      </c>
      <c r="U424" s="70">
        <f t="shared" ca="1" si="176"/>
        <v>15738.059390462618</v>
      </c>
      <c r="W424" s="7">
        <f t="shared" ca="1" si="177"/>
        <v>1</v>
      </c>
      <c r="X424" s="4">
        <f t="shared" ca="1" si="178"/>
        <v>0</v>
      </c>
      <c r="Y424" s="4"/>
      <c r="Z424" s="4"/>
      <c r="AA424" s="8"/>
      <c r="AC424" s="7">
        <f ca="1">IF(Table1[[#This Row],[field of work]] = "teaching",1,0)</f>
        <v>1</v>
      </c>
      <c r="AD424" s="4">
        <f ca="1">IF(Table1[[#This Row],[field of work]] = "health", 1,0)</f>
        <v>0</v>
      </c>
      <c r="AE424" s="4">
        <f ca="1">IF(Table1[[#This Row],[field of work]] = "construction", 1,0)</f>
        <v>0</v>
      </c>
      <c r="AF424" s="4">
        <f ca="1">IF(Table1[[#This Row],[field of work]] = "IT", 1,0)</f>
        <v>0</v>
      </c>
      <c r="AG424" s="4">
        <f ca="1">IF(Table1[[#This Row],[field of work]] = "general work", 1,0)</f>
        <v>0</v>
      </c>
      <c r="AH424" s="4">
        <f ca="1">IF(Table1[[#This Row],[field of work]] = "agriculture", 1,0)</f>
        <v>0</v>
      </c>
      <c r="AI424" s="4"/>
      <c r="AJ424" s="4"/>
      <c r="AK424" s="4"/>
      <c r="AL424" s="4"/>
      <c r="AM424" s="4"/>
      <c r="AN424" s="4"/>
      <c r="AO424" s="8"/>
      <c r="AP424" s="18">
        <f t="shared" ca="1" si="179"/>
        <v>2600.7609226834161</v>
      </c>
      <c r="AQ424" s="19"/>
      <c r="AR424" s="23">
        <f ca="1">IF(Table1[[#This Row],[Debt]]&gt;$AS$2,1,0)</f>
        <v>1</v>
      </c>
      <c r="AS424" s="24"/>
      <c r="AT424" s="24"/>
      <c r="AU424" s="19"/>
      <c r="AV424" s="24"/>
      <c r="AW424" s="82">
        <f ca="1">Table1[[#This Row],[Mortage left]]/Table1[[#This Row],[Value of the house]]</f>
        <v>0.20464341353226179</v>
      </c>
      <c r="AX424" s="29">
        <f t="shared" ca="1" si="180"/>
        <v>1</v>
      </c>
      <c r="AY424" s="30"/>
      <c r="AZ424" s="19"/>
      <c r="BA424" s="68">
        <f ca="1" xml:space="preserve"> IF(Table1[[#This Row],[Area]]="Sedi Beshr",Table1[[#This Row],[Income]],0)</f>
        <v>0</v>
      </c>
      <c r="BB424" s="65"/>
      <c r="BC424" s="65">
        <f ca="1" xml:space="preserve"> IF(Table1[[#This Row],[Area]]="Miami",Table1[[#This Row],[Income]],0)</f>
        <v>0</v>
      </c>
      <c r="BD424" s="65"/>
      <c r="BE424" s="65">
        <f ca="1" xml:space="preserve"> IF(Table1[[#This Row],[Area]]="El-Shatbi",Table1[[#This Row],[Income]],0)</f>
        <v>0</v>
      </c>
      <c r="BF424" s="65"/>
      <c r="BG424" s="65">
        <f ca="1" xml:space="preserve"> IF(Table1[[#This Row],[Area]]="el-Hanovil",Table1[[#This Row],[Income]],0)</f>
        <v>6249</v>
      </c>
      <c r="BH424" s="65"/>
      <c r="BI424" s="65">
        <f ca="1" xml:space="preserve"> IF(Table1[[#This Row],[Area]]="El-Dekhila",Table1[[#This Row],[Income]],0)</f>
        <v>0</v>
      </c>
      <c r="BJ424" s="66"/>
      <c r="BK424" s="16"/>
      <c r="BL424" s="68">
        <f ca="1"/>
        <v>0</v>
      </c>
      <c r="BM424" s="65"/>
      <c r="BN424" s="65">
        <f ca="1"/>
        <v>0</v>
      </c>
      <c r="BO424" s="65"/>
      <c r="BP424" s="65">
        <f ca="1"/>
        <v>0</v>
      </c>
      <c r="BQ424" s="65"/>
      <c r="BR424" s="65">
        <f ca="1"/>
        <v>2085</v>
      </c>
      <c r="BS424" s="65"/>
      <c r="BT424" s="65">
        <f ca="1"/>
        <v>0</v>
      </c>
      <c r="BU424" s="24"/>
      <c r="BV424" s="65">
        <f ca="1"/>
        <v>0</v>
      </c>
      <c r="BW424" s="19"/>
      <c r="BX424" s="16"/>
      <c r="BY424" s="56">
        <f ca="1">IF(Table1[[#This Row],[Debt]]&gt;Table1[[#This Row],[Income]],1,0)</f>
        <v>0</v>
      </c>
      <c r="BZ424" s="19"/>
      <c r="CA424" s="24"/>
      <c r="CB424" s="76">
        <f t="shared" ca="1" si="181"/>
        <v>32</v>
      </c>
      <c r="CC424" s="24"/>
      <c r="CD424" s="19"/>
      <c r="CE424" s="16"/>
      <c r="CF424" s="16"/>
      <c r="CG424" s="16"/>
      <c r="CH424" s="16"/>
    </row>
    <row r="425" spans="1:86" x14ac:dyDescent="0.35">
      <c r="A425" s="1">
        <f t="shared" ca="1" si="157"/>
        <v>1</v>
      </c>
      <c r="B425" s="1" t="str">
        <f t="shared" ca="1" si="158"/>
        <v>Women</v>
      </c>
      <c r="C425" s="1">
        <f t="shared" ca="1" si="159"/>
        <v>22</v>
      </c>
      <c r="D425" s="1">
        <f t="shared" ca="1" si="160"/>
        <v>1</v>
      </c>
      <c r="E425" s="1" t="str">
        <f t="shared" ca="1" si="161"/>
        <v>health</v>
      </c>
      <c r="F425" s="1">
        <f t="shared" ca="1" si="162"/>
        <v>5</v>
      </c>
      <c r="G425" s="1" t="str">
        <f t="shared" ca="1" si="163"/>
        <v>other</v>
      </c>
      <c r="H425" s="1">
        <f t="shared" ca="1" si="164"/>
        <v>2</v>
      </c>
      <c r="I425" s="1">
        <f t="shared" ca="1" si="156"/>
        <v>1</v>
      </c>
      <c r="J425" s="70">
        <f t="shared" ca="1" si="165"/>
        <v>5263</v>
      </c>
      <c r="K425" s="1">
        <f t="shared" ca="1" si="166"/>
        <v>2</v>
      </c>
      <c r="L425" s="1" t="str">
        <f t="shared" ca="1" si="167"/>
        <v>Miami</v>
      </c>
      <c r="M425" s="70">
        <f t="shared" ca="1" si="168"/>
        <v>26315</v>
      </c>
      <c r="N425" s="70">
        <f t="shared" ca="1" si="169"/>
        <v>2215.6890936747382</v>
      </c>
      <c r="O425" s="70">
        <f t="shared" ca="1" si="170"/>
        <v>878.38757502682415</v>
      </c>
      <c r="P425" s="70">
        <f t="shared" ca="1" si="171"/>
        <v>809</v>
      </c>
      <c r="Q425" s="70">
        <f t="shared" ca="1" si="172"/>
        <v>5226.0919853526984</v>
      </c>
      <c r="R425" s="70">
        <f t="shared" ca="1" si="173"/>
        <v>4989.6541564065365</v>
      </c>
      <c r="S425" s="70">
        <f t="shared" ca="1" si="174"/>
        <v>32183.041731433361</v>
      </c>
      <c r="T425" s="70">
        <f t="shared" ca="1" si="175"/>
        <v>8250.7810790274361</v>
      </c>
      <c r="U425" s="70">
        <f t="shared" ca="1" si="176"/>
        <v>23932.260652405923</v>
      </c>
      <c r="W425" s="7">
        <f t="shared" ca="1" si="177"/>
        <v>1</v>
      </c>
      <c r="X425" s="4">
        <f t="shared" ca="1" si="178"/>
        <v>0</v>
      </c>
      <c r="Y425" s="4"/>
      <c r="Z425" s="4"/>
      <c r="AA425" s="8"/>
      <c r="AC425" s="7">
        <f ca="1">IF(Table1[[#This Row],[field of work]] = "teaching",1,0)</f>
        <v>0</v>
      </c>
      <c r="AD425" s="4">
        <f ca="1">IF(Table1[[#This Row],[field of work]] = "health", 1,0)</f>
        <v>1</v>
      </c>
      <c r="AE425" s="4">
        <f ca="1">IF(Table1[[#This Row],[field of work]] = "construction", 1,0)</f>
        <v>0</v>
      </c>
      <c r="AF425" s="4">
        <f ca="1">IF(Table1[[#This Row],[field of work]] = "IT", 1,0)</f>
        <v>0</v>
      </c>
      <c r="AG425" s="4">
        <f ca="1">IF(Table1[[#This Row],[field of work]] = "general work", 1,0)</f>
        <v>0</v>
      </c>
      <c r="AH425" s="4">
        <f ca="1">IF(Table1[[#This Row],[field of work]] = "agriculture", 1,0)</f>
        <v>0</v>
      </c>
      <c r="AI425" s="4"/>
      <c r="AJ425" s="4"/>
      <c r="AK425" s="4"/>
      <c r="AL425" s="4"/>
      <c r="AM425" s="4"/>
      <c r="AN425" s="4"/>
      <c r="AO425" s="8"/>
      <c r="AP425" s="18">
        <f t="shared" ca="1" si="179"/>
        <v>878.38757502682415</v>
      </c>
      <c r="AQ425" s="19"/>
      <c r="AR425" s="23">
        <f ca="1">IF(Table1[[#This Row],[Debt]]&gt;$AS$2,1,0)</f>
        <v>1</v>
      </c>
      <c r="AS425" s="24"/>
      <c r="AT425" s="24"/>
      <c r="AU425" s="19"/>
      <c r="AV425" s="24"/>
      <c r="AW425" s="82">
        <f ca="1">Table1[[#This Row],[Mortage left]]/Table1[[#This Row],[Value of the house]]</f>
        <v>8.4198711520985681E-2</v>
      </c>
      <c r="AX425" s="29">
        <f t="shared" ca="1" si="180"/>
        <v>1</v>
      </c>
      <c r="AY425" s="30"/>
      <c r="AZ425" s="19"/>
      <c r="BA425" s="68">
        <f ca="1" xml:space="preserve"> IF(Table1[[#This Row],[Area]]="Sedi Beshr",Table1[[#This Row],[Income]],0)</f>
        <v>0</v>
      </c>
      <c r="BB425" s="65"/>
      <c r="BC425" s="65">
        <f ca="1" xml:space="preserve"> IF(Table1[[#This Row],[Area]]="Miami",Table1[[#This Row],[Income]],0)</f>
        <v>5263</v>
      </c>
      <c r="BD425" s="65"/>
      <c r="BE425" s="65">
        <f ca="1" xml:space="preserve"> IF(Table1[[#This Row],[Area]]="El-Shatbi",Table1[[#This Row],[Income]],0)</f>
        <v>0</v>
      </c>
      <c r="BF425" s="65"/>
      <c r="BG425" s="65">
        <f ca="1" xml:space="preserve"> IF(Table1[[#This Row],[Area]]="el-Hanovil",Table1[[#This Row],[Income]],0)</f>
        <v>0</v>
      </c>
      <c r="BH425" s="65"/>
      <c r="BI425" s="65">
        <f ca="1" xml:space="preserve"> IF(Table1[[#This Row],[Area]]="El-Dekhila",Table1[[#This Row],[Income]],0)</f>
        <v>0</v>
      </c>
      <c r="BJ425" s="66"/>
      <c r="BK425" s="16"/>
      <c r="BL425" s="68">
        <f ca="1"/>
        <v>0</v>
      </c>
      <c r="BM425" s="65"/>
      <c r="BN425" s="65">
        <f ca="1"/>
        <v>0</v>
      </c>
      <c r="BO425" s="65"/>
      <c r="BP425" s="65">
        <f ca="1"/>
        <v>6249</v>
      </c>
      <c r="BQ425" s="65"/>
      <c r="BR425" s="65">
        <f ca="1"/>
        <v>0</v>
      </c>
      <c r="BS425" s="65"/>
      <c r="BT425" s="65">
        <f ca="1"/>
        <v>0</v>
      </c>
      <c r="BU425" s="24"/>
      <c r="BV425" s="65">
        <f ca="1"/>
        <v>0</v>
      </c>
      <c r="BW425" s="19"/>
      <c r="BX425" s="16"/>
      <c r="BY425" s="56">
        <f ca="1">IF(Table1[[#This Row],[Debt]]&gt;Table1[[#This Row],[Income]],1,0)</f>
        <v>0</v>
      </c>
      <c r="BZ425" s="19"/>
      <c r="CA425" s="24"/>
      <c r="CB425" s="76">
        <f t="shared" ca="1" si="181"/>
        <v>21</v>
      </c>
      <c r="CC425" s="24"/>
      <c r="CD425" s="19"/>
      <c r="CE425" s="16"/>
      <c r="CF425" s="16"/>
      <c r="CG425" s="16"/>
      <c r="CH425" s="16"/>
    </row>
    <row r="426" spans="1:86" x14ac:dyDescent="0.35">
      <c r="A426" s="1">
        <f t="shared" ca="1" si="157"/>
        <v>1</v>
      </c>
      <c r="B426" s="1" t="str">
        <f t="shared" ca="1" si="158"/>
        <v>Women</v>
      </c>
      <c r="C426" s="1">
        <f t="shared" ca="1" si="159"/>
        <v>35</v>
      </c>
      <c r="D426" s="1">
        <f t="shared" ca="1" si="160"/>
        <v>5</v>
      </c>
      <c r="E426" s="1" t="str">
        <f t="shared" ca="1" si="161"/>
        <v>general work</v>
      </c>
      <c r="F426" s="1">
        <f t="shared" ca="1" si="162"/>
        <v>3</v>
      </c>
      <c r="G426" s="1" t="str">
        <f t="shared" ca="1" si="163"/>
        <v>university</v>
      </c>
      <c r="H426" s="1">
        <f t="shared" ca="1" si="164"/>
        <v>4</v>
      </c>
      <c r="I426" s="1">
        <f t="shared" ca="1" si="156"/>
        <v>3</v>
      </c>
      <c r="J426" s="70">
        <f t="shared" ca="1" si="165"/>
        <v>2307</v>
      </c>
      <c r="K426" s="1">
        <f t="shared" ca="1" si="166"/>
        <v>4</v>
      </c>
      <c r="L426" s="1" t="str">
        <f t="shared" ca="1" si="167"/>
        <v>El-Dekhila</v>
      </c>
      <c r="M426" s="70">
        <f t="shared" ca="1" si="168"/>
        <v>6921</v>
      </c>
      <c r="N426" s="70">
        <f t="shared" ca="1" si="169"/>
        <v>2071.0431555302398</v>
      </c>
      <c r="O426" s="70">
        <f t="shared" ca="1" si="170"/>
        <v>4405.7035632947982</v>
      </c>
      <c r="P426" s="70">
        <f t="shared" ca="1" si="171"/>
        <v>4039</v>
      </c>
      <c r="Q426" s="70">
        <f t="shared" ca="1" si="172"/>
        <v>1332.2750871208812</v>
      </c>
      <c r="R426" s="70">
        <f t="shared" ca="1" si="173"/>
        <v>225.15830607846897</v>
      </c>
      <c r="S426" s="70">
        <f t="shared" ca="1" si="174"/>
        <v>11551.861869373268</v>
      </c>
      <c r="T426" s="70">
        <f t="shared" ca="1" si="175"/>
        <v>7442.3182426511212</v>
      </c>
      <c r="U426" s="70">
        <f t="shared" ca="1" si="176"/>
        <v>4109.5436267221467</v>
      </c>
      <c r="W426" s="7">
        <f t="shared" ca="1" si="177"/>
        <v>1</v>
      </c>
      <c r="X426" s="4">
        <f t="shared" ca="1" si="178"/>
        <v>0</v>
      </c>
      <c r="Y426" s="4"/>
      <c r="Z426" s="4"/>
      <c r="AA426" s="8"/>
      <c r="AC426" s="7">
        <f ca="1">IF(Table1[[#This Row],[field of work]] = "teaching",1,0)</f>
        <v>0</v>
      </c>
      <c r="AD426" s="4">
        <f ca="1">IF(Table1[[#This Row],[field of work]] = "health", 1,0)</f>
        <v>0</v>
      </c>
      <c r="AE426" s="4">
        <f ca="1">IF(Table1[[#This Row],[field of work]] = "construction", 1,0)</f>
        <v>0</v>
      </c>
      <c r="AF426" s="4">
        <f ca="1">IF(Table1[[#This Row],[field of work]] = "IT", 1,0)</f>
        <v>0</v>
      </c>
      <c r="AG426" s="4">
        <f ca="1">IF(Table1[[#This Row],[field of work]] = "general work", 1,0)</f>
        <v>1</v>
      </c>
      <c r="AH426" s="4">
        <f ca="1">IF(Table1[[#This Row],[field of work]] = "agriculture", 1,0)</f>
        <v>0</v>
      </c>
      <c r="AI426" s="4"/>
      <c r="AJ426" s="4"/>
      <c r="AK426" s="4"/>
      <c r="AL426" s="4"/>
      <c r="AM426" s="4"/>
      <c r="AN426" s="4"/>
      <c r="AO426" s="8"/>
      <c r="AP426" s="18">
        <f t="shared" ca="1" si="179"/>
        <v>1468.5678544315995</v>
      </c>
      <c r="AQ426" s="19"/>
      <c r="AR426" s="23">
        <f ca="1">IF(Table1[[#This Row],[Debt]]&gt;$AS$2,1,0)</f>
        <v>1</v>
      </c>
      <c r="AS426" s="24"/>
      <c r="AT426" s="24"/>
      <c r="AU426" s="19"/>
      <c r="AV426" s="24"/>
      <c r="AW426" s="82">
        <f ca="1">Table1[[#This Row],[Mortage left]]/Table1[[#This Row],[Value of the house]]</f>
        <v>0.29924045015608147</v>
      </c>
      <c r="AX426" s="29">
        <f t="shared" ca="1" si="180"/>
        <v>1</v>
      </c>
      <c r="AY426" s="30"/>
      <c r="AZ426" s="19"/>
      <c r="BA426" s="68">
        <f ca="1" xml:space="preserve"> IF(Table1[[#This Row],[Area]]="Sedi Beshr",Table1[[#This Row],[Income]],0)</f>
        <v>0</v>
      </c>
      <c r="BB426" s="65"/>
      <c r="BC426" s="65">
        <f ca="1" xml:space="preserve"> IF(Table1[[#This Row],[Area]]="Miami",Table1[[#This Row],[Income]],0)</f>
        <v>0</v>
      </c>
      <c r="BD426" s="65"/>
      <c r="BE426" s="65">
        <f ca="1" xml:space="preserve"> IF(Table1[[#This Row],[Area]]="El-Shatbi",Table1[[#This Row],[Income]],0)</f>
        <v>0</v>
      </c>
      <c r="BF426" s="65"/>
      <c r="BG426" s="65">
        <f ca="1" xml:space="preserve"> IF(Table1[[#This Row],[Area]]="el-Hanovil",Table1[[#This Row],[Income]],0)</f>
        <v>0</v>
      </c>
      <c r="BH426" s="65"/>
      <c r="BI426" s="65">
        <f ca="1" xml:space="preserve"> IF(Table1[[#This Row],[Area]]="El-Dekhila",Table1[[#This Row],[Income]],0)</f>
        <v>2307</v>
      </c>
      <c r="BJ426" s="66"/>
      <c r="BK426" s="16"/>
      <c r="BL426" s="68">
        <f ca="1"/>
        <v>5263</v>
      </c>
      <c r="BM426" s="65"/>
      <c r="BN426" s="65">
        <f ca="1"/>
        <v>0</v>
      </c>
      <c r="BO426" s="65"/>
      <c r="BP426" s="65">
        <f ca="1"/>
        <v>0</v>
      </c>
      <c r="BQ426" s="65"/>
      <c r="BR426" s="65">
        <f ca="1"/>
        <v>0</v>
      </c>
      <c r="BS426" s="65"/>
      <c r="BT426" s="65">
        <f ca="1"/>
        <v>0</v>
      </c>
      <c r="BU426" s="24"/>
      <c r="BV426" s="65">
        <f ca="1"/>
        <v>0</v>
      </c>
      <c r="BW426" s="19"/>
      <c r="BX426" s="16"/>
      <c r="BY426" s="56">
        <f ca="1">IF(Table1[[#This Row],[Debt]]&gt;Table1[[#This Row],[Income]],1,0)</f>
        <v>0</v>
      </c>
      <c r="BZ426" s="19"/>
      <c r="CA426" s="24"/>
      <c r="CB426" s="76">
        <f t="shared" ca="1" si="181"/>
        <v>22</v>
      </c>
      <c r="CC426" s="24"/>
      <c r="CD426" s="19"/>
      <c r="CE426" s="16"/>
      <c r="CF426" s="16"/>
      <c r="CG426" s="16"/>
      <c r="CH426" s="16"/>
    </row>
    <row r="427" spans="1:86" x14ac:dyDescent="0.35">
      <c r="A427" s="1">
        <f t="shared" ca="1" si="157"/>
        <v>1</v>
      </c>
      <c r="B427" s="1" t="str">
        <f t="shared" ca="1" si="158"/>
        <v>Women</v>
      </c>
      <c r="C427" s="1">
        <f t="shared" ca="1" si="159"/>
        <v>28</v>
      </c>
      <c r="D427" s="1">
        <f t="shared" ca="1" si="160"/>
        <v>3</v>
      </c>
      <c r="E427" s="1" t="str">
        <f t="shared" ca="1" si="161"/>
        <v>teaching</v>
      </c>
      <c r="F427" s="1">
        <f t="shared" ca="1" si="162"/>
        <v>5</v>
      </c>
      <c r="G427" s="1" t="str">
        <f t="shared" ca="1" si="163"/>
        <v>other</v>
      </c>
      <c r="H427" s="1">
        <f t="shared" ca="1" si="164"/>
        <v>3</v>
      </c>
      <c r="I427" s="1">
        <f t="shared" ca="1" si="156"/>
        <v>3</v>
      </c>
      <c r="J427" s="70">
        <f t="shared" ca="1" si="165"/>
        <v>6870</v>
      </c>
      <c r="K427" s="1">
        <f t="shared" ca="1" si="166"/>
        <v>1</v>
      </c>
      <c r="L427" s="1" t="str">
        <f t="shared" ca="1" si="167"/>
        <v>El-Shatbi</v>
      </c>
      <c r="M427" s="70">
        <f t="shared" ca="1" si="168"/>
        <v>41220</v>
      </c>
      <c r="N427" s="70">
        <f t="shared" ca="1" si="169"/>
        <v>35705.091845713869</v>
      </c>
      <c r="O427" s="70">
        <f t="shared" ca="1" si="170"/>
        <v>7700.3484542787692</v>
      </c>
      <c r="P427" s="70">
        <f t="shared" ca="1" si="171"/>
        <v>3356</v>
      </c>
      <c r="Q427" s="70">
        <f t="shared" ca="1" si="172"/>
        <v>11896.921953927756</v>
      </c>
      <c r="R427" s="70">
        <f t="shared" ca="1" si="173"/>
        <v>8261.7738186427359</v>
      </c>
      <c r="S427" s="70">
        <f t="shared" ca="1" si="174"/>
        <v>57182.122272921508</v>
      </c>
      <c r="T427" s="70">
        <f t="shared" ca="1" si="175"/>
        <v>50958.013799641623</v>
      </c>
      <c r="U427" s="70">
        <f t="shared" ca="1" si="176"/>
        <v>6224.1084732798845</v>
      </c>
      <c r="W427" s="7">
        <f t="shared" ca="1" si="177"/>
        <v>1</v>
      </c>
      <c r="X427" s="4">
        <f t="shared" ca="1" si="178"/>
        <v>0</v>
      </c>
      <c r="Y427" s="4"/>
      <c r="Z427" s="4"/>
      <c r="AA427" s="8"/>
      <c r="AC427" s="7">
        <f ca="1">IF(Table1[[#This Row],[field of work]] = "teaching",1,0)</f>
        <v>1</v>
      </c>
      <c r="AD427" s="4">
        <f ca="1">IF(Table1[[#This Row],[field of work]] = "health", 1,0)</f>
        <v>0</v>
      </c>
      <c r="AE427" s="4">
        <f ca="1">IF(Table1[[#This Row],[field of work]] = "construction", 1,0)</f>
        <v>0</v>
      </c>
      <c r="AF427" s="4">
        <f ca="1">IF(Table1[[#This Row],[field of work]] = "IT", 1,0)</f>
        <v>0</v>
      </c>
      <c r="AG427" s="4">
        <f ca="1">IF(Table1[[#This Row],[field of work]] = "general work", 1,0)</f>
        <v>0</v>
      </c>
      <c r="AH427" s="4">
        <f ca="1">IF(Table1[[#This Row],[field of work]] = "agriculture", 1,0)</f>
        <v>0</v>
      </c>
      <c r="AI427" s="4"/>
      <c r="AJ427" s="4"/>
      <c r="AK427" s="4"/>
      <c r="AL427" s="4"/>
      <c r="AM427" s="4"/>
      <c r="AN427" s="4"/>
      <c r="AO427" s="8"/>
      <c r="AP427" s="18">
        <f t="shared" ca="1" si="179"/>
        <v>2566.7828180929232</v>
      </c>
      <c r="AQ427" s="19"/>
      <c r="AR427" s="23">
        <f ca="1">IF(Table1[[#This Row],[Debt]]&gt;$AS$2,1,0)</f>
        <v>1</v>
      </c>
      <c r="AS427" s="24"/>
      <c r="AT427" s="24"/>
      <c r="AU427" s="19"/>
      <c r="AV427" s="24"/>
      <c r="AW427" s="82">
        <f ca="1">Table1[[#This Row],[Mortage left]]/Table1[[#This Row],[Value of the house]]</f>
        <v>0.86620795355928837</v>
      </c>
      <c r="AX427" s="29">
        <f t="shared" ca="1" si="180"/>
        <v>0</v>
      </c>
      <c r="AY427" s="30"/>
      <c r="AZ427" s="19"/>
      <c r="BA427" s="68">
        <f ca="1" xml:space="preserve"> IF(Table1[[#This Row],[Area]]="Sedi Beshr",Table1[[#This Row],[Income]],0)</f>
        <v>0</v>
      </c>
      <c r="BB427" s="65"/>
      <c r="BC427" s="65">
        <f ca="1" xml:space="preserve"> IF(Table1[[#This Row],[Area]]="Miami",Table1[[#This Row],[Income]],0)</f>
        <v>0</v>
      </c>
      <c r="BD427" s="65"/>
      <c r="BE427" s="65">
        <f ca="1" xml:space="preserve"> IF(Table1[[#This Row],[Area]]="El-Shatbi",Table1[[#This Row],[Income]],0)</f>
        <v>6870</v>
      </c>
      <c r="BF427" s="65"/>
      <c r="BG427" s="65">
        <f ca="1" xml:space="preserve"> IF(Table1[[#This Row],[Area]]="el-Hanovil",Table1[[#This Row],[Income]],0)</f>
        <v>0</v>
      </c>
      <c r="BH427" s="65"/>
      <c r="BI427" s="65">
        <f ca="1" xml:space="preserve"> IF(Table1[[#This Row],[Area]]="El-Dekhila",Table1[[#This Row],[Income]],0)</f>
        <v>0</v>
      </c>
      <c r="BJ427" s="66"/>
      <c r="BK427" s="16"/>
      <c r="BL427" s="68">
        <f ca="1"/>
        <v>0</v>
      </c>
      <c r="BM427" s="65"/>
      <c r="BN427" s="65">
        <f ca="1"/>
        <v>0</v>
      </c>
      <c r="BO427" s="65"/>
      <c r="BP427" s="65">
        <f ca="1"/>
        <v>0</v>
      </c>
      <c r="BQ427" s="65"/>
      <c r="BR427" s="65">
        <f ca="1"/>
        <v>0</v>
      </c>
      <c r="BS427" s="65"/>
      <c r="BT427" s="65">
        <f ca="1"/>
        <v>2307</v>
      </c>
      <c r="BU427" s="24"/>
      <c r="BV427" s="65">
        <f ca="1"/>
        <v>0</v>
      </c>
      <c r="BW427" s="19"/>
      <c r="BX427" s="16"/>
      <c r="BY427" s="56">
        <f ca="1">IF(Table1[[#This Row],[Debt]]&gt;Table1[[#This Row],[Income]],1,0)</f>
        <v>1</v>
      </c>
      <c r="BZ427" s="19"/>
      <c r="CA427" s="24"/>
      <c r="CB427" s="76">
        <f t="shared" ca="1" si="181"/>
        <v>35</v>
      </c>
      <c r="CC427" s="24"/>
      <c r="CD427" s="19"/>
      <c r="CE427" s="16"/>
      <c r="CF427" s="16"/>
      <c r="CG427" s="16"/>
      <c r="CH427" s="16"/>
    </row>
    <row r="428" spans="1:86" x14ac:dyDescent="0.35">
      <c r="A428" s="1">
        <f t="shared" ca="1" si="157"/>
        <v>1</v>
      </c>
      <c r="B428" s="1" t="str">
        <f t="shared" ca="1" si="158"/>
        <v>Women</v>
      </c>
      <c r="C428" s="1">
        <f t="shared" ca="1" si="159"/>
        <v>21</v>
      </c>
      <c r="D428" s="1">
        <f t="shared" ca="1" si="160"/>
        <v>3</v>
      </c>
      <c r="E428" s="1" t="str">
        <f t="shared" ca="1" si="161"/>
        <v>teaching</v>
      </c>
      <c r="F428" s="1">
        <f t="shared" ca="1" si="162"/>
        <v>1</v>
      </c>
      <c r="G428" s="1" t="str">
        <f t="shared" ca="1" si="163"/>
        <v>High school</v>
      </c>
      <c r="H428" s="1">
        <f t="shared" ca="1" si="164"/>
        <v>1</v>
      </c>
      <c r="I428" s="1">
        <f t="shared" ca="1" si="156"/>
        <v>3</v>
      </c>
      <c r="J428" s="70">
        <f t="shared" ca="1" si="165"/>
        <v>2702</v>
      </c>
      <c r="K428" s="1">
        <f t="shared" ca="1" si="166"/>
        <v>1</v>
      </c>
      <c r="L428" s="1" t="str">
        <f t="shared" ca="1" si="167"/>
        <v>El-Shatbi</v>
      </c>
      <c r="M428" s="70">
        <f t="shared" ca="1" si="168"/>
        <v>8106</v>
      </c>
      <c r="N428" s="70">
        <f t="shared" ca="1" si="169"/>
        <v>1735.0968993227457</v>
      </c>
      <c r="O428" s="70">
        <f t="shared" ca="1" si="170"/>
        <v>4431.9041862507911</v>
      </c>
      <c r="P428" s="70">
        <f t="shared" ca="1" si="171"/>
        <v>928</v>
      </c>
      <c r="Q428" s="70">
        <f t="shared" ca="1" si="172"/>
        <v>1766.439182407041</v>
      </c>
      <c r="R428" s="70">
        <f t="shared" ca="1" si="173"/>
        <v>3576.8299676664192</v>
      </c>
      <c r="S428" s="70">
        <f t="shared" ca="1" si="174"/>
        <v>16114.73415391721</v>
      </c>
      <c r="T428" s="70">
        <f t="shared" ca="1" si="175"/>
        <v>4429.5360817297869</v>
      </c>
      <c r="U428" s="70">
        <f t="shared" ca="1" si="176"/>
        <v>11685.198072187424</v>
      </c>
      <c r="W428" s="7">
        <f t="shared" ca="1" si="177"/>
        <v>1</v>
      </c>
      <c r="X428" s="4">
        <f t="shared" ca="1" si="178"/>
        <v>0</v>
      </c>
      <c r="Y428" s="4"/>
      <c r="Z428" s="4"/>
      <c r="AA428" s="8"/>
      <c r="AC428" s="7">
        <f ca="1">IF(Table1[[#This Row],[field of work]] = "teaching",1,0)</f>
        <v>1</v>
      </c>
      <c r="AD428" s="4">
        <f ca="1">IF(Table1[[#This Row],[field of work]] = "health", 1,0)</f>
        <v>0</v>
      </c>
      <c r="AE428" s="4">
        <f ca="1">IF(Table1[[#This Row],[field of work]] = "construction", 1,0)</f>
        <v>0</v>
      </c>
      <c r="AF428" s="4">
        <f ca="1">IF(Table1[[#This Row],[field of work]] = "IT", 1,0)</f>
        <v>0</v>
      </c>
      <c r="AG428" s="4">
        <f ca="1">IF(Table1[[#This Row],[field of work]] = "general work", 1,0)</f>
        <v>0</v>
      </c>
      <c r="AH428" s="4">
        <f ca="1">IF(Table1[[#This Row],[field of work]] = "agriculture", 1,0)</f>
        <v>0</v>
      </c>
      <c r="AI428" s="4"/>
      <c r="AJ428" s="4"/>
      <c r="AK428" s="4"/>
      <c r="AL428" s="4"/>
      <c r="AM428" s="4"/>
      <c r="AN428" s="4"/>
      <c r="AO428" s="8"/>
      <c r="AP428" s="18">
        <f t="shared" ca="1" si="179"/>
        <v>1477.3013954169303</v>
      </c>
      <c r="AQ428" s="19"/>
      <c r="AR428" s="23">
        <f ca="1">IF(Table1[[#This Row],[Debt]]&gt;$AS$2,1,0)</f>
        <v>1</v>
      </c>
      <c r="AS428" s="24"/>
      <c r="AT428" s="24"/>
      <c r="AU428" s="19"/>
      <c r="AV428" s="24"/>
      <c r="AW428" s="82">
        <f ca="1">Table1[[#This Row],[Mortage left]]/Table1[[#This Row],[Value of the house]]</f>
        <v>0.21405093749355361</v>
      </c>
      <c r="AX428" s="29">
        <f t="shared" ca="1" si="180"/>
        <v>1</v>
      </c>
      <c r="AY428" s="30"/>
      <c r="AZ428" s="19"/>
      <c r="BA428" s="68">
        <f ca="1" xml:space="preserve"> IF(Table1[[#This Row],[Area]]="Sedi Beshr",Table1[[#This Row],[Income]],0)</f>
        <v>0</v>
      </c>
      <c r="BB428" s="65"/>
      <c r="BC428" s="65">
        <f ca="1" xml:space="preserve"> IF(Table1[[#This Row],[Area]]="Miami",Table1[[#This Row],[Income]],0)</f>
        <v>0</v>
      </c>
      <c r="BD428" s="65"/>
      <c r="BE428" s="65">
        <f ca="1" xml:space="preserve"> IF(Table1[[#This Row],[Area]]="El-Shatbi",Table1[[#This Row],[Income]],0)</f>
        <v>2702</v>
      </c>
      <c r="BF428" s="65"/>
      <c r="BG428" s="65">
        <f ca="1" xml:space="preserve"> IF(Table1[[#This Row],[Area]]="el-Hanovil",Table1[[#This Row],[Income]],0)</f>
        <v>0</v>
      </c>
      <c r="BH428" s="65"/>
      <c r="BI428" s="65">
        <f ca="1" xml:space="preserve"> IF(Table1[[#This Row],[Area]]="El-Dekhila",Table1[[#This Row],[Income]],0)</f>
        <v>0</v>
      </c>
      <c r="BJ428" s="66"/>
      <c r="BK428" s="16"/>
      <c r="BL428" s="68">
        <f ca="1"/>
        <v>0</v>
      </c>
      <c r="BM428" s="65"/>
      <c r="BN428" s="65">
        <f ca="1"/>
        <v>0</v>
      </c>
      <c r="BO428" s="65"/>
      <c r="BP428" s="65">
        <f ca="1"/>
        <v>6870</v>
      </c>
      <c r="BQ428" s="65"/>
      <c r="BR428" s="65">
        <f ca="1"/>
        <v>0</v>
      </c>
      <c r="BS428" s="65"/>
      <c r="BT428" s="65">
        <f ca="1"/>
        <v>0</v>
      </c>
      <c r="BU428" s="24"/>
      <c r="BV428" s="65">
        <f ca="1"/>
        <v>0</v>
      </c>
      <c r="BW428" s="19"/>
      <c r="BX428" s="16"/>
      <c r="BY428" s="56">
        <f ca="1">IF(Table1[[#This Row],[Debt]]&gt;Table1[[#This Row],[Income]],1,0)</f>
        <v>0</v>
      </c>
      <c r="BZ428" s="19"/>
      <c r="CA428" s="24"/>
      <c r="CB428" s="76">
        <f t="shared" ca="1" si="181"/>
        <v>28</v>
      </c>
      <c r="CC428" s="24"/>
      <c r="CD428" s="19"/>
      <c r="CE428" s="16"/>
      <c r="CF428" s="16"/>
      <c r="CG428" s="16"/>
      <c r="CH428" s="16"/>
    </row>
    <row r="429" spans="1:86" x14ac:dyDescent="0.35">
      <c r="A429" s="1">
        <f t="shared" ca="1" si="157"/>
        <v>0</v>
      </c>
      <c r="B429" s="1" t="str">
        <f t="shared" ca="1" si="158"/>
        <v>Men</v>
      </c>
      <c r="C429" s="1">
        <f t="shared" ca="1" si="159"/>
        <v>25</v>
      </c>
      <c r="D429" s="1">
        <f t="shared" ca="1" si="160"/>
        <v>4</v>
      </c>
      <c r="E429" s="1" t="str">
        <f t="shared" ca="1" si="161"/>
        <v>IT</v>
      </c>
      <c r="F429" s="1">
        <f t="shared" ca="1" si="162"/>
        <v>3</v>
      </c>
      <c r="G429" s="1" t="str">
        <f t="shared" ca="1" si="163"/>
        <v>university</v>
      </c>
      <c r="H429" s="1">
        <f t="shared" ca="1" si="164"/>
        <v>3</v>
      </c>
      <c r="I429" s="1">
        <f t="shared" ca="1" si="156"/>
        <v>2</v>
      </c>
      <c r="J429" s="70">
        <f t="shared" ca="1" si="165"/>
        <v>5320</v>
      </c>
      <c r="K429" s="1">
        <f t="shared" ca="1" si="166"/>
        <v>4</v>
      </c>
      <c r="L429" s="1" t="str">
        <f t="shared" ca="1" si="167"/>
        <v>El-Dekhila</v>
      </c>
      <c r="M429" s="70">
        <f t="shared" ca="1" si="168"/>
        <v>15960</v>
      </c>
      <c r="N429" s="70">
        <f t="shared" ca="1" si="169"/>
        <v>3251.164471370033</v>
      </c>
      <c r="O429" s="70">
        <f t="shared" ca="1" si="170"/>
        <v>795.36585723226221</v>
      </c>
      <c r="P429" s="70">
        <f t="shared" ca="1" si="171"/>
        <v>691</v>
      </c>
      <c r="Q429" s="70">
        <f t="shared" ca="1" si="172"/>
        <v>2085.888611231801</v>
      </c>
      <c r="R429" s="70">
        <f t="shared" ca="1" si="173"/>
        <v>7572.7944126771563</v>
      </c>
      <c r="S429" s="70">
        <f t="shared" ca="1" si="174"/>
        <v>24328.160269909422</v>
      </c>
      <c r="T429" s="70">
        <f t="shared" ca="1" si="175"/>
        <v>6028.0530826018339</v>
      </c>
      <c r="U429" s="70">
        <f t="shared" ca="1" si="176"/>
        <v>18300.107187307589</v>
      </c>
      <c r="W429" s="7">
        <f t="shared" ca="1" si="177"/>
        <v>0</v>
      </c>
      <c r="X429" s="4">
        <f t="shared" ca="1" si="178"/>
        <v>1</v>
      </c>
      <c r="Y429" s="4"/>
      <c r="Z429" s="4"/>
      <c r="AA429" s="8"/>
      <c r="AC429" s="7">
        <f ca="1">IF(Table1[[#This Row],[field of work]] = "teaching",1,0)</f>
        <v>0</v>
      </c>
      <c r="AD429" s="4">
        <f ca="1">IF(Table1[[#This Row],[field of work]] = "health", 1,0)</f>
        <v>0</v>
      </c>
      <c r="AE429" s="4">
        <f ca="1">IF(Table1[[#This Row],[field of work]] = "construction", 1,0)</f>
        <v>0</v>
      </c>
      <c r="AF429" s="4">
        <f ca="1">IF(Table1[[#This Row],[field of work]] = "IT", 1,0)</f>
        <v>1</v>
      </c>
      <c r="AG429" s="4">
        <f ca="1">IF(Table1[[#This Row],[field of work]] = "general work", 1,0)</f>
        <v>0</v>
      </c>
      <c r="AH429" s="4">
        <f ca="1">IF(Table1[[#This Row],[field of work]] = "agriculture", 1,0)</f>
        <v>0</v>
      </c>
      <c r="AI429" s="4"/>
      <c r="AJ429" s="4"/>
      <c r="AK429" s="4"/>
      <c r="AL429" s="4"/>
      <c r="AM429" s="4"/>
      <c r="AN429" s="4"/>
      <c r="AO429" s="8"/>
      <c r="AP429" s="18">
        <f t="shared" ca="1" si="179"/>
        <v>397.68292861613111</v>
      </c>
      <c r="AQ429" s="19"/>
      <c r="AR429" s="23">
        <f ca="1">IF(Table1[[#This Row],[Debt]]&gt;$AS$2,1,0)</f>
        <v>1</v>
      </c>
      <c r="AS429" s="24"/>
      <c r="AT429" s="24"/>
      <c r="AU429" s="19"/>
      <c r="AV429" s="24"/>
      <c r="AW429" s="82">
        <f ca="1">Table1[[#This Row],[Mortage left]]/Table1[[#This Row],[Value of the house]]</f>
        <v>0.20370704707832288</v>
      </c>
      <c r="AX429" s="29">
        <f t="shared" ca="1" si="180"/>
        <v>1</v>
      </c>
      <c r="AY429" s="30"/>
      <c r="AZ429" s="19"/>
      <c r="BA429" s="68">
        <f ca="1" xml:space="preserve"> IF(Table1[[#This Row],[Area]]="Sedi Beshr",Table1[[#This Row],[Income]],0)</f>
        <v>0</v>
      </c>
      <c r="BB429" s="65"/>
      <c r="BC429" s="65">
        <f ca="1" xml:space="preserve"> IF(Table1[[#This Row],[Area]]="Miami",Table1[[#This Row],[Income]],0)</f>
        <v>0</v>
      </c>
      <c r="BD429" s="65"/>
      <c r="BE429" s="65">
        <f ca="1" xml:space="preserve"> IF(Table1[[#This Row],[Area]]="El-Shatbi",Table1[[#This Row],[Income]],0)</f>
        <v>0</v>
      </c>
      <c r="BF429" s="65"/>
      <c r="BG429" s="65">
        <f ca="1" xml:space="preserve"> IF(Table1[[#This Row],[Area]]="el-Hanovil",Table1[[#This Row],[Income]],0)</f>
        <v>0</v>
      </c>
      <c r="BH429" s="65"/>
      <c r="BI429" s="65">
        <f ca="1" xml:space="preserve"> IF(Table1[[#This Row],[Area]]="El-Dekhila",Table1[[#This Row],[Income]],0)</f>
        <v>5320</v>
      </c>
      <c r="BJ429" s="66"/>
      <c r="BK429" s="16"/>
      <c r="BL429" s="68">
        <f ca="1"/>
        <v>0</v>
      </c>
      <c r="BM429" s="65"/>
      <c r="BN429" s="65">
        <f ca="1"/>
        <v>0</v>
      </c>
      <c r="BO429" s="65"/>
      <c r="BP429" s="65">
        <f ca="1"/>
        <v>2702</v>
      </c>
      <c r="BQ429" s="65"/>
      <c r="BR429" s="65">
        <f ca="1"/>
        <v>0</v>
      </c>
      <c r="BS429" s="65"/>
      <c r="BT429" s="65">
        <f ca="1"/>
        <v>0</v>
      </c>
      <c r="BU429" s="24"/>
      <c r="BV429" s="65">
        <f ca="1"/>
        <v>0</v>
      </c>
      <c r="BW429" s="19"/>
      <c r="BX429" s="16"/>
      <c r="BY429" s="56">
        <f ca="1">IF(Table1[[#This Row],[Debt]]&gt;Table1[[#This Row],[Income]],1,0)</f>
        <v>0</v>
      </c>
      <c r="BZ429" s="19"/>
      <c r="CA429" s="24"/>
      <c r="CB429" s="76">
        <f t="shared" ca="1" si="181"/>
        <v>21</v>
      </c>
      <c r="CC429" s="24"/>
      <c r="CD429" s="19"/>
      <c r="CE429" s="16"/>
      <c r="CF429" s="16"/>
      <c r="CG429" s="16"/>
      <c r="CH429" s="16"/>
    </row>
    <row r="430" spans="1:86" x14ac:dyDescent="0.35">
      <c r="A430" s="1">
        <f t="shared" ca="1" si="157"/>
        <v>0</v>
      </c>
      <c r="B430" s="1" t="str">
        <f t="shared" ca="1" si="158"/>
        <v>Men</v>
      </c>
      <c r="C430" s="1">
        <f t="shared" ca="1" si="159"/>
        <v>36</v>
      </c>
      <c r="D430" s="1">
        <f t="shared" ca="1" si="160"/>
        <v>2</v>
      </c>
      <c r="E430" s="1" t="str">
        <f t="shared" ca="1" si="161"/>
        <v>construction</v>
      </c>
      <c r="F430" s="1">
        <f t="shared" ca="1" si="162"/>
        <v>1</v>
      </c>
      <c r="G430" s="1" t="str">
        <f t="shared" ca="1" si="163"/>
        <v>High school</v>
      </c>
      <c r="H430" s="1">
        <f t="shared" ca="1" si="164"/>
        <v>0</v>
      </c>
      <c r="I430" s="1">
        <f t="shared" ca="1" si="156"/>
        <v>2</v>
      </c>
      <c r="J430" s="70">
        <f t="shared" ca="1" si="165"/>
        <v>4595</v>
      </c>
      <c r="K430" s="1">
        <f t="shared" ca="1" si="166"/>
        <v>1</v>
      </c>
      <c r="L430" s="1" t="str">
        <f t="shared" ca="1" si="167"/>
        <v>El-Shatbi</v>
      </c>
      <c r="M430" s="70">
        <f t="shared" ca="1" si="168"/>
        <v>13785</v>
      </c>
      <c r="N430" s="70">
        <f t="shared" ca="1" si="169"/>
        <v>8845.1149838250585</v>
      </c>
      <c r="O430" s="70">
        <f t="shared" ca="1" si="170"/>
        <v>2284.5565168713088</v>
      </c>
      <c r="P430" s="70">
        <f t="shared" ca="1" si="171"/>
        <v>365</v>
      </c>
      <c r="Q430" s="70">
        <f t="shared" ca="1" si="172"/>
        <v>3569.3301897783576</v>
      </c>
      <c r="R430" s="70">
        <f t="shared" ca="1" si="173"/>
        <v>5877.7115414684722</v>
      </c>
      <c r="S430" s="70">
        <f t="shared" ca="1" si="174"/>
        <v>21947.268058339781</v>
      </c>
      <c r="T430" s="70">
        <f t="shared" ca="1" si="175"/>
        <v>12779.445173603417</v>
      </c>
      <c r="U430" s="70">
        <f t="shared" ca="1" si="176"/>
        <v>9167.8228847363644</v>
      </c>
      <c r="W430" s="7">
        <f t="shared" ca="1" si="177"/>
        <v>0</v>
      </c>
      <c r="X430" s="4">
        <f t="shared" ca="1" si="178"/>
        <v>1</v>
      </c>
      <c r="Y430" s="4"/>
      <c r="Z430" s="4"/>
      <c r="AA430" s="8"/>
      <c r="AC430" s="7">
        <f ca="1">IF(Table1[[#This Row],[field of work]] = "teaching",1,0)</f>
        <v>0</v>
      </c>
      <c r="AD430" s="4">
        <f ca="1">IF(Table1[[#This Row],[field of work]] = "health", 1,0)</f>
        <v>0</v>
      </c>
      <c r="AE430" s="4">
        <f ca="1">IF(Table1[[#This Row],[field of work]] = "construction", 1,0)</f>
        <v>1</v>
      </c>
      <c r="AF430" s="4">
        <f ca="1">IF(Table1[[#This Row],[field of work]] = "IT", 1,0)</f>
        <v>0</v>
      </c>
      <c r="AG430" s="4">
        <f ca="1">IF(Table1[[#This Row],[field of work]] = "general work", 1,0)</f>
        <v>0</v>
      </c>
      <c r="AH430" s="4">
        <f ca="1">IF(Table1[[#This Row],[field of work]] = "agriculture", 1,0)</f>
        <v>0</v>
      </c>
      <c r="AI430" s="4"/>
      <c r="AJ430" s="4"/>
      <c r="AK430" s="4"/>
      <c r="AL430" s="4"/>
      <c r="AM430" s="4"/>
      <c r="AN430" s="4"/>
      <c r="AO430" s="8"/>
      <c r="AP430" s="18">
        <f t="shared" ca="1" si="179"/>
        <v>1142.2782584356544</v>
      </c>
      <c r="AQ430" s="19"/>
      <c r="AR430" s="23">
        <f ca="1">IF(Table1[[#This Row],[Debt]]&gt;$AS$2,1,0)</f>
        <v>1</v>
      </c>
      <c r="AS430" s="24"/>
      <c r="AT430" s="24"/>
      <c r="AU430" s="19"/>
      <c r="AV430" s="24"/>
      <c r="AW430" s="82">
        <f ca="1">Table1[[#This Row],[Mortage left]]/Table1[[#This Row],[Value of the house]]</f>
        <v>0.64164780441240898</v>
      </c>
      <c r="AX430" s="29">
        <f t="shared" ca="1" si="180"/>
        <v>0</v>
      </c>
      <c r="AY430" s="30"/>
      <c r="AZ430" s="19"/>
      <c r="BA430" s="68">
        <f ca="1" xml:space="preserve"> IF(Table1[[#This Row],[Area]]="Sedi Beshr",Table1[[#This Row],[Income]],0)</f>
        <v>0</v>
      </c>
      <c r="BB430" s="65"/>
      <c r="BC430" s="65">
        <f ca="1" xml:space="preserve"> IF(Table1[[#This Row],[Area]]="Miami",Table1[[#This Row],[Income]],0)</f>
        <v>0</v>
      </c>
      <c r="BD430" s="65"/>
      <c r="BE430" s="65">
        <f ca="1" xml:space="preserve"> IF(Table1[[#This Row],[Area]]="El-Shatbi",Table1[[#This Row],[Income]],0)</f>
        <v>4595</v>
      </c>
      <c r="BF430" s="65"/>
      <c r="BG430" s="65">
        <f ca="1" xml:space="preserve"> IF(Table1[[#This Row],[Area]]="el-Hanovil",Table1[[#This Row],[Income]],0)</f>
        <v>0</v>
      </c>
      <c r="BH430" s="65"/>
      <c r="BI430" s="65">
        <f ca="1" xml:space="preserve"> IF(Table1[[#This Row],[Area]]="El-Dekhila",Table1[[#This Row],[Income]],0)</f>
        <v>0</v>
      </c>
      <c r="BJ430" s="66"/>
      <c r="BK430" s="16"/>
      <c r="BL430" s="68">
        <f ca="1"/>
        <v>0</v>
      </c>
      <c r="BM430" s="65"/>
      <c r="BN430" s="65">
        <f ca="1"/>
        <v>0</v>
      </c>
      <c r="BO430" s="65"/>
      <c r="BP430" s="65">
        <f ca="1"/>
        <v>0</v>
      </c>
      <c r="BQ430" s="65"/>
      <c r="BR430" s="65">
        <f ca="1"/>
        <v>5320</v>
      </c>
      <c r="BS430" s="65"/>
      <c r="BT430" s="65">
        <f ca="1"/>
        <v>0</v>
      </c>
      <c r="BU430" s="24"/>
      <c r="BV430" s="65">
        <f ca="1"/>
        <v>0</v>
      </c>
      <c r="BW430" s="19"/>
      <c r="BX430" s="16"/>
      <c r="BY430" s="56">
        <f ca="1">IF(Table1[[#This Row],[Debt]]&gt;Table1[[#This Row],[Income]],1,0)</f>
        <v>0</v>
      </c>
      <c r="BZ430" s="19"/>
      <c r="CA430" s="24"/>
      <c r="CB430" s="76">
        <f t="shared" ca="1" si="181"/>
        <v>25</v>
      </c>
      <c r="CC430" s="24"/>
      <c r="CD430" s="19"/>
      <c r="CE430" s="16"/>
      <c r="CF430" s="16"/>
      <c r="CG430" s="16"/>
      <c r="CH430" s="16"/>
    </row>
    <row r="431" spans="1:86" x14ac:dyDescent="0.35">
      <c r="A431" s="1">
        <f t="shared" ca="1" si="157"/>
        <v>1</v>
      </c>
      <c r="B431" s="1" t="str">
        <f t="shared" ca="1" si="158"/>
        <v>Women</v>
      </c>
      <c r="C431" s="1">
        <f t="shared" ca="1" si="159"/>
        <v>22</v>
      </c>
      <c r="D431" s="1">
        <f t="shared" ca="1" si="160"/>
        <v>4</v>
      </c>
      <c r="E431" s="1" t="str">
        <f t="shared" ca="1" si="161"/>
        <v>IT</v>
      </c>
      <c r="F431" s="1">
        <f t="shared" ca="1" si="162"/>
        <v>1</v>
      </c>
      <c r="G431" s="1" t="str">
        <f t="shared" ca="1" si="163"/>
        <v>High school</v>
      </c>
      <c r="H431" s="1">
        <f t="shared" ca="1" si="164"/>
        <v>2</v>
      </c>
      <c r="I431" s="1">
        <f t="shared" ca="1" si="156"/>
        <v>1</v>
      </c>
      <c r="J431" s="70">
        <f t="shared" ca="1" si="165"/>
        <v>1891</v>
      </c>
      <c r="K431" s="1">
        <f t="shared" ca="1" si="166"/>
        <v>1</v>
      </c>
      <c r="L431" s="1" t="str">
        <f t="shared" ca="1" si="167"/>
        <v>El-Shatbi</v>
      </c>
      <c r="M431" s="70">
        <f t="shared" ca="1" si="168"/>
        <v>11346</v>
      </c>
      <c r="N431" s="70">
        <f t="shared" ca="1" si="169"/>
        <v>4755.2382840757282</v>
      </c>
      <c r="O431" s="70">
        <f t="shared" ca="1" si="170"/>
        <v>418.31520616081582</v>
      </c>
      <c r="P431" s="70">
        <f t="shared" ca="1" si="171"/>
        <v>117</v>
      </c>
      <c r="Q431" s="70">
        <f t="shared" ca="1" si="172"/>
        <v>3328.4881219841836</v>
      </c>
      <c r="R431" s="70">
        <f t="shared" ca="1" si="173"/>
        <v>1430.2717355273012</v>
      </c>
      <c r="S431" s="70">
        <f t="shared" ca="1" si="174"/>
        <v>13194.586941688118</v>
      </c>
      <c r="T431" s="70">
        <f t="shared" ca="1" si="175"/>
        <v>8200.7264060599118</v>
      </c>
      <c r="U431" s="70">
        <f t="shared" ca="1" si="176"/>
        <v>4993.860535628206</v>
      </c>
      <c r="W431" s="7">
        <f t="shared" ca="1" si="177"/>
        <v>1</v>
      </c>
      <c r="X431" s="4">
        <f t="shared" ca="1" si="178"/>
        <v>0</v>
      </c>
      <c r="Y431" s="4"/>
      <c r="Z431" s="4"/>
      <c r="AA431" s="8"/>
      <c r="AC431" s="7">
        <f ca="1">IF(Table1[[#This Row],[field of work]] = "teaching",1,0)</f>
        <v>0</v>
      </c>
      <c r="AD431" s="4">
        <f ca="1">IF(Table1[[#This Row],[field of work]] = "health", 1,0)</f>
        <v>0</v>
      </c>
      <c r="AE431" s="4">
        <f ca="1">IF(Table1[[#This Row],[field of work]] = "construction", 1,0)</f>
        <v>0</v>
      </c>
      <c r="AF431" s="4">
        <f ca="1">IF(Table1[[#This Row],[field of work]] = "IT", 1,0)</f>
        <v>1</v>
      </c>
      <c r="AG431" s="4">
        <f ca="1">IF(Table1[[#This Row],[field of work]] = "general work", 1,0)</f>
        <v>0</v>
      </c>
      <c r="AH431" s="4">
        <f ca="1">IF(Table1[[#This Row],[field of work]] = "agriculture", 1,0)</f>
        <v>0</v>
      </c>
      <c r="AI431" s="4"/>
      <c r="AJ431" s="4"/>
      <c r="AK431" s="4"/>
      <c r="AL431" s="4"/>
      <c r="AM431" s="4"/>
      <c r="AN431" s="4"/>
      <c r="AO431" s="8"/>
      <c r="AP431" s="18">
        <f t="shared" ca="1" si="179"/>
        <v>418.31520616081582</v>
      </c>
      <c r="AQ431" s="19"/>
      <c r="AR431" s="23">
        <f ca="1">IF(Table1[[#This Row],[Debt]]&gt;$AS$2,1,0)</f>
        <v>1</v>
      </c>
      <c r="AS431" s="24"/>
      <c r="AT431" s="24"/>
      <c r="AU431" s="19"/>
      <c r="AV431" s="24"/>
      <c r="AW431" s="82">
        <f ca="1">Table1[[#This Row],[Mortage left]]/Table1[[#This Row],[Value of the house]]</f>
        <v>0.41911142993792777</v>
      </c>
      <c r="AX431" s="29">
        <f t="shared" ca="1" si="180"/>
        <v>0</v>
      </c>
      <c r="AY431" s="30"/>
      <c r="AZ431" s="19"/>
      <c r="BA431" s="68">
        <f ca="1" xml:space="preserve"> IF(Table1[[#This Row],[Area]]="Sedi Beshr",Table1[[#This Row],[Income]],0)</f>
        <v>0</v>
      </c>
      <c r="BB431" s="65"/>
      <c r="BC431" s="65">
        <f ca="1" xml:space="preserve"> IF(Table1[[#This Row],[Area]]="Miami",Table1[[#This Row],[Income]],0)</f>
        <v>0</v>
      </c>
      <c r="BD431" s="65"/>
      <c r="BE431" s="65">
        <f ca="1" xml:space="preserve"> IF(Table1[[#This Row],[Area]]="El-Shatbi",Table1[[#This Row],[Income]],0)</f>
        <v>1891</v>
      </c>
      <c r="BF431" s="65"/>
      <c r="BG431" s="65">
        <f ca="1" xml:space="preserve"> IF(Table1[[#This Row],[Area]]="el-Hanovil",Table1[[#This Row],[Income]],0)</f>
        <v>0</v>
      </c>
      <c r="BH431" s="65"/>
      <c r="BI431" s="65">
        <f ca="1" xml:space="preserve"> IF(Table1[[#This Row],[Area]]="El-Dekhila",Table1[[#This Row],[Income]],0)</f>
        <v>0</v>
      </c>
      <c r="BJ431" s="66"/>
      <c r="BK431" s="16"/>
      <c r="BL431" s="68">
        <f ca="1"/>
        <v>0</v>
      </c>
      <c r="BM431" s="65"/>
      <c r="BN431" s="65">
        <f ca="1"/>
        <v>4595</v>
      </c>
      <c r="BO431" s="65"/>
      <c r="BP431" s="65">
        <f ca="1"/>
        <v>0</v>
      </c>
      <c r="BQ431" s="65"/>
      <c r="BR431" s="65">
        <f ca="1"/>
        <v>0</v>
      </c>
      <c r="BS431" s="65"/>
      <c r="BT431" s="65">
        <f ca="1"/>
        <v>0</v>
      </c>
      <c r="BU431" s="24"/>
      <c r="BV431" s="65">
        <f ca="1"/>
        <v>0</v>
      </c>
      <c r="BW431" s="19"/>
      <c r="BX431" s="16"/>
      <c r="BY431" s="56">
        <f ca="1">IF(Table1[[#This Row],[Debt]]&gt;Table1[[#This Row],[Income]],1,0)</f>
        <v>1</v>
      </c>
      <c r="BZ431" s="19"/>
      <c r="CA431" s="24"/>
      <c r="CB431" s="76">
        <f t="shared" ca="1" si="181"/>
        <v>36</v>
      </c>
      <c r="CC431" s="24"/>
      <c r="CD431" s="19"/>
      <c r="CE431" s="16"/>
      <c r="CF431" s="16"/>
      <c r="CG431" s="16"/>
      <c r="CH431" s="16"/>
    </row>
    <row r="432" spans="1:86" x14ac:dyDescent="0.35">
      <c r="A432" s="1">
        <f t="shared" ca="1" si="157"/>
        <v>1</v>
      </c>
      <c r="B432" s="1" t="str">
        <f t="shared" ca="1" si="158"/>
        <v>Women</v>
      </c>
      <c r="C432" s="1">
        <f t="shared" ca="1" si="159"/>
        <v>22</v>
      </c>
      <c r="D432" s="1">
        <f t="shared" ca="1" si="160"/>
        <v>1</v>
      </c>
      <c r="E432" s="1" t="str">
        <f t="shared" ca="1" si="161"/>
        <v>health</v>
      </c>
      <c r="F432" s="1">
        <f t="shared" ca="1" si="162"/>
        <v>4</v>
      </c>
      <c r="G432" s="1" t="str">
        <f t="shared" ca="1" si="163"/>
        <v>technical</v>
      </c>
      <c r="H432" s="1">
        <f t="shared" ca="1" si="164"/>
        <v>4</v>
      </c>
      <c r="I432" s="1">
        <f t="shared" ca="1" si="156"/>
        <v>2</v>
      </c>
      <c r="J432" s="70">
        <f t="shared" ca="1" si="165"/>
        <v>4374</v>
      </c>
      <c r="K432" s="1">
        <f t="shared" ca="1" si="166"/>
        <v>3</v>
      </c>
      <c r="L432" s="1" t="str">
        <f t="shared" ca="1" si="167"/>
        <v>El-Hanovil</v>
      </c>
      <c r="M432" s="70">
        <f t="shared" ca="1" si="168"/>
        <v>21870</v>
      </c>
      <c r="N432" s="70">
        <f t="shared" ca="1" si="169"/>
        <v>17581.66806289435</v>
      </c>
      <c r="O432" s="70">
        <f t="shared" ca="1" si="170"/>
        <v>6393.1453199240532</v>
      </c>
      <c r="P432" s="70">
        <f t="shared" ca="1" si="171"/>
        <v>1955</v>
      </c>
      <c r="Q432" s="70">
        <f t="shared" ca="1" si="172"/>
        <v>8201.9125008597784</v>
      </c>
      <c r="R432" s="70">
        <f t="shared" ca="1" si="173"/>
        <v>5453.8088799772986</v>
      </c>
      <c r="S432" s="70">
        <f t="shared" ca="1" si="174"/>
        <v>33716.954199901353</v>
      </c>
      <c r="T432" s="70">
        <f t="shared" ca="1" si="175"/>
        <v>27738.580563754127</v>
      </c>
      <c r="U432" s="70">
        <f t="shared" ca="1" si="176"/>
        <v>5978.3736361472256</v>
      </c>
      <c r="W432" s="7">
        <f t="shared" ca="1" si="177"/>
        <v>1</v>
      </c>
      <c r="X432" s="4">
        <f t="shared" ca="1" si="178"/>
        <v>0</v>
      </c>
      <c r="Y432" s="4"/>
      <c r="Z432" s="4"/>
      <c r="AA432" s="8"/>
      <c r="AC432" s="7">
        <f ca="1">IF(Table1[[#This Row],[field of work]] = "teaching",1,0)</f>
        <v>0</v>
      </c>
      <c r="AD432" s="4">
        <f ca="1">IF(Table1[[#This Row],[field of work]] = "health", 1,0)</f>
        <v>1</v>
      </c>
      <c r="AE432" s="4">
        <f ca="1">IF(Table1[[#This Row],[field of work]] = "construction", 1,0)</f>
        <v>0</v>
      </c>
      <c r="AF432" s="4">
        <f ca="1">IF(Table1[[#This Row],[field of work]] = "IT", 1,0)</f>
        <v>0</v>
      </c>
      <c r="AG432" s="4">
        <f ca="1">IF(Table1[[#This Row],[field of work]] = "general work", 1,0)</f>
        <v>0</v>
      </c>
      <c r="AH432" s="4">
        <f ca="1">IF(Table1[[#This Row],[field of work]] = "agriculture", 1,0)</f>
        <v>0</v>
      </c>
      <c r="AI432" s="4"/>
      <c r="AJ432" s="4"/>
      <c r="AK432" s="4"/>
      <c r="AL432" s="4"/>
      <c r="AM432" s="4"/>
      <c r="AN432" s="4"/>
      <c r="AO432" s="8"/>
      <c r="AP432" s="18">
        <f t="shared" ca="1" si="179"/>
        <v>3196.5726599620266</v>
      </c>
      <c r="AQ432" s="19"/>
      <c r="AR432" s="23">
        <f ca="1">IF(Table1[[#This Row],[Debt]]&gt;$AS$2,1,0)</f>
        <v>1</v>
      </c>
      <c r="AS432" s="24"/>
      <c r="AT432" s="24"/>
      <c r="AU432" s="19"/>
      <c r="AV432" s="24"/>
      <c r="AW432" s="82">
        <f ca="1">Table1[[#This Row],[Mortage left]]/Table1[[#This Row],[Value of the house]]</f>
        <v>0.80391714965223371</v>
      </c>
      <c r="AX432" s="29">
        <f t="shared" ca="1" si="180"/>
        <v>0</v>
      </c>
      <c r="AY432" s="30"/>
      <c r="AZ432" s="19"/>
      <c r="BA432" s="68">
        <f ca="1" xml:space="preserve"> IF(Table1[[#This Row],[Area]]="Sedi Beshr",Table1[[#This Row],[Income]],0)</f>
        <v>0</v>
      </c>
      <c r="BB432" s="65"/>
      <c r="BC432" s="65">
        <f ca="1" xml:space="preserve"> IF(Table1[[#This Row],[Area]]="Miami",Table1[[#This Row],[Income]],0)</f>
        <v>0</v>
      </c>
      <c r="BD432" s="65"/>
      <c r="BE432" s="65">
        <f ca="1" xml:space="preserve"> IF(Table1[[#This Row],[Area]]="El-Shatbi",Table1[[#This Row],[Income]],0)</f>
        <v>0</v>
      </c>
      <c r="BF432" s="65"/>
      <c r="BG432" s="65">
        <f ca="1" xml:space="preserve"> IF(Table1[[#This Row],[Area]]="el-Hanovil",Table1[[#This Row],[Income]],0)</f>
        <v>4374</v>
      </c>
      <c r="BH432" s="65"/>
      <c r="BI432" s="65">
        <f ca="1" xml:space="preserve"> IF(Table1[[#This Row],[Area]]="El-Dekhila",Table1[[#This Row],[Income]],0)</f>
        <v>0</v>
      </c>
      <c r="BJ432" s="66"/>
      <c r="BK432" s="16"/>
      <c r="BL432" s="68">
        <f ca="1"/>
        <v>0</v>
      </c>
      <c r="BM432" s="65"/>
      <c r="BN432" s="65">
        <f ca="1"/>
        <v>0</v>
      </c>
      <c r="BO432" s="65"/>
      <c r="BP432" s="65">
        <f ca="1"/>
        <v>0</v>
      </c>
      <c r="BQ432" s="65"/>
      <c r="BR432" s="65">
        <f ca="1"/>
        <v>1891</v>
      </c>
      <c r="BS432" s="65"/>
      <c r="BT432" s="65">
        <f ca="1"/>
        <v>0</v>
      </c>
      <c r="BU432" s="24"/>
      <c r="BV432" s="65">
        <f ca="1"/>
        <v>0</v>
      </c>
      <c r="BW432" s="19"/>
      <c r="BX432" s="16"/>
      <c r="BY432" s="56">
        <f ca="1">IF(Table1[[#This Row],[Debt]]&gt;Table1[[#This Row],[Income]],1,0)</f>
        <v>1</v>
      </c>
      <c r="BZ432" s="19"/>
      <c r="CA432" s="24"/>
      <c r="CB432" s="76">
        <f t="shared" ca="1" si="181"/>
        <v>22</v>
      </c>
      <c r="CC432" s="24"/>
      <c r="CD432" s="19"/>
      <c r="CE432" s="16"/>
      <c r="CF432" s="16"/>
      <c r="CG432" s="16"/>
      <c r="CH432" s="16"/>
    </row>
    <row r="433" spans="1:86" x14ac:dyDescent="0.35">
      <c r="A433" s="1">
        <f t="shared" ca="1" si="157"/>
        <v>0</v>
      </c>
      <c r="B433" s="1" t="str">
        <f t="shared" ca="1" si="158"/>
        <v>Men</v>
      </c>
      <c r="C433" s="1">
        <f t="shared" ca="1" si="159"/>
        <v>26</v>
      </c>
      <c r="D433" s="1">
        <f t="shared" ca="1" si="160"/>
        <v>3</v>
      </c>
      <c r="E433" s="1" t="str">
        <f t="shared" ca="1" si="161"/>
        <v>teaching</v>
      </c>
      <c r="F433" s="1">
        <f t="shared" ca="1" si="162"/>
        <v>3</v>
      </c>
      <c r="G433" s="1" t="str">
        <f t="shared" ca="1" si="163"/>
        <v>university</v>
      </c>
      <c r="H433" s="1">
        <f t="shared" ca="1" si="164"/>
        <v>0</v>
      </c>
      <c r="I433" s="1">
        <f t="shared" ca="1" si="156"/>
        <v>3</v>
      </c>
      <c r="J433" s="70">
        <f t="shared" ca="1" si="165"/>
        <v>6403</v>
      </c>
      <c r="K433" s="1">
        <f t="shared" ca="1" si="166"/>
        <v>4</v>
      </c>
      <c r="L433" s="1" t="str">
        <f t="shared" ca="1" si="167"/>
        <v>El-Dekhila</v>
      </c>
      <c r="M433" s="70">
        <f t="shared" ca="1" si="168"/>
        <v>32015</v>
      </c>
      <c r="N433" s="70">
        <f t="shared" ca="1" si="169"/>
        <v>2723.008461763473</v>
      </c>
      <c r="O433" s="70">
        <f t="shared" ca="1" si="170"/>
        <v>841.66787449487174</v>
      </c>
      <c r="P433" s="70">
        <f t="shared" ca="1" si="171"/>
        <v>520</v>
      </c>
      <c r="Q433" s="70">
        <f t="shared" ca="1" si="172"/>
        <v>11016.440718520424</v>
      </c>
      <c r="R433" s="70">
        <f t="shared" ca="1" si="173"/>
        <v>9101.2286999173884</v>
      </c>
      <c r="S433" s="70">
        <f t="shared" ca="1" si="174"/>
        <v>41957.896574412262</v>
      </c>
      <c r="T433" s="70">
        <f t="shared" ca="1" si="175"/>
        <v>14259.449180283897</v>
      </c>
      <c r="U433" s="70">
        <f t="shared" ca="1" si="176"/>
        <v>27698.447394128365</v>
      </c>
      <c r="W433" s="7">
        <f t="shared" ca="1" si="177"/>
        <v>0</v>
      </c>
      <c r="X433" s="4">
        <f t="shared" ca="1" si="178"/>
        <v>1</v>
      </c>
      <c r="Y433" s="4"/>
      <c r="Z433" s="4"/>
      <c r="AA433" s="8"/>
      <c r="AC433" s="7">
        <f ca="1">IF(Table1[[#This Row],[field of work]] = "teaching",1,0)</f>
        <v>1</v>
      </c>
      <c r="AD433" s="4">
        <f ca="1">IF(Table1[[#This Row],[field of work]] = "health", 1,0)</f>
        <v>0</v>
      </c>
      <c r="AE433" s="4">
        <f ca="1">IF(Table1[[#This Row],[field of work]] = "construction", 1,0)</f>
        <v>0</v>
      </c>
      <c r="AF433" s="4">
        <f ca="1">IF(Table1[[#This Row],[field of work]] = "IT", 1,0)</f>
        <v>0</v>
      </c>
      <c r="AG433" s="4">
        <f ca="1">IF(Table1[[#This Row],[field of work]] = "general work", 1,0)</f>
        <v>0</v>
      </c>
      <c r="AH433" s="4">
        <f ca="1">IF(Table1[[#This Row],[field of work]] = "agriculture", 1,0)</f>
        <v>0</v>
      </c>
      <c r="AI433" s="4"/>
      <c r="AJ433" s="4"/>
      <c r="AK433" s="4"/>
      <c r="AL433" s="4"/>
      <c r="AM433" s="4"/>
      <c r="AN433" s="4"/>
      <c r="AO433" s="8"/>
      <c r="AP433" s="18">
        <f t="shared" ca="1" si="179"/>
        <v>280.55595816495725</v>
      </c>
      <c r="AQ433" s="19"/>
      <c r="AR433" s="23">
        <f ca="1">IF(Table1[[#This Row],[Debt]]&gt;$AS$2,1,0)</f>
        <v>1</v>
      </c>
      <c r="AS433" s="24"/>
      <c r="AT433" s="24"/>
      <c r="AU433" s="19"/>
      <c r="AV433" s="24"/>
      <c r="AW433" s="82">
        <f ca="1">Table1[[#This Row],[Mortage left]]/Table1[[#This Row],[Value of the house]]</f>
        <v>8.5054145299499395E-2</v>
      </c>
      <c r="AX433" s="29">
        <f t="shared" ca="1" si="180"/>
        <v>1</v>
      </c>
      <c r="AY433" s="30"/>
      <c r="AZ433" s="19"/>
      <c r="BA433" s="68">
        <f ca="1" xml:space="preserve"> IF(Table1[[#This Row],[Area]]="Sedi Beshr",Table1[[#This Row],[Income]],0)</f>
        <v>0</v>
      </c>
      <c r="BB433" s="65"/>
      <c r="BC433" s="65">
        <f ca="1" xml:space="preserve"> IF(Table1[[#This Row],[Area]]="Miami",Table1[[#This Row],[Income]],0)</f>
        <v>0</v>
      </c>
      <c r="BD433" s="65"/>
      <c r="BE433" s="65">
        <f ca="1" xml:space="preserve"> IF(Table1[[#This Row],[Area]]="El-Shatbi",Table1[[#This Row],[Income]],0)</f>
        <v>0</v>
      </c>
      <c r="BF433" s="65"/>
      <c r="BG433" s="65">
        <f ca="1" xml:space="preserve"> IF(Table1[[#This Row],[Area]]="el-Hanovil",Table1[[#This Row],[Income]],0)</f>
        <v>0</v>
      </c>
      <c r="BH433" s="65"/>
      <c r="BI433" s="65">
        <f ca="1" xml:space="preserve"> IF(Table1[[#This Row],[Area]]="El-Dekhila",Table1[[#This Row],[Income]],0)</f>
        <v>6403</v>
      </c>
      <c r="BJ433" s="66"/>
      <c r="BK433" s="16"/>
      <c r="BL433" s="68">
        <f ca="1"/>
        <v>4374</v>
      </c>
      <c r="BM433" s="65"/>
      <c r="BN433" s="65">
        <f ca="1"/>
        <v>0</v>
      </c>
      <c r="BO433" s="65"/>
      <c r="BP433" s="65">
        <f ca="1"/>
        <v>0</v>
      </c>
      <c r="BQ433" s="65"/>
      <c r="BR433" s="65">
        <f ca="1"/>
        <v>0</v>
      </c>
      <c r="BS433" s="65"/>
      <c r="BT433" s="65">
        <f ca="1"/>
        <v>0</v>
      </c>
      <c r="BU433" s="24"/>
      <c r="BV433" s="65">
        <f ca="1"/>
        <v>0</v>
      </c>
      <c r="BW433" s="19"/>
      <c r="BX433" s="16"/>
      <c r="BY433" s="56">
        <f ca="1">IF(Table1[[#This Row],[Debt]]&gt;Table1[[#This Row],[Income]],1,0)</f>
        <v>1</v>
      </c>
      <c r="BZ433" s="19"/>
      <c r="CA433" s="24"/>
      <c r="CB433" s="76">
        <f t="shared" ca="1" si="181"/>
        <v>22</v>
      </c>
      <c r="CC433" s="24"/>
      <c r="CD433" s="19"/>
      <c r="CE433" s="16"/>
      <c r="CF433" s="16"/>
      <c r="CG433" s="16"/>
      <c r="CH433" s="16"/>
    </row>
    <row r="434" spans="1:86" x14ac:dyDescent="0.35">
      <c r="A434" s="1">
        <f t="shared" ca="1" si="157"/>
        <v>1</v>
      </c>
      <c r="B434" s="1" t="str">
        <f t="shared" ca="1" si="158"/>
        <v>Women</v>
      </c>
      <c r="C434" s="1">
        <f t="shared" ca="1" si="159"/>
        <v>37</v>
      </c>
      <c r="D434" s="1">
        <f t="shared" ca="1" si="160"/>
        <v>5</v>
      </c>
      <c r="E434" s="1" t="str">
        <f t="shared" ca="1" si="161"/>
        <v>general work</v>
      </c>
      <c r="F434" s="1">
        <f t="shared" ca="1" si="162"/>
        <v>3</v>
      </c>
      <c r="G434" s="1" t="str">
        <f t="shared" ca="1" si="163"/>
        <v>university</v>
      </c>
      <c r="H434" s="1">
        <f t="shared" ca="1" si="164"/>
        <v>0</v>
      </c>
      <c r="I434" s="1">
        <f t="shared" ca="1" si="156"/>
        <v>1</v>
      </c>
      <c r="J434" s="70">
        <f t="shared" ca="1" si="165"/>
        <v>2409</v>
      </c>
      <c r="K434" s="1">
        <f t="shared" ca="1" si="166"/>
        <v>3</v>
      </c>
      <c r="L434" s="1" t="str">
        <f t="shared" ca="1" si="167"/>
        <v>El-Hanovil</v>
      </c>
      <c r="M434" s="70">
        <f t="shared" ca="1" si="168"/>
        <v>12045</v>
      </c>
      <c r="N434" s="70">
        <f t="shared" ca="1" si="169"/>
        <v>4334.9285550132681</v>
      </c>
      <c r="O434" s="70">
        <f t="shared" ca="1" si="170"/>
        <v>177.78248692914204</v>
      </c>
      <c r="P434" s="70">
        <f t="shared" ca="1" si="171"/>
        <v>65</v>
      </c>
      <c r="Q434" s="70">
        <f t="shared" ca="1" si="172"/>
        <v>384.99944413229321</v>
      </c>
      <c r="R434" s="70">
        <f t="shared" ca="1" si="173"/>
        <v>715.16009734331215</v>
      </c>
      <c r="S434" s="70">
        <f t="shared" ca="1" si="174"/>
        <v>12937.942584272454</v>
      </c>
      <c r="T434" s="70">
        <f t="shared" ca="1" si="175"/>
        <v>4784.9279991455614</v>
      </c>
      <c r="U434" s="70">
        <f t="shared" ca="1" si="176"/>
        <v>8153.0145851268926</v>
      </c>
      <c r="W434" s="7">
        <f t="shared" ca="1" si="177"/>
        <v>1</v>
      </c>
      <c r="X434" s="4">
        <f t="shared" ca="1" si="178"/>
        <v>0</v>
      </c>
      <c r="Y434" s="4"/>
      <c r="Z434" s="4"/>
      <c r="AA434" s="8"/>
      <c r="AC434" s="7">
        <f ca="1">IF(Table1[[#This Row],[field of work]] = "teaching",1,0)</f>
        <v>0</v>
      </c>
      <c r="AD434" s="4">
        <f ca="1">IF(Table1[[#This Row],[field of work]] = "health", 1,0)</f>
        <v>0</v>
      </c>
      <c r="AE434" s="4">
        <f ca="1">IF(Table1[[#This Row],[field of work]] = "construction", 1,0)</f>
        <v>0</v>
      </c>
      <c r="AF434" s="4">
        <f ca="1">IF(Table1[[#This Row],[field of work]] = "IT", 1,0)</f>
        <v>0</v>
      </c>
      <c r="AG434" s="4">
        <f ca="1">IF(Table1[[#This Row],[field of work]] = "general work", 1,0)</f>
        <v>1</v>
      </c>
      <c r="AH434" s="4">
        <f ca="1">IF(Table1[[#This Row],[field of work]] = "agriculture", 1,0)</f>
        <v>0</v>
      </c>
      <c r="AI434" s="4"/>
      <c r="AJ434" s="4"/>
      <c r="AK434" s="4"/>
      <c r="AL434" s="4"/>
      <c r="AM434" s="4"/>
      <c r="AN434" s="4"/>
      <c r="AO434" s="8"/>
      <c r="AP434" s="18">
        <f t="shared" ca="1" si="179"/>
        <v>177.78248692914204</v>
      </c>
      <c r="AQ434" s="19"/>
      <c r="AR434" s="23">
        <f ca="1">IF(Table1[[#This Row],[Debt]]&gt;$AS$2,1,0)</f>
        <v>0</v>
      </c>
      <c r="AS434" s="24"/>
      <c r="AT434" s="24"/>
      <c r="AU434" s="19"/>
      <c r="AV434" s="24"/>
      <c r="AW434" s="82">
        <f ca="1">Table1[[#This Row],[Mortage left]]/Table1[[#This Row],[Value of the house]]</f>
        <v>0.35989444209325594</v>
      </c>
      <c r="AX434" s="29">
        <f t="shared" ca="1" si="180"/>
        <v>0</v>
      </c>
      <c r="AY434" s="30"/>
      <c r="AZ434" s="19"/>
      <c r="BA434" s="68">
        <f ca="1" xml:space="preserve"> IF(Table1[[#This Row],[Area]]="Sedi Beshr",Table1[[#This Row],[Income]],0)</f>
        <v>0</v>
      </c>
      <c r="BB434" s="65"/>
      <c r="BC434" s="65">
        <f ca="1" xml:space="preserve"> IF(Table1[[#This Row],[Area]]="Miami",Table1[[#This Row],[Income]],0)</f>
        <v>0</v>
      </c>
      <c r="BD434" s="65"/>
      <c r="BE434" s="65">
        <f ca="1" xml:space="preserve"> IF(Table1[[#This Row],[Area]]="El-Shatbi",Table1[[#This Row],[Income]],0)</f>
        <v>0</v>
      </c>
      <c r="BF434" s="65"/>
      <c r="BG434" s="65">
        <f ca="1" xml:space="preserve"> IF(Table1[[#This Row],[Area]]="el-Hanovil",Table1[[#This Row],[Income]],0)</f>
        <v>2409</v>
      </c>
      <c r="BH434" s="65"/>
      <c r="BI434" s="65">
        <f ca="1" xml:space="preserve"> IF(Table1[[#This Row],[Area]]="El-Dekhila",Table1[[#This Row],[Income]],0)</f>
        <v>0</v>
      </c>
      <c r="BJ434" s="66"/>
      <c r="BK434" s="16"/>
      <c r="BL434" s="68">
        <f ca="1"/>
        <v>0</v>
      </c>
      <c r="BM434" s="65"/>
      <c r="BN434" s="65">
        <f ca="1"/>
        <v>0</v>
      </c>
      <c r="BO434" s="65"/>
      <c r="BP434" s="65">
        <f ca="1"/>
        <v>6403</v>
      </c>
      <c r="BQ434" s="65"/>
      <c r="BR434" s="65">
        <f ca="1"/>
        <v>0</v>
      </c>
      <c r="BS434" s="65"/>
      <c r="BT434" s="65">
        <f ca="1"/>
        <v>0</v>
      </c>
      <c r="BU434" s="24"/>
      <c r="BV434" s="65">
        <f ca="1"/>
        <v>0</v>
      </c>
      <c r="BW434" s="19"/>
      <c r="BX434" s="16"/>
      <c r="BY434" s="56">
        <f ca="1">IF(Table1[[#This Row],[Debt]]&gt;Table1[[#This Row],[Income]],1,0)</f>
        <v>0</v>
      </c>
      <c r="BZ434" s="19"/>
      <c r="CA434" s="24"/>
      <c r="CB434" s="76">
        <f t="shared" ca="1" si="181"/>
        <v>26</v>
      </c>
      <c r="CC434" s="24"/>
      <c r="CD434" s="19"/>
      <c r="CE434" s="16"/>
      <c r="CF434" s="16"/>
      <c r="CG434" s="16"/>
      <c r="CH434" s="16"/>
    </row>
    <row r="435" spans="1:86" x14ac:dyDescent="0.35">
      <c r="A435" s="1">
        <f t="shared" ca="1" si="157"/>
        <v>1</v>
      </c>
      <c r="B435" s="1" t="str">
        <f t="shared" ca="1" si="158"/>
        <v>Women</v>
      </c>
      <c r="C435" s="1">
        <f t="shared" ca="1" si="159"/>
        <v>26</v>
      </c>
      <c r="D435" s="1">
        <f t="shared" ca="1" si="160"/>
        <v>2</v>
      </c>
      <c r="E435" s="1" t="str">
        <f t="shared" ca="1" si="161"/>
        <v>construction</v>
      </c>
      <c r="F435" s="1">
        <f t="shared" ca="1" si="162"/>
        <v>2</v>
      </c>
      <c r="G435" s="1" t="str">
        <f t="shared" ca="1" si="163"/>
        <v>college</v>
      </c>
      <c r="H435" s="1">
        <f t="shared" ca="1" si="164"/>
        <v>2</v>
      </c>
      <c r="I435" s="1">
        <f t="shared" ca="1" si="156"/>
        <v>3</v>
      </c>
      <c r="J435" s="70">
        <f t="shared" ca="1" si="165"/>
        <v>5567</v>
      </c>
      <c r="K435" s="1">
        <f t="shared" ca="1" si="166"/>
        <v>2</v>
      </c>
      <c r="L435" s="1" t="str">
        <f t="shared" ca="1" si="167"/>
        <v>Miami</v>
      </c>
      <c r="M435" s="70">
        <f t="shared" ca="1" si="168"/>
        <v>16701</v>
      </c>
      <c r="N435" s="70">
        <f t="shared" ca="1" si="169"/>
        <v>12218.961140784064</v>
      </c>
      <c r="O435" s="70">
        <f t="shared" ca="1" si="170"/>
        <v>12052.722696645467</v>
      </c>
      <c r="P435" s="70">
        <f t="shared" ca="1" si="171"/>
        <v>10371</v>
      </c>
      <c r="Q435" s="70">
        <f t="shared" ca="1" si="172"/>
        <v>1291.3744367460001</v>
      </c>
      <c r="R435" s="70">
        <f t="shared" ca="1" si="173"/>
        <v>1162.1685631701455</v>
      </c>
      <c r="S435" s="70">
        <f t="shared" ca="1" si="174"/>
        <v>29915.891259815613</v>
      </c>
      <c r="T435" s="70">
        <f t="shared" ca="1" si="175"/>
        <v>23881.335577530062</v>
      </c>
      <c r="U435" s="70">
        <f t="shared" ca="1" si="176"/>
        <v>6034.5556822855506</v>
      </c>
      <c r="W435" s="7">
        <f t="shared" ca="1" si="177"/>
        <v>1</v>
      </c>
      <c r="X435" s="4">
        <f t="shared" ca="1" si="178"/>
        <v>0</v>
      </c>
      <c r="Y435" s="4"/>
      <c r="Z435" s="4"/>
      <c r="AA435" s="8"/>
      <c r="AC435" s="7">
        <f ca="1">IF(Table1[[#This Row],[field of work]] = "teaching",1,0)</f>
        <v>0</v>
      </c>
      <c r="AD435" s="4">
        <f ca="1">IF(Table1[[#This Row],[field of work]] = "health", 1,0)</f>
        <v>0</v>
      </c>
      <c r="AE435" s="4">
        <f ca="1">IF(Table1[[#This Row],[field of work]] = "construction", 1,0)</f>
        <v>1</v>
      </c>
      <c r="AF435" s="4">
        <f ca="1">IF(Table1[[#This Row],[field of work]] = "IT", 1,0)</f>
        <v>0</v>
      </c>
      <c r="AG435" s="4">
        <f ca="1">IF(Table1[[#This Row],[field of work]] = "general work", 1,0)</f>
        <v>0</v>
      </c>
      <c r="AH435" s="4">
        <f ca="1">IF(Table1[[#This Row],[field of work]] = "agriculture", 1,0)</f>
        <v>0</v>
      </c>
      <c r="AI435" s="4"/>
      <c r="AJ435" s="4"/>
      <c r="AK435" s="4"/>
      <c r="AL435" s="4"/>
      <c r="AM435" s="4"/>
      <c r="AN435" s="4"/>
      <c r="AO435" s="8"/>
      <c r="AP435" s="18">
        <f t="shared" ca="1" si="179"/>
        <v>4017.5742322151559</v>
      </c>
      <c r="AQ435" s="19"/>
      <c r="AR435" s="23">
        <f ca="1">IF(Table1[[#This Row],[Debt]]&gt;$AS$2,1,0)</f>
        <v>1</v>
      </c>
      <c r="AS435" s="24"/>
      <c r="AT435" s="24"/>
      <c r="AU435" s="19"/>
      <c r="AV435" s="24"/>
      <c r="AW435" s="82">
        <f ca="1">Table1[[#This Row],[Mortage left]]/Table1[[#This Row],[Value of the house]]</f>
        <v>0.73163050959727349</v>
      </c>
      <c r="AX435" s="29">
        <f t="shared" ca="1" si="180"/>
        <v>0</v>
      </c>
      <c r="AY435" s="30"/>
      <c r="AZ435" s="19"/>
      <c r="BA435" s="68">
        <f ca="1" xml:space="preserve"> IF(Table1[[#This Row],[Area]]="Sedi Beshr",Table1[[#This Row],[Income]],0)</f>
        <v>0</v>
      </c>
      <c r="BB435" s="65"/>
      <c r="BC435" s="65">
        <f ca="1" xml:space="preserve"> IF(Table1[[#This Row],[Area]]="Miami",Table1[[#This Row],[Income]],0)</f>
        <v>5567</v>
      </c>
      <c r="BD435" s="65"/>
      <c r="BE435" s="65">
        <f ca="1" xml:space="preserve"> IF(Table1[[#This Row],[Area]]="El-Shatbi",Table1[[#This Row],[Income]],0)</f>
        <v>0</v>
      </c>
      <c r="BF435" s="65"/>
      <c r="BG435" s="65">
        <f ca="1" xml:space="preserve"> IF(Table1[[#This Row],[Area]]="el-Hanovil",Table1[[#This Row],[Income]],0)</f>
        <v>0</v>
      </c>
      <c r="BH435" s="65"/>
      <c r="BI435" s="65">
        <f ca="1" xml:space="preserve"> IF(Table1[[#This Row],[Area]]="El-Dekhila",Table1[[#This Row],[Income]],0)</f>
        <v>0</v>
      </c>
      <c r="BJ435" s="66"/>
      <c r="BK435" s="16"/>
      <c r="BL435" s="68">
        <f ca="1"/>
        <v>0</v>
      </c>
      <c r="BM435" s="65"/>
      <c r="BN435" s="65">
        <f ca="1"/>
        <v>0</v>
      </c>
      <c r="BO435" s="65"/>
      <c r="BP435" s="65">
        <f ca="1"/>
        <v>0</v>
      </c>
      <c r="BQ435" s="65"/>
      <c r="BR435" s="65">
        <f ca="1"/>
        <v>0</v>
      </c>
      <c r="BS435" s="65"/>
      <c r="BT435" s="65">
        <f ca="1"/>
        <v>2409</v>
      </c>
      <c r="BU435" s="24"/>
      <c r="BV435" s="65">
        <f ca="1"/>
        <v>0</v>
      </c>
      <c r="BW435" s="19"/>
      <c r="BX435" s="16"/>
      <c r="BY435" s="56">
        <f ca="1">IF(Table1[[#This Row],[Debt]]&gt;Table1[[#This Row],[Income]],1,0)</f>
        <v>0</v>
      </c>
      <c r="BZ435" s="19"/>
      <c r="CA435" s="24"/>
      <c r="CB435" s="76">
        <f t="shared" ca="1" si="181"/>
        <v>37</v>
      </c>
      <c r="CC435" s="24"/>
      <c r="CD435" s="19"/>
      <c r="CE435" s="16"/>
      <c r="CF435" s="16"/>
      <c r="CG435" s="16"/>
      <c r="CH435" s="16"/>
    </row>
    <row r="436" spans="1:86" x14ac:dyDescent="0.35">
      <c r="A436" s="1">
        <f t="shared" ca="1" si="157"/>
        <v>1</v>
      </c>
      <c r="B436" s="1" t="str">
        <f t="shared" ca="1" si="158"/>
        <v>Women</v>
      </c>
      <c r="C436" s="1">
        <f t="shared" ca="1" si="159"/>
        <v>30</v>
      </c>
      <c r="D436" s="1">
        <f t="shared" ca="1" si="160"/>
        <v>2</v>
      </c>
      <c r="E436" s="1" t="str">
        <f t="shared" ca="1" si="161"/>
        <v>construction</v>
      </c>
      <c r="F436" s="1">
        <f t="shared" ca="1" si="162"/>
        <v>3</v>
      </c>
      <c r="G436" s="1" t="str">
        <f t="shared" ca="1" si="163"/>
        <v>university</v>
      </c>
      <c r="H436" s="1">
        <f t="shared" ca="1" si="164"/>
        <v>1</v>
      </c>
      <c r="I436" s="1">
        <f t="shared" ca="1" si="156"/>
        <v>3</v>
      </c>
      <c r="J436" s="70">
        <f t="shared" ca="1" si="165"/>
        <v>1357</v>
      </c>
      <c r="K436" s="1">
        <f t="shared" ca="1" si="166"/>
        <v>2</v>
      </c>
      <c r="L436" s="1" t="str">
        <f t="shared" ca="1" si="167"/>
        <v>Miami</v>
      </c>
      <c r="M436" s="70">
        <f t="shared" ca="1" si="168"/>
        <v>6785</v>
      </c>
      <c r="N436" s="70">
        <f t="shared" ca="1" si="169"/>
        <v>6339.9264110340237</v>
      </c>
      <c r="O436" s="70">
        <f t="shared" ca="1" si="170"/>
        <v>663.75232817290839</v>
      </c>
      <c r="P436" s="70">
        <f t="shared" ca="1" si="171"/>
        <v>210</v>
      </c>
      <c r="Q436" s="70">
        <f t="shared" ca="1" si="172"/>
        <v>1731.003462796481</v>
      </c>
      <c r="R436" s="70">
        <f t="shared" ca="1" si="173"/>
        <v>1734.5018554291319</v>
      </c>
      <c r="S436" s="70">
        <f t="shared" ca="1" si="174"/>
        <v>9183.2541836020391</v>
      </c>
      <c r="T436" s="70">
        <f t="shared" ca="1" si="175"/>
        <v>8280.9298738305042</v>
      </c>
      <c r="U436" s="70">
        <f t="shared" ca="1" si="176"/>
        <v>902.3243097715349</v>
      </c>
      <c r="W436" s="7">
        <f t="shared" ca="1" si="177"/>
        <v>1</v>
      </c>
      <c r="X436" s="4">
        <f t="shared" ca="1" si="178"/>
        <v>0</v>
      </c>
      <c r="Y436" s="4"/>
      <c r="Z436" s="4"/>
      <c r="AA436" s="8"/>
      <c r="AC436" s="7">
        <f ca="1">IF(Table1[[#This Row],[field of work]] = "teaching",1,0)</f>
        <v>0</v>
      </c>
      <c r="AD436" s="4">
        <f ca="1">IF(Table1[[#This Row],[field of work]] = "health", 1,0)</f>
        <v>0</v>
      </c>
      <c r="AE436" s="4">
        <f ca="1">IF(Table1[[#This Row],[field of work]] = "construction", 1,0)</f>
        <v>1</v>
      </c>
      <c r="AF436" s="4">
        <f ca="1">IF(Table1[[#This Row],[field of work]] = "IT", 1,0)</f>
        <v>0</v>
      </c>
      <c r="AG436" s="4">
        <f ca="1">IF(Table1[[#This Row],[field of work]] = "general work", 1,0)</f>
        <v>0</v>
      </c>
      <c r="AH436" s="4">
        <f ca="1">IF(Table1[[#This Row],[field of work]] = "agriculture", 1,0)</f>
        <v>0</v>
      </c>
      <c r="AI436" s="4"/>
      <c r="AJ436" s="4"/>
      <c r="AK436" s="4"/>
      <c r="AL436" s="4"/>
      <c r="AM436" s="4"/>
      <c r="AN436" s="4"/>
      <c r="AO436" s="8"/>
      <c r="AP436" s="18">
        <f t="shared" ca="1" si="179"/>
        <v>221.25077605763613</v>
      </c>
      <c r="AQ436" s="19"/>
      <c r="AR436" s="23">
        <f ca="1">IF(Table1[[#This Row],[Debt]]&gt;$AS$2,1,0)</f>
        <v>1</v>
      </c>
      <c r="AS436" s="24"/>
      <c r="AT436" s="24"/>
      <c r="AU436" s="19"/>
      <c r="AV436" s="24"/>
      <c r="AW436" s="82">
        <f ca="1">Table1[[#This Row],[Mortage left]]/Table1[[#This Row],[Value of the house]]</f>
        <v>0.93440330302638519</v>
      </c>
      <c r="AX436" s="29">
        <f t="shared" ca="1" si="180"/>
        <v>0</v>
      </c>
      <c r="AY436" s="30"/>
      <c r="AZ436" s="19"/>
      <c r="BA436" s="68">
        <f ca="1" xml:space="preserve"> IF(Table1[[#This Row],[Area]]="Sedi Beshr",Table1[[#This Row],[Income]],0)</f>
        <v>0</v>
      </c>
      <c r="BB436" s="65"/>
      <c r="BC436" s="65">
        <f ca="1" xml:space="preserve"> IF(Table1[[#This Row],[Area]]="Miami",Table1[[#This Row],[Income]],0)</f>
        <v>1357</v>
      </c>
      <c r="BD436" s="65"/>
      <c r="BE436" s="65">
        <f ca="1" xml:space="preserve"> IF(Table1[[#This Row],[Area]]="El-Shatbi",Table1[[#This Row],[Income]],0)</f>
        <v>0</v>
      </c>
      <c r="BF436" s="65"/>
      <c r="BG436" s="65">
        <f ca="1" xml:space="preserve"> IF(Table1[[#This Row],[Area]]="el-Hanovil",Table1[[#This Row],[Income]],0)</f>
        <v>0</v>
      </c>
      <c r="BH436" s="65"/>
      <c r="BI436" s="65">
        <f ca="1" xml:space="preserve"> IF(Table1[[#This Row],[Area]]="El-Dekhila",Table1[[#This Row],[Income]],0)</f>
        <v>0</v>
      </c>
      <c r="BJ436" s="66"/>
      <c r="BK436" s="16"/>
      <c r="BL436" s="68">
        <f ca="1"/>
        <v>0</v>
      </c>
      <c r="BM436" s="65"/>
      <c r="BN436" s="65">
        <f ca="1"/>
        <v>5567</v>
      </c>
      <c r="BO436" s="65"/>
      <c r="BP436" s="65">
        <f ca="1"/>
        <v>0</v>
      </c>
      <c r="BQ436" s="65"/>
      <c r="BR436" s="65">
        <f ca="1"/>
        <v>0</v>
      </c>
      <c r="BS436" s="65"/>
      <c r="BT436" s="65">
        <f ca="1"/>
        <v>0</v>
      </c>
      <c r="BU436" s="24"/>
      <c r="BV436" s="65">
        <f ca="1"/>
        <v>0</v>
      </c>
      <c r="BW436" s="19"/>
      <c r="BX436" s="16"/>
      <c r="BY436" s="56">
        <f ca="1">IF(Table1[[#This Row],[Debt]]&gt;Table1[[#This Row],[Income]],1,0)</f>
        <v>1</v>
      </c>
      <c r="BZ436" s="19"/>
      <c r="CA436" s="24"/>
      <c r="CB436" s="76">
        <f t="shared" ca="1" si="181"/>
        <v>26</v>
      </c>
      <c r="CC436" s="24"/>
      <c r="CD436" s="19"/>
      <c r="CE436" s="16"/>
      <c r="CF436" s="16"/>
      <c r="CG436" s="16"/>
      <c r="CH436" s="16"/>
    </row>
    <row r="437" spans="1:86" x14ac:dyDescent="0.35">
      <c r="A437" s="1">
        <f t="shared" ca="1" si="157"/>
        <v>0</v>
      </c>
      <c r="B437" s="1" t="str">
        <f t="shared" ca="1" si="158"/>
        <v>Men</v>
      </c>
      <c r="C437" s="1">
        <f t="shared" ca="1" si="159"/>
        <v>28</v>
      </c>
      <c r="D437" s="1">
        <f t="shared" ca="1" si="160"/>
        <v>2</v>
      </c>
      <c r="E437" s="1" t="str">
        <f t="shared" ca="1" si="161"/>
        <v>construction</v>
      </c>
      <c r="F437" s="1">
        <f t="shared" ca="1" si="162"/>
        <v>3</v>
      </c>
      <c r="G437" s="1" t="str">
        <f t="shared" ca="1" si="163"/>
        <v>university</v>
      </c>
      <c r="H437" s="1">
        <f t="shared" ca="1" si="164"/>
        <v>1</v>
      </c>
      <c r="I437" s="1">
        <f t="shared" ca="1" si="156"/>
        <v>2</v>
      </c>
      <c r="J437" s="70">
        <f t="shared" ca="1" si="165"/>
        <v>1703</v>
      </c>
      <c r="K437" s="1">
        <f t="shared" ca="1" si="166"/>
        <v>3</v>
      </c>
      <c r="L437" s="1" t="str">
        <f t="shared" ca="1" si="167"/>
        <v>El-Hanovil</v>
      </c>
      <c r="M437" s="70">
        <f t="shared" ca="1" si="168"/>
        <v>8515</v>
      </c>
      <c r="N437" s="70">
        <f t="shared" ca="1" si="169"/>
        <v>759.9017029508226</v>
      </c>
      <c r="O437" s="70">
        <f t="shared" ca="1" si="170"/>
        <v>2913.1356791817739</v>
      </c>
      <c r="P437" s="70">
        <f t="shared" ca="1" si="171"/>
        <v>2025</v>
      </c>
      <c r="Q437" s="70">
        <f t="shared" ca="1" si="172"/>
        <v>714.43628403633079</v>
      </c>
      <c r="R437" s="70">
        <f t="shared" ca="1" si="173"/>
        <v>437.34570726856606</v>
      </c>
      <c r="S437" s="70">
        <f t="shared" ca="1" si="174"/>
        <v>11865.481386450341</v>
      </c>
      <c r="T437" s="70">
        <f t="shared" ca="1" si="175"/>
        <v>3499.3379869871533</v>
      </c>
      <c r="U437" s="70">
        <f t="shared" ca="1" si="176"/>
        <v>8366.143399463188</v>
      </c>
      <c r="W437" s="7">
        <f t="shared" ca="1" si="177"/>
        <v>0</v>
      </c>
      <c r="X437" s="4">
        <f t="shared" ca="1" si="178"/>
        <v>1</v>
      </c>
      <c r="Y437" s="4"/>
      <c r="Z437" s="4"/>
      <c r="AA437" s="8"/>
      <c r="AC437" s="7">
        <f ca="1">IF(Table1[[#This Row],[field of work]] = "teaching",1,0)</f>
        <v>0</v>
      </c>
      <c r="AD437" s="4">
        <f ca="1">IF(Table1[[#This Row],[field of work]] = "health", 1,0)</f>
        <v>0</v>
      </c>
      <c r="AE437" s="4">
        <f ca="1">IF(Table1[[#This Row],[field of work]] = "construction", 1,0)</f>
        <v>1</v>
      </c>
      <c r="AF437" s="4">
        <f ca="1">IF(Table1[[#This Row],[field of work]] = "IT", 1,0)</f>
        <v>0</v>
      </c>
      <c r="AG437" s="4">
        <f ca="1">IF(Table1[[#This Row],[field of work]] = "general work", 1,0)</f>
        <v>0</v>
      </c>
      <c r="AH437" s="4">
        <f ca="1">IF(Table1[[#This Row],[field of work]] = "agriculture", 1,0)</f>
        <v>0</v>
      </c>
      <c r="AI437" s="4"/>
      <c r="AJ437" s="4"/>
      <c r="AK437" s="4"/>
      <c r="AL437" s="4"/>
      <c r="AM437" s="4"/>
      <c r="AN437" s="4"/>
      <c r="AO437" s="8"/>
      <c r="AP437" s="18">
        <f t="shared" ca="1" si="179"/>
        <v>1456.5678395908869</v>
      </c>
      <c r="AQ437" s="19"/>
      <c r="AR437" s="23">
        <f ca="1">IF(Table1[[#This Row],[Debt]]&gt;$AS$2,1,0)</f>
        <v>0</v>
      </c>
      <c r="AS437" s="24"/>
      <c r="AT437" s="24"/>
      <c r="AU437" s="19"/>
      <c r="AV437" s="24"/>
      <c r="AW437" s="82">
        <f ca="1">Table1[[#This Row],[Mortage left]]/Table1[[#This Row],[Value of the house]]</f>
        <v>8.9242713206203472E-2</v>
      </c>
      <c r="AX437" s="29">
        <f t="shared" ca="1" si="180"/>
        <v>1</v>
      </c>
      <c r="AY437" s="30"/>
      <c r="AZ437" s="19"/>
      <c r="BA437" s="68">
        <f ca="1" xml:space="preserve"> IF(Table1[[#This Row],[Area]]="Sedi Beshr",Table1[[#This Row],[Income]],0)</f>
        <v>0</v>
      </c>
      <c r="BB437" s="65"/>
      <c r="BC437" s="65">
        <f ca="1" xml:space="preserve"> IF(Table1[[#This Row],[Area]]="Miami",Table1[[#This Row],[Income]],0)</f>
        <v>0</v>
      </c>
      <c r="BD437" s="65"/>
      <c r="BE437" s="65">
        <f ca="1" xml:space="preserve"> IF(Table1[[#This Row],[Area]]="El-Shatbi",Table1[[#This Row],[Income]],0)</f>
        <v>0</v>
      </c>
      <c r="BF437" s="65"/>
      <c r="BG437" s="65">
        <f ca="1" xml:space="preserve"> IF(Table1[[#This Row],[Area]]="el-Hanovil",Table1[[#This Row],[Income]],0)</f>
        <v>1703</v>
      </c>
      <c r="BH437" s="65"/>
      <c r="BI437" s="65">
        <f ca="1" xml:space="preserve"> IF(Table1[[#This Row],[Area]]="El-Dekhila",Table1[[#This Row],[Income]],0)</f>
        <v>0</v>
      </c>
      <c r="BJ437" s="66"/>
      <c r="BK437" s="16"/>
      <c r="BL437" s="68">
        <f ca="1"/>
        <v>0</v>
      </c>
      <c r="BM437" s="65"/>
      <c r="BN437" s="65">
        <f ca="1"/>
        <v>1357</v>
      </c>
      <c r="BO437" s="65"/>
      <c r="BP437" s="65">
        <f ca="1"/>
        <v>0</v>
      </c>
      <c r="BQ437" s="65"/>
      <c r="BR437" s="65">
        <f ca="1"/>
        <v>0</v>
      </c>
      <c r="BS437" s="65"/>
      <c r="BT437" s="65">
        <f ca="1"/>
        <v>0</v>
      </c>
      <c r="BU437" s="24"/>
      <c r="BV437" s="65">
        <f ca="1"/>
        <v>0</v>
      </c>
      <c r="BW437" s="19"/>
      <c r="BX437" s="16"/>
      <c r="BY437" s="56">
        <f ca="1">IF(Table1[[#This Row],[Debt]]&gt;Table1[[#This Row],[Income]],1,0)</f>
        <v>0</v>
      </c>
      <c r="BZ437" s="19"/>
      <c r="CA437" s="24"/>
      <c r="CB437" s="76">
        <f t="shared" ca="1" si="181"/>
        <v>30</v>
      </c>
      <c r="CC437" s="24"/>
      <c r="CD437" s="19"/>
      <c r="CE437" s="16"/>
      <c r="CF437" s="16"/>
      <c r="CG437" s="16"/>
      <c r="CH437" s="16"/>
    </row>
    <row r="438" spans="1:86" x14ac:dyDescent="0.35">
      <c r="A438" s="1">
        <f t="shared" ca="1" si="157"/>
        <v>1</v>
      </c>
      <c r="B438" s="1" t="str">
        <f t="shared" ca="1" si="158"/>
        <v>Women</v>
      </c>
      <c r="C438" s="1">
        <f t="shared" ca="1" si="159"/>
        <v>25</v>
      </c>
      <c r="D438" s="1">
        <f t="shared" ca="1" si="160"/>
        <v>4</v>
      </c>
      <c r="E438" s="1" t="str">
        <f t="shared" ca="1" si="161"/>
        <v>IT</v>
      </c>
      <c r="F438" s="1">
        <f t="shared" ca="1" si="162"/>
        <v>2</v>
      </c>
      <c r="G438" s="1" t="str">
        <f t="shared" ca="1" si="163"/>
        <v>college</v>
      </c>
      <c r="H438" s="1">
        <f t="shared" ca="1" si="164"/>
        <v>2</v>
      </c>
      <c r="I438" s="1">
        <f t="shared" ca="1" si="156"/>
        <v>1</v>
      </c>
      <c r="J438" s="70">
        <f t="shared" ca="1" si="165"/>
        <v>1424</v>
      </c>
      <c r="K438" s="1">
        <f t="shared" ca="1" si="166"/>
        <v>1</v>
      </c>
      <c r="L438" s="1" t="str">
        <f t="shared" ca="1" si="167"/>
        <v>El-Shatbi</v>
      </c>
      <c r="M438" s="70">
        <f t="shared" ca="1" si="168"/>
        <v>8544</v>
      </c>
      <c r="N438" s="70">
        <f t="shared" ca="1" si="169"/>
        <v>4450.3394736048749</v>
      </c>
      <c r="O438" s="70">
        <f t="shared" ca="1" si="170"/>
        <v>1021.5122234426718</v>
      </c>
      <c r="P438" s="70">
        <f t="shared" ca="1" si="171"/>
        <v>223</v>
      </c>
      <c r="Q438" s="70">
        <f t="shared" ca="1" si="172"/>
        <v>570.94762726109855</v>
      </c>
      <c r="R438" s="70">
        <f t="shared" ca="1" si="173"/>
        <v>1822.3164213547118</v>
      </c>
      <c r="S438" s="70">
        <f t="shared" ca="1" si="174"/>
        <v>11387.828644797384</v>
      </c>
      <c r="T438" s="70">
        <f t="shared" ca="1" si="175"/>
        <v>5244.2871008659731</v>
      </c>
      <c r="U438" s="70">
        <f t="shared" ca="1" si="176"/>
        <v>6143.5415439314111</v>
      </c>
      <c r="W438" s="7">
        <f t="shared" ca="1" si="177"/>
        <v>1</v>
      </c>
      <c r="X438" s="4">
        <f t="shared" ca="1" si="178"/>
        <v>0</v>
      </c>
      <c r="Y438" s="4"/>
      <c r="Z438" s="4"/>
      <c r="AA438" s="8"/>
      <c r="AC438" s="7">
        <f ca="1">IF(Table1[[#This Row],[field of work]] = "teaching",1,0)</f>
        <v>0</v>
      </c>
      <c r="AD438" s="4">
        <f ca="1">IF(Table1[[#This Row],[field of work]] = "health", 1,0)</f>
        <v>0</v>
      </c>
      <c r="AE438" s="4">
        <f ca="1">IF(Table1[[#This Row],[field of work]] = "construction", 1,0)</f>
        <v>0</v>
      </c>
      <c r="AF438" s="4">
        <f ca="1">IF(Table1[[#This Row],[field of work]] = "IT", 1,0)</f>
        <v>1</v>
      </c>
      <c r="AG438" s="4">
        <f ca="1">IF(Table1[[#This Row],[field of work]] = "general work", 1,0)</f>
        <v>0</v>
      </c>
      <c r="AH438" s="4">
        <f ca="1">IF(Table1[[#This Row],[field of work]] = "agriculture", 1,0)</f>
        <v>0</v>
      </c>
      <c r="AI438" s="4"/>
      <c r="AJ438" s="4"/>
      <c r="AK438" s="4"/>
      <c r="AL438" s="4"/>
      <c r="AM438" s="4"/>
      <c r="AN438" s="4"/>
      <c r="AO438" s="8"/>
      <c r="AP438" s="18">
        <f t="shared" ca="1" si="179"/>
        <v>1021.5122234426718</v>
      </c>
      <c r="AQ438" s="19"/>
      <c r="AR438" s="23">
        <f ca="1">IF(Table1[[#This Row],[Debt]]&gt;$AS$2,1,0)</f>
        <v>0</v>
      </c>
      <c r="AS438" s="24"/>
      <c r="AT438" s="24"/>
      <c r="AU438" s="19"/>
      <c r="AV438" s="24"/>
      <c r="AW438" s="82">
        <f ca="1">Table1[[#This Row],[Mortage left]]/Table1[[#This Row],[Value of the house]]</f>
        <v>0.52087306573090764</v>
      </c>
      <c r="AX438" s="29">
        <f t="shared" ca="1" si="180"/>
        <v>0</v>
      </c>
      <c r="AY438" s="30"/>
      <c r="AZ438" s="19"/>
      <c r="BA438" s="68">
        <f ca="1" xml:space="preserve"> IF(Table1[[#This Row],[Area]]="Sedi Beshr",Table1[[#This Row],[Income]],0)</f>
        <v>0</v>
      </c>
      <c r="BB438" s="65"/>
      <c r="BC438" s="65">
        <f ca="1" xml:space="preserve"> IF(Table1[[#This Row],[Area]]="Miami",Table1[[#This Row],[Income]],0)</f>
        <v>0</v>
      </c>
      <c r="BD438" s="65"/>
      <c r="BE438" s="65">
        <f ca="1" xml:space="preserve"> IF(Table1[[#This Row],[Area]]="El-Shatbi",Table1[[#This Row],[Income]],0)</f>
        <v>1424</v>
      </c>
      <c r="BF438" s="65"/>
      <c r="BG438" s="65">
        <f ca="1" xml:space="preserve"> IF(Table1[[#This Row],[Area]]="el-Hanovil",Table1[[#This Row],[Income]],0)</f>
        <v>0</v>
      </c>
      <c r="BH438" s="65"/>
      <c r="BI438" s="65">
        <f ca="1" xml:space="preserve"> IF(Table1[[#This Row],[Area]]="El-Dekhila",Table1[[#This Row],[Income]],0)</f>
        <v>0</v>
      </c>
      <c r="BJ438" s="66"/>
      <c r="BK438" s="16"/>
      <c r="BL438" s="68">
        <f ca="1"/>
        <v>0</v>
      </c>
      <c r="BM438" s="65"/>
      <c r="BN438" s="65">
        <f ca="1"/>
        <v>1703</v>
      </c>
      <c r="BO438" s="65"/>
      <c r="BP438" s="65">
        <f ca="1"/>
        <v>0</v>
      </c>
      <c r="BQ438" s="65"/>
      <c r="BR438" s="65">
        <f ca="1"/>
        <v>0</v>
      </c>
      <c r="BS438" s="65"/>
      <c r="BT438" s="65">
        <f ca="1"/>
        <v>0</v>
      </c>
      <c r="BU438" s="24"/>
      <c r="BV438" s="65">
        <f ca="1"/>
        <v>0</v>
      </c>
      <c r="BW438" s="19"/>
      <c r="BX438" s="16"/>
      <c r="BY438" s="56">
        <f ca="1">IF(Table1[[#This Row],[Debt]]&gt;Table1[[#This Row],[Income]],1,0)</f>
        <v>0</v>
      </c>
      <c r="BZ438" s="19"/>
      <c r="CA438" s="24"/>
      <c r="CB438" s="76">
        <f t="shared" ca="1" si="181"/>
        <v>28</v>
      </c>
      <c r="CC438" s="24"/>
      <c r="CD438" s="19"/>
      <c r="CE438" s="16"/>
      <c r="CF438" s="16"/>
      <c r="CG438" s="16"/>
      <c r="CH438" s="16"/>
    </row>
    <row r="439" spans="1:86" x14ac:dyDescent="0.35">
      <c r="A439" s="1">
        <f t="shared" ca="1" si="157"/>
        <v>0</v>
      </c>
      <c r="B439" s="1" t="str">
        <f t="shared" ca="1" si="158"/>
        <v>Men</v>
      </c>
      <c r="C439" s="1">
        <f t="shared" ca="1" si="159"/>
        <v>23</v>
      </c>
      <c r="D439" s="1">
        <f t="shared" ca="1" si="160"/>
        <v>3</v>
      </c>
      <c r="E439" s="1" t="str">
        <f t="shared" ca="1" si="161"/>
        <v>teaching</v>
      </c>
      <c r="F439" s="1">
        <f t="shared" ca="1" si="162"/>
        <v>1</v>
      </c>
      <c r="G439" s="1" t="str">
        <f t="shared" ca="1" si="163"/>
        <v>High school</v>
      </c>
      <c r="H439" s="1">
        <f t="shared" ca="1" si="164"/>
        <v>1</v>
      </c>
      <c r="I439" s="1">
        <f t="shared" ca="1" si="156"/>
        <v>2</v>
      </c>
      <c r="J439" s="70">
        <f t="shared" ca="1" si="165"/>
        <v>6261</v>
      </c>
      <c r="K439" s="1">
        <f t="shared" ca="1" si="166"/>
        <v>3</v>
      </c>
      <c r="L439" s="1" t="str">
        <f t="shared" ca="1" si="167"/>
        <v>El-Hanovil</v>
      </c>
      <c r="M439" s="70">
        <f t="shared" ca="1" si="168"/>
        <v>31305</v>
      </c>
      <c r="N439" s="70">
        <f t="shared" ca="1" si="169"/>
        <v>10258.578447473756</v>
      </c>
      <c r="O439" s="70">
        <f t="shared" ca="1" si="170"/>
        <v>7507.863076681545</v>
      </c>
      <c r="P439" s="70">
        <f t="shared" ca="1" si="171"/>
        <v>5218</v>
      </c>
      <c r="Q439" s="70">
        <f t="shared" ca="1" si="172"/>
        <v>8579.8202341075503</v>
      </c>
      <c r="R439" s="70">
        <f t="shared" ca="1" si="173"/>
        <v>3549.4617291729528</v>
      </c>
      <c r="S439" s="70">
        <f t="shared" ca="1" si="174"/>
        <v>42362.3248058545</v>
      </c>
      <c r="T439" s="70">
        <f t="shared" ca="1" si="175"/>
        <v>24056.398681581304</v>
      </c>
      <c r="U439" s="70">
        <f t="shared" ca="1" si="176"/>
        <v>18305.926124273195</v>
      </c>
      <c r="W439" s="7">
        <f t="shared" ca="1" si="177"/>
        <v>0</v>
      </c>
      <c r="X439" s="4">
        <f t="shared" ca="1" si="178"/>
        <v>1</v>
      </c>
      <c r="Y439" s="4"/>
      <c r="Z439" s="4"/>
      <c r="AA439" s="8"/>
      <c r="AC439" s="7">
        <f ca="1">IF(Table1[[#This Row],[field of work]] = "teaching",1,0)</f>
        <v>1</v>
      </c>
      <c r="AD439" s="4">
        <f ca="1">IF(Table1[[#This Row],[field of work]] = "health", 1,0)</f>
        <v>0</v>
      </c>
      <c r="AE439" s="4">
        <f ca="1">IF(Table1[[#This Row],[field of work]] = "construction", 1,0)</f>
        <v>0</v>
      </c>
      <c r="AF439" s="4">
        <f ca="1">IF(Table1[[#This Row],[field of work]] = "IT", 1,0)</f>
        <v>0</v>
      </c>
      <c r="AG439" s="4">
        <f ca="1">IF(Table1[[#This Row],[field of work]] = "general work", 1,0)</f>
        <v>0</v>
      </c>
      <c r="AH439" s="4">
        <f ca="1">IF(Table1[[#This Row],[field of work]] = "agriculture", 1,0)</f>
        <v>0</v>
      </c>
      <c r="AI439" s="4"/>
      <c r="AJ439" s="4"/>
      <c r="AK439" s="4"/>
      <c r="AL439" s="4"/>
      <c r="AM439" s="4"/>
      <c r="AN439" s="4"/>
      <c r="AO439" s="8"/>
      <c r="AP439" s="18">
        <f t="shared" ca="1" si="179"/>
        <v>3753.9315383407725</v>
      </c>
      <c r="AQ439" s="19"/>
      <c r="AR439" s="23">
        <f ca="1">IF(Table1[[#This Row],[Debt]]&gt;$AS$2,1,0)</f>
        <v>1</v>
      </c>
      <c r="AS439" s="24"/>
      <c r="AT439" s="24"/>
      <c r="AU439" s="19"/>
      <c r="AV439" s="24"/>
      <c r="AW439" s="82">
        <f ca="1">Table1[[#This Row],[Mortage left]]/Table1[[#This Row],[Value of the house]]</f>
        <v>0.32769776225758684</v>
      </c>
      <c r="AX439" s="29">
        <f t="shared" ca="1" si="180"/>
        <v>0</v>
      </c>
      <c r="AY439" s="30"/>
      <c r="AZ439" s="19"/>
      <c r="BA439" s="68">
        <f ca="1" xml:space="preserve"> IF(Table1[[#This Row],[Area]]="Sedi Beshr",Table1[[#This Row],[Income]],0)</f>
        <v>0</v>
      </c>
      <c r="BB439" s="65"/>
      <c r="BC439" s="65">
        <f ca="1" xml:space="preserve"> IF(Table1[[#This Row],[Area]]="Miami",Table1[[#This Row],[Income]],0)</f>
        <v>0</v>
      </c>
      <c r="BD439" s="65"/>
      <c r="BE439" s="65">
        <f ca="1" xml:space="preserve"> IF(Table1[[#This Row],[Area]]="El-Shatbi",Table1[[#This Row],[Income]],0)</f>
        <v>0</v>
      </c>
      <c r="BF439" s="65"/>
      <c r="BG439" s="65">
        <f ca="1" xml:space="preserve"> IF(Table1[[#This Row],[Area]]="el-Hanovil",Table1[[#This Row],[Income]],0)</f>
        <v>6261</v>
      </c>
      <c r="BH439" s="65"/>
      <c r="BI439" s="65">
        <f ca="1" xml:space="preserve"> IF(Table1[[#This Row],[Area]]="El-Dekhila",Table1[[#This Row],[Income]],0)</f>
        <v>0</v>
      </c>
      <c r="BJ439" s="66"/>
      <c r="BK439" s="16"/>
      <c r="BL439" s="68">
        <f ca="1"/>
        <v>0</v>
      </c>
      <c r="BM439" s="65"/>
      <c r="BN439" s="65">
        <f ca="1"/>
        <v>0</v>
      </c>
      <c r="BO439" s="65"/>
      <c r="BP439" s="65">
        <f ca="1"/>
        <v>0</v>
      </c>
      <c r="BQ439" s="65"/>
      <c r="BR439" s="65">
        <f ca="1"/>
        <v>1424</v>
      </c>
      <c r="BS439" s="65"/>
      <c r="BT439" s="65">
        <f ca="1"/>
        <v>0</v>
      </c>
      <c r="BU439" s="24"/>
      <c r="BV439" s="65">
        <f ca="1"/>
        <v>0</v>
      </c>
      <c r="BW439" s="19"/>
      <c r="BX439" s="16"/>
      <c r="BY439" s="56">
        <f ca="1">IF(Table1[[#This Row],[Debt]]&gt;Table1[[#This Row],[Income]],1,0)</f>
        <v>1</v>
      </c>
      <c r="BZ439" s="19"/>
      <c r="CA439" s="24"/>
      <c r="CB439" s="76">
        <f t="shared" ca="1" si="181"/>
        <v>25</v>
      </c>
      <c r="CC439" s="24"/>
      <c r="CD439" s="19"/>
      <c r="CE439" s="16"/>
      <c r="CF439" s="16"/>
      <c r="CG439" s="16"/>
      <c r="CH439" s="16"/>
    </row>
    <row r="440" spans="1:86" x14ac:dyDescent="0.35">
      <c r="A440" s="1">
        <f t="shared" ca="1" si="157"/>
        <v>0</v>
      </c>
      <c r="B440" s="1" t="str">
        <f t="shared" ca="1" si="158"/>
        <v>Men</v>
      </c>
      <c r="C440" s="1">
        <f t="shared" ca="1" si="159"/>
        <v>29</v>
      </c>
      <c r="D440" s="1">
        <f t="shared" ca="1" si="160"/>
        <v>5</v>
      </c>
      <c r="E440" s="1" t="str">
        <f t="shared" ca="1" si="161"/>
        <v>general work</v>
      </c>
      <c r="F440" s="1">
        <f t="shared" ca="1" si="162"/>
        <v>5</v>
      </c>
      <c r="G440" s="1" t="str">
        <f t="shared" ca="1" si="163"/>
        <v>other</v>
      </c>
      <c r="H440" s="1">
        <f t="shared" ca="1" si="164"/>
        <v>4</v>
      </c>
      <c r="I440" s="1">
        <f t="shared" ca="1" si="156"/>
        <v>2</v>
      </c>
      <c r="J440" s="70">
        <f t="shared" ca="1" si="165"/>
        <v>1605</v>
      </c>
      <c r="K440" s="1">
        <f t="shared" ca="1" si="166"/>
        <v>3</v>
      </c>
      <c r="L440" s="1" t="str">
        <f t="shared" ca="1" si="167"/>
        <v>El-Hanovil</v>
      </c>
      <c r="M440" s="70">
        <f t="shared" ca="1" si="168"/>
        <v>9630</v>
      </c>
      <c r="N440" s="70">
        <f t="shared" ca="1" si="169"/>
        <v>601.01807771167853</v>
      </c>
      <c r="O440" s="70">
        <f t="shared" ca="1" si="170"/>
        <v>1726.5732439159187</v>
      </c>
      <c r="P440" s="70">
        <f t="shared" ca="1" si="171"/>
        <v>441</v>
      </c>
      <c r="Q440" s="70">
        <f t="shared" ca="1" si="172"/>
        <v>179.88715087181419</v>
      </c>
      <c r="R440" s="70">
        <f t="shared" ca="1" si="173"/>
        <v>659.64658403434942</v>
      </c>
      <c r="S440" s="70">
        <f t="shared" ca="1" si="174"/>
        <v>12016.219827950268</v>
      </c>
      <c r="T440" s="70">
        <f t="shared" ca="1" si="175"/>
        <v>1221.9052285834925</v>
      </c>
      <c r="U440" s="70">
        <f t="shared" ca="1" si="176"/>
        <v>10794.314599366775</v>
      </c>
      <c r="W440" s="7">
        <f t="shared" ca="1" si="177"/>
        <v>0</v>
      </c>
      <c r="X440" s="4">
        <f t="shared" ca="1" si="178"/>
        <v>1</v>
      </c>
      <c r="Y440" s="4"/>
      <c r="Z440" s="4"/>
      <c r="AA440" s="8"/>
      <c r="AC440" s="7">
        <f ca="1">IF(Table1[[#This Row],[field of work]] = "teaching",1,0)</f>
        <v>0</v>
      </c>
      <c r="AD440" s="4">
        <f ca="1">IF(Table1[[#This Row],[field of work]] = "health", 1,0)</f>
        <v>0</v>
      </c>
      <c r="AE440" s="4">
        <f ca="1">IF(Table1[[#This Row],[field of work]] = "construction", 1,0)</f>
        <v>0</v>
      </c>
      <c r="AF440" s="4">
        <f ca="1">IF(Table1[[#This Row],[field of work]] = "IT", 1,0)</f>
        <v>0</v>
      </c>
      <c r="AG440" s="4">
        <f ca="1">IF(Table1[[#This Row],[field of work]] = "general work", 1,0)</f>
        <v>1</v>
      </c>
      <c r="AH440" s="4">
        <f ca="1">IF(Table1[[#This Row],[field of work]] = "agriculture", 1,0)</f>
        <v>0</v>
      </c>
      <c r="AI440" s="4"/>
      <c r="AJ440" s="4"/>
      <c r="AK440" s="4"/>
      <c r="AL440" s="4"/>
      <c r="AM440" s="4"/>
      <c r="AN440" s="4"/>
      <c r="AO440" s="8"/>
      <c r="AP440" s="18">
        <f t="shared" ca="1" si="179"/>
        <v>863.28662195795937</v>
      </c>
      <c r="AQ440" s="19"/>
      <c r="AR440" s="23">
        <f ca="1">IF(Table1[[#This Row],[Debt]]&gt;$AS$2,1,0)</f>
        <v>0</v>
      </c>
      <c r="AS440" s="24"/>
      <c r="AT440" s="24"/>
      <c r="AU440" s="19"/>
      <c r="AV440" s="24"/>
      <c r="AW440" s="82">
        <f ca="1">Table1[[#This Row],[Mortage left]]/Table1[[#This Row],[Value of the house]]</f>
        <v>6.2411015338699742E-2</v>
      </c>
      <c r="AX440" s="29">
        <f t="shared" ca="1" si="180"/>
        <v>1</v>
      </c>
      <c r="AY440" s="30"/>
      <c r="AZ440" s="19"/>
      <c r="BA440" s="68">
        <f ca="1" xml:space="preserve"> IF(Table1[[#This Row],[Area]]="Sedi Beshr",Table1[[#This Row],[Income]],0)</f>
        <v>0</v>
      </c>
      <c r="BB440" s="65"/>
      <c r="BC440" s="65">
        <f ca="1" xml:space="preserve"> IF(Table1[[#This Row],[Area]]="Miami",Table1[[#This Row],[Income]],0)</f>
        <v>0</v>
      </c>
      <c r="BD440" s="65"/>
      <c r="BE440" s="65">
        <f ca="1" xml:space="preserve"> IF(Table1[[#This Row],[Area]]="El-Shatbi",Table1[[#This Row],[Income]],0)</f>
        <v>0</v>
      </c>
      <c r="BF440" s="65"/>
      <c r="BG440" s="65">
        <f ca="1" xml:space="preserve"> IF(Table1[[#This Row],[Area]]="el-Hanovil",Table1[[#This Row],[Income]],0)</f>
        <v>1605</v>
      </c>
      <c r="BH440" s="65"/>
      <c r="BI440" s="65">
        <f ca="1" xml:space="preserve"> IF(Table1[[#This Row],[Area]]="El-Dekhila",Table1[[#This Row],[Income]],0)</f>
        <v>0</v>
      </c>
      <c r="BJ440" s="66"/>
      <c r="BK440" s="16"/>
      <c r="BL440" s="68">
        <f ca="1"/>
        <v>0</v>
      </c>
      <c r="BM440" s="65"/>
      <c r="BN440" s="65">
        <f ca="1"/>
        <v>0</v>
      </c>
      <c r="BO440" s="65"/>
      <c r="BP440" s="65">
        <f ca="1"/>
        <v>6261</v>
      </c>
      <c r="BQ440" s="65"/>
      <c r="BR440" s="65">
        <f ca="1"/>
        <v>0</v>
      </c>
      <c r="BS440" s="65"/>
      <c r="BT440" s="65">
        <f ca="1"/>
        <v>0</v>
      </c>
      <c r="BU440" s="24"/>
      <c r="BV440" s="65">
        <f ca="1"/>
        <v>0</v>
      </c>
      <c r="BW440" s="19"/>
      <c r="BX440" s="16"/>
      <c r="BY440" s="56">
        <f ca="1">IF(Table1[[#This Row],[Debt]]&gt;Table1[[#This Row],[Income]],1,0)</f>
        <v>0</v>
      </c>
      <c r="BZ440" s="19"/>
      <c r="CA440" s="24"/>
      <c r="CB440" s="76">
        <f t="shared" ca="1" si="181"/>
        <v>23</v>
      </c>
      <c r="CC440" s="24"/>
      <c r="CD440" s="19"/>
      <c r="CE440" s="16"/>
      <c r="CF440" s="16"/>
      <c r="CG440" s="16"/>
      <c r="CH440" s="16"/>
    </row>
    <row r="441" spans="1:86" x14ac:dyDescent="0.35">
      <c r="A441" s="1">
        <f t="shared" ca="1" si="157"/>
        <v>0</v>
      </c>
      <c r="B441" s="1" t="str">
        <f t="shared" ca="1" si="158"/>
        <v>Men</v>
      </c>
      <c r="C441" s="1">
        <f t="shared" ca="1" si="159"/>
        <v>30</v>
      </c>
      <c r="D441" s="1">
        <f t="shared" ca="1" si="160"/>
        <v>5</v>
      </c>
      <c r="E441" s="1" t="str">
        <f t="shared" ca="1" si="161"/>
        <v>general work</v>
      </c>
      <c r="F441" s="1">
        <f t="shared" ca="1" si="162"/>
        <v>4</v>
      </c>
      <c r="G441" s="1" t="str">
        <f t="shared" ca="1" si="163"/>
        <v>technical</v>
      </c>
      <c r="H441" s="1">
        <f t="shared" ca="1" si="164"/>
        <v>1</v>
      </c>
      <c r="I441" s="1">
        <f t="shared" ca="1" si="156"/>
        <v>1</v>
      </c>
      <c r="J441" s="70">
        <f t="shared" ca="1" si="165"/>
        <v>6702</v>
      </c>
      <c r="K441" s="1">
        <f t="shared" ca="1" si="166"/>
        <v>1</v>
      </c>
      <c r="L441" s="1" t="str">
        <f t="shared" ca="1" si="167"/>
        <v>El-Shatbi</v>
      </c>
      <c r="M441" s="70">
        <f t="shared" ca="1" si="168"/>
        <v>40212</v>
      </c>
      <c r="N441" s="70">
        <f t="shared" ca="1" si="169"/>
        <v>2857.1163575768696</v>
      </c>
      <c r="O441" s="70">
        <f t="shared" ca="1" si="170"/>
        <v>4061.6973111019756</v>
      </c>
      <c r="P441" s="70">
        <f t="shared" ca="1" si="171"/>
        <v>626</v>
      </c>
      <c r="Q441" s="70">
        <f t="shared" ca="1" si="172"/>
        <v>3110.7318563019917</v>
      </c>
      <c r="R441" s="70">
        <f t="shared" ca="1" si="173"/>
        <v>2438.6784025900797</v>
      </c>
      <c r="S441" s="70">
        <f t="shared" ca="1" si="174"/>
        <v>46712.375713692054</v>
      </c>
      <c r="T441" s="70">
        <f t="shared" ca="1" si="175"/>
        <v>6593.8482138788613</v>
      </c>
      <c r="U441" s="70">
        <f t="shared" ca="1" si="176"/>
        <v>40118.527499813194</v>
      </c>
      <c r="W441" s="7">
        <f t="shared" ca="1" si="177"/>
        <v>0</v>
      </c>
      <c r="X441" s="4">
        <f t="shared" ca="1" si="178"/>
        <v>1</v>
      </c>
      <c r="Y441" s="4"/>
      <c r="Z441" s="4"/>
      <c r="AA441" s="8"/>
      <c r="AC441" s="7">
        <f ca="1">IF(Table1[[#This Row],[field of work]] = "teaching",1,0)</f>
        <v>0</v>
      </c>
      <c r="AD441" s="4">
        <f ca="1">IF(Table1[[#This Row],[field of work]] = "health", 1,0)</f>
        <v>0</v>
      </c>
      <c r="AE441" s="4">
        <f ca="1">IF(Table1[[#This Row],[field of work]] = "construction", 1,0)</f>
        <v>0</v>
      </c>
      <c r="AF441" s="4">
        <f ca="1">IF(Table1[[#This Row],[field of work]] = "IT", 1,0)</f>
        <v>0</v>
      </c>
      <c r="AG441" s="4">
        <f ca="1">IF(Table1[[#This Row],[field of work]] = "general work", 1,0)</f>
        <v>1</v>
      </c>
      <c r="AH441" s="4">
        <f ca="1">IF(Table1[[#This Row],[field of work]] = "agriculture", 1,0)</f>
        <v>0</v>
      </c>
      <c r="AI441" s="4"/>
      <c r="AJ441" s="4"/>
      <c r="AK441" s="4"/>
      <c r="AL441" s="4"/>
      <c r="AM441" s="4"/>
      <c r="AN441" s="4"/>
      <c r="AO441" s="8"/>
      <c r="AP441" s="18">
        <f t="shared" ca="1" si="179"/>
        <v>4061.6973111019756</v>
      </c>
      <c r="AQ441" s="19"/>
      <c r="AR441" s="23">
        <f ca="1">IF(Table1[[#This Row],[Debt]]&gt;$AS$2,1,0)</f>
        <v>1</v>
      </c>
      <c r="AS441" s="24"/>
      <c r="AT441" s="24"/>
      <c r="AU441" s="19"/>
      <c r="AV441" s="24"/>
      <c r="AW441" s="82">
        <f ca="1">Table1[[#This Row],[Mortage left]]/Table1[[#This Row],[Value of the house]]</f>
        <v>7.1051336854095037E-2</v>
      </c>
      <c r="AX441" s="29">
        <f t="shared" ca="1" si="180"/>
        <v>1</v>
      </c>
      <c r="AY441" s="30"/>
      <c r="AZ441" s="19"/>
      <c r="BA441" s="68">
        <f ca="1" xml:space="preserve"> IF(Table1[[#This Row],[Area]]="Sedi Beshr",Table1[[#This Row],[Income]],0)</f>
        <v>0</v>
      </c>
      <c r="BB441" s="65"/>
      <c r="BC441" s="65">
        <f ca="1" xml:space="preserve"> IF(Table1[[#This Row],[Area]]="Miami",Table1[[#This Row],[Income]],0)</f>
        <v>0</v>
      </c>
      <c r="BD441" s="65"/>
      <c r="BE441" s="65">
        <f ca="1" xml:space="preserve"> IF(Table1[[#This Row],[Area]]="El-Shatbi",Table1[[#This Row],[Income]],0)</f>
        <v>6702</v>
      </c>
      <c r="BF441" s="65"/>
      <c r="BG441" s="65">
        <f ca="1" xml:space="preserve"> IF(Table1[[#This Row],[Area]]="el-Hanovil",Table1[[#This Row],[Income]],0)</f>
        <v>0</v>
      </c>
      <c r="BH441" s="65"/>
      <c r="BI441" s="65">
        <f ca="1" xml:space="preserve"> IF(Table1[[#This Row],[Area]]="El-Dekhila",Table1[[#This Row],[Income]],0)</f>
        <v>0</v>
      </c>
      <c r="BJ441" s="66"/>
      <c r="BK441" s="16"/>
      <c r="BL441" s="68">
        <f ca="1"/>
        <v>0</v>
      </c>
      <c r="BM441" s="65"/>
      <c r="BN441" s="65">
        <f ca="1"/>
        <v>0</v>
      </c>
      <c r="BO441" s="65"/>
      <c r="BP441" s="65">
        <f ca="1"/>
        <v>0</v>
      </c>
      <c r="BQ441" s="65"/>
      <c r="BR441" s="65">
        <f ca="1"/>
        <v>0</v>
      </c>
      <c r="BS441" s="65"/>
      <c r="BT441" s="65">
        <f ca="1"/>
        <v>1605</v>
      </c>
      <c r="BU441" s="24"/>
      <c r="BV441" s="65">
        <f ca="1"/>
        <v>0</v>
      </c>
      <c r="BW441" s="19"/>
      <c r="BX441" s="16"/>
      <c r="BY441" s="56">
        <f ca="1">IF(Table1[[#This Row],[Debt]]&gt;Table1[[#This Row],[Income]],1,0)</f>
        <v>0</v>
      </c>
      <c r="BZ441" s="19"/>
      <c r="CA441" s="24"/>
      <c r="CB441" s="76">
        <f t="shared" ca="1" si="181"/>
        <v>29</v>
      </c>
      <c r="CC441" s="24"/>
      <c r="CD441" s="19"/>
      <c r="CE441" s="16"/>
      <c r="CF441" s="16"/>
      <c r="CG441" s="16"/>
      <c r="CH441" s="16"/>
    </row>
    <row r="442" spans="1:86" x14ac:dyDescent="0.35">
      <c r="A442" s="1">
        <f t="shared" ca="1" si="157"/>
        <v>0</v>
      </c>
      <c r="B442" s="1" t="str">
        <f t="shared" ca="1" si="158"/>
        <v>Men</v>
      </c>
      <c r="C442" s="1">
        <f t="shared" ca="1" si="159"/>
        <v>36</v>
      </c>
      <c r="D442" s="1">
        <f t="shared" ca="1" si="160"/>
        <v>5</v>
      </c>
      <c r="E442" s="1" t="str">
        <f t="shared" ca="1" si="161"/>
        <v>general work</v>
      </c>
      <c r="F442" s="1">
        <f t="shared" ca="1" si="162"/>
        <v>1</v>
      </c>
      <c r="G442" s="1" t="str">
        <f t="shared" ca="1" si="163"/>
        <v>High school</v>
      </c>
      <c r="H442" s="1">
        <f t="shared" ca="1" si="164"/>
        <v>0</v>
      </c>
      <c r="I442" s="1">
        <f t="shared" ca="1" si="156"/>
        <v>1</v>
      </c>
      <c r="J442" s="70">
        <f t="shared" ca="1" si="165"/>
        <v>2778</v>
      </c>
      <c r="K442" s="1">
        <f t="shared" ca="1" si="166"/>
        <v>2</v>
      </c>
      <c r="L442" s="1" t="str">
        <f t="shared" ca="1" si="167"/>
        <v>Miami</v>
      </c>
      <c r="M442" s="70">
        <f t="shared" ca="1" si="168"/>
        <v>13890</v>
      </c>
      <c r="N442" s="70">
        <f t="shared" ca="1" si="169"/>
        <v>2284.6084405332526</v>
      </c>
      <c r="O442" s="70">
        <f t="shared" ca="1" si="170"/>
        <v>28.240289705350744</v>
      </c>
      <c r="P442" s="70">
        <f t="shared" ca="1" si="171"/>
        <v>16</v>
      </c>
      <c r="Q442" s="70">
        <f t="shared" ca="1" si="172"/>
        <v>1804.6753062165856</v>
      </c>
      <c r="R442" s="70">
        <f t="shared" ca="1" si="173"/>
        <v>2445.9332502450984</v>
      </c>
      <c r="S442" s="70">
        <f t="shared" ca="1" si="174"/>
        <v>16364.173539950449</v>
      </c>
      <c r="T442" s="70">
        <f t="shared" ca="1" si="175"/>
        <v>4105.2837467498384</v>
      </c>
      <c r="U442" s="70">
        <f t="shared" ca="1" si="176"/>
        <v>12258.889793200611</v>
      </c>
      <c r="W442" s="7">
        <f t="shared" ca="1" si="177"/>
        <v>0</v>
      </c>
      <c r="X442" s="4">
        <f t="shared" ca="1" si="178"/>
        <v>1</v>
      </c>
      <c r="Y442" s="4"/>
      <c r="Z442" s="4"/>
      <c r="AA442" s="8"/>
      <c r="AC442" s="7">
        <f ca="1">IF(Table1[[#This Row],[field of work]] = "teaching",1,0)</f>
        <v>0</v>
      </c>
      <c r="AD442" s="4">
        <f ca="1">IF(Table1[[#This Row],[field of work]] = "health", 1,0)</f>
        <v>0</v>
      </c>
      <c r="AE442" s="4">
        <f ca="1">IF(Table1[[#This Row],[field of work]] = "construction", 1,0)</f>
        <v>0</v>
      </c>
      <c r="AF442" s="4">
        <f ca="1">IF(Table1[[#This Row],[field of work]] = "IT", 1,0)</f>
        <v>0</v>
      </c>
      <c r="AG442" s="4">
        <f ca="1">IF(Table1[[#This Row],[field of work]] = "general work", 1,0)</f>
        <v>1</v>
      </c>
      <c r="AH442" s="4">
        <f ca="1">IF(Table1[[#This Row],[field of work]] = "agriculture", 1,0)</f>
        <v>0</v>
      </c>
      <c r="AI442" s="4"/>
      <c r="AJ442" s="4"/>
      <c r="AK442" s="4"/>
      <c r="AL442" s="4"/>
      <c r="AM442" s="4"/>
      <c r="AN442" s="4"/>
      <c r="AO442" s="8"/>
      <c r="AP442" s="18">
        <f t="shared" ca="1" si="179"/>
        <v>28.240289705350744</v>
      </c>
      <c r="AQ442" s="19"/>
      <c r="AR442" s="23">
        <f ca="1">IF(Table1[[#This Row],[Debt]]&gt;$AS$2,1,0)</f>
        <v>1</v>
      </c>
      <c r="AS442" s="24"/>
      <c r="AT442" s="24"/>
      <c r="AU442" s="19"/>
      <c r="AV442" s="24"/>
      <c r="AW442" s="82">
        <f ca="1">Table1[[#This Row],[Mortage left]]/Table1[[#This Row],[Value of the house]]</f>
        <v>0.16447864942644008</v>
      </c>
      <c r="AX442" s="29">
        <f t="shared" ca="1" si="180"/>
        <v>1</v>
      </c>
      <c r="AY442" s="30"/>
      <c r="AZ442" s="19"/>
      <c r="BA442" s="68">
        <f ca="1" xml:space="preserve"> IF(Table1[[#This Row],[Area]]="Sedi Beshr",Table1[[#This Row],[Income]],0)</f>
        <v>0</v>
      </c>
      <c r="BB442" s="65"/>
      <c r="BC442" s="65">
        <f ca="1" xml:space="preserve"> IF(Table1[[#This Row],[Area]]="Miami",Table1[[#This Row],[Income]],0)</f>
        <v>2778</v>
      </c>
      <c r="BD442" s="65"/>
      <c r="BE442" s="65">
        <f ca="1" xml:space="preserve"> IF(Table1[[#This Row],[Area]]="El-Shatbi",Table1[[#This Row],[Income]],0)</f>
        <v>0</v>
      </c>
      <c r="BF442" s="65"/>
      <c r="BG442" s="65">
        <f ca="1" xml:space="preserve"> IF(Table1[[#This Row],[Area]]="el-Hanovil",Table1[[#This Row],[Income]],0)</f>
        <v>0</v>
      </c>
      <c r="BH442" s="65"/>
      <c r="BI442" s="65">
        <f ca="1" xml:space="preserve"> IF(Table1[[#This Row],[Area]]="El-Dekhila",Table1[[#This Row],[Income]],0)</f>
        <v>0</v>
      </c>
      <c r="BJ442" s="66"/>
      <c r="BK442" s="16"/>
      <c r="BL442" s="68">
        <f ca="1"/>
        <v>0</v>
      </c>
      <c r="BM442" s="65"/>
      <c r="BN442" s="65">
        <f ca="1"/>
        <v>0</v>
      </c>
      <c r="BO442" s="65"/>
      <c r="BP442" s="65">
        <f ca="1"/>
        <v>0</v>
      </c>
      <c r="BQ442" s="65"/>
      <c r="BR442" s="65">
        <f ca="1"/>
        <v>0</v>
      </c>
      <c r="BS442" s="65"/>
      <c r="BT442" s="65">
        <f ca="1"/>
        <v>6702</v>
      </c>
      <c r="BU442" s="24"/>
      <c r="BV442" s="65">
        <f ca="1"/>
        <v>0</v>
      </c>
      <c r="BW442" s="19"/>
      <c r="BX442" s="16"/>
      <c r="BY442" s="56">
        <f ca="1">IF(Table1[[#This Row],[Debt]]&gt;Table1[[#This Row],[Income]],1,0)</f>
        <v>0</v>
      </c>
      <c r="BZ442" s="19"/>
      <c r="CA442" s="24"/>
      <c r="CB442" s="76">
        <f t="shared" ca="1" si="181"/>
        <v>30</v>
      </c>
      <c r="CC442" s="24"/>
      <c r="CD442" s="19"/>
      <c r="CE442" s="16"/>
      <c r="CF442" s="16"/>
      <c r="CG442" s="16"/>
      <c r="CH442" s="16"/>
    </row>
    <row r="443" spans="1:86" x14ac:dyDescent="0.35">
      <c r="A443" s="1">
        <f t="shared" ca="1" si="157"/>
        <v>1</v>
      </c>
      <c r="B443" s="1" t="str">
        <f t="shared" ca="1" si="158"/>
        <v>Women</v>
      </c>
      <c r="C443" s="1">
        <f t="shared" ca="1" si="159"/>
        <v>22</v>
      </c>
      <c r="D443" s="1">
        <f t="shared" ca="1" si="160"/>
        <v>5</v>
      </c>
      <c r="E443" s="1" t="str">
        <f t="shared" ca="1" si="161"/>
        <v>general work</v>
      </c>
      <c r="F443" s="1">
        <f t="shared" ca="1" si="162"/>
        <v>3</v>
      </c>
      <c r="G443" s="1" t="str">
        <f t="shared" ca="1" si="163"/>
        <v>university</v>
      </c>
      <c r="H443" s="1">
        <f t="shared" ca="1" si="164"/>
        <v>4</v>
      </c>
      <c r="I443" s="1">
        <f t="shared" ca="1" si="156"/>
        <v>3</v>
      </c>
      <c r="J443" s="70">
        <f t="shared" ca="1" si="165"/>
        <v>6134</v>
      </c>
      <c r="K443" s="1">
        <f t="shared" ca="1" si="166"/>
        <v>2</v>
      </c>
      <c r="L443" s="1" t="str">
        <f t="shared" ca="1" si="167"/>
        <v>Miami</v>
      </c>
      <c r="M443" s="70">
        <f t="shared" ca="1" si="168"/>
        <v>18402</v>
      </c>
      <c r="N443" s="70">
        <f t="shared" ca="1" si="169"/>
        <v>1062.4968059284636</v>
      </c>
      <c r="O443" s="70">
        <f t="shared" ca="1" si="170"/>
        <v>1630.9003637326384</v>
      </c>
      <c r="P443" s="70">
        <f t="shared" ca="1" si="171"/>
        <v>1040</v>
      </c>
      <c r="Q443" s="70">
        <f t="shared" ca="1" si="172"/>
        <v>9093.7620616575605</v>
      </c>
      <c r="R443" s="70">
        <f t="shared" ca="1" si="173"/>
        <v>8309.2071931993923</v>
      </c>
      <c r="S443" s="70">
        <f t="shared" ca="1" si="174"/>
        <v>28342.107556932031</v>
      </c>
      <c r="T443" s="70">
        <f t="shared" ca="1" si="175"/>
        <v>11196.258867586024</v>
      </c>
      <c r="U443" s="70">
        <f t="shared" ca="1" si="176"/>
        <v>17145.848689346007</v>
      </c>
      <c r="W443" s="7">
        <f t="shared" ca="1" si="177"/>
        <v>1</v>
      </c>
      <c r="X443" s="4">
        <f t="shared" ca="1" si="178"/>
        <v>0</v>
      </c>
      <c r="Y443" s="4"/>
      <c r="Z443" s="4"/>
      <c r="AA443" s="8"/>
      <c r="AC443" s="7">
        <f ca="1">IF(Table1[[#This Row],[field of work]] = "teaching",1,0)</f>
        <v>0</v>
      </c>
      <c r="AD443" s="4">
        <f ca="1">IF(Table1[[#This Row],[field of work]] = "health", 1,0)</f>
        <v>0</v>
      </c>
      <c r="AE443" s="4">
        <f ca="1">IF(Table1[[#This Row],[field of work]] = "construction", 1,0)</f>
        <v>0</v>
      </c>
      <c r="AF443" s="4">
        <f ca="1">IF(Table1[[#This Row],[field of work]] = "IT", 1,0)</f>
        <v>0</v>
      </c>
      <c r="AG443" s="4">
        <f ca="1">IF(Table1[[#This Row],[field of work]] = "general work", 1,0)</f>
        <v>1</v>
      </c>
      <c r="AH443" s="4">
        <f ca="1">IF(Table1[[#This Row],[field of work]] = "agriculture", 1,0)</f>
        <v>0</v>
      </c>
      <c r="AI443" s="4"/>
      <c r="AJ443" s="4"/>
      <c r="AK443" s="4"/>
      <c r="AL443" s="4"/>
      <c r="AM443" s="4"/>
      <c r="AN443" s="4"/>
      <c r="AO443" s="8"/>
      <c r="AP443" s="18">
        <f t="shared" ca="1" si="179"/>
        <v>543.6334545775461</v>
      </c>
      <c r="AQ443" s="19"/>
      <c r="AR443" s="23">
        <f ca="1">IF(Table1[[#This Row],[Debt]]&gt;$AS$2,1,0)</f>
        <v>1</v>
      </c>
      <c r="AS443" s="24"/>
      <c r="AT443" s="24"/>
      <c r="AU443" s="19"/>
      <c r="AV443" s="24"/>
      <c r="AW443" s="82">
        <f ca="1">Table1[[#This Row],[Mortage left]]/Table1[[#This Row],[Value of the house]]</f>
        <v>5.7738115744400804E-2</v>
      </c>
      <c r="AX443" s="29">
        <f t="shared" ca="1" si="180"/>
        <v>1</v>
      </c>
      <c r="AY443" s="30"/>
      <c r="AZ443" s="19"/>
      <c r="BA443" s="68">
        <f ca="1" xml:space="preserve"> IF(Table1[[#This Row],[Area]]="Sedi Beshr",Table1[[#This Row],[Income]],0)</f>
        <v>0</v>
      </c>
      <c r="BB443" s="65"/>
      <c r="BC443" s="65">
        <f ca="1" xml:space="preserve"> IF(Table1[[#This Row],[Area]]="Miami",Table1[[#This Row],[Income]],0)</f>
        <v>6134</v>
      </c>
      <c r="BD443" s="65"/>
      <c r="BE443" s="65">
        <f ca="1" xml:space="preserve"> IF(Table1[[#This Row],[Area]]="El-Shatbi",Table1[[#This Row],[Income]],0)</f>
        <v>0</v>
      </c>
      <c r="BF443" s="65"/>
      <c r="BG443" s="65">
        <f ca="1" xml:space="preserve"> IF(Table1[[#This Row],[Area]]="el-Hanovil",Table1[[#This Row],[Income]],0)</f>
        <v>0</v>
      </c>
      <c r="BH443" s="65"/>
      <c r="BI443" s="65">
        <f ca="1" xml:space="preserve"> IF(Table1[[#This Row],[Area]]="El-Dekhila",Table1[[#This Row],[Income]],0)</f>
        <v>0</v>
      </c>
      <c r="BJ443" s="66"/>
      <c r="BK443" s="16"/>
      <c r="BL443" s="68">
        <f ca="1"/>
        <v>0</v>
      </c>
      <c r="BM443" s="65"/>
      <c r="BN443" s="65">
        <f ca="1"/>
        <v>0</v>
      </c>
      <c r="BO443" s="65"/>
      <c r="BP443" s="65">
        <f ca="1"/>
        <v>0</v>
      </c>
      <c r="BQ443" s="65"/>
      <c r="BR443" s="65">
        <f ca="1"/>
        <v>0</v>
      </c>
      <c r="BS443" s="65"/>
      <c r="BT443" s="65">
        <f ca="1"/>
        <v>2778</v>
      </c>
      <c r="BU443" s="24"/>
      <c r="BV443" s="65">
        <f ca="1"/>
        <v>0</v>
      </c>
      <c r="BW443" s="19"/>
      <c r="BX443" s="16"/>
      <c r="BY443" s="56">
        <f ca="1">IF(Table1[[#This Row],[Debt]]&gt;Table1[[#This Row],[Income]],1,0)</f>
        <v>1</v>
      </c>
      <c r="BZ443" s="19"/>
      <c r="CA443" s="24"/>
      <c r="CB443" s="76">
        <f t="shared" ca="1" si="181"/>
        <v>36</v>
      </c>
      <c r="CC443" s="24"/>
      <c r="CD443" s="19"/>
      <c r="CE443" s="16"/>
      <c r="CF443" s="16"/>
      <c r="CG443" s="16"/>
      <c r="CH443" s="16"/>
    </row>
    <row r="444" spans="1:86" x14ac:dyDescent="0.35">
      <c r="A444" s="1">
        <f t="shared" ca="1" si="157"/>
        <v>1</v>
      </c>
      <c r="B444" s="1" t="str">
        <f t="shared" ca="1" si="158"/>
        <v>Women</v>
      </c>
      <c r="C444" s="1">
        <f t="shared" ca="1" si="159"/>
        <v>34</v>
      </c>
      <c r="D444" s="1">
        <f t="shared" ca="1" si="160"/>
        <v>6</v>
      </c>
      <c r="E444" s="1" t="str">
        <f t="shared" ca="1" si="161"/>
        <v>agriculture</v>
      </c>
      <c r="F444" s="1">
        <f t="shared" ca="1" si="162"/>
        <v>2</v>
      </c>
      <c r="G444" s="1" t="str">
        <f t="shared" ca="1" si="163"/>
        <v>college</v>
      </c>
      <c r="H444" s="1">
        <f t="shared" ca="1" si="164"/>
        <v>1</v>
      </c>
      <c r="I444" s="1">
        <f t="shared" ca="1" si="156"/>
        <v>1</v>
      </c>
      <c r="J444" s="70">
        <f t="shared" ca="1" si="165"/>
        <v>5049</v>
      </c>
      <c r="K444" s="1">
        <f t="shared" ca="1" si="166"/>
        <v>4</v>
      </c>
      <c r="L444" s="1" t="str">
        <f t="shared" ca="1" si="167"/>
        <v>El-Dekhila</v>
      </c>
      <c r="M444" s="70">
        <f t="shared" ca="1" si="168"/>
        <v>20196</v>
      </c>
      <c r="N444" s="70">
        <f t="shared" ca="1" si="169"/>
        <v>12842.88184605111</v>
      </c>
      <c r="O444" s="70">
        <f t="shared" ca="1" si="170"/>
        <v>1728.8727210275501</v>
      </c>
      <c r="P444" s="70">
        <f t="shared" ca="1" si="171"/>
        <v>795</v>
      </c>
      <c r="Q444" s="70">
        <f t="shared" ca="1" si="172"/>
        <v>4888.7139290071964</v>
      </c>
      <c r="R444" s="70">
        <f t="shared" ca="1" si="173"/>
        <v>2123.9234288177486</v>
      </c>
      <c r="S444" s="70">
        <f t="shared" ca="1" si="174"/>
        <v>24048.796149845301</v>
      </c>
      <c r="T444" s="70">
        <f t="shared" ca="1" si="175"/>
        <v>18526.595775058307</v>
      </c>
      <c r="U444" s="70">
        <f t="shared" ca="1" si="176"/>
        <v>5522.2003747869931</v>
      </c>
      <c r="W444" s="7">
        <f t="shared" ca="1" si="177"/>
        <v>1</v>
      </c>
      <c r="X444" s="4">
        <f t="shared" ca="1" si="178"/>
        <v>0</v>
      </c>
      <c r="Y444" s="4"/>
      <c r="Z444" s="4"/>
      <c r="AA444" s="8"/>
      <c r="AC444" s="7">
        <f ca="1">IF(Table1[[#This Row],[field of work]] = "teaching",1,0)</f>
        <v>0</v>
      </c>
      <c r="AD444" s="4">
        <f ca="1">IF(Table1[[#This Row],[field of work]] = "health", 1,0)</f>
        <v>0</v>
      </c>
      <c r="AE444" s="4">
        <f ca="1">IF(Table1[[#This Row],[field of work]] = "construction", 1,0)</f>
        <v>0</v>
      </c>
      <c r="AF444" s="4">
        <f ca="1">IF(Table1[[#This Row],[field of work]] = "IT", 1,0)</f>
        <v>0</v>
      </c>
      <c r="AG444" s="4">
        <f ca="1">IF(Table1[[#This Row],[field of work]] = "general work", 1,0)</f>
        <v>0</v>
      </c>
      <c r="AH444" s="4">
        <f ca="1">IF(Table1[[#This Row],[field of work]] = "agriculture", 1,0)</f>
        <v>1</v>
      </c>
      <c r="AI444" s="4"/>
      <c r="AJ444" s="4"/>
      <c r="AK444" s="4"/>
      <c r="AL444" s="4"/>
      <c r="AM444" s="4"/>
      <c r="AN444" s="4"/>
      <c r="AO444" s="8"/>
      <c r="AP444" s="18">
        <f t="shared" ca="1" si="179"/>
        <v>1728.8727210275501</v>
      </c>
      <c r="AQ444" s="19"/>
      <c r="AR444" s="23">
        <f ca="1">IF(Table1[[#This Row],[Debt]]&gt;$AS$2,1,0)</f>
        <v>1</v>
      </c>
      <c r="AS444" s="24"/>
      <c r="AT444" s="24"/>
      <c r="AU444" s="19"/>
      <c r="AV444" s="24"/>
      <c r="AW444" s="82">
        <f ca="1">Table1[[#This Row],[Mortage left]]/Table1[[#This Row],[Value of the house]]</f>
        <v>0.63591215320118388</v>
      </c>
      <c r="AX444" s="29">
        <f t="shared" ca="1" si="180"/>
        <v>0</v>
      </c>
      <c r="AY444" s="30"/>
      <c r="AZ444" s="19"/>
      <c r="BA444" s="68">
        <f ca="1" xml:space="preserve"> IF(Table1[[#This Row],[Area]]="Sedi Beshr",Table1[[#This Row],[Income]],0)</f>
        <v>0</v>
      </c>
      <c r="BB444" s="65"/>
      <c r="BC444" s="65">
        <f ca="1" xml:space="preserve"> IF(Table1[[#This Row],[Area]]="Miami",Table1[[#This Row],[Income]],0)</f>
        <v>0</v>
      </c>
      <c r="BD444" s="65"/>
      <c r="BE444" s="65">
        <f ca="1" xml:space="preserve"> IF(Table1[[#This Row],[Area]]="El-Shatbi",Table1[[#This Row],[Income]],0)</f>
        <v>0</v>
      </c>
      <c r="BF444" s="65"/>
      <c r="BG444" s="65">
        <f ca="1" xml:space="preserve"> IF(Table1[[#This Row],[Area]]="el-Hanovil",Table1[[#This Row],[Income]],0)</f>
        <v>0</v>
      </c>
      <c r="BH444" s="65"/>
      <c r="BI444" s="65">
        <f ca="1" xml:space="preserve"> IF(Table1[[#This Row],[Area]]="El-Dekhila",Table1[[#This Row],[Income]],0)</f>
        <v>5049</v>
      </c>
      <c r="BJ444" s="66"/>
      <c r="BK444" s="16"/>
      <c r="BL444" s="68">
        <f ca="1"/>
        <v>0</v>
      </c>
      <c r="BM444" s="65"/>
      <c r="BN444" s="65">
        <f ca="1"/>
        <v>0</v>
      </c>
      <c r="BO444" s="65"/>
      <c r="BP444" s="65">
        <f ca="1"/>
        <v>0</v>
      </c>
      <c r="BQ444" s="65"/>
      <c r="BR444" s="65">
        <f ca="1"/>
        <v>0</v>
      </c>
      <c r="BS444" s="65"/>
      <c r="BT444" s="65">
        <f ca="1"/>
        <v>6134</v>
      </c>
      <c r="BU444" s="24"/>
      <c r="BV444" s="65">
        <f ca="1"/>
        <v>0</v>
      </c>
      <c r="BW444" s="19"/>
      <c r="BX444" s="16"/>
      <c r="BY444" s="56">
        <f ca="1">IF(Table1[[#This Row],[Debt]]&gt;Table1[[#This Row],[Income]],1,0)</f>
        <v>0</v>
      </c>
      <c r="BZ444" s="19"/>
      <c r="CA444" s="24"/>
      <c r="CB444" s="76">
        <f t="shared" ca="1" si="181"/>
        <v>22</v>
      </c>
      <c r="CC444" s="24"/>
      <c r="CD444" s="19"/>
      <c r="CE444" s="16"/>
      <c r="CF444" s="16"/>
      <c r="CG444" s="16"/>
      <c r="CH444" s="16"/>
    </row>
    <row r="445" spans="1:86" x14ac:dyDescent="0.35">
      <c r="A445" s="1">
        <f t="shared" ca="1" si="157"/>
        <v>1</v>
      </c>
      <c r="B445" s="1" t="str">
        <f t="shared" ca="1" si="158"/>
        <v>Women</v>
      </c>
      <c r="C445" s="1">
        <f t="shared" ca="1" si="159"/>
        <v>34</v>
      </c>
      <c r="D445" s="1">
        <f t="shared" ca="1" si="160"/>
        <v>2</v>
      </c>
      <c r="E445" s="1" t="str">
        <f t="shared" ca="1" si="161"/>
        <v>construction</v>
      </c>
      <c r="F445" s="1">
        <f t="shared" ca="1" si="162"/>
        <v>4</v>
      </c>
      <c r="G445" s="1" t="str">
        <f t="shared" ca="1" si="163"/>
        <v>technical</v>
      </c>
      <c r="H445" s="1">
        <f t="shared" ca="1" si="164"/>
        <v>3</v>
      </c>
      <c r="I445" s="1">
        <f t="shared" ca="1" si="156"/>
        <v>3</v>
      </c>
      <c r="J445" s="70">
        <f t="shared" ca="1" si="165"/>
        <v>2044</v>
      </c>
      <c r="K445" s="1">
        <f t="shared" ca="1" si="166"/>
        <v>3</v>
      </c>
      <c r="L445" s="1" t="str">
        <f t="shared" ca="1" si="167"/>
        <v>El-Hanovil</v>
      </c>
      <c r="M445" s="70">
        <f t="shared" ca="1" si="168"/>
        <v>8176</v>
      </c>
      <c r="N445" s="70">
        <f t="shared" ca="1" si="169"/>
        <v>7342.2354924892079</v>
      </c>
      <c r="O445" s="70">
        <f t="shared" ca="1" si="170"/>
        <v>1173.8810443106497</v>
      </c>
      <c r="P445" s="70">
        <f t="shared" ca="1" si="171"/>
        <v>604</v>
      </c>
      <c r="Q445" s="70">
        <f t="shared" ca="1" si="172"/>
        <v>1645.9761899112427</v>
      </c>
      <c r="R445" s="70">
        <f t="shared" ca="1" si="173"/>
        <v>2027.3611796182172</v>
      </c>
      <c r="S445" s="70">
        <f t="shared" ca="1" si="174"/>
        <v>11377.242223928868</v>
      </c>
      <c r="T445" s="70">
        <f t="shared" ca="1" si="175"/>
        <v>9592.2116824004515</v>
      </c>
      <c r="U445" s="70">
        <f t="shared" ca="1" si="176"/>
        <v>1785.0305415284165</v>
      </c>
      <c r="W445" s="7">
        <f t="shared" ca="1" si="177"/>
        <v>1</v>
      </c>
      <c r="X445" s="4">
        <f t="shared" ca="1" si="178"/>
        <v>0</v>
      </c>
      <c r="Y445" s="4"/>
      <c r="Z445" s="4"/>
      <c r="AA445" s="8"/>
      <c r="AC445" s="7">
        <f ca="1">IF(Table1[[#This Row],[field of work]] = "teaching",1,0)</f>
        <v>0</v>
      </c>
      <c r="AD445" s="4">
        <f ca="1">IF(Table1[[#This Row],[field of work]] = "health", 1,0)</f>
        <v>0</v>
      </c>
      <c r="AE445" s="4">
        <f ca="1">IF(Table1[[#This Row],[field of work]] = "construction", 1,0)</f>
        <v>1</v>
      </c>
      <c r="AF445" s="4">
        <f ca="1">IF(Table1[[#This Row],[field of work]] = "IT", 1,0)</f>
        <v>0</v>
      </c>
      <c r="AG445" s="4">
        <f ca="1">IF(Table1[[#This Row],[field of work]] = "general work", 1,0)</f>
        <v>0</v>
      </c>
      <c r="AH445" s="4">
        <f ca="1">IF(Table1[[#This Row],[field of work]] = "agriculture", 1,0)</f>
        <v>0</v>
      </c>
      <c r="AI445" s="4"/>
      <c r="AJ445" s="4"/>
      <c r="AK445" s="4"/>
      <c r="AL445" s="4"/>
      <c r="AM445" s="4"/>
      <c r="AN445" s="4"/>
      <c r="AO445" s="8"/>
      <c r="AP445" s="18">
        <f t="shared" ca="1" si="179"/>
        <v>391.29368143688322</v>
      </c>
      <c r="AQ445" s="19"/>
      <c r="AR445" s="23">
        <f ca="1">IF(Table1[[#This Row],[Debt]]&gt;$AS$2,1,0)</f>
        <v>1</v>
      </c>
      <c r="AS445" s="24"/>
      <c r="AT445" s="24"/>
      <c r="AU445" s="19"/>
      <c r="AV445" s="24"/>
      <c r="AW445" s="82">
        <f ca="1">Table1[[#This Row],[Mortage left]]/Table1[[#This Row],[Value of the house]]</f>
        <v>0.89802293205592076</v>
      </c>
      <c r="AX445" s="29">
        <f t="shared" ca="1" si="180"/>
        <v>0</v>
      </c>
      <c r="AY445" s="30"/>
      <c r="AZ445" s="19"/>
      <c r="BA445" s="68">
        <f ca="1" xml:space="preserve"> IF(Table1[[#This Row],[Area]]="Sedi Beshr",Table1[[#This Row],[Income]],0)</f>
        <v>0</v>
      </c>
      <c r="BB445" s="65"/>
      <c r="BC445" s="65">
        <f ca="1" xml:space="preserve"> IF(Table1[[#This Row],[Area]]="Miami",Table1[[#This Row],[Income]],0)</f>
        <v>0</v>
      </c>
      <c r="BD445" s="65"/>
      <c r="BE445" s="65">
        <f ca="1" xml:space="preserve"> IF(Table1[[#This Row],[Area]]="El-Shatbi",Table1[[#This Row],[Income]],0)</f>
        <v>0</v>
      </c>
      <c r="BF445" s="65"/>
      <c r="BG445" s="65">
        <f ca="1" xml:space="preserve"> IF(Table1[[#This Row],[Area]]="el-Hanovil",Table1[[#This Row],[Income]],0)</f>
        <v>2044</v>
      </c>
      <c r="BH445" s="65"/>
      <c r="BI445" s="65">
        <f ca="1" xml:space="preserve"> IF(Table1[[#This Row],[Area]]="El-Dekhila",Table1[[#This Row],[Income]],0)</f>
        <v>0</v>
      </c>
      <c r="BJ445" s="66"/>
      <c r="BK445" s="16"/>
      <c r="BL445" s="68">
        <f ca="1"/>
        <v>0</v>
      </c>
      <c r="BM445" s="65"/>
      <c r="BN445" s="65">
        <f ca="1"/>
        <v>0</v>
      </c>
      <c r="BO445" s="65"/>
      <c r="BP445" s="65">
        <f ca="1"/>
        <v>0</v>
      </c>
      <c r="BQ445" s="65"/>
      <c r="BR445" s="65">
        <f ca="1"/>
        <v>0</v>
      </c>
      <c r="BS445" s="65"/>
      <c r="BT445" s="65">
        <f ca="1"/>
        <v>0</v>
      </c>
      <c r="BU445" s="24"/>
      <c r="BV445" s="65">
        <f ca="1"/>
        <v>5049</v>
      </c>
      <c r="BW445" s="19"/>
      <c r="BX445" s="16"/>
      <c r="BY445" s="56">
        <f ca="1">IF(Table1[[#This Row],[Debt]]&gt;Table1[[#This Row],[Income]],1,0)</f>
        <v>0</v>
      </c>
      <c r="BZ445" s="19"/>
      <c r="CA445" s="24"/>
      <c r="CB445" s="76">
        <f t="shared" ca="1" si="181"/>
        <v>34</v>
      </c>
      <c r="CC445" s="24"/>
      <c r="CD445" s="19"/>
      <c r="CE445" s="16"/>
      <c r="CF445" s="16"/>
      <c r="CG445" s="16"/>
      <c r="CH445" s="16"/>
    </row>
    <row r="446" spans="1:86" x14ac:dyDescent="0.35">
      <c r="A446" s="1">
        <f t="shared" ca="1" si="157"/>
        <v>1</v>
      </c>
      <c r="B446" s="1" t="str">
        <f t="shared" ca="1" si="158"/>
        <v>Women</v>
      </c>
      <c r="C446" s="1">
        <f t="shared" ca="1" si="159"/>
        <v>22</v>
      </c>
      <c r="D446" s="1">
        <f t="shared" ca="1" si="160"/>
        <v>6</v>
      </c>
      <c r="E446" s="1" t="str">
        <f t="shared" ca="1" si="161"/>
        <v>agriculture</v>
      </c>
      <c r="F446" s="1">
        <f t="shared" ca="1" si="162"/>
        <v>5</v>
      </c>
      <c r="G446" s="1" t="str">
        <f t="shared" ca="1" si="163"/>
        <v>other</v>
      </c>
      <c r="H446" s="1">
        <f t="shared" ca="1" si="164"/>
        <v>3</v>
      </c>
      <c r="I446" s="1">
        <f t="shared" ca="1" si="156"/>
        <v>3</v>
      </c>
      <c r="J446" s="70">
        <f t="shared" ca="1" si="165"/>
        <v>5799</v>
      </c>
      <c r="K446" s="1">
        <f t="shared" ca="1" si="166"/>
        <v>5</v>
      </c>
      <c r="L446" s="1" t="str">
        <f t="shared" ca="1" si="167"/>
        <v>Sedi Beshr</v>
      </c>
      <c r="M446" s="70">
        <f t="shared" ca="1" si="168"/>
        <v>23196</v>
      </c>
      <c r="N446" s="70">
        <f t="shared" ca="1" si="169"/>
        <v>21427.929763425058</v>
      </c>
      <c r="O446" s="70">
        <f t="shared" ca="1" si="170"/>
        <v>14857.955402483431</v>
      </c>
      <c r="P446" s="70">
        <f t="shared" ca="1" si="171"/>
        <v>7958</v>
      </c>
      <c r="Q446" s="70">
        <f t="shared" ca="1" si="172"/>
        <v>2375.0530750642797</v>
      </c>
      <c r="R446" s="70">
        <f t="shared" ca="1" si="173"/>
        <v>6345.2055461300697</v>
      </c>
      <c r="S446" s="70">
        <f t="shared" ca="1" si="174"/>
        <v>44399.160948613498</v>
      </c>
      <c r="T446" s="70">
        <f t="shared" ca="1" si="175"/>
        <v>31760.982838489337</v>
      </c>
      <c r="U446" s="70">
        <f t="shared" ca="1" si="176"/>
        <v>12638.178110124161</v>
      </c>
      <c r="W446" s="7">
        <f t="shared" ca="1" si="177"/>
        <v>1</v>
      </c>
      <c r="X446" s="4">
        <f t="shared" ca="1" si="178"/>
        <v>0</v>
      </c>
      <c r="Y446" s="4"/>
      <c r="Z446" s="4"/>
      <c r="AA446" s="8"/>
      <c r="AC446" s="7">
        <f ca="1">IF(Table1[[#This Row],[field of work]] = "teaching",1,0)</f>
        <v>0</v>
      </c>
      <c r="AD446" s="4">
        <f ca="1">IF(Table1[[#This Row],[field of work]] = "health", 1,0)</f>
        <v>0</v>
      </c>
      <c r="AE446" s="4">
        <f ca="1">IF(Table1[[#This Row],[field of work]] = "construction", 1,0)</f>
        <v>0</v>
      </c>
      <c r="AF446" s="4">
        <f ca="1">IF(Table1[[#This Row],[field of work]] = "IT", 1,0)</f>
        <v>0</v>
      </c>
      <c r="AG446" s="4">
        <f ca="1">IF(Table1[[#This Row],[field of work]] = "general work", 1,0)</f>
        <v>0</v>
      </c>
      <c r="AH446" s="4">
        <f ca="1">IF(Table1[[#This Row],[field of work]] = "agriculture", 1,0)</f>
        <v>1</v>
      </c>
      <c r="AI446" s="4"/>
      <c r="AJ446" s="4"/>
      <c r="AK446" s="4"/>
      <c r="AL446" s="4"/>
      <c r="AM446" s="4"/>
      <c r="AN446" s="4"/>
      <c r="AO446" s="8"/>
      <c r="AP446" s="18">
        <f t="shared" ca="1" si="179"/>
        <v>4952.6518008278099</v>
      </c>
      <c r="AQ446" s="19"/>
      <c r="AR446" s="23">
        <f ca="1">IF(Table1[[#This Row],[Debt]]&gt;$AS$2,1,0)</f>
        <v>1</v>
      </c>
      <c r="AS446" s="24"/>
      <c r="AT446" s="24"/>
      <c r="AU446" s="19"/>
      <c r="AV446" s="24"/>
      <c r="AW446" s="82">
        <f ca="1">Table1[[#This Row],[Mortage left]]/Table1[[#This Row],[Value of the house]]</f>
        <v>0.92377693410178729</v>
      </c>
      <c r="AX446" s="29">
        <f t="shared" ca="1" si="180"/>
        <v>0</v>
      </c>
      <c r="AY446" s="30"/>
      <c r="AZ446" s="19"/>
      <c r="BA446" s="68">
        <f ca="1" xml:space="preserve"> IF(Table1[[#This Row],[Area]]="Sedi Beshr",Table1[[#This Row],[Income]],0)</f>
        <v>5799</v>
      </c>
      <c r="BB446" s="65"/>
      <c r="BC446" s="65">
        <f ca="1" xml:space="preserve"> IF(Table1[[#This Row],[Area]]="Miami",Table1[[#This Row],[Income]],0)</f>
        <v>0</v>
      </c>
      <c r="BD446" s="65"/>
      <c r="BE446" s="65">
        <f ca="1" xml:space="preserve"> IF(Table1[[#This Row],[Area]]="El-Shatbi",Table1[[#This Row],[Income]],0)</f>
        <v>0</v>
      </c>
      <c r="BF446" s="65"/>
      <c r="BG446" s="65">
        <f ca="1" xml:space="preserve"> IF(Table1[[#This Row],[Area]]="el-Hanovil",Table1[[#This Row],[Income]],0)</f>
        <v>0</v>
      </c>
      <c r="BH446" s="65"/>
      <c r="BI446" s="65">
        <f ca="1" xml:space="preserve"> IF(Table1[[#This Row],[Area]]="El-Dekhila",Table1[[#This Row],[Income]],0)</f>
        <v>0</v>
      </c>
      <c r="BJ446" s="66"/>
      <c r="BK446" s="16"/>
      <c r="BL446" s="68">
        <f ca="1"/>
        <v>0</v>
      </c>
      <c r="BM446" s="65"/>
      <c r="BN446" s="65">
        <f ca="1"/>
        <v>2044</v>
      </c>
      <c r="BO446" s="65"/>
      <c r="BP446" s="65">
        <f ca="1"/>
        <v>0</v>
      </c>
      <c r="BQ446" s="65"/>
      <c r="BR446" s="65">
        <f ca="1"/>
        <v>0</v>
      </c>
      <c r="BS446" s="65"/>
      <c r="BT446" s="65">
        <f ca="1"/>
        <v>0</v>
      </c>
      <c r="BU446" s="24"/>
      <c r="BV446" s="65">
        <f ca="1"/>
        <v>0</v>
      </c>
      <c r="BW446" s="19"/>
      <c r="BX446" s="16"/>
      <c r="BY446" s="56">
        <f ca="1">IF(Table1[[#This Row],[Debt]]&gt;Table1[[#This Row],[Income]],1,0)</f>
        <v>0</v>
      </c>
      <c r="BZ446" s="19"/>
      <c r="CA446" s="24"/>
      <c r="CB446" s="76">
        <f t="shared" ca="1" si="181"/>
        <v>34</v>
      </c>
      <c r="CC446" s="24"/>
      <c r="CD446" s="19"/>
      <c r="CE446" s="16"/>
      <c r="CF446" s="16"/>
      <c r="CG446" s="16"/>
      <c r="CH446" s="16"/>
    </row>
    <row r="447" spans="1:86" x14ac:dyDescent="0.35">
      <c r="A447" s="1">
        <f t="shared" ca="1" si="157"/>
        <v>1</v>
      </c>
      <c r="B447" s="1" t="str">
        <f t="shared" ca="1" si="158"/>
        <v>Women</v>
      </c>
      <c r="C447" s="1">
        <f t="shared" ca="1" si="159"/>
        <v>40</v>
      </c>
      <c r="D447" s="1">
        <f t="shared" ca="1" si="160"/>
        <v>4</v>
      </c>
      <c r="E447" s="1" t="str">
        <f t="shared" ca="1" si="161"/>
        <v>IT</v>
      </c>
      <c r="F447" s="1">
        <f t="shared" ca="1" si="162"/>
        <v>4</v>
      </c>
      <c r="G447" s="1" t="str">
        <f t="shared" ca="1" si="163"/>
        <v>technical</v>
      </c>
      <c r="H447" s="1">
        <f t="shared" ca="1" si="164"/>
        <v>0</v>
      </c>
      <c r="I447" s="1">
        <f t="shared" ca="1" si="156"/>
        <v>2</v>
      </c>
      <c r="J447" s="70">
        <f t="shared" ca="1" si="165"/>
        <v>4688</v>
      </c>
      <c r="K447" s="1">
        <f t="shared" ca="1" si="166"/>
        <v>4</v>
      </c>
      <c r="L447" s="1" t="str">
        <f t="shared" ca="1" si="167"/>
        <v>El-Dekhila</v>
      </c>
      <c r="M447" s="70">
        <f t="shared" ca="1" si="168"/>
        <v>23440</v>
      </c>
      <c r="N447" s="70">
        <f t="shared" ca="1" si="169"/>
        <v>18420.146305045779</v>
      </c>
      <c r="O447" s="70">
        <f t="shared" ca="1" si="170"/>
        <v>9258.5046200746401</v>
      </c>
      <c r="P447" s="70">
        <f t="shared" ca="1" si="171"/>
        <v>6962</v>
      </c>
      <c r="Q447" s="70">
        <f t="shared" ca="1" si="172"/>
        <v>8526.3931616017544</v>
      </c>
      <c r="R447" s="70">
        <f t="shared" ca="1" si="173"/>
        <v>2091.6053529870269</v>
      </c>
      <c r="S447" s="70">
        <f t="shared" ca="1" si="174"/>
        <v>34790.10997306167</v>
      </c>
      <c r="T447" s="70">
        <f t="shared" ca="1" si="175"/>
        <v>33908.539466647533</v>
      </c>
      <c r="U447" s="70">
        <f t="shared" ca="1" si="176"/>
        <v>881.57050641413662</v>
      </c>
      <c r="W447" s="7">
        <f t="shared" ca="1" si="177"/>
        <v>1</v>
      </c>
      <c r="X447" s="4">
        <f t="shared" ca="1" si="178"/>
        <v>0</v>
      </c>
      <c r="Y447" s="4"/>
      <c r="Z447" s="4"/>
      <c r="AA447" s="8"/>
      <c r="AC447" s="7">
        <f ca="1">IF(Table1[[#This Row],[field of work]] = "teaching",1,0)</f>
        <v>0</v>
      </c>
      <c r="AD447" s="4">
        <f ca="1">IF(Table1[[#This Row],[field of work]] = "health", 1,0)</f>
        <v>0</v>
      </c>
      <c r="AE447" s="4">
        <f ca="1">IF(Table1[[#This Row],[field of work]] = "construction", 1,0)</f>
        <v>0</v>
      </c>
      <c r="AF447" s="4">
        <f ca="1">IF(Table1[[#This Row],[field of work]] = "IT", 1,0)</f>
        <v>1</v>
      </c>
      <c r="AG447" s="4">
        <f ca="1">IF(Table1[[#This Row],[field of work]] = "general work", 1,0)</f>
        <v>0</v>
      </c>
      <c r="AH447" s="4">
        <f ca="1">IF(Table1[[#This Row],[field of work]] = "agriculture", 1,0)</f>
        <v>0</v>
      </c>
      <c r="AI447" s="4"/>
      <c r="AJ447" s="4"/>
      <c r="AK447" s="4"/>
      <c r="AL447" s="4"/>
      <c r="AM447" s="4"/>
      <c r="AN447" s="4"/>
      <c r="AO447" s="8"/>
      <c r="AP447" s="18">
        <f t="shared" ca="1" si="179"/>
        <v>4629.2523100373201</v>
      </c>
      <c r="AQ447" s="19"/>
      <c r="AR447" s="23">
        <f ca="1">IF(Table1[[#This Row],[Debt]]&gt;$AS$2,1,0)</f>
        <v>1</v>
      </c>
      <c r="AS447" s="24"/>
      <c r="AT447" s="24"/>
      <c r="AU447" s="19"/>
      <c r="AV447" s="24"/>
      <c r="AW447" s="82">
        <f ca="1">Table1[[#This Row],[Mortage left]]/Table1[[#This Row],[Value of the house]]</f>
        <v>0.78584241915724307</v>
      </c>
      <c r="AX447" s="29">
        <f t="shared" ca="1" si="180"/>
        <v>0</v>
      </c>
      <c r="AY447" s="30"/>
      <c r="AZ447" s="19"/>
      <c r="BA447" s="68">
        <f ca="1" xml:space="preserve"> IF(Table1[[#This Row],[Area]]="Sedi Beshr",Table1[[#This Row],[Income]],0)</f>
        <v>0</v>
      </c>
      <c r="BB447" s="65"/>
      <c r="BC447" s="65">
        <f ca="1" xml:space="preserve"> IF(Table1[[#This Row],[Area]]="Miami",Table1[[#This Row],[Income]],0)</f>
        <v>0</v>
      </c>
      <c r="BD447" s="65"/>
      <c r="BE447" s="65">
        <f ca="1" xml:space="preserve"> IF(Table1[[#This Row],[Area]]="El-Shatbi",Table1[[#This Row],[Income]],0)</f>
        <v>0</v>
      </c>
      <c r="BF447" s="65"/>
      <c r="BG447" s="65">
        <f ca="1" xml:space="preserve"> IF(Table1[[#This Row],[Area]]="el-Hanovil",Table1[[#This Row],[Income]],0)</f>
        <v>0</v>
      </c>
      <c r="BH447" s="65"/>
      <c r="BI447" s="65">
        <f ca="1" xml:space="preserve"> IF(Table1[[#This Row],[Area]]="El-Dekhila",Table1[[#This Row],[Income]],0)</f>
        <v>4688</v>
      </c>
      <c r="BJ447" s="66"/>
      <c r="BK447" s="16"/>
      <c r="BL447" s="68">
        <f ca="1"/>
        <v>0</v>
      </c>
      <c r="BM447" s="65"/>
      <c r="BN447" s="65">
        <f ca="1"/>
        <v>0</v>
      </c>
      <c r="BO447" s="65"/>
      <c r="BP447" s="65">
        <f ca="1"/>
        <v>0</v>
      </c>
      <c r="BQ447" s="65"/>
      <c r="BR447" s="65">
        <f ca="1"/>
        <v>0</v>
      </c>
      <c r="BS447" s="65"/>
      <c r="BT447" s="65">
        <f ca="1"/>
        <v>0</v>
      </c>
      <c r="BU447" s="24"/>
      <c r="BV447" s="65">
        <f ca="1"/>
        <v>5799</v>
      </c>
      <c r="BW447" s="19"/>
      <c r="BX447" s="16"/>
      <c r="BY447" s="56">
        <f ca="1">IF(Table1[[#This Row],[Debt]]&gt;Table1[[#This Row],[Income]],1,0)</f>
        <v>1</v>
      </c>
      <c r="BZ447" s="19"/>
      <c r="CA447" s="24"/>
      <c r="CB447" s="76">
        <f t="shared" ca="1" si="181"/>
        <v>22</v>
      </c>
      <c r="CC447" s="24"/>
      <c r="CD447" s="19"/>
      <c r="CE447" s="16"/>
      <c r="CF447" s="16"/>
      <c r="CG447" s="16"/>
      <c r="CH447" s="16"/>
    </row>
    <row r="448" spans="1:86" x14ac:dyDescent="0.35">
      <c r="A448" s="1">
        <f t="shared" ca="1" si="157"/>
        <v>1</v>
      </c>
      <c r="B448" s="1" t="str">
        <f t="shared" ca="1" si="158"/>
        <v>Women</v>
      </c>
      <c r="C448" s="1">
        <f t="shared" ca="1" si="159"/>
        <v>39</v>
      </c>
      <c r="D448" s="1">
        <f t="shared" ca="1" si="160"/>
        <v>3</v>
      </c>
      <c r="E448" s="1" t="str">
        <f t="shared" ca="1" si="161"/>
        <v>teaching</v>
      </c>
      <c r="F448" s="1">
        <f t="shared" ca="1" si="162"/>
        <v>5</v>
      </c>
      <c r="G448" s="1" t="str">
        <f t="shared" ca="1" si="163"/>
        <v>other</v>
      </c>
      <c r="H448" s="1">
        <f t="shared" ca="1" si="164"/>
        <v>2</v>
      </c>
      <c r="I448" s="1">
        <f t="shared" ca="1" si="156"/>
        <v>1</v>
      </c>
      <c r="J448" s="70">
        <f t="shared" ca="1" si="165"/>
        <v>6693</v>
      </c>
      <c r="K448" s="1">
        <f t="shared" ca="1" si="166"/>
        <v>3</v>
      </c>
      <c r="L448" s="1" t="str">
        <f t="shared" ca="1" si="167"/>
        <v>El-Hanovil</v>
      </c>
      <c r="M448" s="70">
        <f t="shared" ca="1" si="168"/>
        <v>20079</v>
      </c>
      <c r="N448" s="70">
        <f t="shared" ca="1" si="169"/>
        <v>5128.7414517749794</v>
      </c>
      <c r="O448" s="70">
        <f t="shared" ca="1" si="170"/>
        <v>6157.2351587540134</v>
      </c>
      <c r="P448" s="70">
        <f t="shared" ca="1" si="171"/>
        <v>4478</v>
      </c>
      <c r="Q448" s="70">
        <f t="shared" ca="1" si="172"/>
        <v>8003.0280373346459</v>
      </c>
      <c r="R448" s="70">
        <f t="shared" ca="1" si="173"/>
        <v>9253.2709294459128</v>
      </c>
      <c r="S448" s="70">
        <f t="shared" ca="1" si="174"/>
        <v>35489.506088199923</v>
      </c>
      <c r="T448" s="70">
        <f t="shared" ca="1" si="175"/>
        <v>17609.769489109625</v>
      </c>
      <c r="U448" s="70">
        <f t="shared" ca="1" si="176"/>
        <v>17879.736599090298</v>
      </c>
      <c r="W448" s="7">
        <f t="shared" ca="1" si="177"/>
        <v>1</v>
      </c>
      <c r="X448" s="4">
        <f t="shared" ca="1" si="178"/>
        <v>0</v>
      </c>
      <c r="Y448" s="4"/>
      <c r="Z448" s="4"/>
      <c r="AA448" s="8"/>
      <c r="AC448" s="7">
        <f ca="1">IF(Table1[[#This Row],[field of work]] = "teaching",1,0)</f>
        <v>1</v>
      </c>
      <c r="AD448" s="4">
        <f ca="1">IF(Table1[[#This Row],[field of work]] = "health", 1,0)</f>
        <v>0</v>
      </c>
      <c r="AE448" s="4">
        <f ca="1">IF(Table1[[#This Row],[field of work]] = "construction", 1,0)</f>
        <v>0</v>
      </c>
      <c r="AF448" s="4">
        <f ca="1">IF(Table1[[#This Row],[field of work]] = "IT", 1,0)</f>
        <v>0</v>
      </c>
      <c r="AG448" s="4">
        <f ca="1">IF(Table1[[#This Row],[field of work]] = "general work", 1,0)</f>
        <v>0</v>
      </c>
      <c r="AH448" s="4">
        <f ca="1">IF(Table1[[#This Row],[field of work]] = "agriculture", 1,0)</f>
        <v>0</v>
      </c>
      <c r="AI448" s="4"/>
      <c r="AJ448" s="4"/>
      <c r="AK448" s="4"/>
      <c r="AL448" s="4"/>
      <c r="AM448" s="4"/>
      <c r="AN448" s="4"/>
      <c r="AO448" s="8"/>
      <c r="AP448" s="18">
        <f t="shared" ca="1" si="179"/>
        <v>6157.2351587540134</v>
      </c>
      <c r="AQ448" s="19"/>
      <c r="AR448" s="23">
        <f ca="1">IF(Table1[[#This Row],[Debt]]&gt;$AS$2,1,0)</f>
        <v>1</v>
      </c>
      <c r="AS448" s="24"/>
      <c r="AT448" s="24"/>
      <c r="AU448" s="19"/>
      <c r="AV448" s="24"/>
      <c r="AW448" s="82">
        <f ca="1">Table1[[#This Row],[Mortage left]]/Table1[[#This Row],[Value of the house]]</f>
        <v>0.25542813146944465</v>
      </c>
      <c r="AX448" s="29">
        <f t="shared" ca="1" si="180"/>
        <v>1</v>
      </c>
      <c r="AY448" s="30"/>
      <c r="AZ448" s="19"/>
      <c r="BA448" s="68">
        <f ca="1" xml:space="preserve"> IF(Table1[[#This Row],[Area]]="Sedi Beshr",Table1[[#This Row],[Income]],0)</f>
        <v>0</v>
      </c>
      <c r="BB448" s="65"/>
      <c r="BC448" s="65">
        <f ca="1" xml:space="preserve"> IF(Table1[[#This Row],[Area]]="Miami",Table1[[#This Row],[Income]],0)</f>
        <v>0</v>
      </c>
      <c r="BD448" s="65"/>
      <c r="BE448" s="65">
        <f ca="1" xml:space="preserve"> IF(Table1[[#This Row],[Area]]="El-Shatbi",Table1[[#This Row],[Income]],0)</f>
        <v>0</v>
      </c>
      <c r="BF448" s="65"/>
      <c r="BG448" s="65">
        <f ca="1" xml:space="preserve"> IF(Table1[[#This Row],[Area]]="el-Hanovil",Table1[[#This Row],[Income]],0)</f>
        <v>6693</v>
      </c>
      <c r="BH448" s="65"/>
      <c r="BI448" s="65">
        <f ca="1" xml:space="preserve"> IF(Table1[[#This Row],[Area]]="El-Dekhila",Table1[[#This Row],[Income]],0)</f>
        <v>0</v>
      </c>
      <c r="BJ448" s="66"/>
      <c r="BK448" s="16"/>
      <c r="BL448" s="68">
        <f ca="1"/>
        <v>0</v>
      </c>
      <c r="BM448" s="65"/>
      <c r="BN448" s="65">
        <f ca="1"/>
        <v>0</v>
      </c>
      <c r="BO448" s="65"/>
      <c r="BP448" s="65">
        <f ca="1"/>
        <v>0</v>
      </c>
      <c r="BQ448" s="65"/>
      <c r="BR448" s="65">
        <f ca="1"/>
        <v>4688</v>
      </c>
      <c r="BS448" s="65"/>
      <c r="BT448" s="65">
        <f ca="1"/>
        <v>0</v>
      </c>
      <c r="BU448" s="24"/>
      <c r="BV448" s="65">
        <f ca="1"/>
        <v>0</v>
      </c>
      <c r="BW448" s="19"/>
      <c r="BX448" s="16"/>
      <c r="BY448" s="56">
        <f ca="1">IF(Table1[[#This Row],[Debt]]&gt;Table1[[#This Row],[Income]],1,0)</f>
        <v>1</v>
      </c>
      <c r="BZ448" s="19"/>
      <c r="CA448" s="24"/>
      <c r="CB448" s="76">
        <f t="shared" ca="1" si="181"/>
        <v>40</v>
      </c>
      <c r="CC448" s="24"/>
      <c r="CD448" s="19"/>
      <c r="CE448" s="16"/>
      <c r="CF448" s="16"/>
      <c r="CG448" s="16"/>
      <c r="CH448" s="16"/>
    </row>
    <row r="449" spans="1:86" x14ac:dyDescent="0.35">
      <c r="A449" s="1">
        <f t="shared" ca="1" si="157"/>
        <v>0</v>
      </c>
      <c r="B449" s="1" t="str">
        <f t="shared" ca="1" si="158"/>
        <v>Men</v>
      </c>
      <c r="C449" s="1">
        <f t="shared" ca="1" si="159"/>
        <v>28</v>
      </c>
      <c r="D449" s="1">
        <f t="shared" ca="1" si="160"/>
        <v>1</v>
      </c>
      <c r="E449" s="1" t="str">
        <f t="shared" ca="1" si="161"/>
        <v>health</v>
      </c>
      <c r="F449" s="1">
        <f t="shared" ca="1" si="162"/>
        <v>2</v>
      </c>
      <c r="G449" s="1" t="str">
        <f t="shared" ca="1" si="163"/>
        <v>college</v>
      </c>
      <c r="H449" s="1">
        <f t="shared" ca="1" si="164"/>
        <v>4</v>
      </c>
      <c r="I449" s="1">
        <f t="shared" ca="1" si="156"/>
        <v>1</v>
      </c>
      <c r="J449" s="70">
        <f t="shared" ca="1" si="165"/>
        <v>5371</v>
      </c>
      <c r="K449" s="1">
        <f t="shared" ca="1" si="166"/>
        <v>3</v>
      </c>
      <c r="L449" s="1" t="str">
        <f t="shared" ca="1" si="167"/>
        <v>El-Hanovil</v>
      </c>
      <c r="M449" s="70">
        <f t="shared" ca="1" si="168"/>
        <v>21484</v>
      </c>
      <c r="N449" s="70">
        <f t="shared" ca="1" si="169"/>
        <v>637.96214534281273</v>
      </c>
      <c r="O449" s="70">
        <f t="shared" ca="1" si="170"/>
        <v>2402.5815474242913</v>
      </c>
      <c r="P449" s="70">
        <f t="shared" ca="1" si="171"/>
        <v>1327</v>
      </c>
      <c r="Q449" s="70">
        <f t="shared" ca="1" si="172"/>
        <v>7370.9557073935366</v>
      </c>
      <c r="R449" s="70">
        <f t="shared" ca="1" si="173"/>
        <v>6959.3213790142681</v>
      </c>
      <c r="S449" s="70">
        <f t="shared" ca="1" si="174"/>
        <v>30845.902926438561</v>
      </c>
      <c r="T449" s="70">
        <f t="shared" ca="1" si="175"/>
        <v>9335.9178527363492</v>
      </c>
      <c r="U449" s="70">
        <f t="shared" ca="1" si="176"/>
        <v>21509.985073702213</v>
      </c>
      <c r="W449" s="7">
        <f t="shared" ca="1" si="177"/>
        <v>0</v>
      </c>
      <c r="X449" s="4">
        <f t="shared" ca="1" si="178"/>
        <v>1</v>
      </c>
      <c r="Y449" s="4"/>
      <c r="Z449" s="4"/>
      <c r="AA449" s="8"/>
      <c r="AC449" s="7">
        <f ca="1">IF(Table1[[#This Row],[field of work]] = "teaching",1,0)</f>
        <v>0</v>
      </c>
      <c r="AD449" s="4">
        <f ca="1">IF(Table1[[#This Row],[field of work]] = "health", 1,0)</f>
        <v>1</v>
      </c>
      <c r="AE449" s="4">
        <f ca="1">IF(Table1[[#This Row],[field of work]] = "construction", 1,0)</f>
        <v>0</v>
      </c>
      <c r="AF449" s="4">
        <f ca="1">IF(Table1[[#This Row],[field of work]] = "IT", 1,0)</f>
        <v>0</v>
      </c>
      <c r="AG449" s="4">
        <f ca="1">IF(Table1[[#This Row],[field of work]] = "general work", 1,0)</f>
        <v>0</v>
      </c>
      <c r="AH449" s="4">
        <f ca="1">IF(Table1[[#This Row],[field of work]] = "agriculture", 1,0)</f>
        <v>0</v>
      </c>
      <c r="AI449" s="4"/>
      <c r="AJ449" s="4"/>
      <c r="AK449" s="4"/>
      <c r="AL449" s="4"/>
      <c r="AM449" s="4"/>
      <c r="AN449" s="4"/>
      <c r="AO449" s="8"/>
      <c r="AP449" s="18">
        <f t="shared" ca="1" si="179"/>
        <v>2402.5815474242913</v>
      </c>
      <c r="AQ449" s="19"/>
      <c r="AR449" s="23">
        <f ca="1">IF(Table1[[#This Row],[Debt]]&gt;$AS$2,1,0)</f>
        <v>1</v>
      </c>
      <c r="AS449" s="24"/>
      <c r="AT449" s="24"/>
      <c r="AU449" s="19"/>
      <c r="AV449" s="24"/>
      <c r="AW449" s="82">
        <f ca="1">Table1[[#This Row],[Mortage left]]/Table1[[#This Row],[Value of the house]]</f>
        <v>2.9694756346248963E-2</v>
      </c>
      <c r="AX449" s="29">
        <f t="shared" ca="1" si="180"/>
        <v>1</v>
      </c>
      <c r="AY449" s="30"/>
      <c r="AZ449" s="19"/>
      <c r="BA449" s="68">
        <f ca="1" xml:space="preserve"> IF(Table1[[#This Row],[Area]]="Sedi Beshr",Table1[[#This Row],[Income]],0)</f>
        <v>0</v>
      </c>
      <c r="BB449" s="65"/>
      <c r="BC449" s="65">
        <f ca="1" xml:space="preserve"> IF(Table1[[#This Row],[Area]]="Miami",Table1[[#This Row],[Income]],0)</f>
        <v>0</v>
      </c>
      <c r="BD449" s="65"/>
      <c r="BE449" s="65">
        <f ca="1" xml:space="preserve"> IF(Table1[[#This Row],[Area]]="El-Shatbi",Table1[[#This Row],[Income]],0)</f>
        <v>0</v>
      </c>
      <c r="BF449" s="65"/>
      <c r="BG449" s="65">
        <f ca="1" xml:space="preserve"> IF(Table1[[#This Row],[Area]]="el-Hanovil",Table1[[#This Row],[Income]],0)</f>
        <v>5371</v>
      </c>
      <c r="BH449" s="65"/>
      <c r="BI449" s="65">
        <f ca="1" xml:space="preserve"> IF(Table1[[#This Row],[Area]]="El-Dekhila",Table1[[#This Row],[Income]],0)</f>
        <v>0</v>
      </c>
      <c r="BJ449" s="66"/>
      <c r="BK449" s="16"/>
      <c r="BL449" s="68">
        <f ca="1"/>
        <v>0</v>
      </c>
      <c r="BM449" s="65"/>
      <c r="BN449" s="65">
        <f ca="1"/>
        <v>0</v>
      </c>
      <c r="BO449" s="65"/>
      <c r="BP449" s="65">
        <f ca="1"/>
        <v>6693</v>
      </c>
      <c r="BQ449" s="65"/>
      <c r="BR449" s="65">
        <f ca="1"/>
        <v>0</v>
      </c>
      <c r="BS449" s="65"/>
      <c r="BT449" s="65">
        <f ca="1"/>
        <v>0</v>
      </c>
      <c r="BU449" s="24"/>
      <c r="BV449" s="65">
        <f ca="1"/>
        <v>0</v>
      </c>
      <c r="BW449" s="19"/>
      <c r="BX449" s="16"/>
      <c r="BY449" s="56">
        <f ca="1">IF(Table1[[#This Row],[Debt]]&gt;Table1[[#This Row],[Income]],1,0)</f>
        <v>1</v>
      </c>
      <c r="BZ449" s="19"/>
      <c r="CA449" s="24"/>
      <c r="CB449" s="76">
        <f t="shared" ca="1" si="181"/>
        <v>39</v>
      </c>
      <c r="CC449" s="24"/>
      <c r="CD449" s="19"/>
      <c r="CE449" s="16"/>
      <c r="CF449" s="16"/>
      <c r="CG449" s="16"/>
      <c r="CH449" s="16"/>
    </row>
    <row r="450" spans="1:86" x14ac:dyDescent="0.35">
      <c r="A450" s="1">
        <f t="shared" ca="1" si="157"/>
        <v>1</v>
      </c>
      <c r="B450" s="1" t="str">
        <f t="shared" ca="1" si="158"/>
        <v>Women</v>
      </c>
      <c r="C450" s="1">
        <f t="shared" ca="1" si="159"/>
        <v>26</v>
      </c>
      <c r="D450" s="1">
        <f t="shared" ca="1" si="160"/>
        <v>6</v>
      </c>
      <c r="E450" s="1" t="str">
        <f t="shared" ca="1" si="161"/>
        <v>agriculture</v>
      </c>
      <c r="F450" s="1">
        <f t="shared" ca="1" si="162"/>
        <v>4</v>
      </c>
      <c r="G450" s="1" t="str">
        <f t="shared" ca="1" si="163"/>
        <v>technical</v>
      </c>
      <c r="H450" s="1">
        <f t="shared" ca="1" si="164"/>
        <v>4</v>
      </c>
      <c r="I450" s="1">
        <f t="shared" ca="1" si="156"/>
        <v>3</v>
      </c>
      <c r="J450" s="70">
        <f t="shared" ca="1" si="165"/>
        <v>3049</v>
      </c>
      <c r="K450" s="1">
        <f t="shared" ca="1" si="166"/>
        <v>5</v>
      </c>
      <c r="L450" s="1" t="str">
        <f t="shared" ca="1" si="167"/>
        <v>Sedi Beshr</v>
      </c>
      <c r="M450" s="70">
        <f t="shared" ca="1" si="168"/>
        <v>9147</v>
      </c>
      <c r="N450" s="70">
        <f t="shared" ca="1" si="169"/>
        <v>4511.6153277686753</v>
      </c>
      <c r="O450" s="70">
        <f t="shared" ca="1" si="170"/>
        <v>4909.1333886188986</v>
      </c>
      <c r="P450" s="70">
        <f t="shared" ca="1" si="171"/>
        <v>899</v>
      </c>
      <c r="Q450" s="70">
        <f t="shared" ca="1" si="172"/>
        <v>5950.7788287532367</v>
      </c>
      <c r="R450" s="70">
        <f t="shared" ca="1" si="173"/>
        <v>1470.9367651026414</v>
      </c>
      <c r="S450" s="70">
        <f t="shared" ca="1" si="174"/>
        <v>15527.070153721539</v>
      </c>
      <c r="T450" s="70">
        <f t="shared" ca="1" si="175"/>
        <v>11361.394156521912</v>
      </c>
      <c r="U450" s="70">
        <f t="shared" ca="1" si="176"/>
        <v>4165.6759971996271</v>
      </c>
      <c r="W450" s="7">
        <f t="shared" ca="1" si="177"/>
        <v>1</v>
      </c>
      <c r="X450" s="4">
        <f t="shared" ca="1" si="178"/>
        <v>0</v>
      </c>
      <c r="Y450" s="4"/>
      <c r="Z450" s="4"/>
      <c r="AA450" s="8"/>
      <c r="AC450" s="7">
        <f ca="1">IF(Table1[[#This Row],[field of work]] = "teaching",1,0)</f>
        <v>0</v>
      </c>
      <c r="AD450" s="4">
        <f ca="1">IF(Table1[[#This Row],[field of work]] = "health", 1,0)</f>
        <v>0</v>
      </c>
      <c r="AE450" s="4">
        <f ca="1">IF(Table1[[#This Row],[field of work]] = "construction", 1,0)</f>
        <v>0</v>
      </c>
      <c r="AF450" s="4">
        <f ca="1">IF(Table1[[#This Row],[field of work]] = "IT", 1,0)</f>
        <v>0</v>
      </c>
      <c r="AG450" s="4">
        <f ca="1">IF(Table1[[#This Row],[field of work]] = "general work", 1,0)</f>
        <v>0</v>
      </c>
      <c r="AH450" s="4">
        <f ca="1">IF(Table1[[#This Row],[field of work]] = "agriculture", 1,0)</f>
        <v>1</v>
      </c>
      <c r="AI450" s="4"/>
      <c r="AJ450" s="4"/>
      <c r="AK450" s="4"/>
      <c r="AL450" s="4"/>
      <c r="AM450" s="4"/>
      <c r="AN450" s="4"/>
      <c r="AO450" s="8"/>
      <c r="AP450" s="18">
        <f t="shared" ca="1" si="179"/>
        <v>1636.3777962062995</v>
      </c>
      <c r="AQ450" s="19"/>
      <c r="AR450" s="23">
        <f ca="1">IF(Table1[[#This Row],[Debt]]&gt;$AS$2,1,0)</f>
        <v>1</v>
      </c>
      <c r="AS450" s="24"/>
      <c r="AT450" s="24"/>
      <c r="AU450" s="19"/>
      <c r="AV450" s="24"/>
      <c r="AW450" s="82">
        <f ca="1">Table1[[#This Row],[Mortage left]]/Table1[[#This Row],[Value of the house]]</f>
        <v>0.49323442962377562</v>
      </c>
      <c r="AX450" s="29">
        <f t="shared" ca="1" si="180"/>
        <v>0</v>
      </c>
      <c r="AY450" s="30"/>
      <c r="AZ450" s="19"/>
      <c r="BA450" s="68">
        <f ca="1" xml:space="preserve"> IF(Table1[[#This Row],[Area]]="Sedi Beshr",Table1[[#This Row],[Income]],0)</f>
        <v>3049</v>
      </c>
      <c r="BB450" s="65"/>
      <c r="BC450" s="65">
        <f ca="1" xml:space="preserve"> IF(Table1[[#This Row],[Area]]="Miami",Table1[[#This Row],[Income]],0)</f>
        <v>0</v>
      </c>
      <c r="BD450" s="65"/>
      <c r="BE450" s="65">
        <f ca="1" xml:space="preserve"> IF(Table1[[#This Row],[Area]]="El-Shatbi",Table1[[#This Row],[Income]],0)</f>
        <v>0</v>
      </c>
      <c r="BF450" s="65"/>
      <c r="BG450" s="65">
        <f ca="1" xml:space="preserve"> IF(Table1[[#This Row],[Area]]="el-Hanovil",Table1[[#This Row],[Income]],0)</f>
        <v>0</v>
      </c>
      <c r="BH450" s="65"/>
      <c r="BI450" s="65">
        <f ca="1" xml:space="preserve"> IF(Table1[[#This Row],[Area]]="El-Dekhila",Table1[[#This Row],[Income]],0)</f>
        <v>0</v>
      </c>
      <c r="BJ450" s="66"/>
      <c r="BK450" s="16"/>
      <c r="BL450" s="68">
        <f ca="1"/>
        <v>5371</v>
      </c>
      <c r="BM450" s="65"/>
      <c r="BN450" s="65">
        <f ca="1"/>
        <v>0</v>
      </c>
      <c r="BO450" s="65"/>
      <c r="BP450" s="65">
        <f ca="1"/>
        <v>0</v>
      </c>
      <c r="BQ450" s="65"/>
      <c r="BR450" s="65">
        <f ca="1"/>
        <v>0</v>
      </c>
      <c r="BS450" s="65"/>
      <c r="BT450" s="65">
        <f ca="1"/>
        <v>0</v>
      </c>
      <c r="BU450" s="24"/>
      <c r="BV450" s="65">
        <f ca="1"/>
        <v>0</v>
      </c>
      <c r="BW450" s="19"/>
      <c r="BX450" s="16"/>
      <c r="BY450" s="56">
        <f ca="1">IF(Table1[[#This Row],[Debt]]&gt;Table1[[#This Row],[Income]],1,0)</f>
        <v>1</v>
      </c>
      <c r="BZ450" s="19"/>
      <c r="CA450" s="24"/>
      <c r="CB450" s="76">
        <f t="shared" ca="1" si="181"/>
        <v>28</v>
      </c>
      <c r="CC450" s="24"/>
      <c r="CD450" s="19"/>
      <c r="CE450" s="16"/>
      <c r="CF450" s="16"/>
      <c r="CG450" s="16"/>
      <c r="CH450" s="16"/>
    </row>
    <row r="451" spans="1:86" x14ac:dyDescent="0.35">
      <c r="A451" s="1">
        <f t="shared" ca="1" si="157"/>
        <v>0</v>
      </c>
      <c r="B451" s="1" t="str">
        <f t="shared" ca="1" si="158"/>
        <v>Men</v>
      </c>
      <c r="C451" s="1">
        <f t="shared" ca="1" si="159"/>
        <v>30</v>
      </c>
      <c r="D451" s="1">
        <f t="shared" ca="1" si="160"/>
        <v>4</v>
      </c>
      <c r="E451" s="1" t="str">
        <f t="shared" ca="1" si="161"/>
        <v>IT</v>
      </c>
      <c r="F451" s="1">
        <f t="shared" ca="1" si="162"/>
        <v>2</v>
      </c>
      <c r="G451" s="1" t="str">
        <f t="shared" ca="1" si="163"/>
        <v>college</v>
      </c>
      <c r="H451" s="1">
        <f t="shared" ca="1" si="164"/>
        <v>1</v>
      </c>
      <c r="I451" s="1">
        <f t="shared" ref="I451:I500" ca="1" si="182">RANDBETWEEN(1,3)</f>
        <v>1</v>
      </c>
      <c r="J451" s="70">
        <f t="shared" ca="1" si="165"/>
        <v>2963</v>
      </c>
      <c r="K451" s="1">
        <f t="shared" ca="1" si="166"/>
        <v>5</v>
      </c>
      <c r="L451" s="1" t="str">
        <f t="shared" ca="1" si="167"/>
        <v>Sedi Beshr</v>
      </c>
      <c r="M451" s="70">
        <f t="shared" ca="1" si="168"/>
        <v>8889</v>
      </c>
      <c r="N451" s="70">
        <f t="shared" ca="1" si="169"/>
        <v>3339.6601049991491</v>
      </c>
      <c r="O451" s="70">
        <f t="shared" ca="1" si="170"/>
        <v>374.51947602985797</v>
      </c>
      <c r="P451" s="70">
        <f t="shared" ca="1" si="171"/>
        <v>1</v>
      </c>
      <c r="Q451" s="70">
        <f t="shared" ca="1" si="172"/>
        <v>151.19451835362736</v>
      </c>
      <c r="R451" s="70">
        <f t="shared" ca="1" si="173"/>
        <v>4311.341693468039</v>
      </c>
      <c r="S451" s="70">
        <f t="shared" ca="1" si="174"/>
        <v>13574.861169497897</v>
      </c>
      <c r="T451" s="70">
        <f t="shared" ca="1" si="175"/>
        <v>3491.8546233527763</v>
      </c>
      <c r="U451" s="70">
        <f t="shared" ca="1" si="176"/>
        <v>10083.006546145121</v>
      </c>
      <c r="W451" s="7">
        <f t="shared" ca="1" si="177"/>
        <v>0</v>
      </c>
      <c r="X451" s="4">
        <f t="shared" ca="1" si="178"/>
        <v>1</v>
      </c>
      <c r="Y451" s="4"/>
      <c r="Z451" s="4"/>
      <c r="AA451" s="8"/>
      <c r="AC451" s="7">
        <f ca="1">IF(Table1[[#This Row],[field of work]] = "teaching",1,0)</f>
        <v>0</v>
      </c>
      <c r="AD451" s="4">
        <f ca="1">IF(Table1[[#This Row],[field of work]] = "health", 1,0)</f>
        <v>0</v>
      </c>
      <c r="AE451" s="4">
        <f ca="1">IF(Table1[[#This Row],[field of work]] = "construction", 1,0)</f>
        <v>0</v>
      </c>
      <c r="AF451" s="4">
        <f ca="1">IF(Table1[[#This Row],[field of work]] = "IT", 1,0)</f>
        <v>1</v>
      </c>
      <c r="AG451" s="4">
        <f ca="1">IF(Table1[[#This Row],[field of work]] = "general work", 1,0)</f>
        <v>0</v>
      </c>
      <c r="AH451" s="4">
        <f ca="1">IF(Table1[[#This Row],[field of work]] = "agriculture", 1,0)</f>
        <v>0</v>
      </c>
      <c r="AI451" s="4"/>
      <c r="AJ451" s="4"/>
      <c r="AK451" s="4"/>
      <c r="AL451" s="4"/>
      <c r="AM451" s="4"/>
      <c r="AN451" s="4"/>
      <c r="AO451" s="8"/>
      <c r="AP451" s="18">
        <f t="shared" ca="1" si="179"/>
        <v>374.51947602985797</v>
      </c>
      <c r="AQ451" s="19"/>
      <c r="AR451" s="23">
        <f ca="1">IF(Table1[[#This Row],[Debt]]&gt;$AS$2,1,0)</f>
        <v>0</v>
      </c>
      <c r="AS451" s="24"/>
      <c r="AT451" s="24"/>
      <c r="AU451" s="19"/>
      <c r="AV451" s="24"/>
      <c r="AW451" s="82">
        <f ca="1">Table1[[#This Row],[Mortage left]]/Table1[[#This Row],[Value of the house]]</f>
        <v>0.37570706547408583</v>
      </c>
      <c r="AX451" s="29">
        <f t="shared" ca="1" si="180"/>
        <v>0</v>
      </c>
      <c r="AY451" s="30"/>
      <c r="AZ451" s="19"/>
      <c r="BA451" s="68">
        <f ca="1" xml:space="preserve"> IF(Table1[[#This Row],[Area]]="Sedi Beshr",Table1[[#This Row],[Income]],0)</f>
        <v>2963</v>
      </c>
      <c r="BB451" s="65"/>
      <c r="BC451" s="65">
        <f ca="1" xml:space="preserve"> IF(Table1[[#This Row],[Area]]="Miami",Table1[[#This Row],[Income]],0)</f>
        <v>0</v>
      </c>
      <c r="BD451" s="65"/>
      <c r="BE451" s="65">
        <f ca="1" xml:space="preserve"> IF(Table1[[#This Row],[Area]]="El-Shatbi",Table1[[#This Row],[Income]],0)</f>
        <v>0</v>
      </c>
      <c r="BF451" s="65"/>
      <c r="BG451" s="65">
        <f ca="1" xml:space="preserve"> IF(Table1[[#This Row],[Area]]="el-Hanovil",Table1[[#This Row],[Income]],0)</f>
        <v>0</v>
      </c>
      <c r="BH451" s="65"/>
      <c r="BI451" s="65">
        <f ca="1" xml:space="preserve"> IF(Table1[[#This Row],[Area]]="El-Dekhila",Table1[[#This Row],[Income]],0)</f>
        <v>0</v>
      </c>
      <c r="BJ451" s="66"/>
      <c r="BK451" s="16"/>
      <c r="BL451" s="68">
        <f ca="1"/>
        <v>0</v>
      </c>
      <c r="BM451" s="65"/>
      <c r="BN451" s="65">
        <f ca="1"/>
        <v>0</v>
      </c>
      <c r="BO451" s="65"/>
      <c r="BP451" s="65">
        <f ca="1"/>
        <v>0</v>
      </c>
      <c r="BQ451" s="65"/>
      <c r="BR451" s="65">
        <f ca="1"/>
        <v>0</v>
      </c>
      <c r="BS451" s="65"/>
      <c r="BT451" s="65">
        <f ca="1"/>
        <v>0</v>
      </c>
      <c r="BU451" s="24"/>
      <c r="BV451" s="65">
        <f ca="1"/>
        <v>3049</v>
      </c>
      <c r="BW451" s="19"/>
      <c r="BX451" s="16"/>
      <c r="BY451" s="56">
        <f ca="1">IF(Table1[[#This Row],[Debt]]&gt;Table1[[#This Row],[Income]],1,0)</f>
        <v>0</v>
      </c>
      <c r="BZ451" s="19"/>
      <c r="CA451" s="24"/>
      <c r="CB451" s="76">
        <f t="shared" ca="1" si="181"/>
        <v>26</v>
      </c>
      <c r="CC451" s="24"/>
      <c r="CD451" s="19"/>
      <c r="CE451" s="16"/>
      <c r="CF451" s="16"/>
      <c r="CG451" s="16"/>
      <c r="CH451" s="16"/>
    </row>
    <row r="452" spans="1:86" x14ac:dyDescent="0.35">
      <c r="A452" s="1">
        <f t="shared" ref="A452:A500" ca="1" si="183">RANDBETWEEN(0,1)</f>
        <v>0</v>
      </c>
      <c r="B452" s="1" t="str">
        <f t="shared" ref="B452:B500" ca="1" si="184">IF(A452 = 1, "Women","Men")</f>
        <v>Men</v>
      </c>
      <c r="C452" s="1">
        <f t="shared" ref="C452:C500" ca="1" si="185">RANDBETWEEN(20,40)</f>
        <v>22</v>
      </c>
      <c r="D452" s="1">
        <f t="shared" ref="D452:D500" ca="1" si="186">RANDBETWEEN(1,6)</f>
        <v>3</v>
      </c>
      <c r="E452" s="1" t="str">
        <f t="shared" ref="E452:E500" ca="1" si="187">VLOOKUP(D452,$CJ$3:$CK$8,2)</f>
        <v>teaching</v>
      </c>
      <c r="F452" s="1">
        <f t="shared" ref="F452:F500" ca="1" si="188">RANDBETWEEN(1,5)</f>
        <v>3</v>
      </c>
      <c r="G452" s="1" t="str">
        <f t="shared" ref="G452:G500" ca="1" si="189">VLOOKUP(F452,$CL$3:$CM$7,2)</f>
        <v>university</v>
      </c>
      <c r="H452" s="1">
        <f t="shared" ref="H452:H500" ca="1" si="190">RANDBETWEEN(0,4)</f>
        <v>0</v>
      </c>
      <c r="I452" s="1">
        <f t="shared" ca="1" si="182"/>
        <v>2</v>
      </c>
      <c r="J452" s="70">
        <f t="shared" ref="J452:J500" ca="1" si="191">RANDBETWEEN(1000,7000)</f>
        <v>2555</v>
      </c>
      <c r="K452" s="1">
        <f t="shared" ref="K452:K500" ca="1" si="192">RANDBETWEEN(1,5)</f>
        <v>1</v>
      </c>
      <c r="L452" s="1" t="str">
        <f t="shared" ref="L452:L500" ca="1" si="193">VLOOKUP(K452,$CN$3:$CO$7,2)</f>
        <v>El-Shatbi</v>
      </c>
      <c r="M452" s="70">
        <f t="shared" ref="M452:M500" ca="1" si="194">J452*RANDBETWEEN(3,6)</f>
        <v>7665</v>
      </c>
      <c r="N452" s="70">
        <f t="shared" ref="N452:N500" ca="1" si="195">RAND()*M452</f>
        <v>3795.9946483459357</v>
      </c>
      <c r="O452" s="70">
        <f t="shared" ref="O452:O500" ca="1" si="196">I452*RAND()*J452</f>
        <v>1545.52173404993</v>
      </c>
      <c r="P452" s="70">
        <f t="shared" ref="P452:P500" ca="1" si="197">RANDBETWEEN(0,O452)</f>
        <v>1390</v>
      </c>
      <c r="Q452" s="70">
        <f t="shared" ref="Q452:Q500" ca="1" si="198">RAND()*J452*2</f>
        <v>3839.1145241155127</v>
      </c>
      <c r="R452" s="70">
        <f t="shared" ref="R452:R500" ca="1" si="199">RAND()*J452*1.5</f>
        <v>1384.3558065572406</v>
      </c>
      <c r="S452" s="70">
        <f t="shared" ref="S452:S500" ca="1" si="200">O452+M452+R452</f>
        <v>10594.877540607169</v>
      </c>
      <c r="T452" s="70">
        <f t="shared" ref="T452:T500" ca="1" si="201">N452+P452+Q452</f>
        <v>9025.1091724614489</v>
      </c>
      <c r="U452" s="70">
        <f t="shared" ref="U452:U500" ca="1" si="202">S452-T452</f>
        <v>1569.7683681457202</v>
      </c>
      <c r="W452" s="7">
        <f t="shared" ref="W452:W500" ca="1" si="203">IF(B452="Women",1,0)</f>
        <v>0</v>
      </c>
      <c r="X452" s="4">
        <f t="shared" ref="X452:X500" ca="1" si="204">IF(B452 = "Men",1,0)</f>
        <v>1</v>
      </c>
      <c r="Y452" s="4"/>
      <c r="Z452" s="4"/>
      <c r="AA452" s="8"/>
      <c r="AC452" s="7">
        <f ca="1">IF(Table1[[#This Row],[field of work]] = "teaching",1,0)</f>
        <v>1</v>
      </c>
      <c r="AD452" s="4">
        <f ca="1">IF(Table1[[#This Row],[field of work]] = "health", 1,0)</f>
        <v>0</v>
      </c>
      <c r="AE452" s="4">
        <f ca="1">IF(Table1[[#This Row],[field of work]] = "construction", 1,0)</f>
        <v>0</v>
      </c>
      <c r="AF452" s="4">
        <f ca="1">IF(Table1[[#This Row],[field of work]] = "IT", 1,0)</f>
        <v>0</v>
      </c>
      <c r="AG452" s="4">
        <f ca="1">IF(Table1[[#This Row],[field of work]] = "general work", 1,0)</f>
        <v>0</v>
      </c>
      <c r="AH452" s="4">
        <f ca="1">IF(Table1[[#This Row],[field of work]] = "agriculture", 1,0)</f>
        <v>0</v>
      </c>
      <c r="AI452" s="4"/>
      <c r="AJ452" s="4"/>
      <c r="AK452" s="4"/>
      <c r="AL452" s="4"/>
      <c r="AM452" s="4"/>
      <c r="AN452" s="4"/>
      <c r="AO452" s="8"/>
      <c r="AP452" s="18">
        <f t="shared" ref="AP452:AP500" ca="1" si="205" xml:space="preserve"> O452/I452</f>
        <v>772.76086702496502</v>
      </c>
      <c r="AQ452" s="19"/>
      <c r="AR452" s="23">
        <f ca="1">IF(Table1[[#This Row],[Debt]]&gt;$AS$2,1,0)</f>
        <v>1</v>
      </c>
      <c r="AS452" s="24"/>
      <c r="AT452" s="24"/>
      <c r="AU452" s="19"/>
      <c r="AV452" s="24"/>
      <c r="AW452" s="82">
        <f ca="1">Table1[[#This Row],[Mortage left]]/Table1[[#This Row],[Value of the house]]</f>
        <v>0.49523739704447955</v>
      </c>
      <c r="AX452" s="29">
        <f t="shared" ref="AX452:AX500" ca="1" si="206">IF(AW452&lt;$AY$2,1,0)</f>
        <v>0</v>
      </c>
      <c r="AY452" s="30"/>
      <c r="AZ452" s="19"/>
      <c r="BA452" s="68">
        <f ca="1" xml:space="preserve"> IF(Table1[[#This Row],[Area]]="Sedi Beshr",Table1[[#This Row],[Income]],0)</f>
        <v>0</v>
      </c>
      <c r="BB452" s="65"/>
      <c r="BC452" s="65">
        <f ca="1" xml:space="preserve"> IF(Table1[[#This Row],[Area]]="Miami",Table1[[#This Row],[Income]],0)</f>
        <v>0</v>
      </c>
      <c r="BD452" s="65"/>
      <c r="BE452" s="65">
        <f ca="1" xml:space="preserve"> IF(Table1[[#This Row],[Area]]="El-Shatbi",Table1[[#This Row],[Income]],0)</f>
        <v>2555</v>
      </c>
      <c r="BF452" s="65"/>
      <c r="BG452" s="65">
        <f ca="1" xml:space="preserve"> IF(Table1[[#This Row],[Area]]="el-Hanovil",Table1[[#This Row],[Income]],0)</f>
        <v>0</v>
      </c>
      <c r="BH452" s="65"/>
      <c r="BI452" s="65">
        <f ca="1" xml:space="preserve"> IF(Table1[[#This Row],[Area]]="El-Dekhila",Table1[[#This Row],[Income]],0)</f>
        <v>0</v>
      </c>
      <c r="BJ452" s="66"/>
      <c r="BK452" s="16"/>
      <c r="BL452" s="68">
        <f ca="1"/>
        <v>0</v>
      </c>
      <c r="BM452" s="65"/>
      <c r="BN452" s="65">
        <f ca="1"/>
        <v>0</v>
      </c>
      <c r="BO452" s="65"/>
      <c r="BP452" s="65">
        <f ca="1"/>
        <v>0</v>
      </c>
      <c r="BQ452" s="65"/>
      <c r="BR452" s="65">
        <f ca="1"/>
        <v>2963</v>
      </c>
      <c r="BS452" s="65"/>
      <c r="BT452" s="65">
        <f ca="1"/>
        <v>0</v>
      </c>
      <c r="BU452" s="24"/>
      <c r="BV452" s="65">
        <f ca="1"/>
        <v>0</v>
      </c>
      <c r="BW452" s="19"/>
      <c r="BX452" s="16"/>
      <c r="BY452" s="56">
        <f ca="1">IF(Table1[[#This Row],[Debt]]&gt;Table1[[#This Row],[Income]],1,0)</f>
        <v>1</v>
      </c>
      <c r="BZ452" s="19"/>
      <c r="CA452" s="24"/>
      <c r="CB452" s="76">
        <f t="shared" ca="1" si="181"/>
        <v>30</v>
      </c>
      <c r="CC452" s="24"/>
      <c r="CD452" s="19"/>
      <c r="CE452" s="16"/>
      <c r="CF452" s="16"/>
      <c r="CG452" s="16"/>
      <c r="CH452" s="16"/>
    </row>
    <row r="453" spans="1:86" x14ac:dyDescent="0.35">
      <c r="A453" s="1">
        <f t="shared" ca="1" si="183"/>
        <v>0</v>
      </c>
      <c r="B453" s="1" t="str">
        <f t="shared" ca="1" si="184"/>
        <v>Men</v>
      </c>
      <c r="C453" s="1">
        <f t="shared" ca="1" si="185"/>
        <v>37</v>
      </c>
      <c r="D453" s="1">
        <f t="shared" ca="1" si="186"/>
        <v>3</v>
      </c>
      <c r="E453" s="1" t="str">
        <f t="shared" ca="1" si="187"/>
        <v>teaching</v>
      </c>
      <c r="F453" s="1">
        <f t="shared" ca="1" si="188"/>
        <v>1</v>
      </c>
      <c r="G453" s="1" t="str">
        <f t="shared" ca="1" si="189"/>
        <v>High school</v>
      </c>
      <c r="H453" s="1">
        <f t="shared" ca="1" si="190"/>
        <v>0</v>
      </c>
      <c r="I453" s="1">
        <f t="shared" ca="1" si="182"/>
        <v>3</v>
      </c>
      <c r="J453" s="70">
        <f t="shared" ca="1" si="191"/>
        <v>2147</v>
      </c>
      <c r="K453" s="1">
        <f t="shared" ca="1" si="192"/>
        <v>4</v>
      </c>
      <c r="L453" s="1" t="str">
        <f t="shared" ca="1" si="193"/>
        <v>El-Dekhila</v>
      </c>
      <c r="M453" s="70">
        <f t="shared" ca="1" si="194"/>
        <v>10735</v>
      </c>
      <c r="N453" s="70">
        <f t="shared" ca="1" si="195"/>
        <v>5113.2671772782342</v>
      </c>
      <c r="O453" s="70">
        <f t="shared" ca="1" si="196"/>
        <v>5628.363617938151</v>
      </c>
      <c r="P453" s="70">
        <f t="shared" ca="1" si="197"/>
        <v>4668</v>
      </c>
      <c r="Q453" s="70">
        <f t="shared" ca="1" si="198"/>
        <v>873.87637044332439</v>
      </c>
      <c r="R453" s="70">
        <f t="shared" ca="1" si="199"/>
        <v>1589.9199800853944</v>
      </c>
      <c r="S453" s="70">
        <f t="shared" ca="1" si="200"/>
        <v>17953.283598023543</v>
      </c>
      <c r="T453" s="70">
        <f t="shared" ca="1" si="201"/>
        <v>10655.143547721558</v>
      </c>
      <c r="U453" s="70">
        <f t="shared" ca="1" si="202"/>
        <v>7298.140050301985</v>
      </c>
      <c r="W453" s="7">
        <f t="shared" ca="1" si="203"/>
        <v>0</v>
      </c>
      <c r="X453" s="4">
        <f t="shared" ca="1" si="204"/>
        <v>1</v>
      </c>
      <c r="Y453" s="4"/>
      <c r="Z453" s="4"/>
      <c r="AA453" s="8"/>
      <c r="AC453" s="7">
        <f ca="1">IF(Table1[[#This Row],[field of work]] = "teaching",1,0)</f>
        <v>1</v>
      </c>
      <c r="AD453" s="4">
        <f ca="1">IF(Table1[[#This Row],[field of work]] = "health", 1,0)</f>
        <v>0</v>
      </c>
      <c r="AE453" s="4">
        <f ca="1">IF(Table1[[#This Row],[field of work]] = "construction", 1,0)</f>
        <v>0</v>
      </c>
      <c r="AF453" s="4">
        <f ca="1">IF(Table1[[#This Row],[field of work]] = "IT", 1,0)</f>
        <v>0</v>
      </c>
      <c r="AG453" s="4">
        <f ca="1">IF(Table1[[#This Row],[field of work]] = "general work", 1,0)</f>
        <v>0</v>
      </c>
      <c r="AH453" s="4">
        <f ca="1">IF(Table1[[#This Row],[field of work]] = "agriculture", 1,0)</f>
        <v>0</v>
      </c>
      <c r="AI453" s="4"/>
      <c r="AJ453" s="4"/>
      <c r="AK453" s="4"/>
      <c r="AL453" s="4"/>
      <c r="AM453" s="4"/>
      <c r="AN453" s="4"/>
      <c r="AO453" s="8"/>
      <c r="AP453" s="18">
        <f t="shared" ca="1" si="205"/>
        <v>1876.1212059793836</v>
      </c>
      <c r="AQ453" s="19"/>
      <c r="AR453" s="23">
        <f ca="1">IF(Table1[[#This Row],[Debt]]&gt;$AS$2,1,0)</f>
        <v>0</v>
      </c>
      <c r="AS453" s="24"/>
      <c r="AT453" s="24"/>
      <c r="AU453" s="19"/>
      <c r="AV453" s="24"/>
      <c r="AW453" s="82">
        <f ca="1">Table1[[#This Row],[Mortage left]]/Table1[[#This Row],[Value of the house]]</f>
        <v>0.47631738959275588</v>
      </c>
      <c r="AX453" s="29">
        <f t="shared" ca="1" si="206"/>
        <v>0</v>
      </c>
      <c r="AY453" s="30"/>
      <c r="AZ453" s="19"/>
      <c r="BA453" s="68">
        <f ca="1" xml:space="preserve"> IF(Table1[[#This Row],[Area]]="Sedi Beshr",Table1[[#This Row],[Income]],0)</f>
        <v>0</v>
      </c>
      <c r="BB453" s="65"/>
      <c r="BC453" s="65">
        <f ca="1" xml:space="preserve"> IF(Table1[[#This Row],[Area]]="Miami",Table1[[#This Row],[Income]],0)</f>
        <v>0</v>
      </c>
      <c r="BD453" s="65"/>
      <c r="BE453" s="65">
        <f ca="1" xml:space="preserve"> IF(Table1[[#This Row],[Area]]="El-Shatbi",Table1[[#This Row],[Income]],0)</f>
        <v>0</v>
      </c>
      <c r="BF453" s="65"/>
      <c r="BG453" s="65">
        <f ca="1" xml:space="preserve"> IF(Table1[[#This Row],[Area]]="el-Hanovil",Table1[[#This Row],[Income]],0)</f>
        <v>0</v>
      </c>
      <c r="BH453" s="65"/>
      <c r="BI453" s="65">
        <f ca="1" xml:space="preserve"> IF(Table1[[#This Row],[Area]]="El-Dekhila",Table1[[#This Row],[Income]],0)</f>
        <v>2147</v>
      </c>
      <c r="BJ453" s="66"/>
      <c r="BK453" s="16"/>
      <c r="BL453" s="68">
        <f ca="1"/>
        <v>0</v>
      </c>
      <c r="BM453" s="65"/>
      <c r="BN453" s="65">
        <f ca="1"/>
        <v>0</v>
      </c>
      <c r="BO453" s="65"/>
      <c r="BP453" s="65">
        <f ca="1"/>
        <v>2555</v>
      </c>
      <c r="BQ453" s="65"/>
      <c r="BR453" s="65">
        <f ca="1"/>
        <v>0</v>
      </c>
      <c r="BS453" s="65"/>
      <c r="BT453" s="65">
        <f ca="1"/>
        <v>0</v>
      </c>
      <c r="BU453" s="24"/>
      <c r="BV453" s="65">
        <f ca="1"/>
        <v>0</v>
      </c>
      <c r="BW453" s="19"/>
      <c r="BX453" s="16"/>
      <c r="BY453" s="56">
        <f ca="1">IF(Table1[[#This Row],[Debt]]&gt;Table1[[#This Row],[Income]],1,0)</f>
        <v>0</v>
      </c>
      <c r="BZ453" s="19"/>
      <c r="CA453" s="24"/>
      <c r="CB453" s="76">
        <f t="shared" ref="CB453:CB500" ca="1" si="207">IF(U452&gt;CC452, C452,0)</f>
        <v>22</v>
      </c>
      <c r="CC453" s="24"/>
      <c r="CD453" s="19"/>
      <c r="CE453" s="16"/>
      <c r="CF453" s="16"/>
      <c r="CG453" s="16"/>
      <c r="CH453" s="16"/>
    </row>
    <row r="454" spans="1:86" x14ac:dyDescent="0.35">
      <c r="A454" s="1">
        <f t="shared" ca="1" si="183"/>
        <v>0</v>
      </c>
      <c r="B454" s="1" t="str">
        <f t="shared" ca="1" si="184"/>
        <v>Men</v>
      </c>
      <c r="C454" s="1">
        <f t="shared" ca="1" si="185"/>
        <v>28</v>
      </c>
      <c r="D454" s="1">
        <f t="shared" ca="1" si="186"/>
        <v>3</v>
      </c>
      <c r="E454" s="1" t="str">
        <f t="shared" ca="1" si="187"/>
        <v>teaching</v>
      </c>
      <c r="F454" s="1">
        <f t="shared" ca="1" si="188"/>
        <v>1</v>
      </c>
      <c r="G454" s="1" t="str">
        <f t="shared" ca="1" si="189"/>
        <v>High school</v>
      </c>
      <c r="H454" s="1">
        <f t="shared" ca="1" si="190"/>
        <v>1</v>
      </c>
      <c r="I454" s="1">
        <f t="shared" ca="1" si="182"/>
        <v>3</v>
      </c>
      <c r="J454" s="70">
        <f t="shared" ca="1" si="191"/>
        <v>4060</v>
      </c>
      <c r="K454" s="1">
        <f t="shared" ca="1" si="192"/>
        <v>3</v>
      </c>
      <c r="L454" s="1" t="str">
        <f t="shared" ca="1" si="193"/>
        <v>El-Hanovil</v>
      </c>
      <c r="M454" s="70">
        <f t="shared" ca="1" si="194"/>
        <v>12180</v>
      </c>
      <c r="N454" s="70">
        <f t="shared" ca="1" si="195"/>
        <v>6028.8203914566102</v>
      </c>
      <c r="O454" s="70">
        <f t="shared" ca="1" si="196"/>
        <v>3099.6091413638469</v>
      </c>
      <c r="P454" s="70">
        <f t="shared" ca="1" si="197"/>
        <v>2682</v>
      </c>
      <c r="Q454" s="70">
        <f t="shared" ca="1" si="198"/>
        <v>5067.0828168229064</v>
      </c>
      <c r="R454" s="70">
        <f t="shared" ca="1" si="199"/>
        <v>176.65656755309362</v>
      </c>
      <c r="S454" s="70">
        <f t="shared" ca="1" si="200"/>
        <v>15456.265708916939</v>
      </c>
      <c r="T454" s="70">
        <f t="shared" ca="1" si="201"/>
        <v>13777.903208279517</v>
      </c>
      <c r="U454" s="70">
        <f t="shared" ca="1" si="202"/>
        <v>1678.3625006374223</v>
      </c>
      <c r="W454" s="7">
        <f t="shared" ca="1" si="203"/>
        <v>0</v>
      </c>
      <c r="X454" s="4">
        <f t="shared" ca="1" si="204"/>
        <v>1</v>
      </c>
      <c r="Y454" s="4"/>
      <c r="Z454" s="4"/>
      <c r="AA454" s="8"/>
      <c r="AC454" s="7">
        <f ca="1">IF(Table1[[#This Row],[field of work]] = "teaching",1,0)</f>
        <v>1</v>
      </c>
      <c r="AD454" s="4">
        <f ca="1">IF(Table1[[#This Row],[field of work]] = "health", 1,0)</f>
        <v>0</v>
      </c>
      <c r="AE454" s="4">
        <f ca="1">IF(Table1[[#This Row],[field of work]] = "construction", 1,0)</f>
        <v>0</v>
      </c>
      <c r="AF454" s="4">
        <f ca="1">IF(Table1[[#This Row],[field of work]] = "IT", 1,0)</f>
        <v>0</v>
      </c>
      <c r="AG454" s="4">
        <f ca="1">IF(Table1[[#This Row],[field of work]] = "general work", 1,0)</f>
        <v>0</v>
      </c>
      <c r="AH454" s="4">
        <f ca="1">IF(Table1[[#This Row],[field of work]] = "agriculture", 1,0)</f>
        <v>0</v>
      </c>
      <c r="AI454" s="4"/>
      <c r="AJ454" s="4"/>
      <c r="AK454" s="4"/>
      <c r="AL454" s="4"/>
      <c r="AM454" s="4"/>
      <c r="AN454" s="4"/>
      <c r="AO454" s="8"/>
      <c r="AP454" s="18">
        <f t="shared" ca="1" si="205"/>
        <v>1033.2030471212822</v>
      </c>
      <c r="AQ454" s="19"/>
      <c r="AR454" s="23">
        <f ca="1">IF(Table1[[#This Row],[Debt]]&gt;$AS$2,1,0)</f>
        <v>1</v>
      </c>
      <c r="AS454" s="24"/>
      <c r="AT454" s="24"/>
      <c r="AU454" s="19"/>
      <c r="AV454" s="24"/>
      <c r="AW454" s="82">
        <f ca="1">Table1[[#This Row],[Mortage left]]/Table1[[#This Row],[Value of the house]]</f>
        <v>0.49497704363354761</v>
      </c>
      <c r="AX454" s="29">
        <f t="shared" ca="1" si="206"/>
        <v>0</v>
      </c>
      <c r="AY454" s="30"/>
      <c r="AZ454" s="19"/>
      <c r="BA454" s="68">
        <f ca="1" xml:space="preserve"> IF(Table1[[#This Row],[Area]]="Sedi Beshr",Table1[[#This Row],[Income]],0)</f>
        <v>0</v>
      </c>
      <c r="BB454" s="65"/>
      <c r="BC454" s="65">
        <f ca="1" xml:space="preserve"> IF(Table1[[#This Row],[Area]]="Miami",Table1[[#This Row],[Income]],0)</f>
        <v>0</v>
      </c>
      <c r="BD454" s="65"/>
      <c r="BE454" s="65">
        <f ca="1" xml:space="preserve"> IF(Table1[[#This Row],[Area]]="El-Shatbi",Table1[[#This Row],[Income]],0)</f>
        <v>0</v>
      </c>
      <c r="BF454" s="65"/>
      <c r="BG454" s="65">
        <f ca="1" xml:space="preserve"> IF(Table1[[#This Row],[Area]]="el-Hanovil",Table1[[#This Row],[Income]],0)</f>
        <v>4060</v>
      </c>
      <c r="BH454" s="65"/>
      <c r="BI454" s="65">
        <f ca="1" xml:space="preserve"> IF(Table1[[#This Row],[Area]]="El-Dekhila",Table1[[#This Row],[Income]],0)</f>
        <v>0</v>
      </c>
      <c r="BJ454" s="66"/>
      <c r="BK454" s="16"/>
      <c r="BL454" s="68">
        <f ca="1"/>
        <v>0</v>
      </c>
      <c r="BM454" s="65"/>
      <c r="BN454" s="65">
        <f ca="1"/>
        <v>0</v>
      </c>
      <c r="BO454" s="65"/>
      <c r="BP454" s="65">
        <f ca="1"/>
        <v>2147</v>
      </c>
      <c r="BQ454" s="65"/>
      <c r="BR454" s="65">
        <f ca="1"/>
        <v>0</v>
      </c>
      <c r="BS454" s="65"/>
      <c r="BT454" s="65">
        <f ca="1"/>
        <v>0</v>
      </c>
      <c r="BU454" s="24"/>
      <c r="BV454" s="65">
        <f ca="1"/>
        <v>0</v>
      </c>
      <c r="BW454" s="19"/>
      <c r="BX454" s="16"/>
      <c r="BY454" s="56">
        <f ca="1">IF(Table1[[#This Row],[Debt]]&gt;Table1[[#This Row],[Income]],1,0)</f>
        <v>1</v>
      </c>
      <c r="BZ454" s="19"/>
      <c r="CA454" s="24"/>
      <c r="CB454" s="76">
        <f t="shared" ca="1" si="207"/>
        <v>37</v>
      </c>
      <c r="CC454" s="24"/>
      <c r="CD454" s="19"/>
      <c r="CE454" s="16"/>
      <c r="CF454" s="16"/>
      <c r="CG454" s="16"/>
      <c r="CH454" s="16"/>
    </row>
    <row r="455" spans="1:86" x14ac:dyDescent="0.35">
      <c r="A455" s="1">
        <f t="shared" ca="1" si="183"/>
        <v>1</v>
      </c>
      <c r="B455" s="1" t="str">
        <f t="shared" ca="1" si="184"/>
        <v>Women</v>
      </c>
      <c r="C455" s="1">
        <f t="shared" ca="1" si="185"/>
        <v>25</v>
      </c>
      <c r="D455" s="1">
        <f t="shared" ca="1" si="186"/>
        <v>2</v>
      </c>
      <c r="E455" s="1" t="str">
        <f t="shared" ca="1" si="187"/>
        <v>construction</v>
      </c>
      <c r="F455" s="1">
        <f t="shared" ca="1" si="188"/>
        <v>4</v>
      </c>
      <c r="G455" s="1" t="str">
        <f t="shared" ca="1" si="189"/>
        <v>technical</v>
      </c>
      <c r="H455" s="1">
        <f t="shared" ca="1" si="190"/>
        <v>4</v>
      </c>
      <c r="I455" s="1">
        <f t="shared" ca="1" si="182"/>
        <v>1</v>
      </c>
      <c r="J455" s="70">
        <f t="shared" ca="1" si="191"/>
        <v>3940</v>
      </c>
      <c r="K455" s="1">
        <f t="shared" ca="1" si="192"/>
        <v>5</v>
      </c>
      <c r="L455" s="1" t="str">
        <f t="shared" ca="1" si="193"/>
        <v>Sedi Beshr</v>
      </c>
      <c r="M455" s="70">
        <f t="shared" ca="1" si="194"/>
        <v>23640</v>
      </c>
      <c r="N455" s="70">
        <f t="shared" ca="1" si="195"/>
        <v>8158.234996724831</v>
      </c>
      <c r="O455" s="70">
        <f t="shared" ca="1" si="196"/>
        <v>1303.6682068516643</v>
      </c>
      <c r="P455" s="70">
        <f t="shared" ca="1" si="197"/>
        <v>560</v>
      </c>
      <c r="Q455" s="70">
        <f t="shared" ca="1" si="198"/>
        <v>2906.9830832730986</v>
      </c>
      <c r="R455" s="70">
        <f t="shared" ca="1" si="199"/>
        <v>5733.9192317004481</v>
      </c>
      <c r="S455" s="70">
        <f t="shared" ca="1" si="200"/>
        <v>30677.587438552113</v>
      </c>
      <c r="T455" s="70">
        <f t="shared" ca="1" si="201"/>
        <v>11625.218079997929</v>
      </c>
      <c r="U455" s="70">
        <f t="shared" ca="1" si="202"/>
        <v>19052.369358554184</v>
      </c>
      <c r="W455" s="7">
        <f t="shared" ca="1" si="203"/>
        <v>1</v>
      </c>
      <c r="X455" s="4">
        <f t="shared" ca="1" si="204"/>
        <v>0</v>
      </c>
      <c r="Y455" s="4"/>
      <c r="Z455" s="4"/>
      <c r="AA455" s="8"/>
      <c r="AC455" s="7">
        <f ca="1">IF(Table1[[#This Row],[field of work]] = "teaching",1,0)</f>
        <v>0</v>
      </c>
      <c r="AD455" s="4">
        <f ca="1">IF(Table1[[#This Row],[field of work]] = "health", 1,0)</f>
        <v>0</v>
      </c>
      <c r="AE455" s="4">
        <f ca="1">IF(Table1[[#This Row],[field of work]] = "construction", 1,0)</f>
        <v>1</v>
      </c>
      <c r="AF455" s="4">
        <f ca="1">IF(Table1[[#This Row],[field of work]] = "IT", 1,0)</f>
        <v>0</v>
      </c>
      <c r="AG455" s="4">
        <f ca="1">IF(Table1[[#This Row],[field of work]] = "general work", 1,0)</f>
        <v>0</v>
      </c>
      <c r="AH455" s="4">
        <f ca="1">IF(Table1[[#This Row],[field of work]] = "agriculture", 1,0)</f>
        <v>0</v>
      </c>
      <c r="AI455" s="4"/>
      <c r="AJ455" s="4"/>
      <c r="AK455" s="4"/>
      <c r="AL455" s="4"/>
      <c r="AM455" s="4"/>
      <c r="AN455" s="4"/>
      <c r="AO455" s="8"/>
      <c r="AP455" s="18">
        <f t="shared" ca="1" si="205"/>
        <v>1303.6682068516643</v>
      </c>
      <c r="AQ455" s="19"/>
      <c r="AR455" s="23">
        <f ca="1">IF(Table1[[#This Row],[Debt]]&gt;$AS$2,1,0)</f>
        <v>1</v>
      </c>
      <c r="AS455" s="24"/>
      <c r="AT455" s="24"/>
      <c r="AU455" s="19"/>
      <c r="AV455" s="24"/>
      <c r="AW455" s="82">
        <f ca="1">Table1[[#This Row],[Mortage left]]/Table1[[#This Row],[Value of the house]]</f>
        <v>0.34510300324555121</v>
      </c>
      <c r="AX455" s="29">
        <f t="shared" ca="1" si="206"/>
        <v>0</v>
      </c>
      <c r="AY455" s="30"/>
      <c r="AZ455" s="19"/>
      <c r="BA455" s="68">
        <f ca="1" xml:space="preserve"> IF(Table1[[#This Row],[Area]]="Sedi Beshr",Table1[[#This Row],[Income]],0)</f>
        <v>3940</v>
      </c>
      <c r="BB455" s="65"/>
      <c r="BC455" s="65">
        <f ca="1" xml:space="preserve"> IF(Table1[[#This Row],[Area]]="Miami",Table1[[#This Row],[Income]],0)</f>
        <v>0</v>
      </c>
      <c r="BD455" s="65"/>
      <c r="BE455" s="65">
        <f ca="1" xml:space="preserve"> IF(Table1[[#This Row],[Area]]="El-Shatbi",Table1[[#This Row],[Income]],0)</f>
        <v>0</v>
      </c>
      <c r="BF455" s="65"/>
      <c r="BG455" s="65">
        <f ca="1" xml:space="preserve"> IF(Table1[[#This Row],[Area]]="el-Hanovil",Table1[[#This Row],[Income]],0)</f>
        <v>0</v>
      </c>
      <c r="BH455" s="65"/>
      <c r="BI455" s="65">
        <f ca="1" xml:space="preserve"> IF(Table1[[#This Row],[Area]]="El-Dekhila",Table1[[#This Row],[Income]],0)</f>
        <v>0</v>
      </c>
      <c r="BJ455" s="66"/>
      <c r="BK455" s="16"/>
      <c r="BL455" s="68">
        <f ca="1"/>
        <v>0</v>
      </c>
      <c r="BM455" s="65"/>
      <c r="BN455" s="65">
        <f ca="1"/>
        <v>0</v>
      </c>
      <c r="BO455" s="65"/>
      <c r="BP455" s="65">
        <f ca="1"/>
        <v>4060</v>
      </c>
      <c r="BQ455" s="65"/>
      <c r="BR455" s="65">
        <f ca="1"/>
        <v>0</v>
      </c>
      <c r="BS455" s="65"/>
      <c r="BT455" s="65">
        <f ca="1"/>
        <v>0</v>
      </c>
      <c r="BU455" s="24"/>
      <c r="BV455" s="65">
        <f ca="1"/>
        <v>0</v>
      </c>
      <c r="BW455" s="19"/>
      <c r="BX455" s="16"/>
      <c r="BY455" s="56">
        <f ca="1">IF(Table1[[#This Row],[Debt]]&gt;Table1[[#This Row],[Income]],1,0)</f>
        <v>0</v>
      </c>
      <c r="BZ455" s="19"/>
      <c r="CA455" s="24"/>
      <c r="CB455" s="76">
        <f t="shared" ca="1" si="207"/>
        <v>28</v>
      </c>
      <c r="CC455" s="24"/>
      <c r="CD455" s="19"/>
      <c r="CE455" s="16"/>
      <c r="CF455" s="16"/>
      <c r="CG455" s="16"/>
      <c r="CH455" s="16"/>
    </row>
    <row r="456" spans="1:86" x14ac:dyDescent="0.35">
      <c r="A456" s="1">
        <f t="shared" ca="1" si="183"/>
        <v>1</v>
      </c>
      <c r="B456" s="1" t="str">
        <f t="shared" ca="1" si="184"/>
        <v>Women</v>
      </c>
      <c r="C456" s="1">
        <f t="shared" ca="1" si="185"/>
        <v>21</v>
      </c>
      <c r="D456" s="1">
        <f t="shared" ca="1" si="186"/>
        <v>5</v>
      </c>
      <c r="E456" s="1" t="str">
        <f t="shared" ca="1" si="187"/>
        <v>general work</v>
      </c>
      <c r="F456" s="1">
        <f t="shared" ca="1" si="188"/>
        <v>3</v>
      </c>
      <c r="G456" s="1" t="str">
        <f t="shared" ca="1" si="189"/>
        <v>university</v>
      </c>
      <c r="H456" s="1">
        <f t="shared" ca="1" si="190"/>
        <v>0</v>
      </c>
      <c r="I456" s="1">
        <f t="shared" ca="1" si="182"/>
        <v>2</v>
      </c>
      <c r="J456" s="70">
        <f t="shared" ca="1" si="191"/>
        <v>4919</v>
      </c>
      <c r="K456" s="1">
        <f t="shared" ca="1" si="192"/>
        <v>3</v>
      </c>
      <c r="L456" s="1" t="str">
        <f t="shared" ca="1" si="193"/>
        <v>El-Hanovil</v>
      </c>
      <c r="M456" s="70">
        <f t="shared" ca="1" si="194"/>
        <v>19676</v>
      </c>
      <c r="N456" s="70">
        <f t="shared" ca="1" si="195"/>
        <v>27.035285968772715</v>
      </c>
      <c r="O456" s="70">
        <f t="shared" ca="1" si="196"/>
        <v>770.39755638078998</v>
      </c>
      <c r="P456" s="70">
        <f t="shared" ca="1" si="197"/>
        <v>88</v>
      </c>
      <c r="Q456" s="70">
        <f t="shared" ca="1" si="198"/>
        <v>5956.2502330065181</v>
      </c>
      <c r="R456" s="70">
        <f t="shared" ca="1" si="199"/>
        <v>6109.0463742755619</v>
      </c>
      <c r="S456" s="70">
        <f t="shared" ca="1" si="200"/>
        <v>26555.443930656351</v>
      </c>
      <c r="T456" s="70">
        <f t="shared" ca="1" si="201"/>
        <v>6071.2855189752909</v>
      </c>
      <c r="U456" s="70">
        <f t="shared" ca="1" si="202"/>
        <v>20484.158411681059</v>
      </c>
      <c r="W456" s="7">
        <f t="shared" ca="1" si="203"/>
        <v>1</v>
      </c>
      <c r="X456" s="4">
        <f t="shared" ca="1" si="204"/>
        <v>0</v>
      </c>
      <c r="Y456" s="4"/>
      <c r="Z456" s="4"/>
      <c r="AA456" s="8"/>
      <c r="AC456" s="7">
        <f ca="1">IF(Table1[[#This Row],[field of work]] = "teaching",1,0)</f>
        <v>0</v>
      </c>
      <c r="AD456" s="4">
        <f ca="1">IF(Table1[[#This Row],[field of work]] = "health", 1,0)</f>
        <v>0</v>
      </c>
      <c r="AE456" s="4">
        <f ca="1">IF(Table1[[#This Row],[field of work]] = "construction", 1,0)</f>
        <v>0</v>
      </c>
      <c r="AF456" s="4">
        <f ca="1">IF(Table1[[#This Row],[field of work]] = "IT", 1,0)</f>
        <v>0</v>
      </c>
      <c r="AG456" s="4">
        <f ca="1">IF(Table1[[#This Row],[field of work]] = "general work", 1,0)</f>
        <v>1</v>
      </c>
      <c r="AH456" s="4">
        <f ca="1">IF(Table1[[#This Row],[field of work]] = "agriculture", 1,0)</f>
        <v>0</v>
      </c>
      <c r="AI456" s="4"/>
      <c r="AJ456" s="4"/>
      <c r="AK456" s="4"/>
      <c r="AL456" s="4"/>
      <c r="AM456" s="4"/>
      <c r="AN456" s="4"/>
      <c r="AO456" s="8"/>
      <c r="AP456" s="18">
        <f t="shared" ca="1" si="205"/>
        <v>385.19877819039499</v>
      </c>
      <c r="AQ456" s="19"/>
      <c r="AR456" s="23">
        <f ca="1">IF(Table1[[#This Row],[Debt]]&gt;$AS$2,1,0)</f>
        <v>1</v>
      </c>
      <c r="AS456" s="24"/>
      <c r="AT456" s="24"/>
      <c r="AU456" s="19"/>
      <c r="AV456" s="24"/>
      <c r="AW456" s="82">
        <f ca="1">Table1[[#This Row],[Mortage left]]/Table1[[#This Row],[Value of the house]]</f>
        <v>1.3740234787951167E-3</v>
      </c>
      <c r="AX456" s="29">
        <f t="shared" ca="1" si="206"/>
        <v>1</v>
      </c>
      <c r="AY456" s="30"/>
      <c r="AZ456" s="19"/>
      <c r="BA456" s="68">
        <f ca="1" xml:space="preserve"> IF(Table1[[#This Row],[Area]]="Sedi Beshr",Table1[[#This Row],[Income]],0)</f>
        <v>0</v>
      </c>
      <c r="BB456" s="65"/>
      <c r="BC456" s="65">
        <f ca="1" xml:space="preserve"> IF(Table1[[#This Row],[Area]]="Miami",Table1[[#This Row],[Income]],0)</f>
        <v>0</v>
      </c>
      <c r="BD456" s="65"/>
      <c r="BE456" s="65">
        <f ca="1" xml:space="preserve"> IF(Table1[[#This Row],[Area]]="El-Shatbi",Table1[[#This Row],[Income]],0)</f>
        <v>0</v>
      </c>
      <c r="BF456" s="65"/>
      <c r="BG456" s="65">
        <f ca="1" xml:space="preserve"> IF(Table1[[#This Row],[Area]]="el-Hanovil",Table1[[#This Row],[Income]],0)</f>
        <v>4919</v>
      </c>
      <c r="BH456" s="65"/>
      <c r="BI456" s="65">
        <f ca="1" xml:space="preserve"> IF(Table1[[#This Row],[Area]]="El-Dekhila",Table1[[#This Row],[Income]],0)</f>
        <v>0</v>
      </c>
      <c r="BJ456" s="66"/>
      <c r="BK456" s="16"/>
      <c r="BL456" s="68">
        <f ca="1"/>
        <v>0</v>
      </c>
      <c r="BM456" s="65"/>
      <c r="BN456" s="65">
        <f ca="1"/>
        <v>3940</v>
      </c>
      <c r="BO456" s="65"/>
      <c r="BP456" s="65">
        <f ca="1"/>
        <v>0</v>
      </c>
      <c r="BQ456" s="65"/>
      <c r="BR456" s="65">
        <f ca="1"/>
        <v>0</v>
      </c>
      <c r="BS456" s="65"/>
      <c r="BT456" s="65">
        <f ca="1"/>
        <v>0</v>
      </c>
      <c r="BU456" s="24"/>
      <c r="BV456" s="65">
        <f ca="1"/>
        <v>0</v>
      </c>
      <c r="BW456" s="19"/>
      <c r="BX456" s="16"/>
      <c r="BY456" s="56">
        <f ca="1">IF(Table1[[#This Row],[Debt]]&gt;Table1[[#This Row],[Income]],1,0)</f>
        <v>1</v>
      </c>
      <c r="BZ456" s="19"/>
      <c r="CA456" s="24"/>
      <c r="CB456" s="76">
        <f t="shared" ca="1" si="207"/>
        <v>25</v>
      </c>
      <c r="CC456" s="24"/>
      <c r="CD456" s="19"/>
      <c r="CE456" s="16"/>
      <c r="CF456" s="16"/>
      <c r="CG456" s="16"/>
      <c r="CH456" s="16"/>
    </row>
    <row r="457" spans="1:86" x14ac:dyDescent="0.35">
      <c r="A457" s="1">
        <f t="shared" ca="1" si="183"/>
        <v>0</v>
      </c>
      <c r="B457" s="1" t="str">
        <f t="shared" ca="1" si="184"/>
        <v>Men</v>
      </c>
      <c r="C457" s="1">
        <f t="shared" ca="1" si="185"/>
        <v>25</v>
      </c>
      <c r="D457" s="1">
        <f t="shared" ca="1" si="186"/>
        <v>4</v>
      </c>
      <c r="E457" s="1" t="str">
        <f t="shared" ca="1" si="187"/>
        <v>IT</v>
      </c>
      <c r="F457" s="1">
        <f t="shared" ca="1" si="188"/>
        <v>4</v>
      </c>
      <c r="G457" s="1" t="str">
        <f t="shared" ca="1" si="189"/>
        <v>technical</v>
      </c>
      <c r="H457" s="1">
        <f t="shared" ca="1" si="190"/>
        <v>4</v>
      </c>
      <c r="I457" s="1">
        <f t="shared" ca="1" si="182"/>
        <v>3</v>
      </c>
      <c r="J457" s="70">
        <f t="shared" ca="1" si="191"/>
        <v>4391</v>
      </c>
      <c r="K457" s="1">
        <f t="shared" ca="1" si="192"/>
        <v>1</v>
      </c>
      <c r="L457" s="1" t="str">
        <f t="shared" ca="1" si="193"/>
        <v>El-Shatbi</v>
      </c>
      <c r="M457" s="70">
        <f t="shared" ca="1" si="194"/>
        <v>21955</v>
      </c>
      <c r="N457" s="70">
        <f t="shared" ca="1" si="195"/>
        <v>2747.0099132548348</v>
      </c>
      <c r="O457" s="70">
        <f t="shared" ca="1" si="196"/>
        <v>6699.6229695618695</v>
      </c>
      <c r="P457" s="70">
        <f t="shared" ca="1" si="197"/>
        <v>6454</v>
      </c>
      <c r="Q457" s="70">
        <f t="shared" ca="1" si="198"/>
        <v>7105.5741569461616</v>
      </c>
      <c r="R457" s="70">
        <f t="shared" ca="1" si="199"/>
        <v>4865.4094531929395</v>
      </c>
      <c r="S457" s="70">
        <f t="shared" ca="1" si="200"/>
        <v>33520.032422754804</v>
      </c>
      <c r="T457" s="70">
        <f t="shared" ca="1" si="201"/>
        <v>16306.584070200995</v>
      </c>
      <c r="U457" s="70">
        <f t="shared" ca="1" si="202"/>
        <v>17213.448352553809</v>
      </c>
      <c r="W457" s="7">
        <f t="shared" ca="1" si="203"/>
        <v>0</v>
      </c>
      <c r="X457" s="4">
        <f t="shared" ca="1" si="204"/>
        <v>1</v>
      </c>
      <c r="Y457" s="4"/>
      <c r="Z457" s="4"/>
      <c r="AA457" s="8"/>
      <c r="AC457" s="7">
        <f ca="1">IF(Table1[[#This Row],[field of work]] = "teaching",1,0)</f>
        <v>0</v>
      </c>
      <c r="AD457" s="4">
        <f ca="1">IF(Table1[[#This Row],[field of work]] = "health", 1,0)</f>
        <v>0</v>
      </c>
      <c r="AE457" s="4">
        <f ca="1">IF(Table1[[#This Row],[field of work]] = "construction", 1,0)</f>
        <v>0</v>
      </c>
      <c r="AF457" s="4">
        <f ca="1">IF(Table1[[#This Row],[field of work]] = "IT", 1,0)</f>
        <v>1</v>
      </c>
      <c r="AG457" s="4">
        <f ca="1">IF(Table1[[#This Row],[field of work]] = "general work", 1,0)</f>
        <v>0</v>
      </c>
      <c r="AH457" s="4">
        <f ca="1">IF(Table1[[#This Row],[field of work]] = "agriculture", 1,0)</f>
        <v>0</v>
      </c>
      <c r="AI457" s="4"/>
      <c r="AJ457" s="4"/>
      <c r="AK457" s="4"/>
      <c r="AL457" s="4"/>
      <c r="AM457" s="4"/>
      <c r="AN457" s="4"/>
      <c r="AO457" s="8"/>
      <c r="AP457" s="18">
        <f t="shared" ca="1" si="205"/>
        <v>2233.207656520623</v>
      </c>
      <c r="AQ457" s="19"/>
      <c r="AR457" s="23">
        <f ca="1">IF(Table1[[#This Row],[Debt]]&gt;$AS$2,1,0)</f>
        <v>1</v>
      </c>
      <c r="AS457" s="24"/>
      <c r="AT457" s="24"/>
      <c r="AU457" s="19"/>
      <c r="AV457" s="24"/>
      <c r="AW457" s="82">
        <f ca="1">Table1[[#This Row],[Mortage left]]/Table1[[#This Row],[Value of the house]]</f>
        <v>0.12512001426804076</v>
      </c>
      <c r="AX457" s="29">
        <f t="shared" ca="1" si="206"/>
        <v>1</v>
      </c>
      <c r="AY457" s="30"/>
      <c r="AZ457" s="19"/>
      <c r="BA457" s="68">
        <f ca="1" xml:space="preserve"> IF(Table1[[#This Row],[Area]]="Sedi Beshr",Table1[[#This Row],[Income]],0)</f>
        <v>0</v>
      </c>
      <c r="BB457" s="65"/>
      <c r="BC457" s="65">
        <f ca="1" xml:space="preserve"> IF(Table1[[#This Row],[Area]]="Miami",Table1[[#This Row],[Income]],0)</f>
        <v>0</v>
      </c>
      <c r="BD457" s="65"/>
      <c r="BE457" s="65">
        <f ca="1" xml:space="preserve"> IF(Table1[[#This Row],[Area]]="El-Shatbi",Table1[[#This Row],[Income]],0)</f>
        <v>4391</v>
      </c>
      <c r="BF457" s="65"/>
      <c r="BG457" s="65">
        <f ca="1" xml:space="preserve"> IF(Table1[[#This Row],[Area]]="el-Hanovil",Table1[[#This Row],[Income]],0)</f>
        <v>0</v>
      </c>
      <c r="BH457" s="65"/>
      <c r="BI457" s="65">
        <f ca="1" xml:space="preserve"> IF(Table1[[#This Row],[Area]]="El-Dekhila",Table1[[#This Row],[Income]],0)</f>
        <v>0</v>
      </c>
      <c r="BJ457" s="66"/>
      <c r="BK457" s="16"/>
      <c r="BL457" s="68">
        <f ca="1"/>
        <v>0</v>
      </c>
      <c r="BM457" s="65"/>
      <c r="BN457" s="65">
        <f ca="1"/>
        <v>0</v>
      </c>
      <c r="BO457" s="65"/>
      <c r="BP457" s="65">
        <f ca="1"/>
        <v>0</v>
      </c>
      <c r="BQ457" s="65"/>
      <c r="BR457" s="65">
        <f ca="1"/>
        <v>0</v>
      </c>
      <c r="BS457" s="65"/>
      <c r="BT457" s="65">
        <f ca="1"/>
        <v>4919</v>
      </c>
      <c r="BU457" s="24"/>
      <c r="BV457" s="65">
        <f ca="1"/>
        <v>0</v>
      </c>
      <c r="BW457" s="19"/>
      <c r="BX457" s="16"/>
      <c r="BY457" s="56">
        <f ca="1">IF(Table1[[#This Row],[Debt]]&gt;Table1[[#This Row],[Income]],1,0)</f>
        <v>1</v>
      </c>
      <c r="BZ457" s="19"/>
      <c r="CA457" s="24"/>
      <c r="CB457" s="76">
        <f t="shared" ca="1" si="207"/>
        <v>21</v>
      </c>
      <c r="CC457" s="24"/>
      <c r="CD457" s="19"/>
      <c r="CE457" s="16"/>
      <c r="CF457" s="16"/>
      <c r="CG457" s="16"/>
      <c r="CH457" s="16"/>
    </row>
    <row r="458" spans="1:86" x14ac:dyDescent="0.35">
      <c r="A458" s="1">
        <f t="shared" ca="1" si="183"/>
        <v>1</v>
      </c>
      <c r="B458" s="1" t="str">
        <f t="shared" ca="1" si="184"/>
        <v>Women</v>
      </c>
      <c r="C458" s="1">
        <f t="shared" ca="1" si="185"/>
        <v>20</v>
      </c>
      <c r="D458" s="1">
        <f t="shared" ca="1" si="186"/>
        <v>6</v>
      </c>
      <c r="E458" s="1" t="str">
        <f t="shared" ca="1" si="187"/>
        <v>agriculture</v>
      </c>
      <c r="F458" s="1">
        <f t="shared" ca="1" si="188"/>
        <v>2</v>
      </c>
      <c r="G458" s="1" t="str">
        <f t="shared" ca="1" si="189"/>
        <v>college</v>
      </c>
      <c r="H458" s="1">
        <f t="shared" ca="1" si="190"/>
        <v>0</v>
      </c>
      <c r="I458" s="1">
        <f t="shared" ca="1" si="182"/>
        <v>1</v>
      </c>
      <c r="J458" s="70">
        <f t="shared" ca="1" si="191"/>
        <v>1037</v>
      </c>
      <c r="K458" s="1">
        <f t="shared" ca="1" si="192"/>
        <v>4</v>
      </c>
      <c r="L458" s="1" t="str">
        <f t="shared" ca="1" si="193"/>
        <v>El-Dekhila</v>
      </c>
      <c r="M458" s="70">
        <f t="shared" ca="1" si="194"/>
        <v>4148</v>
      </c>
      <c r="N458" s="70">
        <f t="shared" ca="1" si="195"/>
        <v>100.07001435406808</v>
      </c>
      <c r="O458" s="70">
        <f t="shared" ca="1" si="196"/>
        <v>83.211141355753057</v>
      </c>
      <c r="P458" s="70">
        <f t="shared" ca="1" si="197"/>
        <v>59</v>
      </c>
      <c r="Q458" s="70">
        <f t="shared" ca="1" si="198"/>
        <v>1805.7647986392299</v>
      </c>
      <c r="R458" s="70">
        <f t="shared" ca="1" si="199"/>
        <v>1449.2383947637099</v>
      </c>
      <c r="S458" s="70">
        <f t="shared" ca="1" si="200"/>
        <v>5680.4495361194631</v>
      </c>
      <c r="T458" s="70">
        <f t="shared" ca="1" si="201"/>
        <v>1964.8348129932979</v>
      </c>
      <c r="U458" s="70">
        <f t="shared" ca="1" si="202"/>
        <v>3715.6147231261652</v>
      </c>
      <c r="W458" s="7">
        <f t="shared" ca="1" si="203"/>
        <v>1</v>
      </c>
      <c r="X458" s="4">
        <f t="shared" ca="1" si="204"/>
        <v>0</v>
      </c>
      <c r="Y458" s="4"/>
      <c r="Z458" s="4"/>
      <c r="AA458" s="8"/>
      <c r="AC458" s="7">
        <f ca="1">IF(Table1[[#This Row],[field of work]] = "teaching",1,0)</f>
        <v>0</v>
      </c>
      <c r="AD458" s="4">
        <f ca="1">IF(Table1[[#This Row],[field of work]] = "health", 1,0)</f>
        <v>0</v>
      </c>
      <c r="AE458" s="4">
        <f ca="1">IF(Table1[[#This Row],[field of work]] = "construction", 1,0)</f>
        <v>0</v>
      </c>
      <c r="AF458" s="4">
        <f ca="1">IF(Table1[[#This Row],[field of work]] = "IT", 1,0)</f>
        <v>0</v>
      </c>
      <c r="AG458" s="4">
        <f ca="1">IF(Table1[[#This Row],[field of work]] = "general work", 1,0)</f>
        <v>0</v>
      </c>
      <c r="AH458" s="4">
        <f ca="1">IF(Table1[[#This Row],[field of work]] = "agriculture", 1,0)</f>
        <v>1</v>
      </c>
      <c r="AI458" s="4"/>
      <c r="AJ458" s="4"/>
      <c r="AK458" s="4"/>
      <c r="AL458" s="4"/>
      <c r="AM458" s="4"/>
      <c r="AN458" s="4"/>
      <c r="AO458" s="8"/>
      <c r="AP458" s="18">
        <f t="shared" ca="1" si="205"/>
        <v>83.211141355753057</v>
      </c>
      <c r="AQ458" s="19"/>
      <c r="AR458" s="23">
        <f ca="1">IF(Table1[[#This Row],[Debt]]&gt;$AS$2,1,0)</f>
        <v>1</v>
      </c>
      <c r="AS458" s="24"/>
      <c r="AT458" s="24"/>
      <c r="AU458" s="19"/>
      <c r="AV458" s="24"/>
      <c r="AW458" s="82">
        <f ca="1">Table1[[#This Row],[Mortage left]]/Table1[[#This Row],[Value of the house]]</f>
        <v>2.412488292046E-2</v>
      </c>
      <c r="AX458" s="29">
        <f t="shared" ca="1" si="206"/>
        <v>1</v>
      </c>
      <c r="AY458" s="30"/>
      <c r="AZ458" s="19"/>
      <c r="BA458" s="68">
        <f ca="1" xml:space="preserve"> IF(Table1[[#This Row],[Area]]="Sedi Beshr",Table1[[#This Row],[Income]],0)</f>
        <v>0</v>
      </c>
      <c r="BB458" s="65"/>
      <c r="BC458" s="65">
        <f ca="1" xml:space="preserve"> IF(Table1[[#This Row],[Area]]="Miami",Table1[[#This Row],[Income]],0)</f>
        <v>0</v>
      </c>
      <c r="BD458" s="65"/>
      <c r="BE458" s="65">
        <f ca="1" xml:space="preserve"> IF(Table1[[#This Row],[Area]]="El-Shatbi",Table1[[#This Row],[Income]],0)</f>
        <v>0</v>
      </c>
      <c r="BF458" s="65"/>
      <c r="BG458" s="65">
        <f ca="1" xml:space="preserve"> IF(Table1[[#This Row],[Area]]="el-Hanovil",Table1[[#This Row],[Income]],0)</f>
        <v>0</v>
      </c>
      <c r="BH458" s="65"/>
      <c r="BI458" s="65">
        <f ca="1" xml:space="preserve"> IF(Table1[[#This Row],[Area]]="El-Dekhila",Table1[[#This Row],[Income]],0)</f>
        <v>1037</v>
      </c>
      <c r="BJ458" s="66"/>
      <c r="BK458" s="16"/>
      <c r="BL458" s="68">
        <f ca="1"/>
        <v>0</v>
      </c>
      <c r="BM458" s="65"/>
      <c r="BN458" s="65">
        <f ca="1"/>
        <v>0</v>
      </c>
      <c r="BO458" s="65"/>
      <c r="BP458" s="65">
        <f ca="1"/>
        <v>0</v>
      </c>
      <c r="BQ458" s="65"/>
      <c r="BR458" s="65">
        <f ca="1"/>
        <v>4391</v>
      </c>
      <c r="BS458" s="65"/>
      <c r="BT458" s="65">
        <f ca="1"/>
        <v>0</v>
      </c>
      <c r="BU458" s="24"/>
      <c r="BV458" s="65">
        <f ca="1"/>
        <v>0</v>
      </c>
      <c r="BW458" s="19"/>
      <c r="BX458" s="16"/>
      <c r="BY458" s="56">
        <f ca="1">IF(Table1[[#This Row],[Debt]]&gt;Table1[[#This Row],[Income]],1,0)</f>
        <v>1</v>
      </c>
      <c r="BZ458" s="19"/>
      <c r="CA458" s="24"/>
      <c r="CB458" s="76">
        <f t="shared" ca="1" si="207"/>
        <v>25</v>
      </c>
      <c r="CC458" s="24"/>
      <c r="CD458" s="19"/>
      <c r="CE458" s="16"/>
      <c r="CF458" s="16"/>
      <c r="CG458" s="16"/>
      <c r="CH458" s="16"/>
    </row>
    <row r="459" spans="1:86" x14ac:dyDescent="0.35">
      <c r="A459" s="1">
        <f t="shared" ca="1" si="183"/>
        <v>1</v>
      </c>
      <c r="B459" s="1" t="str">
        <f t="shared" ca="1" si="184"/>
        <v>Women</v>
      </c>
      <c r="C459" s="1">
        <f t="shared" ca="1" si="185"/>
        <v>23</v>
      </c>
      <c r="D459" s="1">
        <f t="shared" ca="1" si="186"/>
        <v>1</v>
      </c>
      <c r="E459" s="1" t="str">
        <f t="shared" ca="1" si="187"/>
        <v>health</v>
      </c>
      <c r="F459" s="1">
        <f t="shared" ca="1" si="188"/>
        <v>4</v>
      </c>
      <c r="G459" s="1" t="str">
        <f t="shared" ca="1" si="189"/>
        <v>technical</v>
      </c>
      <c r="H459" s="1">
        <f t="shared" ca="1" si="190"/>
        <v>4</v>
      </c>
      <c r="I459" s="1">
        <f t="shared" ca="1" si="182"/>
        <v>1</v>
      </c>
      <c r="J459" s="70">
        <f t="shared" ca="1" si="191"/>
        <v>1716</v>
      </c>
      <c r="K459" s="1">
        <f t="shared" ca="1" si="192"/>
        <v>2</v>
      </c>
      <c r="L459" s="1" t="str">
        <f t="shared" ca="1" si="193"/>
        <v>Miami</v>
      </c>
      <c r="M459" s="70">
        <f t="shared" ca="1" si="194"/>
        <v>5148</v>
      </c>
      <c r="N459" s="70">
        <f t="shared" ca="1" si="195"/>
        <v>4502.3415474768044</v>
      </c>
      <c r="O459" s="70">
        <f t="shared" ca="1" si="196"/>
        <v>529.63276662970247</v>
      </c>
      <c r="P459" s="70">
        <f t="shared" ca="1" si="197"/>
        <v>485</v>
      </c>
      <c r="Q459" s="70">
        <f t="shared" ca="1" si="198"/>
        <v>269.69629114137581</v>
      </c>
      <c r="R459" s="70">
        <f t="shared" ca="1" si="199"/>
        <v>1368.4894959837</v>
      </c>
      <c r="S459" s="70">
        <f t="shared" ca="1" si="200"/>
        <v>7046.1222626134022</v>
      </c>
      <c r="T459" s="70">
        <f t="shared" ca="1" si="201"/>
        <v>5257.0378386181801</v>
      </c>
      <c r="U459" s="70">
        <f t="shared" ca="1" si="202"/>
        <v>1789.0844239952221</v>
      </c>
      <c r="W459" s="7">
        <f t="shared" ca="1" si="203"/>
        <v>1</v>
      </c>
      <c r="X459" s="4">
        <f t="shared" ca="1" si="204"/>
        <v>0</v>
      </c>
      <c r="Y459" s="4"/>
      <c r="Z459" s="4"/>
      <c r="AA459" s="8"/>
      <c r="AC459" s="7">
        <f ca="1">IF(Table1[[#This Row],[field of work]] = "teaching",1,0)</f>
        <v>0</v>
      </c>
      <c r="AD459" s="4">
        <f ca="1">IF(Table1[[#This Row],[field of work]] = "health", 1,0)</f>
        <v>1</v>
      </c>
      <c r="AE459" s="4">
        <f ca="1">IF(Table1[[#This Row],[field of work]] = "construction", 1,0)</f>
        <v>0</v>
      </c>
      <c r="AF459" s="4">
        <f ca="1">IF(Table1[[#This Row],[field of work]] = "IT", 1,0)</f>
        <v>0</v>
      </c>
      <c r="AG459" s="4">
        <f ca="1">IF(Table1[[#This Row],[field of work]] = "general work", 1,0)</f>
        <v>0</v>
      </c>
      <c r="AH459" s="4">
        <f ca="1">IF(Table1[[#This Row],[field of work]] = "agriculture", 1,0)</f>
        <v>0</v>
      </c>
      <c r="AI459" s="4"/>
      <c r="AJ459" s="4"/>
      <c r="AK459" s="4"/>
      <c r="AL459" s="4"/>
      <c r="AM459" s="4"/>
      <c r="AN459" s="4"/>
      <c r="AO459" s="8"/>
      <c r="AP459" s="18">
        <f t="shared" ca="1" si="205"/>
        <v>529.63276662970247</v>
      </c>
      <c r="AQ459" s="19"/>
      <c r="AR459" s="23">
        <f ca="1">IF(Table1[[#This Row],[Debt]]&gt;$AS$2,1,0)</f>
        <v>0</v>
      </c>
      <c r="AS459" s="24"/>
      <c r="AT459" s="24"/>
      <c r="AU459" s="19"/>
      <c r="AV459" s="24"/>
      <c r="AW459" s="82">
        <f ca="1">Table1[[#This Row],[Mortage left]]/Table1[[#This Row],[Value of the house]]</f>
        <v>0.87458072017808941</v>
      </c>
      <c r="AX459" s="29">
        <f t="shared" ca="1" si="206"/>
        <v>0</v>
      </c>
      <c r="AY459" s="30"/>
      <c r="AZ459" s="19"/>
      <c r="BA459" s="68">
        <f ca="1" xml:space="preserve"> IF(Table1[[#This Row],[Area]]="Sedi Beshr",Table1[[#This Row],[Income]],0)</f>
        <v>0</v>
      </c>
      <c r="BB459" s="65"/>
      <c r="BC459" s="65">
        <f ca="1" xml:space="preserve"> IF(Table1[[#This Row],[Area]]="Miami",Table1[[#This Row],[Income]],0)</f>
        <v>1716</v>
      </c>
      <c r="BD459" s="65"/>
      <c r="BE459" s="65">
        <f ca="1" xml:space="preserve"> IF(Table1[[#This Row],[Area]]="El-Shatbi",Table1[[#This Row],[Income]],0)</f>
        <v>0</v>
      </c>
      <c r="BF459" s="65"/>
      <c r="BG459" s="65">
        <f ca="1" xml:space="preserve"> IF(Table1[[#This Row],[Area]]="el-Hanovil",Table1[[#This Row],[Income]],0)</f>
        <v>0</v>
      </c>
      <c r="BH459" s="65"/>
      <c r="BI459" s="65">
        <f ca="1" xml:space="preserve"> IF(Table1[[#This Row],[Area]]="El-Dekhila",Table1[[#This Row],[Income]],0)</f>
        <v>0</v>
      </c>
      <c r="BJ459" s="66"/>
      <c r="BK459" s="16"/>
      <c r="BL459" s="68">
        <f ca="1"/>
        <v>0</v>
      </c>
      <c r="BM459" s="65"/>
      <c r="BN459" s="65">
        <f ca="1"/>
        <v>0</v>
      </c>
      <c r="BO459" s="65"/>
      <c r="BP459" s="65">
        <f ca="1"/>
        <v>0</v>
      </c>
      <c r="BQ459" s="65"/>
      <c r="BR459" s="65">
        <f ca="1"/>
        <v>0</v>
      </c>
      <c r="BS459" s="65"/>
      <c r="BT459" s="65">
        <f ca="1"/>
        <v>0</v>
      </c>
      <c r="BU459" s="24"/>
      <c r="BV459" s="65">
        <f ca="1"/>
        <v>1037</v>
      </c>
      <c r="BW459" s="19"/>
      <c r="BX459" s="16"/>
      <c r="BY459" s="56">
        <f ca="1">IF(Table1[[#This Row],[Debt]]&gt;Table1[[#This Row],[Income]],1,0)</f>
        <v>0</v>
      </c>
      <c r="BZ459" s="19"/>
      <c r="CA459" s="24"/>
      <c r="CB459" s="76">
        <f t="shared" ca="1" si="207"/>
        <v>20</v>
      </c>
      <c r="CC459" s="24"/>
      <c r="CD459" s="19"/>
      <c r="CE459" s="16"/>
      <c r="CF459" s="16"/>
      <c r="CG459" s="16"/>
      <c r="CH459" s="16"/>
    </row>
    <row r="460" spans="1:86" x14ac:dyDescent="0.35">
      <c r="A460" s="1">
        <f t="shared" ca="1" si="183"/>
        <v>0</v>
      </c>
      <c r="B460" s="1" t="str">
        <f t="shared" ca="1" si="184"/>
        <v>Men</v>
      </c>
      <c r="C460" s="1">
        <f t="shared" ca="1" si="185"/>
        <v>28</v>
      </c>
      <c r="D460" s="1">
        <f t="shared" ca="1" si="186"/>
        <v>1</v>
      </c>
      <c r="E460" s="1" t="str">
        <f t="shared" ca="1" si="187"/>
        <v>health</v>
      </c>
      <c r="F460" s="1">
        <f t="shared" ca="1" si="188"/>
        <v>2</v>
      </c>
      <c r="G460" s="1" t="str">
        <f t="shared" ca="1" si="189"/>
        <v>college</v>
      </c>
      <c r="H460" s="1">
        <f t="shared" ca="1" si="190"/>
        <v>0</v>
      </c>
      <c r="I460" s="1">
        <f t="shared" ca="1" si="182"/>
        <v>2</v>
      </c>
      <c r="J460" s="70">
        <f t="shared" ca="1" si="191"/>
        <v>5468</v>
      </c>
      <c r="K460" s="1">
        <f t="shared" ca="1" si="192"/>
        <v>3</v>
      </c>
      <c r="L460" s="1" t="str">
        <f t="shared" ca="1" si="193"/>
        <v>El-Hanovil</v>
      </c>
      <c r="M460" s="70">
        <f t="shared" ca="1" si="194"/>
        <v>21872</v>
      </c>
      <c r="N460" s="70">
        <f t="shared" ca="1" si="195"/>
        <v>9977.2700387561599</v>
      </c>
      <c r="O460" s="70">
        <f t="shared" ca="1" si="196"/>
        <v>10639.890802343569</v>
      </c>
      <c r="P460" s="70">
        <f t="shared" ca="1" si="197"/>
        <v>2942</v>
      </c>
      <c r="Q460" s="70">
        <f t="shared" ca="1" si="198"/>
        <v>3946.0509601023327</v>
      </c>
      <c r="R460" s="70">
        <f t="shared" ca="1" si="199"/>
        <v>7861.997566448902</v>
      </c>
      <c r="S460" s="70">
        <f t="shared" ca="1" si="200"/>
        <v>40373.888368792468</v>
      </c>
      <c r="T460" s="70">
        <f t="shared" ca="1" si="201"/>
        <v>16865.320998858493</v>
      </c>
      <c r="U460" s="70">
        <f t="shared" ca="1" si="202"/>
        <v>23508.567369933975</v>
      </c>
      <c r="W460" s="7">
        <f t="shared" ca="1" si="203"/>
        <v>0</v>
      </c>
      <c r="X460" s="4">
        <f t="shared" ca="1" si="204"/>
        <v>1</v>
      </c>
      <c r="Y460" s="4"/>
      <c r="Z460" s="4"/>
      <c r="AA460" s="8"/>
      <c r="AC460" s="7">
        <f ca="1">IF(Table1[[#This Row],[field of work]] = "teaching",1,0)</f>
        <v>0</v>
      </c>
      <c r="AD460" s="4">
        <f ca="1">IF(Table1[[#This Row],[field of work]] = "health", 1,0)</f>
        <v>1</v>
      </c>
      <c r="AE460" s="4">
        <f ca="1">IF(Table1[[#This Row],[field of work]] = "construction", 1,0)</f>
        <v>0</v>
      </c>
      <c r="AF460" s="4">
        <f ca="1">IF(Table1[[#This Row],[field of work]] = "IT", 1,0)</f>
        <v>0</v>
      </c>
      <c r="AG460" s="4">
        <f ca="1">IF(Table1[[#This Row],[field of work]] = "general work", 1,0)</f>
        <v>0</v>
      </c>
      <c r="AH460" s="4">
        <f ca="1">IF(Table1[[#This Row],[field of work]] = "agriculture", 1,0)</f>
        <v>0</v>
      </c>
      <c r="AI460" s="4"/>
      <c r="AJ460" s="4"/>
      <c r="AK460" s="4"/>
      <c r="AL460" s="4"/>
      <c r="AM460" s="4"/>
      <c r="AN460" s="4"/>
      <c r="AO460" s="8"/>
      <c r="AP460" s="18">
        <f t="shared" ca="1" si="205"/>
        <v>5319.9454011717844</v>
      </c>
      <c r="AQ460" s="19"/>
      <c r="AR460" s="23">
        <f ca="1">IF(Table1[[#This Row],[Debt]]&gt;$AS$2,1,0)</f>
        <v>1</v>
      </c>
      <c r="AS460" s="24"/>
      <c r="AT460" s="24"/>
      <c r="AU460" s="19"/>
      <c r="AV460" s="24"/>
      <c r="AW460" s="82">
        <f ca="1">Table1[[#This Row],[Mortage left]]/Table1[[#This Row],[Value of the house]]</f>
        <v>0.4561663331545428</v>
      </c>
      <c r="AX460" s="29">
        <f t="shared" ca="1" si="206"/>
        <v>0</v>
      </c>
      <c r="AY460" s="30"/>
      <c r="AZ460" s="19"/>
      <c r="BA460" s="68">
        <f ca="1" xml:space="preserve"> IF(Table1[[#This Row],[Area]]="Sedi Beshr",Table1[[#This Row],[Income]],0)</f>
        <v>0</v>
      </c>
      <c r="BB460" s="65"/>
      <c r="BC460" s="65">
        <f ca="1" xml:space="preserve"> IF(Table1[[#This Row],[Area]]="Miami",Table1[[#This Row],[Income]],0)</f>
        <v>0</v>
      </c>
      <c r="BD460" s="65"/>
      <c r="BE460" s="65">
        <f ca="1" xml:space="preserve"> IF(Table1[[#This Row],[Area]]="El-Shatbi",Table1[[#This Row],[Income]],0)</f>
        <v>0</v>
      </c>
      <c r="BF460" s="65"/>
      <c r="BG460" s="65">
        <f ca="1" xml:space="preserve"> IF(Table1[[#This Row],[Area]]="el-Hanovil",Table1[[#This Row],[Income]],0)</f>
        <v>5468</v>
      </c>
      <c r="BH460" s="65"/>
      <c r="BI460" s="65">
        <f ca="1" xml:space="preserve"> IF(Table1[[#This Row],[Area]]="El-Dekhila",Table1[[#This Row],[Income]],0)</f>
        <v>0</v>
      </c>
      <c r="BJ460" s="66"/>
      <c r="BK460" s="16"/>
      <c r="BL460" s="68">
        <f ca="1"/>
        <v>1716</v>
      </c>
      <c r="BM460" s="65"/>
      <c r="BN460" s="65">
        <f ca="1"/>
        <v>0</v>
      </c>
      <c r="BO460" s="65"/>
      <c r="BP460" s="65">
        <f ca="1"/>
        <v>0</v>
      </c>
      <c r="BQ460" s="65"/>
      <c r="BR460" s="65">
        <f ca="1"/>
        <v>0</v>
      </c>
      <c r="BS460" s="65"/>
      <c r="BT460" s="65">
        <f ca="1"/>
        <v>0</v>
      </c>
      <c r="BU460" s="24"/>
      <c r="BV460" s="65">
        <f ca="1"/>
        <v>0</v>
      </c>
      <c r="BW460" s="19"/>
      <c r="BX460" s="16"/>
      <c r="BY460" s="56">
        <f ca="1">IF(Table1[[#This Row],[Debt]]&gt;Table1[[#This Row],[Income]],1,0)</f>
        <v>0</v>
      </c>
      <c r="BZ460" s="19"/>
      <c r="CA460" s="24"/>
      <c r="CB460" s="76">
        <f t="shared" ca="1" si="207"/>
        <v>23</v>
      </c>
      <c r="CC460" s="24"/>
      <c r="CD460" s="19"/>
      <c r="CE460" s="16"/>
      <c r="CF460" s="16"/>
      <c r="CG460" s="16"/>
      <c r="CH460" s="16"/>
    </row>
    <row r="461" spans="1:86" x14ac:dyDescent="0.35">
      <c r="A461" s="1">
        <f t="shared" ca="1" si="183"/>
        <v>0</v>
      </c>
      <c r="B461" s="1" t="str">
        <f t="shared" ca="1" si="184"/>
        <v>Men</v>
      </c>
      <c r="C461" s="1">
        <f t="shared" ca="1" si="185"/>
        <v>22</v>
      </c>
      <c r="D461" s="1">
        <f t="shared" ca="1" si="186"/>
        <v>1</v>
      </c>
      <c r="E461" s="1" t="str">
        <f t="shared" ca="1" si="187"/>
        <v>health</v>
      </c>
      <c r="F461" s="1">
        <f t="shared" ca="1" si="188"/>
        <v>4</v>
      </c>
      <c r="G461" s="1" t="str">
        <f t="shared" ca="1" si="189"/>
        <v>technical</v>
      </c>
      <c r="H461" s="1">
        <f t="shared" ca="1" si="190"/>
        <v>0</v>
      </c>
      <c r="I461" s="1">
        <f t="shared" ca="1" si="182"/>
        <v>2</v>
      </c>
      <c r="J461" s="70">
        <f t="shared" ca="1" si="191"/>
        <v>4305</v>
      </c>
      <c r="K461" s="1">
        <f t="shared" ca="1" si="192"/>
        <v>5</v>
      </c>
      <c r="L461" s="1" t="str">
        <f t="shared" ca="1" si="193"/>
        <v>Sedi Beshr</v>
      </c>
      <c r="M461" s="70">
        <f t="shared" ca="1" si="194"/>
        <v>25830</v>
      </c>
      <c r="N461" s="70">
        <f t="shared" ca="1" si="195"/>
        <v>7961.885643812202</v>
      </c>
      <c r="O461" s="70">
        <f t="shared" ca="1" si="196"/>
        <v>1422.3159847461084</v>
      </c>
      <c r="P461" s="70">
        <f t="shared" ca="1" si="197"/>
        <v>696</v>
      </c>
      <c r="Q461" s="70">
        <f t="shared" ca="1" si="198"/>
        <v>6844.4256254889606</v>
      </c>
      <c r="R461" s="70">
        <f t="shared" ca="1" si="199"/>
        <v>5015.6081958497452</v>
      </c>
      <c r="S461" s="70">
        <f t="shared" ca="1" si="200"/>
        <v>32267.924180595852</v>
      </c>
      <c r="T461" s="70">
        <f t="shared" ca="1" si="201"/>
        <v>15502.311269301163</v>
      </c>
      <c r="U461" s="70">
        <f t="shared" ca="1" si="202"/>
        <v>16765.612911294687</v>
      </c>
      <c r="W461" s="7">
        <f t="shared" ca="1" si="203"/>
        <v>0</v>
      </c>
      <c r="X461" s="4">
        <f t="shared" ca="1" si="204"/>
        <v>1</v>
      </c>
      <c r="Y461" s="4"/>
      <c r="Z461" s="4"/>
      <c r="AA461" s="8"/>
      <c r="AC461" s="7">
        <f ca="1">IF(Table1[[#This Row],[field of work]] = "teaching",1,0)</f>
        <v>0</v>
      </c>
      <c r="AD461" s="4">
        <f ca="1">IF(Table1[[#This Row],[field of work]] = "health", 1,0)</f>
        <v>1</v>
      </c>
      <c r="AE461" s="4">
        <f ca="1">IF(Table1[[#This Row],[field of work]] = "construction", 1,0)</f>
        <v>0</v>
      </c>
      <c r="AF461" s="4">
        <f ca="1">IF(Table1[[#This Row],[field of work]] = "IT", 1,0)</f>
        <v>0</v>
      </c>
      <c r="AG461" s="4">
        <f ca="1">IF(Table1[[#This Row],[field of work]] = "general work", 1,0)</f>
        <v>0</v>
      </c>
      <c r="AH461" s="4">
        <f ca="1">IF(Table1[[#This Row],[field of work]] = "agriculture", 1,0)</f>
        <v>0</v>
      </c>
      <c r="AI461" s="4"/>
      <c r="AJ461" s="4"/>
      <c r="AK461" s="4"/>
      <c r="AL461" s="4"/>
      <c r="AM461" s="4"/>
      <c r="AN461" s="4"/>
      <c r="AO461" s="8"/>
      <c r="AP461" s="18">
        <f t="shared" ca="1" si="205"/>
        <v>711.15799237305419</v>
      </c>
      <c r="AQ461" s="19"/>
      <c r="AR461" s="23">
        <f ca="1">IF(Table1[[#This Row],[Debt]]&gt;$AS$2,1,0)</f>
        <v>1</v>
      </c>
      <c r="AS461" s="24"/>
      <c r="AT461" s="24"/>
      <c r="AU461" s="19"/>
      <c r="AV461" s="24"/>
      <c r="AW461" s="82">
        <f ca="1">Table1[[#This Row],[Mortage left]]/Table1[[#This Row],[Value of the house]]</f>
        <v>0.30824179805699581</v>
      </c>
      <c r="AX461" s="29">
        <f t="shared" ca="1" si="206"/>
        <v>0</v>
      </c>
      <c r="AY461" s="30"/>
      <c r="AZ461" s="19"/>
      <c r="BA461" s="68">
        <f ca="1" xml:space="preserve"> IF(Table1[[#This Row],[Area]]="Sedi Beshr",Table1[[#This Row],[Income]],0)</f>
        <v>4305</v>
      </c>
      <c r="BB461" s="65"/>
      <c r="BC461" s="65">
        <f ca="1" xml:space="preserve"> IF(Table1[[#This Row],[Area]]="Miami",Table1[[#This Row],[Income]],0)</f>
        <v>0</v>
      </c>
      <c r="BD461" s="65"/>
      <c r="BE461" s="65">
        <f ca="1" xml:space="preserve"> IF(Table1[[#This Row],[Area]]="El-Shatbi",Table1[[#This Row],[Income]],0)</f>
        <v>0</v>
      </c>
      <c r="BF461" s="65"/>
      <c r="BG461" s="65">
        <f ca="1" xml:space="preserve"> IF(Table1[[#This Row],[Area]]="el-Hanovil",Table1[[#This Row],[Income]],0)</f>
        <v>0</v>
      </c>
      <c r="BH461" s="65"/>
      <c r="BI461" s="65">
        <f ca="1" xml:space="preserve"> IF(Table1[[#This Row],[Area]]="El-Dekhila",Table1[[#This Row],[Income]],0)</f>
        <v>0</v>
      </c>
      <c r="BJ461" s="66"/>
      <c r="BK461" s="16"/>
      <c r="BL461" s="68">
        <f ca="1"/>
        <v>5468</v>
      </c>
      <c r="BM461" s="65"/>
      <c r="BN461" s="65">
        <f ca="1"/>
        <v>0</v>
      </c>
      <c r="BO461" s="65"/>
      <c r="BP461" s="65">
        <f ca="1"/>
        <v>0</v>
      </c>
      <c r="BQ461" s="65"/>
      <c r="BR461" s="65">
        <f ca="1"/>
        <v>0</v>
      </c>
      <c r="BS461" s="65"/>
      <c r="BT461" s="65">
        <f ca="1"/>
        <v>0</v>
      </c>
      <c r="BU461" s="24"/>
      <c r="BV461" s="65">
        <f ca="1"/>
        <v>0</v>
      </c>
      <c r="BW461" s="19"/>
      <c r="BX461" s="16"/>
      <c r="BY461" s="56">
        <f ca="1">IF(Table1[[#This Row],[Debt]]&gt;Table1[[#This Row],[Income]],1,0)</f>
        <v>1</v>
      </c>
      <c r="BZ461" s="19"/>
      <c r="CA461" s="24"/>
      <c r="CB461" s="76">
        <f t="shared" ca="1" si="207"/>
        <v>28</v>
      </c>
      <c r="CC461" s="24"/>
      <c r="CD461" s="19"/>
      <c r="CE461" s="16"/>
      <c r="CF461" s="16"/>
      <c r="CG461" s="16"/>
      <c r="CH461" s="16"/>
    </row>
    <row r="462" spans="1:86" x14ac:dyDescent="0.35">
      <c r="A462" s="1">
        <f t="shared" ca="1" si="183"/>
        <v>1</v>
      </c>
      <c r="B462" s="1" t="str">
        <f t="shared" ca="1" si="184"/>
        <v>Women</v>
      </c>
      <c r="C462" s="1">
        <f t="shared" ca="1" si="185"/>
        <v>28</v>
      </c>
      <c r="D462" s="1">
        <f t="shared" ca="1" si="186"/>
        <v>6</v>
      </c>
      <c r="E462" s="1" t="str">
        <f t="shared" ca="1" si="187"/>
        <v>agriculture</v>
      </c>
      <c r="F462" s="1">
        <f t="shared" ca="1" si="188"/>
        <v>5</v>
      </c>
      <c r="G462" s="1" t="str">
        <f t="shared" ca="1" si="189"/>
        <v>other</v>
      </c>
      <c r="H462" s="1">
        <f t="shared" ca="1" si="190"/>
        <v>1</v>
      </c>
      <c r="I462" s="1">
        <f t="shared" ca="1" si="182"/>
        <v>1</v>
      </c>
      <c r="J462" s="70">
        <f t="shared" ca="1" si="191"/>
        <v>4713</v>
      </c>
      <c r="K462" s="1">
        <f t="shared" ca="1" si="192"/>
        <v>1</v>
      </c>
      <c r="L462" s="1" t="str">
        <f t="shared" ca="1" si="193"/>
        <v>El-Shatbi</v>
      </c>
      <c r="M462" s="70">
        <f t="shared" ca="1" si="194"/>
        <v>18852</v>
      </c>
      <c r="N462" s="70">
        <f t="shared" ca="1" si="195"/>
        <v>14059.897677469709</v>
      </c>
      <c r="O462" s="70">
        <f t="shared" ca="1" si="196"/>
        <v>3285.8332430669402</v>
      </c>
      <c r="P462" s="70">
        <f t="shared" ca="1" si="197"/>
        <v>2212</v>
      </c>
      <c r="Q462" s="70">
        <f t="shared" ca="1" si="198"/>
        <v>4813.1419738275272</v>
      </c>
      <c r="R462" s="70">
        <f t="shared" ca="1" si="199"/>
        <v>2116.8046923831821</v>
      </c>
      <c r="S462" s="70">
        <f t="shared" ca="1" si="200"/>
        <v>24254.637935450122</v>
      </c>
      <c r="T462" s="70">
        <f t="shared" ca="1" si="201"/>
        <v>21085.039651297237</v>
      </c>
      <c r="U462" s="70">
        <f t="shared" ca="1" si="202"/>
        <v>3169.5982841528858</v>
      </c>
      <c r="W462" s="7">
        <f t="shared" ca="1" si="203"/>
        <v>1</v>
      </c>
      <c r="X462" s="4">
        <f t="shared" ca="1" si="204"/>
        <v>0</v>
      </c>
      <c r="Y462" s="4"/>
      <c r="Z462" s="4"/>
      <c r="AA462" s="8"/>
      <c r="AC462" s="7">
        <f ca="1">IF(Table1[[#This Row],[field of work]] = "teaching",1,0)</f>
        <v>0</v>
      </c>
      <c r="AD462" s="4">
        <f ca="1">IF(Table1[[#This Row],[field of work]] = "health", 1,0)</f>
        <v>0</v>
      </c>
      <c r="AE462" s="4">
        <f ca="1">IF(Table1[[#This Row],[field of work]] = "construction", 1,0)</f>
        <v>0</v>
      </c>
      <c r="AF462" s="4">
        <f ca="1">IF(Table1[[#This Row],[field of work]] = "IT", 1,0)</f>
        <v>0</v>
      </c>
      <c r="AG462" s="4">
        <f ca="1">IF(Table1[[#This Row],[field of work]] = "general work", 1,0)</f>
        <v>0</v>
      </c>
      <c r="AH462" s="4">
        <f ca="1">IF(Table1[[#This Row],[field of work]] = "agriculture", 1,0)</f>
        <v>1</v>
      </c>
      <c r="AI462" s="4"/>
      <c r="AJ462" s="4"/>
      <c r="AK462" s="4"/>
      <c r="AL462" s="4"/>
      <c r="AM462" s="4"/>
      <c r="AN462" s="4"/>
      <c r="AO462" s="8"/>
      <c r="AP462" s="18">
        <f t="shared" ca="1" si="205"/>
        <v>3285.8332430669402</v>
      </c>
      <c r="AQ462" s="19"/>
      <c r="AR462" s="23">
        <f ca="1">IF(Table1[[#This Row],[Debt]]&gt;$AS$2,1,0)</f>
        <v>1</v>
      </c>
      <c r="AS462" s="24"/>
      <c r="AT462" s="24"/>
      <c r="AU462" s="19"/>
      <c r="AV462" s="24"/>
      <c r="AW462" s="82">
        <f ca="1">Table1[[#This Row],[Mortage left]]/Table1[[#This Row],[Value of the house]]</f>
        <v>0.74580403551186658</v>
      </c>
      <c r="AX462" s="29">
        <f t="shared" ca="1" si="206"/>
        <v>0</v>
      </c>
      <c r="AY462" s="30"/>
      <c r="AZ462" s="19"/>
      <c r="BA462" s="68">
        <f ca="1" xml:space="preserve"> IF(Table1[[#This Row],[Area]]="Sedi Beshr",Table1[[#This Row],[Income]],0)</f>
        <v>0</v>
      </c>
      <c r="BB462" s="65"/>
      <c r="BC462" s="65">
        <f ca="1" xml:space="preserve"> IF(Table1[[#This Row],[Area]]="Miami",Table1[[#This Row],[Income]],0)</f>
        <v>0</v>
      </c>
      <c r="BD462" s="65"/>
      <c r="BE462" s="65">
        <f ca="1" xml:space="preserve"> IF(Table1[[#This Row],[Area]]="El-Shatbi",Table1[[#This Row],[Income]],0)</f>
        <v>4713</v>
      </c>
      <c r="BF462" s="65"/>
      <c r="BG462" s="65">
        <f ca="1" xml:space="preserve"> IF(Table1[[#This Row],[Area]]="el-Hanovil",Table1[[#This Row],[Income]],0)</f>
        <v>0</v>
      </c>
      <c r="BH462" s="65"/>
      <c r="BI462" s="65">
        <f ca="1" xml:space="preserve"> IF(Table1[[#This Row],[Area]]="El-Dekhila",Table1[[#This Row],[Income]],0)</f>
        <v>0</v>
      </c>
      <c r="BJ462" s="66"/>
      <c r="BK462" s="16"/>
      <c r="BL462" s="68">
        <f ca="1"/>
        <v>4305</v>
      </c>
      <c r="BM462" s="65"/>
      <c r="BN462" s="65">
        <f ca="1"/>
        <v>0</v>
      </c>
      <c r="BO462" s="65"/>
      <c r="BP462" s="65">
        <f ca="1"/>
        <v>0</v>
      </c>
      <c r="BQ462" s="65"/>
      <c r="BR462" s="65">
        <f ca="1"/>
        <v>0</v>
      </c>
      <c r="BS462" s="65"/>
      <c r="BT462" s="65">
        <f ca="1"/>
        <v>0</v>
      </c>
      <c r="BU462" s="24"/>
      <c r="BV462" s="65">
        <f ca="1"/>
        <v>0</v>
      </c>
      <c r="BW462" s="19"/>
      <c r="BX462" s="16"/>
      <c r="BY462" s="56">
        <f ca="1">IF(Table1[[#This Row],[Debt]]&gt;Table1[[#This Row],[Income]],1,0)</f>
        <v>1</v>
      </c>
      <c r="BZ462" s="19"/>
      <c r="CA462" s="24"/>
      <c r="CB462" s="76">
        <f t="shared" ca="1" si="207"/>
        <v>22</v>
      </c>
      <c r="CC462" s="24"/>
      <c r="CD462" s="19"/>
      <c r="CE462" s="16"/>
      <c r="CF462" s="16"/>
      <c r="CG462" s="16"/>
      <c r="CH462" s="16"/>
    </row>
    <row r="463" spans="1:86" x14ac:dyDescent="0.35">
      <c r="A463" s="1">
        <f t="shared" ca="1" si="183"/>
        <v>1</v>
      </c>
      <c r="B463" s="1" t="str">
        <f t="shared" ca="1" si="184"/>
        <v>Women</v>
      </c>
      <c r="C463" s="1">
        <f t="shared" ca="1" si="185"/>
        <v>24</v>
      </c>
      <c r="D463" s="1">
        <f t="shared" ca="1" si="186"/>
        <v>5</v>
      </c>
      <c r="E463" s="1" t="str">
        <f t="shared" ca="1" si="187"/>
        <v>general work</v>
      </c>
      <c r="F463" s="1">
        <f t="shared" ca="1" si="188"/>
        <v>2</v>
      </c>
      <c r="G463" s="1" t="str">
        <f t="shared" ca="1" si="189"/>
        <v>college</v>
      </c>
      <c r="H463" s="1">
        <f t="shared" ca="1" si="190"/>
        <v>4</v>
      </c>
      <c r="I463" s="1">
        <f t="shared" ca="1" si="182"/>
        <v>1</v>
      </c>
      <c r="J463" s="70">
        <f t="shared" ca="1" si="191"/>
        <v>3975</v>
      </c>
      <c r="K463" s="1">
        <f t="shared" ca="1" si="192"/>
        <v>3</v>
      </c>
      <c r="L463" s="1" t="str">
        <f t="shared" ca="1" si="193"/>
        <v>El-Hanovil</v>
      </c>
      <c r="M463" s="70">
        <f t="shared" ca="1" si="194"/>
        <v>15900</v>
      </c>
      <c r="N463" s="70">
        <f t="shared" ca="1" si="195"/>
        <v>2471.4164322255256</v>
      </c>
      <c r="O463" s="70">
        <f t="shared" ca="1" si="196"/>
        <v>1171.4653272948024</v>
      </c>
      <c r="P463" s="70">
        <f t="shared" ca="1" si="197"/>
        <v>63</v>
      </c>
      <c r="Q463" s="70">
        <f t="shared" ca="1" si="198"/>
        <v>7947.2380698045426</v>
      </c>
      <c r="R463" s="70">
        <f t="shared" ca="1" si="199"/>
        <v>2059.3225738581705</v>
      </c>
      <c r="S463" s="70">
        <f t="shared" ca="1" si="200"/>
        <v>19130.787901152973</v>
      </c>
      <c r="T463" s="70">
        <f t="shared" ca="1" si="201"/>
        <v>10481.654502030069</v>
      </c>
      <c r="U463" s="70">
        <f t="shared" ca="1" si="202"/>
        <v>8649.1333991229039</v>
      </c>
      <c r="W463" s="7">
        <f t="shared" ca="1" si="203"/>
        <v>1</v>
      </c>
      <c r="X463" s="4">
        <f t="shared" ca="1" si="204"/>
        <v>0</v>
      </c>
      <c r="Y463" s="4"/>
      <c r="Z463" s="4"/>
      <c r="AA463" s="8"/>
      <c r="AC463" s="7">
        <f ca="1">IF(Table1[[#This Row],[field of work]] = "teaching",1,0)</f>
        <v>0</v>
      </c>
      <c r="AD463" s="4">
        <f ca="1">IF(Table1[[#This Row],[field of work]] = "health", 1,0)</f>
        <v>0</v>
      </c>
      <c r="AE463" s="4">
        <f ca="1">IF(Table1[[#This Row],[field of work]] = "construction", 1,0)</f>
        <v>0</v>
      </c>
      <c r="AF463" s="4">
        <f ca="1">IF(Table1[[#This Row],[field of work]] = "IT", 1,0)</f>
        <v>0</v>
      </c>
      <c r="AG463" s="4">
        <f ca="1">IF(Table1[[#This Row],[field of work]] = "general work", 1,0)</f>
        <v>1</v>
      </c>
      <c r="AH463" s="4">
        <f ca="1">IF(Table1[[#This Row],[field of work]] = "agriculture", 1,0)</f>
        <v>0</v>
      </c>
      <c r="AI463" s="4"/>
      <c r="AJ463" s="4"/>
      <c r="AK463" s="4"/>
      <c r="AL463" s="4"/>
      <c r="AM463" s="4"/>
      <c r="AN463" s="4"/>
      <c r="AO463" s="8"/>
      <c r="AP463" s="18">
        <f t="shared" ca="1" si="205"/>
        <v>1171.4653272948024</v>
      </c>
      <c r="AQ463" s="19"/>
      <c r="AR463" s="23">
        <f ca="1">IF(Table1[[#This Row],[Debt]]&gt;$AS$2,1,0)</f>
        <v>1</v>
      </c>
      <c r="AS463" s="24"/>
      <c r="AT463" s="24"/>
      <c r="AU463" s="19"/>
      <c r="AV463" s="24"/>
      <c r="AW463" s="82">
        <f ca="1">Table1[[#This Row],[Mortage left]]/Table1[[#This Row],[Value of the house]]</f>
        <v>0.15543499573745445</v>
      </c>
      <c r="AX463" s="29">
        <f t="shared" ca="1" si="206"/>
        <v>1</v>
      </c>
      <c r="AY463" s="30"/>
      <c r="AZ463" s="19"/>
      <c r="BA463" s="68">
        <f ca="1" xml:space="preserve"> IF(Table1[[#This Row],[Area]]="Sedi Beshr",Table1[[#This Row],[Income]],0)</f>
        <v>0</v>
      </c>
      <c r="BB463" s="65"/>
      <c r="BC463" s="65">
        <f ca="1" xml:space="preserve"> IF(Table1[[#This Row],[Area]]="Miami",Table1[[#This Row],[Income]],0)</f>
        <v>0</v>
      </c>
      <c r="BD463" s="65"/>
      <c r="BE463" s="65">
        <f ca="1" xml:space="preserve"> IF(Table1[[#This Row],[Area]]="El-Shatbi",Table1[[#This Row],[Income]],0)</f>
        <v>0</v>
      </c>
      <c r="BF463" s="65"/>
      <c r="BG463" s="65">
        <f ca="1" xml:space="preserve"> IF(Table1[[#This Row],[Area]]="el-Hanovil",Table1[[#This Row],[Income]],0)</f>
        <v>3975</v>
      </c>
      <c r="BH463" s="65"/>
      <c r="BI463" s="65">
        <f ca="1" xml:space="preserve"> IF(Table1[[#This Row],[Area]]="El-Dekhila",Table1[[#This Row],[Income]],0)</f>
        <v>0</v>
      </c>
      <c r="BJ463" s="66"/>
      <c r="BK463" s="16"/>
      <c r="BL463" s="68">
        <f ca="1"/>
        <v>0</v>
      </c>
      <c r="BM463" s="65"/>
      <c r="BN463" s="65">
        <f ca="1"/>
        <v>0</v>
      </c>
      <c r="BO463" s="65"/>
      <c r="BP463" s="65">
        <f ca="1"/>
        <v>0</v>
      </c>
      <c r="BQ463" s="65"/>
      <c r="BR463" s="65">
        <f ca="1"/>
        <v>0</v>
      </c>
      <c r="BS463" s="65"/>
      <c r="BT463" s="65">
        <f ca="1"/>
        <v>0</v>
      </c>
      <c r="BU463" s="24"/>
      <c r="BV463" s="65">
        <f ca="1"/>
        <v>4713</v>
      </c>
      <c r="BW463" s="19"/>
      <c r="BX463" s="16"/>
      <c r="BY463" s="56">
        <f ca="1">IF(Table1[[#This Row],[Debt]]&gt;Table1[[#This Row],[Income]],1,0)</f>
        <v>1</v>
      </c>
      <c r="BZ463" s="19"/>
      <c r="CA463" s="24"/>
      <c r="CB463" s="76">
        <f t="shared" ca="1" si="207"/>
        <v>28</v>
      </c>
      <c r="CC463" s="24"/>
      <c r="CD463" s="19"/>
      <c r="CE463" s="16"/>
      <c r="CF463" s="16"/>
      <c r="CG463" s="16"/>
      <c r="CH463" s="16"/>
    </row>
    <row r="464" spans="1:86" x14ac:dyDescent="0.35">
      <c r="A464" s="1">
        <f t="shared" ca="1" si="183"/>
        <v>0</v>
      </c>
      <c r="B464" s="1" t="str">
        <f t="shared" ca="1" si="184"/>
        <v>Men</v>
      </c>
      <c r="C464" s="1">
        <f t="shared" ca="1" si="185"/>
        <v>37</v>
      </c>
      <c r="D464" s="1">
        <f t="shared" ca="1" si="186"/>
        <v>5</v>
      </c>
      <c r="E464" s="1" t="str">
        <f t="shared" ca="1" si="187"/>
        <v>general work</v>
      </c>
      <c r="F464" s="1">
        <f t="shared" ca="1" si="188"/>
        <v>1</v>
      </c>
      <c r="G464" s="1" t="str">
        <f t="shared" ca="1" si="189"/>
        <v>High school</v>
      </c>
      <c r="H464" s="1">
        <f t="shared" ca="1" si="190"/>
        <v>4</v>
      </c>
      <c r="I464" s="1">
        <f t="shared" ca="1" si="182"/>
        <v>3</v>
      </c>
      <c r="J464" s="70">
        <f t="shared" ca="1" si="191"/>
        <v>6176</v>
      </c>
      <c r="K464" s="1">
        <f t="shared" ca="1" si="192"/>
        <v>2</v>
      </c>
      <c r="L464" s="1" t="str">
        <f t="shared" ca="1" si="193"/>
        <v>Miami</v>
      </c>
      <c r="M464" s="70">
        <f t="shared" ca="1" si="194"/>
        <v>37056</v>
      </c>
      <c r="N464" s="70">
        <f t="shared" ca="1" si="195"/>
        <v>9646.0149919876585</v>
      </c>
      <c r="O464" s="70">
        <f t="shared" ca="1" si="196"/>
        <v>15401.175043501618</v>
      </c>
      <c r="P464" s="70">
        <f t="shared" ca="1" si="197"/>
        <v>2856</v>
      </c>
      <c r="Q464" s="70">
        <f t="shared" ca="1" si="198"/>
        <v>2287.7098692397922</v>
      </c>
      <c r="R464" s="70">
        <f t="shared" ca="1" si="199"/>
        <v>786.46812532773549</v>
      </c>
      <c r="S464" s="70">
        <f t="shared" ca="1" si="200"/>
        <v>53243.643168829352</v>
      </c>
      <c r="T464" s="70">
        <f t="shared" ca="1" si="201"/>
        <v>14789.724861227451</v>
      </c>
      <c r="U464" s="70">
        <f t="shared" ca="1" si="202"/>
        <v>38453.918307601904</v>
      </c>
      <c r="W464" s="7">
        <f t="shared" ca="1" si="203"/>
        <v>0</v>
      </c>
      <c r="X464" s="4">
        <f t="shared" ca="1" si="204"/>
        <v>1</v>
      </c>
      <c r="Y464" s="4"/>
      <c r="Z464" s="4"/>
      <c r="AA464" s="8"/>
      <c r="AC464" s="7">
        <f ca="1">IF(Table1[[#This Row],[field of work]] = "teaching",1,0)</f>
        <v>0</v>
      </c>
      <c r="AD464" s="4">
        <f ca="1">IF(Table1[[#This Row],[field of work]] = "health", 1,0)</f>
        <v>0</v>
      </c>
      <c r="AE464" s="4">
        <f ca="1">IF(Table1[[#This Row],[field of work]] = "construction", 1,0)</f>
        <v>0</v>
      </c>
      <c r="AF464" s="4">
        <f ca="1">IF(Table1[[#This Row],[field of work]] = "IT", 1,0)</f>
        <v>0</v>
      </c>
      <c r="AG464" s="4">
        <f ca="1">IF(Table1[[#This Row],[field of work]] = "general work", 1,0)</f>
        <v>1</v>
      </c>
      <c r="AH464" s="4">
        <f ca="1">IF(Table1[[#This Row],[field of work]] = "agriculture", 1,0)</f>
        <v>0</v>
      </c>
      <c r="AI464" s="4"/>
      <c r="AJ464" s="4"/>
      <c r="AK464" s="4"/>
      <c r="AL464" s="4"/>
      <c r="AM464" s="4"/>
      <c r="AN464" s="4"/>
      <c r="AO464" s="8"/>
      <c r="AP464" s="18">
        <f t="shared" ca="1" si="205"/>
        <v>5133.7250145005391</v>
      </c>
      <c r="AQ464" s="19"/>
      <c r="AR464" s="23">
        <f ca="1">IF(Table1[[#This Row],[Debt]]&gt;$AS$2,1,0)</f>
        <v>1</v>
      </c>
      <c r="AS464" s="24"/>
      <c r="AT464" s="24"/>
      <c r="AU464" s="19"/>
      <c r="AV464" s="24"/>
      <c r="AW464" s="82">
        <f ca="1">Table1[[#This Row],[Mortage left]]/Table1[[#This Row],[Value of the house]]</f>
        <v>0.26030912651089322</v>
      </c>
      <c r="AX464" s="29">
        <f t="shared" ca="1" si="206"/>
        <v>1</v>
      </c>
      <c r="AY464" s="30"/>
      <c r="AZ464" s="19"/>
      <c r="BA464" s="68">
        <f ca="1" xml:space="preserve"> IF(Table1[[#This Row],[Area]]="Sedi Beshr",Table1[[#This Row],[Income]],0)</f>
        <v>0</v>
      </c>
      <c r="BB464" s="65"/>
      <c r="BC464" s="65">
        <f ca="1" xml:space="preserve"> IF(Table1[[#This Row],[Area]]="Miami",Table1[[#This Row],[Income]],0)</f>
        <v>6176</v>
      </c>
      <c r="BD464" s="65"/>
      <c r="BE464" s="65">
        <f ca="1" xml:space="preserve"> IF(Table1[[#This Row],[Area]]="El-Shatbi",Table1[[#This Row],[Income]],0)</f>
        <v>0</v>
      </c>
      <c r="BF464" s="65"/>
      <c r="BG464" s="65">
        <f ca="1" xml:space="preserve"> IF(Table1[[#This Row],[Area]]="el-Hanovil",Table1[[#This Row],[Income]],0)</f>
        <v>0</v>
      </c>
      <c r="BH464" s="65"/>
      <c r="BI464" s="65">
        <f ca="1" xml:space="preserve"> IF(Table1[[#This Row],[Area]]="El-Dekhila",Table1[[#This Row],[Income]],0)</f>
        <v>0</v>
      </c>
      <c r="BJ464" s="66"/>
      <c r="BK464" s="16"/>
      <c r="BL464" s="68">
        <f ca="1"/>
        <v>0</v>
      </c>
      <c r="BM464" s="65"/>
      <c r="BN464" s="65">
        <f ca="1"/>
        <v>0</v>
      </c>
      <c r="BO464" s="65"/>
      <c r="BP464" s="65">
        <f ca="1"/>
        <v>0</v>
      </c>
      <c r="BQ464" s="65"/>
      <c r="BR464" s="65">
        <f ca="1"/>
        <v>0</v>
      </c>
      <c r="BS464" s="65"/>
      <c r="BT464" s="65">
        <f ca="1"/>
        <v>3975</v>
      </c>
      <c r="BU464" s="24"/>
      <c r="BV464" s="65">
        <f ca="1"/>
        <v>0</v>
      </c>
      <c r="BW464" s="19"/>
      <c r="BX464" s="16"/>
      <c r="BY464" s="56">
        <f ca="1">IF(Table1[[#This Row],[Debt]]&gt;Table1[[#This Row],[Income]],1,0)</f>
        <v>0</v>
      </c>
      <c r="BZ464" s="19"/>
      <c r="CA464" s="24"/>
      <c r="CB464" s="76">
        <f t="shared" ca="1" si="207"/>
        <v>24</v>
      </c>
      <c r="CC464" s="24"/>
      <c r="CD464" s="19"/>
      <c r="CE464" s="16"/>
      <c r="CF464" s="16"/>
      <c r="CG464" s="16"/>
      <c r="CH464" s="16"/>
    </row>
    <row r="465" spans="1:86" x14ac:dyDescent="0.35">
      <c r="A465" s="1">
        <f t="shared" ca="1" si="183"/>
        <v>1</v>
      </c>
      <c r="B465" s="1" t="str">
        <f t="shared" ca="1" si="184"/>
        <v>Women</v>
      </c>
      <c r="C465" s="1">
        <f t="shared" ca="1" si="185"/>
        <v>22</v>
      </c>
      <c r="D465" s="1">
        <f t="shared" ca="1" si="186"/>
        <v>4</v>
      </c>
      <c r="E465" s="1" t="str">
        <f t="shared" ca="1" si="187"/>
        <v>IT</v>
      </c>
      <c r="F465" s="1">
        <f t="shared" ca="1" si="188"/>
        <v>2</v>
      </c>
      <c r="G465" s="1" t="str">
        <f t="shared" ca="1" si="189"/>
        <v>college</v>
      </c>
      <c r="H465" s="1">
        <f t="shared" ca="1" si="190"/>
        <v>0</v>
      </c>
      <c r="I465" s="1">
        <f t="shared" ca="1" si="182"/>
        <v>3</v>
      </c>
      <c r="J465" s="70">
        <f t="shared" ca="1" si="191"/>
        <v>3761</v>
      </c>
      <c r="K465" s="1">
        <f t="shared" ca="1" si="192"/>
        <v>2</v>
      </c>
      <c r="L465" s="1" t="str">
        <f t="shared" ca="1" si="193"/>
        <v>Miami</v>
      </c>
      <c r="M465" s="70">
        <f t="shared" ca="1" si="194"/>
        <v>22566</v>
      </c>
      <c r="N465" s="70">
        <f t="shared" ca="1" si="195"/>
        <v>18314.776695331908</v>
      </c>
      <c r="O465" s="70">
        <f t="shared" ca="1" si="196"/>
        <v>3279.658376664097</v>
      </c>
      <c r="P465" s="70">
        <f t="shared" ca="1" si="197"/>
        <v>837</v>
      </c>
      <c r="Q465" s="70">
        <f t="shared" ca="1" si="198"/>
        <v>2346.9684004683695</v>
      </c>
      <c r="R465" s="70">
        <f t="shared" ca="1" si="199"/>
        <v>4176.8868099161264</v>
      </c>
      <c r="S465" s="70">
        <f t="shared" ca="1" si="200"/>
        <v>30022.545186580224</v>
      </c>
      <c r="T465" s="70">
        <f t="shared" ca="1" si="201"/>
        <v>21498.745095800277</v>
      </c>
      <c r="U465" s="70">
        <f t="shared" ca="1" si="202"/>
        <v>8523.8000907799469</v>
      </c>
      <c r="W465" s="7">
        <f t="shared" ca="1" si="203"/>
        <v>1</v>
      </c>
      <c r="X465" s="4">
        <f t="shared" ca="1" si="204"/>
        <v>0</v>
      </c>
      <c r="Y465" s="4"/>
      <c r="Z465" s="4"/>
      <c r="AA465" s="8"/>
      <c r="AC465" s="7">
        <f ca="1">IF(Table1[[#This Row],[field of work]] = "teaching",1,0)</f>
        <v>0</v>
      </c>
      <c r="AD465" s="4">
        <f ca="1">IF(Table1[[#This Row],[field of work]] = "health", 1,0)</f>
        <v>0</v>
      </c>
      <c r="AE465" s="4">
        <f ca="1">IF(Table1[[#This Row],[field of work]] = "construction", 1,0)</f>
        <v>0</v>
      </c>
      <c r="AF465" s="4">
        <f ca="1">IF(Table1[[#This Row],[field of work]] = "IT", 1,0)</f>
        <v>1</v>
      </c>
      <c r="AG465" s="4">
        <f ca="1">IF(Table1[[#This Row],[field of work]] = "general work", 1,0)</f>
        <v>0</v>
      </c>
      <c r="AH465" s="4">
        <f ca="1">IF(Table1[[#This Row],[field of work]] = "agriculture", 1,0)</f>
        <v>0</v>
      </c>
      <c r="AI465" s="4"/>
      <c r="AJ465" s="4"/>
      <c r="AK465" s="4"/>
      <c r="AL465" s="4"/>
      <c r="AM465" s="4"/>
      <c r="AN465" s="4"/>
      <c r="AO465" s="8"/>
      <c r="AP465" s="18">
        <f t="shared" ca="1" si="205"/>
        <v>1093.2194588880322</v>
      </c>
      <c r="AQ465" s="19"/>
      <c r="AR465" s="23">
        <f ca="1">IF(Table1[[#This Row],[Debt]]&gt;$AS$2,1,0)</f>
        <v>1</v>
      </c>
      <c r="AS465" s="24"/>
      <c r="AT465" s="24"/>
      <c r="AU465" s="19"/>
      <c r="AV465" s="24"/>
      <c r="AW465" s="82">
        <f ca="1">Table1[[#This Row],[Mortage left]]/Table1[[#This Row],[Value of the house]]</f>
        <v>0.81160935457466576</v>
      </c>
      <c r="AX465" s="29">
        <f t="shared" ca="1" si="206"/>
        <v>0</v>
      </c>
      <c r="AY465" s="30"/>
      <c r="AZ465" s="19"/>
      <c r="BA465" s="68">
        <f ca="1" xml:space="preserve"> IF(Table1[[#This Row],[Area]]="Sedi Beshr",Table1[[#This Row],[Income]],0)</f>
        <v>0</v>
      </c>
      <c r="BB465" s="65"/>
      <c r="BC465" s="65">
        <f ca="1" xml:space="preserve"> IF(Table1[[#This Row],[Area]]="Miami",Table1[[#This Row],[Income]],0)</f>
        <v>3761</v>
      </c>
      <c r="BD465" s="65"/>
      <c r="BE465" s="65">
        <f ca="1" xml:space="preserve"> IF(Table1[[#This Row],[Area]]="El-Shatbi",Table1[[#This Row],[Income]],0)</f>
        <v>0</v>
      </c>
      <c r="BF465" s="65"/>
      <c r="BG465" s="65">
        <f ca="1" xml:space="preserve"> IF(Table1[[#This Row],[Area]]="el-Hanovil",Table1[[#This Row],[Income]],0)</f>
        <v>0</v>
      </c>
      <c r="BH465" s="65"/>
      <c r="BI465" s="65">
        <f ca="1" xml:space="preserve"> IF(Table1[[#This Row],[Area]]="El-Dekhila",Table1[[#This Row],[Income]],0)</f>
        <v>0</v>
      </c>
      <c r="BJ465" s="66"/>
      <c r="BK465" s="16"/>
      <c r="BL465" s="68">
        <f ca="1"/>
        <v>0</v>
      </c>
      <c r="BM465" s="65"/>
      <c r="BN465" s="65">
        <f ca="1"/>
        <v>0</v>
      </c>
      <c r="BO465" s="65"/>
      <c r="BP465" s="65">
        <f ca="1"/>
        <v>0</v>
      </c>
      <c r="BQ465" s="65"/>
      <c r="BR465" s="65">
        <f ca="1"/>
        <v>0</v>
      </c>
      <c r="BS465" s="65"/>
      <c r="BT465" s="65">
        <f ca="1"/>
        <v>6176</v>
      </c>
      <c r="BU465" s="24"/>
      <c r="BV465" s="65">
        <f ca="1"/>
        <v>0</v>
      </c>
      <c r="BW465" s="19"/>
      <c r="BX465" s="16"/>
      <c r="BY465" s="56">
        <f ca="1">IF(Table1[[#This Row],[Debt]]&gt;Table1[[#This Row],[Income]],1,0)</f>
        <v>0</v>
      </c>
      <c r="BZ465" s="19"/>
      <c r="CA465" s="24"/>
      <c r="CB465" s="76">
        <f t="shared" ca="1" si="207"/>
        <v>37</v>
      </c>
      <c r="CC465" s="24"/>
      <c r="CD465" s="19"/>
      <c r="CE465" s="16"/>
      <c r="CF465" s="16"/>
      <c r="CG465" s="16"/>
      <c r="CH465" s="16"/>
    </row>
    <row r="466" spans="1:86" x14ac:dyDescent="0.35">
      <c r="A466" s="1">
        <f t="shared" ca="1" si="183"/>
        <v>0</v>
      </c>
      <c r="B466" s="1" t="str">
        <f t="shared" ca="1" si="184"/>
        <v>Men</v>
      </c>
      <c r="C466" s="1">
        <f t="shared" ca="1" si="185"/>
        <v>26</v>
      </c>
      <c r="D466" s="1">
        <f t="shared" ca="1" si="186"/>
        <v>4</v>
      </c>
      <c r="E466" s="1" t="str">
        <f t="shared" ca="1" si="187"/>
        <v>IT</v>
      </c>
      <c r="F466" s="1">
        <f t="shared" ca="1" si="188"/>
        <v>5</v>
      </c>
      <c r="G466" s="1" t="str">
        <f t="shared" ca="1" si="189"/>
        <v>other</v>
      </c>
      <c r="H466" s="1">
        <f t="shared" ca="1" si="190"/>
        <v>2</v>
      </c>
      <c r="I466" s="1">
        <f t="shared" ca="1" si="182"/>
        <v>3</v>
      </c>
      <c r="J466" s="70">
        <f t="shared" ca="1" si="191"/>
        <v>5634</v>
      </c>
      <c r="K466" s="1">
        <f t="shared" ca="1" si="192"/>
        <v>1</v>
      </c>
      <c r="L466" s="1" t="str">
        <f t="shared" ca="1" si="193"/>
        <v>El-Shatbi</v>
      </c>
      <c r="M466" s="70">
        <f t="shared" ca="1" si="194"/>
        <v>22536</v>
      </c>
      <c r="N466" s="70">
        <f t="shared" ca="1" si="195"/>
        <v>2908.1756142503391</v>
      </c>
      <c r="O466" s="70">
        <f t="shared" ca="1" si="196"/>
        <v>11285.020155238453</v>
      </c>
      <c r="P466" s="70">
        <f t="shared" ca="1" si="197"/>
        <v>9091</v>
      </c>
      <c r="Q466" s="70">
        <f t="shared" ca="1" si="198"/>
        <v>758.60313308143191</v>
      </c>
      <c r="R466" s="70">
        <f t="shared" ca="1" si="199"/>
        <v>8359.0849560540482</v>
      </c>
      <c r="S466" s="70">
        <f t="shared" ca="1" si="200"/>
        <v>42180.105111292505</v>
      </c>
      <c r="T466" s="70">
        <f t="shared" ca="1" si="201"/>
        <v>12757.778747331771</v>
      </c>
      <c r="U466" s="70">
        <f t="shared" ca="1" si="202"/>
        <v>29422.326363960732</v>
      </c>
      <c r="W466" s="7">
        <f t="shared" ca="1" si="203"/>
        <v>0</v>
      </c>
      <c r="X466" s="4">
        <f t="shared" ca="1" si="204"/>
        <v>1</v>
      </c>
      <c r="Y466" s="4"/>
      <c r="Z466" s="4"/>
      <c r="AA466" s="8"/>
      <c r="AC466" s="7">
        <f ca="1">IF(Table1[[#This Row],[field of work]] = "teaching",1,0)</f>
        <v>0</v>
      </c>
      <c r="AD466" s="4">
        <f ca="1">IF(Table1[[#This Row],[field of work]] = "health", 1,0)</f>
        <v>0</v>
      </c>
      <c r="AE466" s="4">
        <f ca="1">IF(Table1[[#This Row],[field of work]] = "construction", 1,0)</f>
        <v>0</v>
      </c>
      <c r="AF466" s="4">
        <f ca="1">IF(Table1[[#This Row],[field of work]] = "IT", 1,0)</f>
        <v>1</v>
      </c>
      <c r="AG466" s="4">
        <f ca="1">IF(Table1[[#This Row],[field of work]] = "general work", 1,0)</f>
        <v>0</v>
      </c>
      <c r="AH466" s="4">
        <f ca="1">IF(Table1[[#This Row],[field of work]] = "agriculture", 1,0)</f>
        <v>0</v>
      </c>
      <c r="AI466" s="4"/>
      <c r="AJ466" s="4"/>
      <c r="AK466" s="4"/>
      <c r="AL466" s="4"/>
      <c r="AM466" s="4"/>
      <c r="AN466" s="4"/>
      <c r="AO466" s="8"/>
      <c r="AP466" s="18">
        <f t="shared" ca="1" si="205"/>
        <v>3761.6733850794844</v>
      </c>
      <c r="AQ466" s="19"/>
      <c r="AR466" s="23">
        <f ca="1">IF(Table1[[#This Row],[Debt]]&gt;$AS$2,1,0)</f>
        <v>0</v>
      </c>
      <c r="AS466" s="24"/>
      <c r="AT466" s="24"/>
      <c r="AU466" s="19"/>
      <c r="AV466" s="24"/>
      <c r="AW466" s="82">
        <f ca="1">Table1[[#This Row],[Mortage left]]/Table1[[#This Row],[Value of the house]]</f>
        <v>0.12904577628018898</v>
      </c>
      <c r="AX466" s="29">
        <f t="shared" ca="1" si="206"/>
        <v>1</v>
      </c>
      <c r="AY466" s="30"/>
      <c r="AZ466" s="19"/>
      <c r="BA466" s="68">
        <f ca="1" xml:space="preserve"> IF(Table1[[#This Row],[Area]]="Sedi Beshr",Table1[[#This Row],[Income]],0)</f>
        <v>0</v>
      </c>
      <c r="BB466" s="65"/>
      <c r="BC466" s="65">
        <f ca="1" xml:space="preserve"> IF(Table1[[#This Row],[Area]]="Miami",Table1[[#This Row],[Income]],0)</f>
        <v>0</v>
      </c>
      <c r="BD466" s="65"/>
      <c r="BE466" s="65">
        <f ca="1" xml:space="preserve"> IF(Table1[[#This Row],[Area]]="El-Shatbi",Table1[[#This Row],[Income]],0)</f>
        <v>5634</v>
      </c>
      <c r="BF466" s="65"/>
      <c r="BG466" s="65">
        <f ca="1" xml:space="preserve"> IF(Table1[[#This Row],[Area]]="el-Hanovil",Table1[[#This Row],[Income]],0)</f>
        <v>0</v>
      </c>
      <c r="BH466" s="65"/>
      <c r="BI466" s="65">
        <f ca="1" xml:space="preserve"> IF(Table1[[#This Row],[Area]]="El-Dekhila",Table1[[#This Row],[Income]],0)</f>
        <v>0</v>
      </c>
      <c r="BJ466" s="66"/>
      <c r="BK466" s="16"/>
      <c r="BL466" s="68">
        <f ca="1"/>
        <v>0</v>
      </c>
      <c r="BM466" s="65"/>
      <c r="BN466" s="65">
        <f ca="1"/>
        <v>0</v>
      </c>
      <c r="BO466" s="65"/>
      <c r="BP466" s="65">
        <f ca="1"/>
        <v>0</v>
      </c>
      <c r="BQ466" s="65"/>
      <c r="BR466" s="65">
        <f ca="1"/>
        <v>3761</v>
      </c>
      <c r="BS466" s="65"/>
      <c r="BT466" s="65">
        <f ca="1"/>
        <v>0</v>
      </c>
      <c r="BU466" s="24"/>
      <c r="BV466" s="65">
        <f ca="1"/>
        <v>0</v>
      </c>
      <c r="BW466" s="19"/>
      <c r="BX466" s="16"/>
      <c r="BY466" s="56">
        <f ca="1">IF(Table1[[#This Row],[Debt]]&gt;Table1[[#This Row],[Income]],1,0)</f>
        <v>0</v>
      </c>
      <c r="BZ466" s="19"/>
      <c r="CA466" s="24"/>
      <c r="CB466" s="76">
        <f t="shared" ca="1" si="207"/>
        <v>22</v>
      </c>
      <c r="CC466" s="24"/>
      <c r="CD466" s="19"/>
      <c r="CE466" s="16"/>
      <c r="CF466" s="16"/>
      <c r="CG466" s="16"/>
      <c r="CH466" s="16"/>
    </row>
    <row r="467" spans="1:86" x14ac:dyDescent="0.35">
      <c r="A467" s="1">
        <f t="shared" ca="1" si="183"/>
        <v>0</v>
      </c>
      <c r="B467" s="1" t="str">
        <f t="shared" ca="1" si="184"/>
        <v>Men</v>
      </c>
      <c r="C467" s="1">
        <f t="shared" ca="1" si="185"/>
        <v>34</v>
      </c>
      <c r="D467" s="1">
        <f t="shared" ca="1" si="186"/>
        <v>4</v>
      </c>
      <c r="E467" s="1" t="str">
        <f t="shared" ca="1" si="187"/>
        <v>IT</v>
      </c>
      <c r="F467" s="1">
        <f t="shared" ca="1" si="188"/>
        <v>2</v>
      </c>
      <c r="G467" s="1" t="str">
        <f t="shared" ca="1" si="189"/>
        <v>college</v>
      </c>
      <c r="H467" s="1">
        <f t="shared" ca="1" si="190"/>
        <v>4</v>
      </c>
      <c r="I467" s="1">
        <f t="shared" ca="1" si="182"/>
        <v>2</v>
      </c>
      <c r="J467" s="70">
        <f t="shared" ca="1" si="191"/>
        <v>1315</v>
      </c>
      <c r="K467" s="1">
        <f t="shared" ca="1" si="192"/>
        <v>4</v>
      </c>
      <c r="L467" s="1" t="str">
        <f t="shared" ca="1" si="193"/>
        <v>El-Dekhila</v>
      </c>
      <c r="M467" s="70">
        <f t="shared" ca="1" si="194"/>
        <v>7890</v>
      </c>
      <c r="N467" s="70">
        <f t="shared" ca="1" si="195"/>
        <v>4641.7674516753941</v>
      </c>
      <c r="O467" s="70">
        <f t="shared" ca="1" si="196"/>
        <v>1419.7075752833996</v>
      </c>
      <c r="P467" s="70">
        <f t="shared" ca="1" si="197"/>
        <v>1354</v>
      </c>
      <c r="Q467" s="70">
        <f t="shared" ca="1" si="198"/>
        <v>2184.3439216141833</v>
      </c>
      <c r="R467" s="70">
        <f t="shared" ca="1" si="199"/>
        <v>392.85235411383917</v>
      </c>
      <c r="S467" s="70">
        <f t="shared" ca="1" si="200"/>
        <v>9702.5599293972373</v>
      </c>
      <c r="T467" s="70">
        <f t="shared" ca="1" si="201"/>
        <v>8180.1113732895774</v>
      </c>
      <c r="U467" s="70">
        <f t="shared" ca="1" si="202"/>
        <v>1522.4485561076599</v>
      </c>
      <c r="W467" s="7">
        <f t="shared" ca="1" si="203"/>
        <v>0</v>
      </c>
      <c r="X467" s="4">
        <f t="shared" ca="1" si="204"/>
        <v>1</v>
      </c>
      <c r="Y467" s="4"/>
      <c r="Z467" s="4"/>
      <c r="AA467" s="8"/>
      <c r="AC467" s="7">
        <f ca="1">IF(Table1[[#This Row],[field of work]] = "teaching",1,0)</f>
        <v>0</v>
      </c>
      <c r="AD467" s="4">
        <f ca="1">IF(Table1[[#This Row],[field of work]] = "health", 1,0)</f>
        <v>0</v>
      </c>
      <c r="AE467" s="4">
        <f ca="1">IF(Table1[[#This Row],[field of work]] = "construction", 1,0)</f>
        <v>0</v>
      </c>
      <c r="AF467" s="4">
        <f ca="1">IF(Table1[[#This Row],[field of work]] = "IT", 1,0)</f>
        <v>1</v>
      </c>
      <c r="AG467" s="4">
        <f ca="1">IF(Table1[[#This Row],[field of work]] = "general work", 1,0)</f>
        <v>0</v>
      </c>
      <c r="AH467" s="4">
        <f ca="1">IF(Table1[[#This Row],[field of work]] = "agriculture", 1,0)</f>
        <v>0</v>
      </c>
      <c r="AI467" s="4"/>
      <c r="AJ467" s="4"/>
      <c r="AK467" s="4"/>
      <c r="AL467" s="4"/>
      <c r="AM467" s="4"/>
      <c r="AN467" s="4"/>
      <c r="AO467" s="8"/>
      <c r="AP467" s="18">
        <f t="shared" ca="1" si="205"/>
        <v>709.8537876416998</v>
      </c>
      <c r="AQ467" s="19"/>
      <c r="AR467" s="23">
        <f ca="1">IF(Table1[[#This Row],[Debt]]&gt;$AS$2,1,0)</f>
        <v>1</v>
      </c>
      <c r="AS467" s="24"/>
      <c r="AT467" s="24"/>
      <c r="AU467" s="19"/>
      <c r="AV467" s="24"/>
      <c r="AW467" s="82">
        <f ca="1">Table1[[#This Row],[Mortage left]]/Table1[[#This Row],[Value of the house]]</f>
        <v>0.588310196663548</v>
      </c>
      <c r="AX467" s="29">
        <f t="shared" ca="1" si="206"/>
        <v>0</v>
      </c>
      <c r="AY467" s="30"/>
      <c r="AZ467" s="19"/>
      <c r="BA467" s="68">
        <f ca="1" xml:space="preserve"> IF(Table1[[#This Row],[Area]]="Sedi Beshr",Table1[[#This Row],[Income]],0)</f>
        <v>0</v>
      </c>
      <c r="BB467" s="65"/>
      <c r="BC467" s="65">
        <f ca="1" xml:space="preserve"> IF(Table1[[#This Row],[Area]]="Miami",Table1[[#This Row],[Income]],0)</f>
        <v>0</v>
      </c>
      <c r="BD467" s="65"/>
      <c r="BE467" s="65">
        <f ca="1" xml:space="preserve"> IF(Table1[[#This Row],[Area]]="El-Shatbi",Table1[[#This Row],[Income]],0)</f>
        <v>0</v>
      </c>
      <c r="BF467" s="65"/>
      <c r="BG467" s="65">
        <f ca="1" xml:space="preserve"> IF(Table1[[#This Row],[Area]]="el-Hanovil",Table1[[#This Row],[Income]],0)</f>
        <v>0</v>
      </c>
      <c r="BH467" s="65"/>
      <c r="BI467" s="65">
        <f ca="1" xml:space="preserve"> IF(Table1[[#This Row],[Area]]="El-Dekhila",Table1[[#This Row],[Income]],0)</f>
        <v>1315</v>
      </c>
      <c r="BJ467" s="66"/>
      <c r="BK467" s="16"/>
      <c r="BL467" s="68">
        <f ca="1"/>
        <v>0</v>
      </c>
      <c r="BM467" s="65"/>
      <c r="BN467" s="65">
        <f ca="1"/>
        <v>0</v>
      </c>
      <c r="BO467" s="65"/>
      <c r="BP467" s="65">
        <f ca="1"/>
        <v>0</v>
      </c>
      <c r="BQ467" s="65"/>
      <c r="BR467" s="65">
        <f ca="1"/>
        <v>5634</v>
      </c>
      <c r="BS467" s="65"/>
      <c r="BT467" s="65">
        <f ca="1"/>
        <v>0</v>
      </c>
      <c r="BU467" s="24"/>
      <c r="BV467" s="65">
        <f ca="1"/>
        <v>0</v>
      </c>
      <c r="BW467" s="19"/>
      <c r="BX467" s="16"/>
      <c r="BY467" s="56">
        <f ca="1">IF(Table1[[#This Row],[Debt]]&gt;Table1[[#This Row],[Income]],1,0)</f>
        <v>1</v>
      </c>
      <c r="BZ467" s="19"/>
      <c r="CA467" s="24"/>
      <c r="CB467" s="76">
        <f t="shared" ca="1" si="207"/>
        <v>26</v>
      </c>
      <c r="CC467" s="24"/>
      <c r="CD467" s="19"/>
      <c r="CE467" s="16"/>
      <c r="CF467" s="16"/>
      <c r="CG467" s="16"/>
      <c r="CH467" s="16"/>
    </row>
    <row r="468" spans="1:86" x14ac:dyDescent="0.35">
      <c r="A468" s="1">
        <f t="shared" ca="1" si="183"/>
        <v>0</v>
      </c>
      <c r="B468" s="1" t="str">
        <f t="shared" ca="1" si="184"/>
        <v>Men</v>
      </c>
      <c r="C468" s="1">
        <f t="shared" ca="1" si="185"/>
        <v>30</v>
      </c>
      <c r="D468" s="1">
        <f t="shared" ca="1" si="186"/>
        <v>5</v>
      </c>
      <c r="E468" s="1" t="str">
        <f t="shared" ca="1" si="187"/>
        <v>general work</v>
      </c>
      <c r="F468" s="1">
        <f t="shared" ca="1" si="188"/>
        <v>3</v>
      </c>
      <c r="G468" s="1" t="str">
        <f t="shared" ca="1" si="189"/>
        <v>university</v>
      </c>
      <c r="H468" s="1">
        <f t="shared" ca="1" si="190"/>
        <v>4</v>
      </c>
      <c r="I468" s="1">
        <f t="shared" ca="1" si="182"/>
        <v>1</v>
      </c>
      <c r="J468" s="70">
        <f t="shared" ca="1" si="191"/>
        <v>1760</v>
      </c>
      <c r="K468" s="1">
        <f t="shared" ca="1" si="192"/>
        <v>3</v>
      </c>
      <c r="L468" s="1" t="str">
        <f t="shared" ca="1" si="193"/>
        <v>El-Hanovil</v>
      </c>
      <c r="M468" s="70">
        <f t="shared" ca="1" si="194"/>
        <v>5280</v>
      </c>
      <c r="N468" s="70">
        <f t="shared" ca="1" si="195"/>
        <v>5170.9443085153443</v>
      </c>
      <c r="O468" s="70">
        <f t="shared" ca="1" si="196"/>
        <v>150.06530064851341</v>
      </c>
      <c r="P468" s="70">
        <f t="shared" ca="1" si="197"/>
        <v>53</v>
      </c>
      <c r="Q468" s="70">
        <f t="shared" ca="1" si="198"/>
        <v>3246.3474754589415</v>
      </c>
      <c r="R468" s="70">
        <f t="shared" ca="1" si="199"/>
        <v>1698.2428586993356</v>
      </c>
      <c r="S468" s="70">
        <f t="shared" ca="1" si="200"/>
        <v>7128.3081593478491</v>
      </c>
      <c r="T468" s="70">
        <f t="shared" ca="1" si="201"/>
        <v>8470.2917839742859</v>
      </c>
      <c r="U468" s="70">
        <f t="shared" ca="1" si="202"/>
        <v>-1341.9836246264367</v>
      </c>
      <c r="W468" s="7">
        <f t="shared" ca="1" si="203"/>
        <v>0</v>
      </c>
      <c r="X468" s="4">
        <f t="shared" ca="1" si="204"/>
        <v>1</v>
      </c>
      <c r="Y468" s="4"/>
      <c r="Z468" s="4"/>
      <c r="AA468" s="8"/>
      <c r="AC468" s="7">
        <f ca="1">IF(Table1[[#This Row],[field of work]] = "teaching",1,0)</f>
        <v>0</v>
      </c>
      <c r="AD468" s="4">
        <f ca="1">IF(Table1[[#This Row],[field of work]] = "health", 1,0)</f>
        <v>0</v>
      </c>
      <c r="AE468" s="4">
        <f ca="1">IF(Table1[[#This Row],[field of work]] = "construction", 1,0)</f>
        <v>0</v>
      </c>
      <c r="AF468" s="4">
        <f ca="1">IF(Table1[[#This Row],[field of work]] = "IT", 1,0)</f>
        <v>0</v>
      </c>
      <c r="AG468" s="4">
        <f ca="1">IF(Table1[[#This Row],[field of work]] = "general work", 1,0)</f>
        <v>1</v>
      </c>
      <c r="AH468" s="4">
        <f ca="1">IF(Table1[[#This Row],[field of work]] = "agriculture", 1,0)</f>
        <v>0</v>
      </c>
      <c r="AI468" s="4"/>
      <c r="AJ468" s="4"/>
      <c r="AK468" s="4"/>
      <c r="AL468" s="4"/>
      <c r="AM468" s="4"/>
      <c r="AN468" s="4"/>
      <c r="AO468" s="8"/>
      <c r="AP468" s="18">
        <f t="shared" ca="1" si="205"/>
        <v>150.06530064851341</v>
      </c>
      <c r="AQ468" s="19"/>
      <c r="AR468" s="23">
        <f ca="1">IF(Table1[[#This Row],[Debt]]&gt;$AS$2,1,0)</f>
        <v>1</v>
      </c>
      <c r="AS468" s="24"/>
      <c r="AT468" s="24"/>
      <c r="AU468" s="19"/>
      <c r="AV468" s="24"/>
      <c r="AW468" s="82">
        <f ca="1">Table1[[#This Row],[Mortage left]]/Table1[[#This Row],[Value of the house]]</f>
        <v>0.97934551297639094</v>
      </c>
      <c r="AX468" s="29">
        <f t="shared" ca="1" si="206"/>
        <v>0</v>
      </c>
      <c r="AY468" s="30"/>
      <c r="AZ468" s="19"/>
      <c r="BA468" s="68">
        <f ca="1" xml:space="preserve"> IF(Table1[[#This Row],[Area]]="Sedi Beshr",Table1[[#This Row],[Income]],0)</f>
        <v>0</v>
      </c>
      <c r="BB468" s="65"/>
      <c r="BC468" s="65">
        <f ca="1" xml:space="preserve"> IF(Table1[[#This Row],[Area]]="Miami",Table1[[#This Row],[Income]],0)</f>
        <v>0</v>
      </c>
      <c r="BD468" s="65"/>
      <c r="BE468" s="65">
        <f ca="1" xml:space="preserve"> IF(Table1[[#This Row],[Area]]="El-Shatbi",Table1[[#This Row],[Income]],0)</f>
        <v>0</v>
      </c>
      <c r="BF468" s="65"/>
      <c r="BG468" s="65">
        <f ca="1" xml:space="preserve"> IF(Table1[[#This Row],[Area]]="el-Hanovil",Table1[[#This Row],[Income]],0)</f>
        <v>1760</v>
      </c>
      <c r="BH468" s="65"/>
      <c r="BI468" s="65">
        <f ca="1" xml:space="preserve"> IF(Table1[[#This Row],[Area]]="El-Dekhila",Table1[[#This Row],[Income]],0)</f>
        <v>0</v>
      </c>
      <c r="BJ468" s="66"/>
      <c r="BK468" s="16"/>
      <c r="BL468" s="68">
        <f ca="1"/>
        <v>0</v>
      </c>
      <c r="BM468" s="65"/>
      <c r="BN468" s="65">
        <f ca="1"/>
        <v>0</v>
      </c>
      <c r="BO468" s="65"/>
      <c r="BP468" s="65">
        <f ca="1"/>
        <v>0</v>
      </c>
      <c r="BQ468" s="65"/>
      <c r="BR468" s="65">
        <f ca="1"/>
        <v>1315</v>
      </c>
      <c r="BS468" s="65"/>
      <c r="BT468" s="65">
        <f ca="1"/>
        <v>0</v>
      </c>
      <c r="BU468" s="24"/>
      <c r="BV468" s="65">
        <f ca="1"/>
        <v>0</v>
      </c>
      <c r="BW468" s="19"/>
      <c r="BX468" s="16"/>
      <c r="BY468" s="56">
        <f ca="1">IF(Table1[[#This Row],[Debt]]&gt;Table1[[#This Row],[Income]],1,0)</f>
        <v>1</v>
      </c>
      <c r="BZ468" s="19"/>
      <c r="CA468" s="24"/>
      <c r="CB468" s="76">
        <f t="shared" ca="1" si="207"/>
        <v>34</v>
      </c>
      <c r="CC468" s="24"/>
      <c r="CD468" s="19"/>
      <c r="CE468" s="16"/>
      <c r="CF468" s="16"/>
      <c r="CG468" s="16"/>
      <c r="CH468" s="16"/>
    </row>
    <row r="469" spans="1:86" x14ac:dyDescent="0.35">
      <c r="A469" s="1">
        <f t="shared" ca="1" si="183"/>
        <v>0</v>
      </c>
      <c r="B469" s="1" t="str">
        <f t="shared" ca="1" si="184"/>
        <v>Men</v>
      </c>
      <c r="C469" s="1">
        <f t="shared" ca="1" si="185"/>
        <v>29</v>
      </c>
      <c r="D469" s="1">
        <f t="shared" ca="1" si="186"/>
        <v>6</v>
      </c>
      <c r="E469" s="1" t="str">
        <f t="shared" ca="1" si="187"/>
        <v>agriculture</v>
      </c>
      <c r="F469" s="1">
        <f t="shared" ca="1" si="188"/>
        <v>2</v>
      </c>
      <c r="G469" s="1" t="str">
        <f t="shared" ca="1" si="189"/>
        <v>college</v>
      </c>
      <c r="H469" s="1">
        <f t="shared" ca="1" si="190"/>
        <v>2</v>
      </c>
      <c r="I469" s="1">
        <f t="shared" ca="1" si="182"/>
        <v>1</v>
      </c>
      <c r="J469" s="70">
        <f t="shared" ca="1" si="191"/>
        <v>6082</v>
      </c>
      <c r="K469" s="1">
        <f t="shared" ca="1" si="192"/>
        <v>3</v>
      </c>
      <c r="L469" s="1" t="str">
        <f t="shared" ca="1" si="193"/>
        <v>El-Hanovil</v>
      </c>
      <c r="M469" s="70">
        <f t="shared" ca="1" si="194"/>
        <v>30410</v>
      </c>
      <c r="N469" s="70">
        <f t="shared" ca="1" si="195"/>
        <v>11466.708668097039</v>
      </c>
      <c r="O469" s="70">
        <f t="shared" ca="1" si="196"/>
        <v>2453.1050854846212</v>
      </c>
      <c r="P469" s="70">
        <f t="shared" ca="1" si="197"/>
        <v>631</v>
      </c>
      <c r="Q469" s="70">
        <f t="shared" ca="1" si="198"/>
        <v>444.70052697078853</v>
      </c>
      <c r="R469" s="70">
        <f t="shared" ca="1" si="199"/>
        <v>686.08776632535717</v>
      </c>
      <c r="S469" s="70">
        <f t="shared" ca="1" si="200"/>
        <v>33549.192851809974</v>
      </c>
      <c r="T469" s="70">
        <f t="shared" ca="1" si="201"/>
        <v>12542.409195067827</v>
      </c>
      <c r="U469" s="70">
        <f t="shared" ca="1" si="202"/>
        <v>21006.783656742147</v>
      </c>
      <c r="W469" s="7">
        <f t="shared" ca="1" si="203"/>
        <v>0</v>
      </c>
      <c r="X469" s="4">
        <f t="shared" ca="1" si="204"/>
        <v>1</v>
      </c>
      <c r="Y469" s="4"/>
      <c r="Z469" s="4"/>
      <c r="AA469" s="8"/>
      <c r="AC469" s="7">
        <f ca="1">IF(Table1[[#This Row],[field of work]] = "teaching",1,0)</f>
        <v>0</v>
      </c>
      <c r="AD469" s="4">
        <f ca="1">IF(Table1[[#This Row],[field of work]] = "health", 1,0)</f>
        <v>0</v>
      </c>
      <c r="AE469" s="4">
        <f ca="1">IF(Table1[[#This Row],[field of work]] = "construction", 1,0)</f>
        <v>0</v>
      </c>
      <c r="AF469" s="4">
        <f ca="1">IF(Table1[[#This Row],[field of work]] = "IT", 1,0)</f>
        <v>0</v>
      </c>
      <c r="AG469" s="4">
        <f ca="1">IF(Table1[[#This Row],[field of work]] = "general work", 1,0)</f>
        <v>0</v>
      </c>
      <c r="AH469" s="4">
        <f ca="1">IF(Table1[[#This Row],[field of work]] = "agriculture", 1,0)</f>
        <v>1</v>
      </c>
      <c r="AI469" s="4"/>
      <c r="AJ469" s="4"/>
      <c r="AK469" s="4"/>
      <c r="AL469" s="4"/>
      <c r="AM469" s="4"/>
      <c r="AN469" s="4"/>
      <c r="AO469" s="8"/>
      <c r="AP469" s="18">
        <f t="shared" ca="1" si="205"/>
        <v>2453.1050854846212</v>
      </c>
      <c r="AQ469" s="19"/>
      <c r="AR469" s="23">
        <f ca="1">IF(Table1[[#This Row],[Debt]]&gt;$AS$2,1,0)</f>
        <v>0</v>
      </c>
      <c r="AS469" s="24"/>
      <c r="AT469" s="24"/>
      <c r="AU469" s="19"/>
      <c r="AV469" s="24"/>
      <c r="AW469" s="82">
        <f ca="1">Table1[[#This Row],[Mortage left]]/Table1[[#This Row],[Value of the house]]</f>
        <v>0.37707032779010319</v>
      </c>
      <c r="AX469" s="29">
        <f t="shared" ca="1" si="206"/>
        <v>0</v>
      </c>
      <c r="AY469" s="30"/>
      <c r="AZ469" s="19"/>
      <c r="BA469" s="68">
        <f ca="1" xml:space="preserve"> IF(Table1[[#This Row],[Area]]="Sedi Beshr",Table1[[#This Row],[Income]],0)</f>
        <v>0</v>
      </c>
      <c r="BB469" s="65"/>
      <c r="BC469" s="65">
        <f ca="1" xml:space="preserve"> IF(Table1[[#This Row],[Area]]="Miami",Table1[[#This Row],[Income]],0)</f>
        <v>0</v>
      </c>
      <c r="BD469" s="65"/>
      <c r="BE469" s="65">
        <f ca="1" xml:space="preserve"> IF(Table1[[#This Row],[Area]]="El-Shatbi",Table1[[#This Row],[Income]],0)</f>
        <v>0</v>
      </c>
      <c r="BF469" s="65"/>
      <c r="BG469" s="65">
        <f ca="1" xml:space="preserve"> IF(Table1[[#This Row],[Area]]="el-Hanovil",Table1[[#This Row],[Income]],0)</f>
        <v>6082</v>
      </c>
      <c r="BH469" s="65"/>
      <c r="BI469" s="65">
        <f ca="1" xml:space="preserve"> IF(Table1[[#This Row],[Area]]="El-Dekhila",Table1[[#This Row],[Income]],0)</f>
        <v>0</v>
      </c>
      <c r="BJ469" s="66"/>
      <c r="BK469" s="16"/>
      <c r="BL469" s="68">
        <f ca="1"/>
        <v>0</v>
      </c>
      <c r="BM469" s="65"/>
      <c r="BN469" s="65">
        <f ca="1"/>
        <v>0</v>
      </c>
      <c r="BO469" s="65"/>
      <c r="BP469" s="65">
        <f ca="1"/>
        <v>0</v>
      </c>
      <c r="BQ469" s="65"/>
      <c r="BR469" s="65">
        <f ca="1"/>
        <v>0</v>
      </c>
      <c r="BS469" s="65"/>
      <c r="BT469" s="65">
        <f ca="1"/>
        <v>1760</v>
      </c>
      <c r="BU469" s="24"/>
      <c r="BV469" s="65">
        <f ca="1"/>
        <v>0</v>
      </c>
      <c r="BW469" s="19"/>
      <c r="BX469" s="16"/>
      <c r="BY469" s="56">
        <f ca="1">IF(Table1[[#This Row],[Debt]]&gt;Table1[[#This Row],[Income]],1,0)</f>
        <v>0</v>
      </c>
      <c r="BZ469" s="19"/>
      <c r="CA469" s="24"/>
      <c r="CB469" s="76">
        <f t="shared" ca="1" si="207"/>
        <v>0</v>
      </c>
      <c r="CC469" s="24"/>
      <c r="CD469" s="19"/>
      <c r="CE469" s="16"/>
      <c r="CF469" s="16"/>
      <c r="CG469" s="16"/>
      <c r="CH469" s="16"/>
    </row>
    <row r="470" spans="1:86" x14ac:dyDescent="0.35">
      <c r="A470" s="1">
        <f t="shared" ca="1" si="183"/>
        <v>0</v>
      </c>
      <c r="B470" s="1" t="str">
        <f t="shared" ca="1" si="184"/>
        <v>Men</v>
      </c>
      <c r="C470" s="1">
        <f t="shared" ca="1" si="185"/>
        <v>27</v>
      </c>
      <c r="D470" s="1">
        <f t="shared" ca="1" si="186"/>
        <v>5</v>
      </c>
      <c r="E470" s="1" t="str">
        <f t="shared" ca="1" si="187"/>
        <v>general work</v>
      </c>
      <c r="F470" s="1">
        <f t="shared" ca="1" si="188"/>
        <v>2</v>
      </c>
      <c r="G470" s="1" t="str">
        <f t="shared" ca="1" si="189"/>
        <v>college</v>
      </c>
      <c r="H470" s="1">
        <f t="shared" ca="1" si="190"/>
        <v>2</v>
      </c>
      <c r="I470" s="1">
        <f t="shared" ca="1" si="182"/>
        <v>3</v>
      </c>
      <c r="J470" s="70">
        <f t="shared" ca="1" si="191"/>
        <v>1458</v>
      </c>
      <c r="K470" s="1">
        <f t="shared" ca="1" si="192"/>
        <v>2</v>
      </c>
      <c r="L470" s="1" t="str">
        <f t="shared" ca="1" si="193"/>
        <v>Miami</v>
      </c>
      <c r="M470" s="70">
        <f t="shared" ca="1" si="194"/>
        <v>4374</v>
      </c>
      <c r="N470" s="70">
        <f t="shared" ca="1" si="195"/>
        <v>2909.6414335310515</v>
      </c>
      <c r="O470" s="70">
        <f t="shared" ca="1" si="196"/>
        <v>1264.0715671385376</v>
      </c>
      <c r="P470" s="70">
        <f t="shared" ca="1" si="197"/>
        <v>278</v>
      </c>
      <c r="Q470" s="70">
        <f t="shared" ca="1" si="198"/>
        <v>2102.3505496543503</v>
      </c>
      <c r="R470" s="70">
        <f t="shared" ca="1" si="199"/>
        <v>1562.8822523510548</v>
      </c>
      <c r="S470" s="70">
        <f t="shared" ca="1" si="200"/>
        <v>7200.9538194895922</v>
      </c>
      <c r="T470" s="70">
        <f t="shared" ca="1" si="201"/>
        <v>5289.9919831854022</v>
      </c>
      <c r="U470" s="70">
        <f t="shared" ca="1" si="202"/>
        <v>1910.96183630419</v>
      </c>
      <c r="W470" s="7">
        <f t="shared" ca="1" si="203"/>
        <v>0</v>
      </c>
      <c r="X470" s="4">
        <f t="shared" ca="1" si="204"/>
        <v>1</v>
      </c>
      <c r="Y470" s="4"/>
      <c r="Z470" s="4"/>
      <c r="AA470" s="8"/>
      <c r="AC470" s="7">
        <f ca="1">IF(Table1[[#This Row],[field of work]] = "teaching",1,0)</f>
        <v>0</v>
      </c>
      <c r="AD470" s="4">
        <f ca="1">IF(Table1[[#This Row],[field of work]] = "health", 1,0)</f>
        <v>0</v>
      </c>
      <c r="AE470" s="4">
        <f ca="1">IF(Table1[[#This Row],[field of work]] = "construction", 1,0)</f>
        <v>0</v>
      </c>
      <c r="AF470" s="4">
        <f ca="1">IF(Table1[[#This Row],[field of work]] = "IT", 1,0)</f>
        <v>0</v>
      </c>
      <c r="AG470" s="4">
        <f ca="1">IF(Table1[[#This Row],[field of work]] = "general work", 1,0)</f>
        <v>1</v>
      </c>
      <c r="AH470" s="4">
        <f ca="1">IF(Table1[[#This Row],[field of work]] = "agriculture", 1,0)</f>
        <v>0</v>
      </c>
      <c r="AI470" s="4"/>
      <c r="AJ470" s="4"/>
      <c r="AK470" s="4"/>
      <c r="AL470" s="4"/>
      <c r="AM470" s="4"/>
      <c r="AN470" s="4"/>
      <c r="AO470" s="8"/>
      <c r="AP470" s="18">
        <f t="shared" ca="1" si="205"/>
        <v>421.3571890461792</v>
      </c>
      <c r="AQ470" s="19"/>
      <c r="AR470" s="23">
        <f ca="1">IF(Table1[[#This Row],[Debt]]&gt;$AS$2,1,0)</f>
        <v>1</v>
      </c>
      <c r="AS470" s="24"/>
      <c r="AT470" s="24"/>
      <c r="AU470" s="19"/>
      <c r="AV470" s="24"/>
      <c r="AW470" s="82">
        <f ca="1">Table1[[#This Row],[Mortage left]]/Table1[[#This Row],[Value of the house]]</f>
        <v>0.66521294776658701</v>
      </c>
      <c r="AX470" s="29">
        <f t="shared" ca="1" si="206"/>
        <v>0</v>
      </c>
      <c r="AY470" s="30"/>
      <c r="AZ470" s="19"/>
      <c r="BA470" s="68">
        <f ca="1" xml:space="preserve"> IF(Table1[[#This Row],[Area]]="Sedi Beshr",Table1[[#This Row],[Income]],0)</f>
        <v>0</v>
      </c>
      <c r="BB470" s="65"/>
      <c r="BC470" s="65">
        <f ca="1" xml:space="preserve"> IF(Table1[[#This Row],[Area]]="Miami",Table1[[#This Row],[Income]],0)</f>
        <v>1458</v>
      </c>
      <c r="BD470" s="65"/>
      <c r="BE470" s="65">
        <f ca="1" xml:space="preserve"> IF(Table1[[#This Row],[Area]]="El-Shatbi",Table1[[#This Row],[Income]],0)</f>
        <v>0</v>
      </c>
      <c r="BF470" s="65"/>
      <c r="BG470" s="65">
        <f ca="1" xml:space="preserve"> IF(Table1[[#This Row],[Area]]="el-Hanovil",Table1[[#This Row],[Income]],0)</f>
        <v>0</v>
      </c>
      <c r="BH470" s="65"/>
      <c r="BI470" s="65">
        <f ca="1" xml:space="preserve"> IF(Table1[[#This Row],[Area]]="El-Dekhila",Table1[[#This Row],[Income]],0)</f>
        <v>0</v>
      </c>
      <c r="BJ470" s="66"/>
      <c r="BK470" s="16"/>
      <c r="BL470" s="68">
        <f ca="1"/>
        <v>0</v>
      </c>
      <c r="BM470" s="65"/>
      <c r="BN470" s="65">
        <f ca="1"/>
        <v>0</v>
      </c>
      <c r="BO470" s="65"/>
      <c r="BP470" s="65">
        <f ca="1"/>
        <v>0</v>
      </c>
      <c r="BQ470" s="65"/>
      <c r="BR470" s="65">
        <f ca="1"/>
        <v>0</v>
      </c>
      <c r="BS470" s="65"/>
      <c r="BT470" s="65">
        <f ca="1"/>
        <v>0</v>
      </c>
      <c r="BU470" s="24"/>
      <c r="BV470" s="65">
        <f ca="1"/>
        <v>6082</v>
      </c>
      <c r="BW470" s="19"/>
      <c r="BX470" s="16"/>
      <c r="BY470" s="56">
        <f ca="1">IF(Table1[[#This Row],[Debt]]&gt;Table1[[#This Row],[Income]],1,0)</f>
        <v>1</v>
      </c>
      <c r="BZ470" s="19"/>
      <c r="CA470" s="24"/>
      <c r="CB470" s="76">
        <f t="shared" ca="1" si="207"/>
        <v>29</v>
      </c>
      <c r="CC470" s="24"/>
      <c r="CD470" s="19"/>
      <c r="CE470" s="16"/>
      <c r="CF470" s="16"/>
      <c r="CG470" s="16"/>
      <c r="CH470" s="16"/>
    </row>
    <row r="471" spans="1:86" x14ac:dyDescent="0.35">
      <c r="A471" s="1">
        <f t="shared" ca="1" si="183"/>
        <v>0</v>
      </c>
      <c r="B471" s="1" t="str">
        <f t="shared" ca="1" si="184"/>
        <v>Men</v>
      </c>
      <c r="C471" s="1">
        <f t="shared" ca="1" si="185"/>
        <v>30</v>
      </c>
      <c r="D471" s="1">
        <f t="shared" ca="1" si="186"/>
        <v>1</v>
      </c>
      <c r="E471" s="1" t="str">
        <f t="shared" ca="1" si="187"/>
        <v>health</v>
      </c>
      <c r="F471" s="1">
        <f t="shared" ca="1" si="188"/>
        <v>5</v>
      </c>
      <c r="G471" s="1" t="str">
        <f t="shared" ca="1" si="189"/>
        <v>other</v>
      </c>
      <c r="H471" s="1">
        <f t="shared" ca="1" si="190"/>
        <v>1</v>
      </c>
      <c r="I471" s="1">
        <f t="shared" ca="1" si="182"/>
        <v>1</v>
      </c>
      <c r="J471" s="70">
        <f t="shared" ca="1" si="191"/>
        <v>6322</v>
      </c>
      <c r="K471" s="1">
        <f t="shared" ca="1" si="192"/>
        <v>5</v>
      </c>
      <c r="L471" s="1" t="str">
        <f t="shared" ca="1" si="193"/>
        <v>Sedi Beshr</v>
      </c>
      <c r="M471" s="70">
        <f t="shared" ca="1" si="194"/>
        <v>25288</v>
      </c>
      <c r="N471" s="70">
        <f t="shared" ca="1" si="195"/>
        <v>7552.4143450032261</v>
      </c>
      <c r="O471" s="70">
        <f t="shared" ca="1" si="196"/>
        <v>4388.6020113792392</v>
      </c>
      <c r="P471" s="70">
        <f t="shared" ca="1" si="197"/>
        <v>457</v>
      </c>
      <c r="Q471" s="70">
        <f t="shared" ca="1" si="198"/>
        <v>772.23643838263024</v>
      </c>
      <c r="R471" s="70">
        <f t="shared" ca="1" si="199"/>
        <v>1096.0423612926568</v>
      </c>
      <c r="S471" s="70">
        <f t="shared" ca="1" si="200"/>
        <v>30772.644372671897</v>
      </c>
      <c r="T471" s="70">
        <f t="shared" ca="1" si="201"/>
        <v>8781.6507833858559</v>
      </c>
      <c r="U471" s="70">
        <f t="shared" ca="1" si="202"/>
        <v>21990.993589286041</v>
      </c>
      <c r="W471" s="7">
        <f t="shared" ca="1" si="203"/>
        <v>0</v>
      </c>
      <c r="X471" s="4">
        <f t="shared" ca="1" si="204"/>
        <v>1</v>
      </c>
      <c r="Y471" s="4"/>
      <c r="Z471" s="4"/>
      <c r="AA471" s="8"/>
      <c r="AC471" s="7">
        <f ca="1">IF(Table1[[#This Row],[field of work]] = "teaching",1,0)</f>
        <v>0</v>
      </c>
      <c r="AD471" s="4">
        <f ca="1">IF(Table1[[#This Row],[field of work]] = "health", 1,0)</f>
        <v>1</v>
      </c>
      <c r="AE471" s="4">
        <f ca="1">IF(Table1[[#This Row],[field of work]] = "construction", 1,0)</f>
        <v>0</v>
      </c>
      <c r="AF471" s="4">
        <f ca="1">IF(Table1[[#This Row],[field of work]] = "IT", 1,0)</f>
        <v>0</v>
      </c>
      <c r="AG471" s="4">
        <f ca="1">IF(Table1[[#This Row],[field of work]] = "general work", 1,0)</f>
        <v>0</v>
      </c>
      <c r="AH471" s="4">
        <f ca="1">IF(Table1[[#This Row],[field of work]] = "agriculture", 1,0)</f>
        <v>0</v>
      </c>
      <c r="AI471" s="4"/>
      <c r="AJ471" s="4"/>
      <c r="AK471" s="4"/>
      <c r="AL471" s="4"/>
      <c r="AM471" s="4"/>
      <c r="AN471" s="4"/>
      <c r="AO471" s="8"/>
      <c r="AP471" s="18">
        <f t="shared" ca="1" si="205"/>
        <v>4388.6020113792392</v>
      </c>
      <c r="AQ471" s="19"/>
      <c r="AR471" s="23">
        <f ca="1">IF(Table1[[#This Row],[Debt]]&gt;$AS$2,1,0)</f>
        <v>0</v>
      </c>
      <c r="AS471" s="24"/>
      <c r="AT471" s="24"/>
      <c r="AU471" s="19"/>
      <c r="AV471" s="24"/>
      <c r="AW471" s="82">
        <f ca="1">Table1[[#This Row],[Mortage left]]/Table1[[#This Row],[Value of the house]]</f>
        <v>0.29865605603461032</v>
      </c>
      <c r="AX471" s="29">
        <f t="shared" ca="1" si="206"/>
        <v>1</v>
      </c>
      <c r="AY471" s="30"/>
      <c r="AZ471" s="19"/>
      <c r="BA471" s="68">
        <f ca="1" xml:space="preserve"> IF(Table1[[#This Row],[Area]]="Sedi Beshr",Table1[[#This Row],[Income]],0)</f>
        <v>6322</v>
      </c>
      <c r="BB471" s="65"/>
      <c r="BC471" s="65">
        <f ca="1" xml:space="preserve"> IF(Table1[[#This Row],[Area]]="Miami",Table1[[#This Row],[Income]],0)</f>
        <v>0</v>
      </c>
      <c r="BD471" s="65"/>
      <c r="BE471" s="65">
        <f ca="1" xml:space="preserve"> IF(Table1[[#This Row],[Area]]="El-Shatbi",Table1[[#This Row],[Income]],0)</f>
        <v>0</v>
      </c>
      <c r="BF471" s="65"/>
      <c r="BG471" s="65">
        <f ca="1" xml:space="preserve"> IF(Table1[[#This Row],[Area]]="el-Hanovil",Table1[[#This Row],[Income]],0)</f>
        <v>0</v>
      </c>
      <c r="BH471" s="65"/>
      <c r="BI471" s="65">
        <f ca="1" xml:space="preserve"> IF(Table1[[#This Row],[Area]]="El-Dekhila",Table1[[#This Row],[Income]],0)</f>
        <v>0</v>
      </c>
      <c r="BJ471" s="66"/>
      <c r="BK471" s="16"/>
      <c r="BL471" s="68">
        <f ca="1"/>
        <v>0</v>
      </c>
      <c r="BM471" s="65"/>
      <c r="BN471" s="65">
        <f ca="1"/>
        <v>0</v>
      </c>
      <c r="BO471" s="65"/>
      <c r="BP471" s="65">
        <f ca="1"/>
        <v>0</v>
      </c>
      <c r="BQ471" s="65"/>
      <c r="BR471" s="65">
        <f ca="1"/>
        <v>0</v>
      </c>
      <c r="BS471" s="65"/>
      <c r="BT471" s="65">
        <f ca="1"/>
        <v>1458</v>
      </c>
      <c r="BU471" s="24"/>
      <c r="BV471" s="65">
        <f ca="1"/>
        <v>0</v>
      </c>
      <c r="BW471" s="19"/>
      <c r="BX471" s="16"/>
      <c r="BY471" s="56">
        <f ca="1">IF(Table1[[#This Row],[Debt]]&gt;Table1[[#This Row],[Income]],1,0)</f>
        <v>0</v>
      </c>
      <c r="BZ471" s="19"/>
      <c r="CA471" s="24"/>
      <c r="CB471" s="76">
        <f t="shared" ca="1" si="207"/>
        <v>27</v>
      </c>
      <c r="CC471" s="24"/>
      <c r="CD471" s="19"/>
      <c r="CE471" s="16"/>
      <c r="CF471" s="16"/>
      <c r="CG471" s="16"/>
      <c r="CH471" s="16"/>
    </row>
    <row r="472" spans="1:86" x14ac:dyDescent="0.35">
      <c r="A472" s="1">
        <f t="shared" ca="1" si="183"/>
        <v>1</v>
      </c>
      <c r="B472" s="1" t="str">
        <f t="shared" ca="1" si="184"/>
        <v>Women</v>
      </c>
      <c r="C472" s="1">
        <f t="shared" ca="1" si="185"/>
        <v>24</v>
      </c>
      <c r="D472" s="1">
        <f t="shared" ca="1" si="186"/>
        <v>2</v>
      </c>
      <c r="E472" s="1" t="str">
        <f t="shared" ca="1" si="187"/>
        <v>construction</v>
      </c>
      <c r="F472" s="1">
        <f t="shared" ca="1" si="188"/>
        <v>3</v>
      </c>
      <c r="G472" s="1" t="str">
        <f t="shared" ca="1" si="189"/>
        <v>university</v>
      </c>
      <c r="H472" s="1">
        <f t="shared" ca="1" si="190"/>
        <v>3</v>
      </c>
      <c r="I472" s="1">
        <f t="shared" ca="1" si="182"/>
        <v>1</v>
      </c>
      <c r="J472" s="70">
        <f t="shared" ca="1" si="191"/>
        <v>1092</v>
      </c>
      <c r="K472" s="1">
        <f t="shared" ca="1" si="192"/>
        <v>3</v>
      </c>
      <c r="L472" s="1" t="str">
        <f t="shared" ca="1" si="193"/>
        <v>El-Hanovil</v>
      </c>
      <c r="M472" s="70">
        <f t="shared" ca="1" si="194"/>
        <v>6552</v>
      </c>
      <c r="N472" s="70">
        <f t="shared" ca="1" si="195"/>
        <v>5800.3222964228535</v>
      </c>
      <c r="O472" s="70">
        <f t="shared" ca="1" si="196"/>
        <v>210.14431720015685</v>
      </c>
      <c r="P472" s="70">
        <f t="shared" ca="1" si="197"/>
        <v>62</v>
      </c>
      <c r="Q472" s="70">
        <f t="shared" ca="1" si="198"/>
        <v>1014.4078249027801</v>
      </c>
      <c r="R472" s="70">
        <f t="shared" ca="1" si="199"/>
        <v>1178.7941630723781</v>
      </c>
      <c r="S472" s="70">
        <f t="shared" ca="1" si="200"/>
        <v>7940.9384802725353</v>
      </c>
      <c r="T472" s="70">
        <f t="shared" ca="1" si="201"/>
        <v>6876.7301213256333</v>
      </c>
      <c r="U472" s="70">
        <f t="shared" ca="1" si="202"/>
        <v>1064.2083589469021</v>
      </c>
      <c r="W472" s="7">
        <f t="shared" ca="1" si="203"/>
        <v>1</v>
      </c>
      <c r="X472" s="4">
        <f t="shared" ca="1" si="204"/>
        <v>0</v>
      </c>
      <c r="Y472" s="4"/>
      <c r="Z472" s="4"/>
      <c r="AA472" s="8"/>
      <c r="AC472" s="7">
        <f ca="1">IF(Table1[[#This Row],[field of work]] = "teaching",1,0)</f>
        <v>0</v>
      </c>
      <c r="AD472" s="4">
        <f ca="1">IF(Table1[[#This Row],[field of work]] = "health", 1,0)</f>
        <v>0</v>
      </c>
      <c r="AE472" s="4">
        <f ca="1">IF(Table1[[#This Row],[field of work]] = "construction", 1,0)</f>
        <v>1</v>
      </c>
      <c r="AF472" s="4">
        <f ca="1">IF(Table1[[#This Row],[field of work]] = "IT", 1,0)</f>
        <v>0</v>
      </c>
      <c r="AG472" s="4">
        <f ca="1">IF(Table1[[#This Row],[field of work]] = "general work", 1,0)</f>
        <v>0</v>
      </c>
      <c r="AH472" s="4">
        <f ca="1">IF(Table1[[#This Row],[field of work]] = "agriculture", 1,0)</f>
        <v>0</v>
      </c>
      <c r="AI472" s="4"/>
      <c r="AJ472" s="4"/>
      <c r="AK472" s="4"/>
      <c r="AL472" s="4"/>
      <c r="AM472" s="4"/>
      <c r="AN472" s="4"/>
      <c r="AO472" s="8"/>
      <c r="AP472" s="18">
        <f t="shared" ca="1" si="205"/>
        <v>210.14431720015685</v>
      </c>
      <c r="AQ472" s="19"/>
      <c r="AR472" s="23">
        <f ca="1">IF(Table1[[#This Row],[Debt]]&gt;$AS$2,1,0)</f>
        <v>1</v>
      </c>
      <c r="AS472" s="24"/>
      <c r="AT472" s="24"/>
      <c r="AU472" s="19"/>
      <c r="AV472" s="24"/>
      <c r="AW472" s="82">
        <f ca="1">Table1[[#This Row],[Mortage left]]/Table1[[#This Row],[Value of the house]]</f>
        <v>0.88527507576661379</v>
      </c>
      <c r="AX472" s="29">
        <f t="shared" ca="1" si="206"/>
        <v>0</v>
      </c>
      <c r="AY472" s="30"/>
      <c r="AZ472" s="19"/>
      <c r="BA472" s="68">
        <f ca="1" xml:space="preserve"> IF(Table1[[#This Row],[Area]]="Sedi Beshr",Table1[[#This Row],[Income]],0)</f>
        <v>0</v>
      </c>
      <c r="BB472" s="65"/>
      <c r="BC472" s="65">
        <f ca="1" xml:space="preserve"> IF(Table1[[#This Row],[Area]]="Miami",Table1[[#This Row],[Income]],0)</f>
        <v>0</v>
      </c>
      <c r="BD472" s="65"/>
      <c r="BE472" s="65">
        <f ca="1" xml:space="preserve"> IF(Table1[[#This Row],[Area]]="El-Shatbi",Table1[[#This Row],[Income]],0)</f>
        <v>0</v>
      </c>
      <c r="BF472" s="65"/>
      <c r="BG472" s="65">
        <f ca="1" xml:space="preserve"> IF(Table1[[#This Row],[Area]]="el-Hanovil",Table1[[#This Row],[Income]],0)</f>
        <v>1092</v>
      </c>
      <c r="BH472" s="65"/>
      <c r="BI472" s="65">
        <f ca="1" xml:space="preserve"> IF(Table1[[#This Row],[Area]]="El-Dekhila",Table1[[#This Row],[Income]],0)</f>
        <v>0</v>
      </c>
      <c r="BJ472" s="66"/>
      <c r="BK472" s="16"/>
      <c r="BL472" s="68">
        <f ca="1"/>
        <v>6322</v>
      </c>
      <c r="BM472" s="65"/>
      <c r="BN472" s="65">
        <f ca="1"/>
        <v>0</v>
      </c>
      <c r="BO472" s="65"/>
      <c r="BP472" s="65">
        <f ca="1"/>
        <v>0</v>
      </c>
      <c r="BQ472" s="65"/>
      <c r="BR472" s="65">
        <f ca="1"/>
        <v>0</v>
      </c>
      <c r="BS472" s="65"/>
      <c r="BT472" s="65">
        <f ca="1"/>
        <v>0</v>
      </c>
      <c r="BU472" s="24"/>
      <c r="BV472" s="65">
        <f ca="1"/>
        <v>0</v>
      </c>
      <c r="BW472" s="19"/>
      <c r="BX472" s="16"/>
      <c r="BY472" s="56">
        <f ca="1">IF(Table1[[#This Row],[Debt]]&gt;Table1[[#This Row],[Income]],1,0)</f>
        <v>0</v>
      </c>
      <c r="BZ472" s="19"/>
      <c r="CA472" s="24"/>
      <c r="CB472" s="76">
        <f t="shared" ca="1" si="207"/>
        <v>30</v>
      </c>
      <c r="CC472" s="24"/>
      <c r="CD472" s="19"/>
      <c r="CE472" s="16"/>
      <c r="CF472" s="16"/>
      <c r="CG472" s="16"/>
      <c r="CH472" s="16"/>
    </row>
    <row r="473" spans="1:86" x14ac:dyDescent="0.35">
      <c r="A473" s="1">
        <f t="shared" ca="1" si="183"/>
        <v>0</v>
      </c>
      <c r="B473" s="1" t="str">
        <f t="shared" ca="1" si="184"/>
        <v>Men</v>
      </c>
      <c r="C473" s="1">
        <f t="shared" ca="1" si="185"/>
        <v>25</v>
      </c>
      <c r="D473" s="1">
        <f t="shared" ca="1" si="186"/>
        <v>4</v>
      </c>
      <c r="E473" s="1" t="str">
        <f t="shared" ca="1" si="187"/>
        <v>IT</v>
      </c>
      <c r="F473" s="1">
        <f t="shared" ca="1" si="188"/>
        <v>2</v>
      </c>
      <c r="G473" s="1" t="str">
        <f t="shared" ca="1" si="189"/>
        <v>college</v>
      </c>
      <c r="H473" s="1">
        <f t="shared" ca="1" si="190"/>
        <v>1</v>
      </c>
      <c r="I473" s="1">
        <f t="shared" ca="1" si="182"/>
        <v>3</v>
      </c>
      <c r="J473" s="70">
        <f t="shared" ca="1" si="191"/>
        <v>4794</v>
      </c>
      <c r="K473" s="1">
        <f t="shared" ca="1" si="192"/>
        <v>4</v>
      </c>
      <c r="L473" s="1" t="str">
        <f t="shared" ca="1" si="193"/>
        <v>El-Dekhila</v>
      </c>
      <c r="M473" s="70">
        <f t="shared" ca="1" si="194"/>
        <v>23970</v>
      </c>
      <c r="N473" s="70">
        <f t="shared" ca="1" si="195"/>
        <v>8200.5890335933818</v>
      </c>
      <c r="O473" s="70">
        <f t="shared" ca="1" si="196"/>
        <v>5870.8764347251381</v>
      </c>
      <c r="P473" s="70">
        <f t="shared" ca="1" si="197"/>
        <v>1657</v>
      </c>
      <c r="Q473" s="70">
        <f t="shared" ca="1" si="198"/>
        <v>886.31508881767547</v>
      </c>
      <c r="R473" s="70">
        <f t="shared" ca="1" si="199"/>
        <v>7061.9519308435847</v>
      </c>
      <c r="S473" s="70">
        <f t="shared" ca="1" si="200"/>
        <v>36902.828365568726</v>
      </c>
      <c r="T473" s="70">
        <f t="shared" ca="1" si="201"/>
        <v>10743.904122411057</v>
      </c>
      <c r="U473" s="70">
        <f t="shared" ca="1" si="202"/>
        <v>26158.924243157671</v>
      </c>
      <c r="W473" s="7">
        <f t="shared" ca="1" si="203"/>
        <v>0</v>
      </c>
      <c r="X473" s="4">
        <f t="shared" ca="1" si="204"/>
        <v>1</v>
      </c>
      <c r="Y473" s="4"/>
      <c r="Z473" s="4"/>
      <c r="AA473" s="8"/>
      <c r="AC473" s="7">
        <f ca="1">IF(Table1[[#This Row],[field of work]] = "teaching",1,0)</f>
        <v>0</v>
      </c>
      <c r="AD473" s="4">
        <f ca="1">IF(Table1[[#This Row],[field of work]] = "health", 1,0)</f>
        <v>0</v>
      </c>
      <c r="AE473" s="4">
        <f ca="1">IF(Table1[[#This Row],[field of work]] = "construction", 1,0)</f>
        <v>0</v>
      </c>
      <c r="AF473" s="4">
        <f ca="1">IF(Table1[[#This Row],[field of work]] = "IT", 1,0)</f>
        <v>1</v>
      </c>
      <c r="AG473" s="4">
        <f ca="1">IF(Table1[[#This Row],[field of work]] = "general work", 1,0)</f>
        <v>0</v>
      </c>
      <c r="AH473" s="4">
        <f ca="1">IF(Table1[[#This Row],[field of work]] = "agriculture", 1,0)</f>
        <v>0</v>
      </c>
      <c r="AI473" s="4"/>
      <c r="AJ473" s="4"/>
      <c r="AK473" s="4"/>
      <c r="AL473" s="4"/>
      <c r="AM473" s="4"/>
      <c r="AN473" s="4"/>
      <c r="AO473" s="8"/>
      <c r="AP473" s="18">
        <f t="shared" ca="1" si="205"/>
        <v>1956.958811575046</v>
      </c>
      <c r="AQ473" s="19"/>
      <c r="AR473" s="23">
        <f ca="1">IF(Table1[[#This Row],[Debt]]&gt;$AS$2,1,0)</f>
        <v>0</v>
      </c>
      <c r="AS473" s="24"/>
      <c r="AT473" s="24"/>
      <c r="AU473" s="19"/>
      <c r="AV473" s="24"/>
      <c r="AW473" s="82">
        <f ca="1">Table1[[#This Row],[Mortage left]]/Table1[[#This Row],[Value of the house]]</f>
        <v>0.34211885830594002</v>
      </c>
      <c r="AX473" s="29">
        <f t="shared" ca="1" si="206"/>
        <v>0</v>
      </c>
      <c r="AY473" s="30"/>
      <c r="AZ473" s="19"/>
      <c r="BA473" s="68">
        <f ca="1" xml:space="preserve"> IF(Table1[[#This Row],[Area]]="Sedi Beshr",Table1[[#This Row],[Income]],0)</f>
        <v>0</v>
      </c>
      <c r="BB473" s="65"/>
      <c r="BC473" s="65">
        <f ca="1" xml:space="preserve"> IF(Table1[[#This Row],[Area]]="Miami",Table1[[#This Row],[Income]],0)</f>
        <v>0</v>
      </c>
      <c r="BD473" s="65"/>
      <c r="BE473" s="65">
        <f ca="1" xml:space="preserve"> IF(Table1[[#This Row],[Area]]="El-Shatbi",Table1[[#This Row],[Income]],0)</f>
        <v>0</v>
      </c>
      <c r="BF473" s="65"/>
      <c r="BG473" s="65">
        <f ca="1" xml:space="preserve"> IF(Table1[[#This Row],[Area]]="el-Hanovil",Table1[[#This Row],[Income]],0)</f>
        <v>0</v>
      </c>
      <c r="BH473" s="65"/>
      <c r="BI473" s="65">
        <f ca="1" xml:space="preserve"> IF(Table1[[#This Row],[Area]]="El-Dekhila",Table1[[#This Row],[Income]],0)</f>
        <v>4794</v>
      </c>
      <c r="BJ473" s="66"/>
      <c r="BK473" s="16"/>
      <c r="BL473" s="68">
        <f ca="1"/>
        <v>0</v>
      </c>
      <c r="BM473" s="65"/>
      <c r="BN473" s="65">
        <f ca="1"/>
        <v>1092</v>
      </c>
      <c r="BO473" s="65"/>
      <c r="BP473" s="65">
        <f ca="1"/>
        <v>0</v>
      </c>
      <c r="BQ473" s="65"/>
      <c r="BR473" s="65">
        <f ca="1"/>
        <v>0</v>
      </c>
      <c r="BS473" s="65"/>
      <c r="BT473" s="65">
        <f ca="1"/>
        <v>0</v>
      </c>
      <c r="BU473" s="24"/>
      <c r="BV473" s="65">
        <f ca="1"/>
        <v>0</v>
      </c>
      <c r="BW473" s="19"/>
      <c r="BX473" s="16"/>
      <c r="BY473" s="56">
        <f ca="1">IF(Table1[[#This Row],[Debt]]&gt;Table1[[#This Row],[Income]],1,0)</f>
        <v>0</v>
      </c>
      <c r="BZ473" s="19"/>
      <c r="CA473" s="24"/>
      <c r="CB473" s="76">
        <f t="shared" ca="1" si="207"/>
        <v>24</v>
      </c>
      <c r="CC473" s="24"/>
      <c r="CD473" s="19"/>
      <c r="CE473" s="16"/>
      <c r="CF473" s="16"/>
      <c r="CG473" s="16"/>
      <c r="CH473" s="16"/>
    </row>
    <row r="474" spans="1:86" x14ac:dyDescent="0.35">
      <c r="A474" s="1">
        <f t="shared" ca="1" si="183"/>
        <v>0</v>
      </c>
      <c r="B474" s="1" t="str">
        <f t="shared" ca="1" si="184"/>
        <v>Men</v>
      </c>
      <c r="C474" s="1">
        <f t="shared" ca="1" si="185"/>
        <v>24</v>
      </c>
      <c r="D474" s="1">
        <f t="shared" ca="1" si="186"/>
        <v>3</v>
      </c>
      <c r="E474" s="1" t="str">
        <f t="shared" ca="1" si="187"/>
        <v>teaching</v>
      </c>
      <c r="F474" s="1">
        <f t="shared" ca="1" si="188"/>
        <v>4</v>
      </c>
      <c r="G474" s="1" t="str">
        <f t="shared" ca="1" si="189"/>
        <v>technical</v>
      </c>
      <c r="H474" s="1">
        <f t="shared" ca="1" si="190"/>
        <v>1</v>
      </c>
      <c r="I474" s="1">
        <f t="shared" ca="1" si="182"/>
        <v>1</v>
      </c>
      <c r="J474" s="70">
        <f t="shared" ca="1" si="191"/>
        <v>1876</v>
      </c>
      <c r="K474" s="1">
        <f t="shared" ca="1" si="192"/>
        <v>5</v>
      </c>
      <c r="L474" s="1" t="str">
        <f t="shared" ca="1" si="193"/>
        <v>Sedi Beshr</v>
      </c>
      <c r="M474" s="70">
        <f t="shared" ca="1" si="194"/>
        <v>5628</v>
      </c>
      <c r="N474" s="70">
        <f t="shared" ca="1" si="195"/>
        <v>1811.239219632826</v>
      </c>
      <c r="O474" s="70">
        <f t="shared" ca="1" si="196"/>
        <v>844.77959017550768</v>
      </c>
      <c r="P474" s="70">
        <f t="shared" ca="1" si="197"/>
        <v>630</v>
      </c>
      <c r="Q474" s="70">
        <f t="shared" ca="1" si="198"/>
        <v>637.84036878857944</v>
      </c>
      <c r="R474" s="70">
        <f t="shared" ca="1" si="199"/>
        <v>2527.4675530160453</v>
      </c>
      <c r="S474" s="70">
        <f t="shared" ca="1" si="200"/>
        <v>9000.2471431915528</v>
      </c>
      <c r="T474" s="70">
        <f t="shared" ca="1" si="201"/>
        <v>3079.0795884214053</v>
      </c>
      <c r="U474" s="70">
        <f t="shared" ca="1" si="202"/>
        <v>5921.167554770147</v>
      </c>
      <c r="W474" s="7">
        <f t="shared" ca="1" si="203"/>
        <v>0</v>
      </c>
      <c r="X474" s="4">
        <f t="shared" ca="1" si="204"/>
        <v>1</v>
      </c>
      <c r="Y474" s="4"/>
      <c r="Z474" s="4"/>
      <c r="AA474" s="8"/>
      <c r="AC474" s="7">
        <f ca="1">IF(Table1[[#This Row],[field of work]] = "teaching",1,0)</f>
        <v>1</v>
      </c>
      <c r="AD474" s="4">
        <f ca="1">IF(Table1[[#This Row],[field of work]] = "health", 1,0)</f>
        <v>0</v>
      </c>
      <c r="AE474" s="4">
        <f ca="1">IF(Table1[[#This Row],[field of work]] = "construction", 1,0)</f>
        <v>0</v>
      </c>
      <c r="AF474" s="4">
        <f ca="1">IF(Table1[[#This Row],[field of work]] = "IT", 1,0)</f>
        <v>0</v>
      </c>
      <c r="AG474" s="4">
        <f ca="1">IF(Table1[[#This Row],[field of work]] = "general work", 1,0)</f>
        <v>0</v>
      </c>
      <c r="AH474" s="4">
        <f ca="1">IF(Table1[[#This Row],[field of work]] = "agriculture", 1,0)</f>
        <v>0</v>
      </c>
      <c r="AI474" s="4"/>
      <c r="AJ474" s="4"/>
      <c r="AK474" s="4"/>
      <c r="AL474" s="4"/>
      <c r="AM474" s="4"/>
      <c r="AN474" s="4"/>
      <c r="AO474" s="8"/>
      <c r="AP474" s="18">
        <f t="shared" ca="1" si="205"/>
        <v>844.77959017550768</v>
      </c>
      <c r="AQ474" s="19"/>
      <c r="AR474" s="23">
        <f ca="1">IF(Table1[[#This Row],[Debt]]&gt;$AS$2,1,0)</f>
        <v>0</v>
      </c>
      <c r="AS474" s="24"/>
      <c r="AT474" s="24"/>
      <c r="AU474" s="19"/>
      <c r="AV474" s="24"/>
      <c r="AW474" s="82">
        <f ca="1">Table1[[#This Row],[Mortage left]]/Table1[[#This Row],[Value of the house]]</f>
        <v>0.32182644272082905</v>
      </c>
      <c r="AX474" s="29">
        <f t="shared" ca="1" si="206"/>
        <v>0</v>
      </c>
      <c r="AY474" s="30"/>
      <c r="AZ474" s="19"/>
      <c r="BA474" s="68">
        <f ca="1" xml:space="preserve"> IF(Table1[[#This Row],[Area]]="Sedi Beshr",Table1[[#This Row],[Income]],0)</f>
        <v>1876</v>
      </c>
      <c r="BB474" s="65"/>
      <c r="BC474" s="65">
        <f ca="1" xml:space="preserve"> IF(Table1[[#This Row],[Area]]="Miami",Table1[[#This Row],[Income]],0)</f>
        <v>0</v>
      </c>
      <c r="BD474" s="65"/>
      <c r="BE474" s="65">
        <f ca="1" xml:space="preserve"> IF(Table1[[#This Row],[Area]]="El-Shatbi",Table1[[#This Row],[Income]],0)</f>
        <v>0</v>
      </c>
      <c r="BF474" s="65"/>
      <c r="BG474" s="65">
        <f ca="1" xml:space="preserve"> IF(Table1[[#This Row],[Area]]="el-Hanovil",Table1[[#This Row],[Income]],0)</f>
        <v>0</v>
      </c>
      <c r="BH474" s="65"/>
      <c r="BI474" s="65">
        <f ca="1" xml:space="preserve"> IF(Table1[[#This Row],[Area]]="El-Dekhila",Table1[[#This Row],[Income]],0)</f>
        <v>0</v>
      </c>
      <c r="BJ474" s="66"/>
      <c r="BK474" s="16"/>
      <c r="BL474" s="68">
        <f ca="1"/>
        <v>0</v>
      </c>
      <c r="BM474" s="65"/>
      <c r="BN474" s="65">
        <f ca="1"/>
        <v>0</v>
      </c>
      <c r="BO474" s="65"/>
      <c r="BP474" s="65">
        <f ca="1"/>
        <v>0</v>
      </c>
      <c r="BQ474" s="65"/>
      <c r="BR474" s="65">
        <f ca="1"/>
        <v>4794</v>
      </c>
      <c r="BS474" s="65"/>
      <c r="BT474" s="65">
        <f ca="1"/>
        <v>0</v>
      </c>
      <c r="BU474" s="24"/>
      <c r="BV474" s="65">
        <f ca="1"/>
        <v>0</v>
      </c>
      <c r="BW474" s="19"/>
      <c r="BX474" s="16"/>
      <c r="BY474" s="56">
        <f ca="1">IF(Table1[[#This Row],[Debt]]&gt;Table1[[#This Row],[Income]],1,0)</f>
        <v>0</v>
      </c>
      <c r="BZ474" s="19"/>
      <c r="CA474" s="24"/>
      <c r="CB474" s="76">
        <f t="shared" ca="1" si="207"/>
        <v>25</v>
      </c>
      <c r="CC474" s="24"/>
      <c r="CD474" s="19"/>
      <c r="CE474" s="16"/>
      <c r="CF474" s="16"/>
      <c r="CG474" s="16"/>
      <c r="CH474" s="16"/>
    </row>
    <row r="475" spans="1:86" x14ac:dyDescent="0.35">
      <c r="A475" s="1">
        <f t="shared" ca="1" si="183"/>
        <v>0</v>
      </c>
      <c r="B475" s="1" t="str">
        <f t="shared" ca="1" si="184"/>
        <v>Men</v>
      </c>
      <c r="C475" s="1">
        <f t="shared" ca="1" si="185"/>
        <v>25</v>
      </c>
      <c r="D475" s="1">
        <f t="shared" ca="1" si="186"/>
        <v>6</v>
      </c>
      <c r="E475" s="1" t="str">
        <f t="shared" ca="1" si="187"/>
        <v>agriculture</v>
      </c>
      <c r="F475" s="1">
        <f t="shared" ca="1" si="188"/>
        <v>1</v>
      </c>
      <c r="G475" s="1" t="str">
        <f t="shared" ca="1" si="189"/>
        <v>High school</v>
      </c>
      <c r="H475" s="1">
        <f t="shared" ca="1" si="190"/>
        <v>4</v>
      </c>
      <c r="I475" s="1">
        <f t="shared" ca="1" si="182"/>
        <v>1</v>
      </c>
      <c r="J475" s="70">
        <f t="shared" ca="1" si="191"/>
        <v>4162</v>
      </c>
      <c r="K475" s="1">
        <f t="shared" ca="1" si="192"/>
        <v>4</v>
      </c>
      <c r="L475" s="1" t="str">
        <f t="shared" ca="1" si="193"/>
        <v>El-Dekhila</v>
      </c>
      <c r="M475" s="70">
        <f t="shared" ca="1" si="194"/>
        <v>24972</v>
      </c>
      <c r="N475" s="70">
        <f t="shared" ca="1" si="195"/>
        <v>16488.883182684316</v>
      </c>
      <c r="O475" s="70">
        <f t="shared" ca="1" si="196"/>
        <v>1391.6242396093553</v>
      </c>
      <c r="P475" s="70">
        <f t="shared" ca="1" si="197"/>
        <v>1205</v>
      </c>
      <c r="Q475" s="70">
        <f t="shared" ca="1" si="198"/>
        <v>4561.0012863573911</v>
      </c>
      <c r="R475" s="70">
        <f t="shared" ca="1" si="199"/>
        <v>571.62144010045256</v>
      </c>
      <c r="S475" s="70">
        <f t="shared" ca="1" si="200"/>
        <v>26935.245679709806</v>
      </c>
      <c r="T475" s="70">
        <f t="shared" ca="1" si="201"/>
        <v>22254.884469041706</v>
      </c>
      <c r="U475" s="70">
        <f t="shared" ca="1" si="202"/>
        <v>4680.3612106680994</v>
      </c>
      <c r="W475" s="7">
        <f t="shared" ca="1" si="203"/>
        <v>0</v>
      </c>
      <c r="X475" s="4">
        <f t="shared" ca="1" si="204"/>
        <v>1</v>
      </c>
      <c r="Y475" s="4"/>
      <c r="Z475" s="4"/>
      <c r="AA475" s="8"/>
      <c r="AC475" s="7">
        <f ca="1">IF(Table1[[#This Row],[field of work]] = "teaching",1,0)</f>
        <v>0</v>
      </c>
      <c r="AD475" s="4">
        <f ca="1">IF(Table1[[#This Row],[field of work]] = "health", 1,0)</f>
        <v>0</v>
      </c>
      <c r="AE475" s="4">
        <f ca="1">IF(Table1[[#This Row],[field of work]] = "construction", 1,0)</f>
        <v>0</v>
      </c>
      <c r="AF475" s="4">
        <f ca="1">IF(Table1[[#This Row],[field of work]] = "IT", 1,0)</f>
        <v>0</v>
      </c>
      <c r="AG475" s="4">
        <f ca="1">IF(Table1[[#This Row],[field of work]] = "general work", 1,0)</f>
        <v>0</v>
      </c>
      <c r="AH475" s="4">
        <f ca="1">IF(Table1[[#This Row],[field of work]] = "agriculture", 1,0)</f>
        <v>1</v>
      </c>
      <c r="AI475" s="4"/>
      <c r="AJ475" s="4"/>
      <c r="AK475" s="4"/>
      <c r="AL475" s="4"/>
      <c r="AM475" s="4"/>
      <c r="AN475" s="4"/>
      <c r="AO475" s="8"/>
      <c r="AP475" s="18">
        <f t="shared" ca="1" si="205"/>
        <v>1391.6242396093553</v>
      </c>
      <c r="AQ475" s="19"/>
      <c r="AR475" s="23">
        <f ca="1">IF(Table1[[#This Row],[Debt]]&gt;$AS$2,1,0)</f>
        <v>1</v>
      </c>
      <c r="AS475" s="24"/>
      <c r="AT475" s="24"/>
      <c r="AU475" s="19"/>
      <c r="AV475" s="24"/>
      <c r="AW475" s="82">
        <f ca="1">Table1[[#This Row],[Mortage left]]/Table1[[#This Row],[Value of the house]]</f>
        <v>0.66029485754782624</v>
      </c>
      <c r="AX475" s="29">
        <f t="shared" ca="1" si="206"/>
        <v>0</v>
      </c>
      <c r="AY475" s="30"/>
      <c r="AZ475" s="19"/>
      <c r="BA475" s="68">
        <f ca="1" xml:space="preserve"> IF(Table1[[#This Row],[Area]]="Sedi Beshr",Table1[[#This Row],[Income]],0)</f>
        <v>0</v>
      </c>
      <c r="BB475" s="65"/>
      <c r="BC475" s="65">
        <f ca="1" xml:space="preserve"> IF(Table1[[#This Row],[Area]]="Miami",Table1[[#This Row],[Income]],0)</f>
        <v>0</v>
      </c>
      <c r="BD475" s="65"/>
      <c r="BE475" s="65">
        <f ca="1" xml:space="preserve"> IF(Table1[[#This Row],[Area]]="El-Shatbi",Table1[[#This Row],[Income]],0)</f>
        <v>0</v>
      </c>
      <c r="BF475" s="65"/>
      <c r="BG475" s="65">
        <f ca="1" xml:space="preserve"> IF(Table1[[#This Row],[Area]]="el-Hanovil",Table1[[#This Row],[Income]],0)</f>
        <v>0</v>
      </c>
      <c r="BH475" s="65"/>
      <c r="BI475" s="65">
        <f ca="1" xml:space="preserve"> IF(Table1[[#This Row],[Area]]="El-Dekhila",Table1[[#This Row],[Income]],0)</f>
        <v>4162</v>
      </c>
      <c r="BJ475" s="66"/>
      <c r="BK475" s="16"/>
      <c r="BL475" s="68">
        <f ca="1"/>
        <v>0</v>
      </c>
      <c r="BM475" s="65"/>
      <c r="BN475" s="65">
        <f ca="1"/>
        <v>0</v>
      </c>
      <c r="BO475" s="65"/>
      <c r="BP475" s="65">
        <f ca="1"/>
        <v>1876</v>
      </c>
      <c r="BQ475" s="65"/>
      <c r="BR475" s="65">
        <f ca="1"/>
        <v>0</v>
      </c>
      <c r="BS475" s="65"/>
      <c r="BT475" s="65">
        <f ca="1"/>
        <v>0</v>
      </c>
      <c r="BU475" s="24"/>
      <c r="BV475" s="65">
        <f ca="1"/>
        <v>0</v>
      </c>
      <c r="BW475" s="19"/>
      <c r="BX475" s="16"/>
      <c r="BY475" s="56">
        <f ca="1">IF(Table1[[#This Row],[Debt]]&gt;Table1[[#This Row],[Income]],1,0)</f>
        <v>1</v>
      </c>
      <c r="BZ475" s="19"/>
      <c r="CA475" s="24"/>
      <c r="CB475" s="76">
        <f t="shared" ca="1" si="207"/>
        <v>24</v>
      </c>
      <c r="CC475" s="24"/>
      <c r="CD475" s="19"/>
      <c r="CE475" s="16"/>
      <c r="CF475" s="16"/>
      <c r="CG475" s="16"/>
      <c r="CH475" s="16"/>
    </row>
    <row r="476" spans="1:86" x14ac:dyDescent="0.35">
      <c r="A476" s="1">
        <f t="shared" ca="1" si="183"/>
        <v>0</v>
      </c>
      <c r="B476" s="1" t="str">
        <f t="shared" ca="1" si="184"/>
        <v>Men</v>
      </c>
      <c r="C476" s="1">
        <f t="shared" ca="1" si="185"/>
        <v>29</v>
      </c>
      <c r="D476" s="1">
        <f t="shared" ca="1" si="186"/>
        <v>3</v>
      </c>
      <c r="E476" s="1" t="str">
        <f t="shared" ca="1" si="187"/>
        <v>teaching</v>
      </c>
      <c r="F476" s="1">
        <f t="shared" ca="1" si="188"/>
        <v>2</v>
      </c>
      <c r="G476" s="1" t="str">
        <f t="shared" ca="1" si="189"/>
        <v>college</v>
      </c>
      <c r="H476" s="1">
        <f t="shared" ca="1" si="190"/>
        <v>3</v>
      </c>
      <c r="I476" s="1">
        <f t="shared" ca="1" si="182"/>
        <v>2</v>
      </c>
      <c r="J476" s="70">
        <f t="shared" ca="1" si="191"/>
        <v>6937</v>
      </c>
      <c r="K476" s="1">
        <f t="shared" ca="1" si="192"/>
        <v>1</v>
      </c>
      <c r="L476" s="1" t="str">
        <f t="shared" ca="1" si="193"/>
        <v>El-Shatbi</v>
      </c>
      <c r="M476" s="70">
        <f t="shared" ca="1" si="194"/>
        <v>27748</v>
      </c>
      <c r="N476" s="70">
        <f t="shared" ca="1" si="195"/>
        <v>14272.820635297976</v>
      </c>
      <c r="O476" s="70">
        <f t="shared" ca="1" si="196"/>
        <v>13348.826376180912</v>
      </c>
      <c r="P476" s="70">
        <f t="shared" ca="1" si="197"/>
        <v>4502</v>
      </c>
      <c r="Q476" s="70">
        <f t="shared" ca="1" si="198"/>
        <v>387.48274790128119</v>
      </c>
      <c r="R476" s="70">
        <f t="shared" ca="1" si="199"/>
        <v>5289.9029427386595</v>
      </c>
      <c r="S476" s="70">
        <f t="shared" ca="1" si="200"/>
        <v>46386.729318919577</v>
      </c>
      <c r="T476" s="70">
        <f t="shared" ca="1" si="201"/>
        <v>19162.303383199258</v>
      </c>
      <c r="U476" s="70">
        <f t="shared" ca="1" si="202"/>
        <v>27224.425935720319</v>
      </c>
      <c r="W476" s="7">
        <f t="shared" ca="1" si="203"/>
        <v>0</v>
      </c>
      <c r="X476" s="4">
        <f t="shared" ca="1" si="204"/>
        <v>1</v>
      </c>
      <c r="Y476" s="4"/>
      <c r="Z476" s="4"/>
      <c r="AA476" s="8"/>
      <c r="AC476" s="7">
        <f ca="1">IF(Table1[[#This Row],[field of work]] = "teaching",1,0)</f>
        <v>1</v>
      </c>
      <c r="AD476" s="4">
        <f ca="1">IF(Table1[[#This Row],[field of work]] = "health", 1,0)</f>
        <v>0</v>
      </c>
      <c r="AE476" s="4">
        <f ca="1">IF(Table1[[#This Row],[field of work]] = "construction", 1,0)</f>
        <v>0</v>
      </c>
      <c r="AF476" s="4">
        <f ca="1">IF(Table1[[#This Row],[field of work]] = "IT", 1,0)</f>
        <v>0</v>
      </c>
      <c r="AG476" s="4">
        <f ca="1">IF(Table1[[#This Row],[field of work]] = "general work", 1,0)</f>
        <v>0</v>
      </c>
      <c r="AH476" s="4">
        <f ca="1">IF(Table1[[#This Row],[field of work]] = "agriculture", 1,0)</f>
        <v>0</v>
      </c>
      <c r="AI476" s="4"/>
      <c r="AJ476" s="4"/>
      <c r="AK476" s="4"/>
      <c r="AL476" s="4"/>
      <c r="AM476" s="4"/>
      <c r="AN476" s="4"/>
      <c r="AO476" s="8"/>
      <c r="AP476" s="18">
        <f t="shared" ca="1" si="205"/>
        <v>6674.4131880904561</v>
      </c>
      <c r="AQ476" s="19"/>
      <c r="AR476" s="23">
        <f ca="1">IF(Table1[[#This Row],[Debt]]&gt;$AS$2,1,0)</f>
        <v>0</v>
      </c>
      <c r="AS476" s="24"/>
      <c r="AT476" s="24"/>
      <c r="AU476" s="19"/>
      <c r="AV476" s="24"/>
      <c r="AW476" s="82">
        <f ca="1">Table1[[#This Row],[Mortage left]]/Table1[[#This Row],[Value of the house]]</f>
        <v>0.51437295067384947</v>
      </c>
      <c r="AX476" s="29">
        <f t="shared" ca="1" si="206"/>
        <v>0</v>
      </c>
      <c r="AY476" s="30"/>
      <c r="AZ476" s="19"/>
      <c r="BA476" s="68">
        <f ca="1" xml:space="preserve"> IF(Table1[[#This Row],[Area]]="Sedi Beshr",Table1[[#This Row],[Income]],0)</f>
        <v>0</v>
      </c>
      <c r="BB476" s="65"/>
      <c r="BC476" s="65">
        <f ca="1" xml:space="preserve"> IF(Table1[[#This Row],[Area]]="Miami",Table1[[#This Row],[Income]],0)</f>
        <v>0</v>
      </c>
      <c r="BD476" s="65"/>
      <c r="BE476" s="65">
        <f ca="1" xml:space="preserve"> IF(Table1[[#This Row],[Area]]="El-Shatbi",Table1[[#This Row],[Income]],0)</f>
        <v>6937</v>
      </c>
      <c r="BF476" s="65"/>
      <c r="BG476" s="65">
        <f ca="1" xml:space="preserve"> IF(Table1[[#This Row],[Area]]="el-Hanovil",Table1[[#This Row],[Income]],0)</f>
        <v>0</v>
      </c>
      <c r="BH476" s="65"/>
      <c r="BI476" s="65">
        <f ca="1" xml:space="preserve"> IF(Table1[[#This Row],[Area]]="El-Dekhila",Table1[[#This Row],[Income]],0)</f>
        <v>0</v>
      </c>
      <c r="BJ476" s="66"/>
      <c r="BK476" s="16"/>
      <c r="BL476" s="68">
        <f ca="1"/>
        <v>0</v>
      </c>
      <c r="BM476" s="65"/>
      <c r="BN476" s="65">
        <f ca="1"/>
        <v>0</v>
      </c>
      <c r="BO476" s="65"/>
      <c r="BP476" s="65">
        <f ca="1"/>
        <v>0</v>
      </c>
      <c r="BQ476" s="65"/>
      <c r="BR476" s="65">
        <f ca="1"/>
        <v>0</v>
      </c>
      <c r="BS476" s="65"/>
      <c r="BT476" s="65">
        <f ca="1"/>
        <v>0</v>
      </c>
      <c r="BU476" s="24"/>
      <c r="BV476" s="65">
        <f ca="1"/>
        <v>4162</v>
      </c>
      <c r="BW476" s="19"/>
      <c r="BX476" s="16"/>
      <c r="BY476" s="56">
        <f ca="1">IF(Table1[[#This Row],[Debt]]&gt;Table1[[#This Row],[Income]],1,0)</f>
        <v>0</v>
      </c>
      <c r="BZ476" s="19"/>
      <c r="CA476" s="24"/>
      <c r="CB476" s="76">
        <f t="shared" ca="1" si="207"/>
        <v>25</v>
      </c>
      <c r="CC476" s="24"/>
      <c r="CD476" s="19"/>
      <c r="CE476" s="16"/>
      <c r="CF476" s="16"/>
      <c r="CG476" s="16"/>
      <c r="CH476" s="16"/>
    </row>
    <row r="477" spans="1:86" x14ac:dyDescent="0.35">
      <c r="A477" s="1">
        <f t="shared" ca="1" si="183"/>
        <v>1</v>
      </c>
      <c r="B477" s="1" t="str">
        <f t="shared" ca="1" si="184"/>
        <v>Women</v>
      </c>
      <c r="C477" s="1">
        <f t="shared" ca="1" si="185"/>
        <v>25</v>
      </c>
      <c r="D477" s="1">
        <f t="shared" ca="1" si="186"/>
        <v>5</v>
      </c>
      <c r="E477" s="1" t="str">
        <f t="shared" ca="1" si="187"/>
        <v>general work</v>
      </c>
      <c r="F477" s="1">
        <f t="shared" ca="1" si="188"/>
        <v>5</v>
      </c>
      <c r="G477" s="1" t="str">
        <f t="shared" ca="1" si="189"/>
        <v>other</v>
      </c>
      <c r="H477" s="1">
        <f t="shared" ca="1" si="190"/>
        <v>0</v>
      </c>
      <c r="I477" s="1">
        <f t="shared" ca="1" si="182"/>
        <v>3</v>
      </c>
      <c r="J477" s="70">
        <f t="shared" ca="1" si="191"/>
        <v>3026</v>
      </c>
      <c r="K477" s="1">
        <f t="shared" ca="1" si="192"/>
        <v>1</v>
      </c>
      <c r="L477" s="1" t="str">
        <f t="shared" ca="1" si="193"/>
        <v>El-Shatbi</v>
      </c>
      <c r="M477" s="70">
        <f t="shared" ca="1" si="194"/>
        <v>18156</v>
      </c>
      <c r="N477" s="70">
        <f t="shared" ca="1" si="195"/>
        <v>13300.3582866294</v>
      </c>
      <c r="O477" s="70">
        <f t="shared" ca="1" si="196"/>
        <v>5084.8830966001751</v>
      </c>
      <c r="P477" s="70">
        <f t="shared" ca="1" si="197"/>
        <v>481</v>
      </c>
      <c r="Q477" s="70">
        <f t="shared" ca="1" si="198"/>
        <v>4642.8783832442678</v>
      </c>
      <c r="R477" s="70">
        <f t="shared" ca="1" si="199"/>
        <v>3515.5398082807242</v>
      </c>
      <c r="S477" s="70">
        <f t="shared" ca="1" si="200"/>
        <v>26756.422904880899</v>
      </c>
      <c r="T477" s="70">
        <f t="shared" ca="1" si="201"/>
        <v>18424.236669873666</v>
      </c>
      <c r="U477" s="70">
        <f t="shared" ca="1" si="202"/>
        <v>8332.1862350072333</v>
      </c>
      <c r="W477" s="7">
        <f t="shared" ca="1" si="203"/>
        <v>1</v>
      </c>
      <c r="X477" s="4">
        <f t="shared" ca="1" si="204"/>
        <v>0</v>
      </c>
      <c r="Y477" s="4"/>
      <c r="Z477" s="4"/>
      <c r="AA477" s="8"/>
      <c r="AC477" s="7">
        <f ca="1">IF(Table1[[#This Row],[field of work]] = "teaching",1,0)</f>
        <v>0</v>
      </c>
      <c r="AD477" s="4">
        <f ca="1">IF(Table1[[#This Row],[field of work]] = "health", 1,0)</f>
        <v>0</v>
      </c>
      <c r="AE477" s="4">
        <f ca="1">IF(Table1[[#This Row],[field of work]] = "construction", 1,0)</f>
        <v>0</v>
      </c>
      <c r="AF477" s="4">
        <f ca="1">IF(Table1[[#This Row],[field of work]] = "IT", 1,0)</f>
        <v>0</v>
      </c>
      <c r="AG477" s="4">
        <f ca="1">IF(Table1[[#This Row],[field of work]] = "general work", 1,0)</f>
        <v>1</v>
      </c>
      <c r="AH477" s="4">
        <f ca="1">IF(Table1[[#This Row],[field of work]] = "agriculture", 1,0)</f>
        <v>0</v>
      </c>
      <c r="AI477" s="4"/>
      <c r="AJ477" s="4"/>
      <c r="AK477" s="4"/>
      <c r="AL477" s="4"/>
      <c r="AM477" s="4"/>
      <c r="AN477" s="4"/>
      <c r="AO477" s="8"/>
      <c r="AP477" s="18">
        <f t="shared" ca="1" si="205"/>
        <v>1694.9610322000583</v>
      </c>
      <c r="AQ477" s="19"/>
      <c r="AR477" s="23">
        <f ca="1">IF(Table1[[#This Row],[Debt]]&gt;$AS$2,1,0)</f>
        <v>1</v>
      </c>
      <c r="AS477" s="24"/>
      <c r="AT477" s="24"/>
      <c r="AU477" s="19"/>
      <c r="AV477" s="24"/>
      <c r="AW477" s="82">
        <f ca="1">Table1[[#This Row],[Mortage left]]/Table1[[#This Row],[Value of the house]]</f>
        <v>0.73255994088066756</v>
      </c>
      <c r="AX477" s="29">
        <f t="shared" ca="1" si="206"/>
        <v>0</v>
      </c>
      <c r="AY477" s="30"/>
      <c r="AZ477" s="19"/>
      <c r="BA477" s="68">
        <f ca="1" xml:space="preserve"> IF(Table1[[#This Row],[Area]]="Sedi Beshr",Table1[[#This Row],[Income]],0)</f>
        <v>0</v>
      </c>
      <c r="BB477" s="65"/>
      <c r="BC477" s="65">
        <f ca="1" xml:space="preserve"> IF(Table1[[#This Row],[Area]]="Miami",Table1[[#This Row],[Income]],0)</f>
        <v>0</v>
      </c>
      <c r="BD477" s="65"/>
      <c r="BE477" s="65">
        <f ca="1" xml:space="preserve"> IF(Table1[[#This Row],[Area]]="El-Shatbi",Table1[[#This Row],[Income]],0)</f>
        <v>3026</v>
      </c>
      <c r="BF477" s="65"/>
      <c r="BG477" s="65">
        <f ca="1" xml:space="preserve"> IF(Table1[[#This Row],[Area]]="el-Hanovil",Table1[[#This Row],[Income]],0)</f>
        <v>0</v>
      </c>
      <c r="BH477" s="65"/>
      <c r="BI477" s="65">
        <f ca="1" xml:space="preserve"> IF(Table1[[#This Row],[Area]]="El-Dekhila",Table1[[#This Row],[Income]],0)</f>
        <v>0</v>
      </c>
      <c r="BJ477" s="66"/>
      <c r="BK477" s="16"/>
      <c r="BL477" s="68">
        <f ca="1"/>
        <v>0</v>
      </c>
      <c r="BM477" s="65"/>
      <c r="BN477" s="65">
        <f ca="1"/>
        <v>0</v>
      </c>
      <c r="BO477" s="65"/>
      <c r="BP477" s="65">
        <f ca="1"/>
        <v>6937</v>
      </c>
      <c r="BQ477" s="65"/>
      <c r="BR477" s="65">
        <f ca="1"/>
        <v>0</v>
      </c>
      <c r="BS477" s="65"/>
      <c r="BT477" s="65">
        <f ca="1"/>
        <v>0</v>
      </c>
      <c r="BU477" s="24"/>
      <c r="BV477" s="65">
        <f ca="1"/>
        <v>0</v>
      </c>
      <c r="BW477" s="19"/>
      <c r="BX477" s="16"/>
      <c r="BY477" s="56">
        <f ca="1">IF(Table1[[#This Row],[Debt]]&gt;Table1[[#This Row],[Income]],1,0)</f>
        <v>1</v>
      </c>
      <c r="BZ477" s="19"/>
      <c r="CA477" s="24"/>
      <c r="CB477" s="76">
        <f t="shared" ca="1" si="207"/>
        <v>29</v>
      </c>
      <c r="CC477" s="24"/>
      <c r="CD477" s="19"/>
      <c r="CE477" s="16"/>
      <c r="CF477" s="16"/>
      <c r="CG477" s="16"/>
      <c r="CH477" s="16"/>
    </row>
    <row r="478" spans="1:86" x14ac:dyDescent="0.35">
      <c r="A478" s="1">
        <f t="shared" ca="1" si="183"/>
        <v>1</v>
      </c>
      <c r="B478" s="1" t="str">
        <f t="shared" ca="1" si="184"/>
        <v>Women</v>
      </c>
      <c r="C478" s="1">
        <f t="shared" ca="1" si="185"/>
        <v>28</v>
      </c>
      <c r="D478" s="1">
        <f t="shared" ca="1" si="186"/>
        <v>3</v>
      </c>
      <c r="E478" s="1" t="str">
        <f t="shared" ca="1" si="187"/>
        <v>teaching</v>
      </c>
      <c r="F478" s="1">
        <f t="shared" ca="1" si="188"/>
        <v>4</v>
      </c>
      <c r="G478" s="1" t="str">
        <f t="shared" ca="1" si="189"/>
        <v>technical</v>
      </c>
      <c r="H478" s="1">
        <f t="shared" ca="1" si="190"/>
        <v>0</v>
      </c>
      <c r="I478" s="1">
        <f t="shared" ca="1" si="182"/>
        <v>2</v>
      </c>
      <c r="J478" s="70">
        <f t="shared" ca="1" si="191"/>
        <v>5454</v>
      </c>
      <c r="K478" s="1">
        <f t="shared" ca="1" si="192"/>
        <v>3</v>
      </c>
      <c r="L478" s="1" t="str">
        <f t="shared" ca="1" si="193"/>
        <v>El-Hanovil</v>
      </c>
      <c r="M478" s="70">
        <f t="shared" ca="1" si="194"/>
        <v>21816</v>
      </c>
      <c r="N478" s="70">
        <f t="shared" ca="1" si="195"/>
        <v>12695.229557130937</v>
      </c>
      <c r="O478" s="70">
        <f t="shared" ca="1" si="196"/>
        <v>5084.0294525312993</v>
      </c>
      <c r="P478" s="70">
        <f t="shared" ca="1" si="197"/>
        <v>2482</v>
      </c>
      <c r="Q478" s="70">
        <f t="shared" ca="1" si="198"/>
        <v>8217.4828929985124</v>
      </c>
      <c r="R478" s="70">
        <f t="shared" ca="1" si="199"/>
        <v>3864.3078712257056</v>
      </c>
      <c r="S478" s="70">
        <f t="shared" ca="1" si="200"/>
        <v>30764.337323757005</v>
      </c>
      <c r="T478" s="70">
        <f t="shared" ca="1" si="201"/>
        <v>23394.712450129449</v>
      </c>
      <c r="U478" s="70">
        <f t="shared" ca="1" si="202"/>
        <v>7369.6248736275556</v>
      </c>
      <c r="W478" s="7">
        <f t="shared" ca="1" si="203"/>
        <v>1</v>
      </c>
      <c r="X478" s="4">
        <f t="shared" ca="1" si="204"/>
        <v>0</v>
      </c>
      <c r="Y478" s="4"/>
      <c r="Z478" s="4"/>
      <c r="AA478" s="8"/>
      <c r="AC478" s="7">
        <f ca="1">IF(Table1[[#This Row],[field of work]] = "teaching",1,0)</f>
        <v>1</v>
      </c>
      <c r="AD478" s="4">
        <f ca="1">IF(Table1[[#This Row],[field of work]] = "health", 1,0)</f>
        <v>0</v>
      </c>
      <c r="AE478" s="4">
        <f ca="1">IF(Table1[[#This Row],[field of work]] = "construction", 1,0)</f>
        <v>0</v>
      </c>
      <c r="AF478" s="4">
        <f ca="1">IF(Table1[[#This Row],[field of work]] = "IT", 1,0)</f>
        <v>0</v>
      </c>
      <c r="AG478" s="4">
        <f ca="1">IF(Table1[[#This Row],[field of work]] = "general work", 1,0)</f>
        <v>0</v>
      </c>
      <c r="AH478" s="4">
        <f ca="1">IF(Table1[[#This Row],[field of work]] = "agriculture", 1,0)</f>
        <v>0</v>
      </c>
      <c r="AI478" s="4"/>
      <c r="AJ478" s="4"/>
      <c r="AK478" s="4"/>
      <c r="AL478" s="4"/>
      <c r="AM478" s="4"/>
      <c r="AN478" s="4"/>
      <c r="AO478" s="8"/>
      <c r="AP478" s="18">
        <f t="shared" ca="1" si="205"/>
        <v>2542.0147262656496</v>
      </c>
      <c r="AQ478" s="19"/>
      <c r="AR478" s="23">
        <f ca="1">IF(Table1[[#This Row],[Debt]]&gt;$AS$2,1,0)</f>
        <v>1</v>
      </c>
      <c r="AS478" s="24"/>
      <c r="AT478" s="24"/>
      <c r="AU478" s="19"/>
      <c r="AV478" s="24"/>
      <c r="AW478" s="82">
        <f ca="1">Table1[[#This Row],[Mortage left]]/Table1[[#This Row],[Value of the house]]</f>
        <v>0.58192288032320028</v>
      </c>
      <c r="AX478" s="29">
        <f t="shared" ca="1" si="206"/>
        <v>0</v>
      </c>
      <c r="AY478" s="30"/>
      <c r="AZ478" s="19"/>
      <c r="BA478" s="68">
        <f ca="1" xml:space="preserve"> IF(Table1[[#This Row],[Area]]="Sedi Beshr",Table1[[#This Row],[Income]],0)</f>
        <v>0</v>
      </c>
      <c r="BB478" s="65"/>
      <c r="BC478" s="65">
        <f ca="1" xml:space="preserve"> IF(Table1[[#This Row],[Area]]="Miami",Table1[[#This Row],[Income]],0)</f>
        <v>0</v>
      </c>
      <c r="BD478" s="65"/>
      <c r="BE478" s="65">
        <f ca="1" xml:space="preserve"> IF(Table1[[#This Row],[Area]]="El-Shatbi",Table1[[#This Row],[Income]],0)</f>
        <v>0</v>
      </c>
      <c r="BF478" s="65"/>
      <c r="BG478" s="65">
        <f ca="1" xml:space="preserve"> IF(Table1[[#This Row],[Area]]="el-Hanovil",Table1[[#This Row],[Income]],0)</f>
        <v>5454</v>
      </c>
      <c r="BH478" s="65"/>
      <c r="BI478" s="65">
        <f ca="1" xml:space="preserve"> IF(Table1[[#This Row],[Area]]="El-Dekhila",Table1[[#This Row],[Income]],0)</f>
        <v>0</v>
      </c>
      <c r="BJ478" s="66"/>
      <c r="BK478" s="16"/>
      <c r="BL478" s="68">
        <f ca="1"/>
        <v>0</v>
      </c>
      <c r="BM478" s="65"/>
      <c r="BN478" s="65">
        <f ca="1"/>
        <v>0</v>
      </c>
      <c r="BO478" s="65"/>
      <c r="BP478" s="65">
        <f ca="1"/>
        <v>0</v>
      </c>
      <c r="BQ478" s="65"/>
      <c r="BR478" s="65">
        <f ca="1"/>
        <v>0</v>
      </c>
      <c r="BS478" s="65"/>
      <c r="BT478" s="65">
        <f ca="1"/>
        <v>3026</v>
      </c>
      <c r="BU478" s="24"/>
      <c r="BV478" s="65">
        <f ca="1"/>
        <v>0</v>
      </c>
      <c r="BW478" s="19"/>
      <c r="BX478" s="16"/>
      <c r="BY478" s="56">
        <f ca="1">IF(Table1[[#This Row],[Debt]]&gt;Table1[[#This Row],[Income]],1,0)</f>
        <v>1</v>
      </c>
      <c r="BZ478" s="19"/>
      <c r="CA478" s="24"/>
      <c r="CB478" s="76">
        <f t="shared" ca="1" si="207"/>
        <v>25</v>
      </c>
      <c r="CC478" s="24"/>
      <c r="CD478" s="19"/>
      <c r="CE478" s="16"/>
      <c r="CF478" s="16"/>
      <c r="CG478" s="16"/>
      <c r="CH478" s="16"/>
    </row>
    <row r="479" spans="1:86" x14ac:dyDescent="0.35">
      <c r="A479" s="1">
        <f t="shared" ca="1" si="183"/>
        <v>0</v>
      </c>
      <c r="B479" s="1" t="str">
        <f t="shared" ca="1" si="184"/>
        <v>Men</v>
      </c>
      <c r="C479" s="1">
        <f t="shared" ca="1" si="185"/>
        <v>32</v>
      </c>
      <c r="D479" s="1">
        <f t="shared" ca="1" si="186"/>
        <v>2</v>
      </c>
      <c r="E479" s="1" t="str">
        <f t="shared" ca="1" si="187"/>
        <v>construction</v>
      </c>
      <c r="F479" s="1">
        <f t="shared" ca="1" si="188"/>
        <v>4</v>
      </c>
      <c r="G479" s="1" t="str">
        <f t="shared" ca="1" si="189"/>
        <v>technical</v>
      </c>
      <c r="H479" s="1">
        <f t="shared" ca="1" si="190"/>
        <v>0</v>
      </c>
      <c r="I479" s="1">
        <f t="shared" ca="1" si="182"/>
        <v>1</v>
      </c>
      <c r="J479" s="70">
        <f t="shared" ca="1" si="191"/>
        <v>1188</v>
      </c>
      <c r="K479" s="1">
        <f t="shared" ca="1" si="192"/>
        <v>1</v>
      </c>
      <c r="L479" s="1" t="str">
        <f t="shared" ca="1" si="193"/>
        <v>El-Shatbi</v>
      </c>
      <c r="M479" s="70">
        <f t="shared" ca="1" si="194"/>
        <v>5940</v>
      </c>
      <c r="N479" s="70">
        <f t="shared" ca="1" si="195"/>
        <v>65.446538455744886</v>
      </c>
      <c r="O479" s="70">
        <f t="shared" ca="1" si="196"/>
        <v>834.25325184833309</v>
      </c>
      <c r="P479" s="70">
        <f t="shared" ca="1" si="197"/>
        <v>325</v>
      </c>
      <c r="Q479" s="70">
        <f t="shared" ca="1" si="198"/>
        <v>1059.1516566330165</v>
      </c>
      <c r="R479" s="70">
        <f t="shared" ca="1" si="199"/>
        <v>524.62227170649521</v>
      </c>
      <c r="S479" s="70">
        <f t="shared" ca="1" si="200"/>
        <v>7298.8755235548288</v>
      </c>
      <c r="T479" s="70">
        <f t="shared" ca="1" si="201"/>
        <v>1449.5981950887613</v>
      </c>
      <c r="U479" s="70">
        <f t="shared" ca="1" si="202"/>
        <v>5849.277328466067</v>
      </c>
      <c r="W479" s="7">
        <f t="shared" ca="1" si="203"/>
        <v>0</v>
      </c>
      <c r="X479" s="4">
        <f t="shared" ca="1" si="204"/>
        <v>1</v>
      </c>
      <c r="Y479" s="4"/>
      <c r="Z479" s="4"/>
      <c r="AA479" s="8"/>
      <c r="AC479" s="7">
        <f ca="1">IF(Table1[[#This Row],[field of work]] = "teaching",1,0)</f>
        <v>0</v>
      </c>
      <c r="AD479" s="4">
        <f ca="1">IF(Table1[[#This Row],[field of work]] = "health", 1,0)</f>
        <v>0</v>
      </c>
      <c r="AE479" s="4">
        <f ca="1">IF(Table1[[#This Row],[field of work]] = "construction", 1,0)</f>
        <v>1</v>
      </c>
      <c r="AF479" s="4">
        <f ca="1">IF(Table1[[#This Row],[field of work]] = "IT", 1,0)</f>
        <v>0</v>
      </c>
      <c r="AG479" s="4">
        <f ca="1">IF(Table1[[#This Row],[field of work]] = "general work", 1,0)</f>
        <v>0</v>
      </c>
      <c r="AH479" s="4">
        <f ca="1">IF(Table1[[#This Row],[field of work]] = "agriculture", 1,0)</f>
        <v>0</v>
      </c>
      <c r="AI479" s="4"/>
      <c r="AJ479" s="4"/>
      <c r="AK479" s="4"/>
      <c r="AL479" s="4"/>
      <c r="AM479" s="4"/>
      <c r="AN479" s="4"/>
      <c r="AO479" s="8"/>
      <c r="AP479" s="18">
        <f t="shared" ca="1" si="205"/>
        <v>834.25325184833309</v>
      </c>
      <c r="AQ479" s="19"/>
      <c r="AR479" s="23">
        <f ca="1">IF(Table1[[#This Row],[Debt]]&gt;$AS$2,1,0)</f>
        <v>1</v>
      </c>
      <c r="AS479" s="24"/>
      <c r="AT479" s="24"/>
      <c r="AU479" s="19"/>
      <c r="AV479" s="24"/>
      <c r="AW479" s="82">
        <f ca="1">Table1[[#This Row],[Mortage left]]/Table1[[#This Row],[Value of the house]]</f>
        <v>1.1017935766960418E-2</v>
      </c>
      <c r="AX479" s="29">
        <f t="shared" ca="1" si="206"/>
        <v>1</v>
      </c>
      <c r="AY479" s="30"/>
      <c r="AZ479" s="19"/>
      <c r="BA479" s="68">
        <f ca="1" xml:space="preserve"> IF(Table1[[#This Row],[Area]]="Sedi Beshr",Table1[[#This Row],[Income]],0)</f>
        <v>0</v>
      </c>
      <c r="BB479" s="65"/>
      <c r="BC479" s="65">
        <f ca="1" xml:space="preserve"> IF(Table1[[#This Row],[Area]]="Miami",Table1[[#This Row],[Income]],0)</f>
        <v>0</v>
      </c>
      <c r="BD479" s="65"/>
      <c r="BE479" s="65">
        <f ca="1" xml:space="preserve"> IF(Table1[[#This Row],[Area]]="El-Shatbi",Table1[[#This Row],[Income]],0)</f>
        <v>1188</v>
      </c>
      <c r="BF479" s="65"/>
      <c r="BG479" s="65">
        <f ca="1" xml:space="preserve"> IF(Table1[[#This Row],[Area]]="el-Hanovil",Table1[[#This Row],[Income]],0)</f>
        <v>0</v>
      </c>
      <c r="BH479" s="65"/>
      <c r="BI479" s="65">
        <f ca="1" xml:space="preserve"> IF(Table1[[#This Row],[Area]]="El-Dekhila",Table1[[#This Row],[Income]],0)</f>
        <v>0</v>
      </c>
      <c r="BJ479" s="66"/>
      <c r="BK479" s="16"/>
      <c r="BL479" s="68">
        <f ca="1"/>
        <v>0</v>
      </c>
      <c r="BM479" s="65"/>
      <c r="BN479" s="65">
        <f ca="1"/>
        <v>0</v>
      </c>
      <c r="BO479" s="65"/>
      <c r="BP479" s="65">
        <f ca="1"/>
        <v>5454</v>
      </c>
      <c r="BQ479" s="65"/>
      <c r="BR479" s="65">
        <f ca="1"/>
        <v>0</v>
      </c>
      <c r="BS479" s="65"/>
      <c r="BT479" s="65">
        <f ca="1"/>
        <v>0</v>
      </c>
      <c r="BU479" s="24"/>
      <c r="BV479" s="65">
        <f ca="1"/>
        <v>0</v>
      </c>
      <c r="BW479" s="19"/>
      <c r="BX479" s="16"/>
      <c r="BY479" s="56">
        <f ca="1">IF(Table1[[#This Row],[Debt]]&gt;Table1[[#This Row],[Income]],1,0)</f>
        <v>0</v>
      </c>
      <c r="BZ479" s="19"/>
      <c r="CA479" s="24"/>
      <c r="CB479" s="76">
        <f t="shared" ca="1" si="207"/>
        <v>28</v>
      </c>
      <c r="CC479" s="24"/>
      <c r="CD479" s="19"/>
      <c r="CE479" s="16"/>
      <c r="CF479" s="16"/>
      <c r="CG479" s="16"/>
      <c r="CH479" s="16"/>
    </row>
    <row r="480" spans="1:86" x14ac:dyDescent="0.35">
      <c r="A480" s="1">
        <f t="shared" ca="1" si="183"/>
        <v>0</v>
      </c>
      <c r="B480" s="1" t="str">
        <f t="shared" ca="1" si="184"/>
        <v>Men</v>
      </c>
      <c r="C480" s="1">
        <f t="shared" ca="1" si="185"/>
        <v>29</v>
      </c>
      <c r="D480" s="1">
        <f t="shared" ca="1" si="186"/>
        <v>2</v>
      </c>
      <c r="E480" s="1" t="str">
        <f t="shared" ca="1" si="187"/>
        <v>construction</v>
      </c>
      <c r="F480" s="1">
        <f t="shared" ca="1" si="188"/>
        <v>4</v>
      </c>
      <c r="G480" s="1" t="str">
        <f t="shared" ca="1" si="189"/>
        <v>technical</v>
      </c>
      <c r="H480" s="1">
        <f t="shared" ca="1" si="190"/>
        <v>2</v>
      </c>
      <c r="I480" s="1">
        <f t="shared" ca="1" si="182"/>
        <v>3</v>
      </c>
      <c r="J480" s="70">
        <f t="shared" ca="1" si="191"/>
        <v>6941</v>
      </c>
      <c r="K480" s="1">
        <f t="shared" ca="1" si="192"/>
        <v>1</v>
      </c>
      <c r="L480" s="1" t="str">
        <f t="shared" ca="1" si="193"/>
        <v>El-Shatbi</v>
      </c>
      <c r="M480" s="70">
        <f t="shared" ca="1" si="194"/>
        <v>20823</v>
      </c>
      <c r="N480" s="70">
        <f t="shared" ca="1" si="195"/>
        <v>14708.712211989432</v>
      </c>
      <c r="O480" s="70">
        <f t="shared" ca="1" si="196"/>
        <v>7311.238385465459</v>
      </c>
      <c r="P480" s="70">
        <f t="shared" ca="1" si="197"/>
        <v>5533</v>
      </c>
      <c r="Q480" s="70">
        <f t="shared" ca="1" si="198"/>
        <v>3139.6469238684972</v>
      </c>
      <c r="R480" s="70">
        <f t="shared" ca="1" si="199"/>
        <v>5345.2304962675789</v>
      </c>
      <c r="S480" s="70">
        <f t="shared" ca="1" si="200"/>
        <v>33479.468881733039</v>
      </c>
      <c r="T480" s="70">
        <f t="shared" ca="1" si="201"/>
        <v>23381.359135857932</v>
      </c>
      <c r="U480" s="70">
        <f t="shared" ca="1" si="202"/>
        <v>10098.109745875106</v>
      </c>
      <c r="W480" s="7">
        <f t="shared" ca="1" si="203"/>
        <v>0</v>
      </c>
      <c r="X480" s="4">
        <f t="shared" ca="1" si="204"/>
        <v>1</v>
      </c>
      <c r="Y480" s="4"/>
      <c r="Z480" s="4"/>
      <c r="AA480" s="8"/>
      <c r="AC480" s="7">
        <f ca="1">IF(Table1[[#This Row],[field of work]] = "teaching",1,0)</f>
        <v>0</v>
      </c>
      <c r="AD480" s="4">
        <f ca="1">IF(Table1[[#This Row],[field of work]] = "health", 1,0)</f>
        <v>0</v>
      </c>
      <c r="AE480" s="4">
        <f ca="1">IF(Table1[[#This Row],[field of work]] = "construction", 1,0)</f>
        <v>1</v>
      </c>
      <c r="AF480" s="4">
        <f ca="1">IF(Table1[[#This Row],[field of work]] = "IT", 1,0)</f>
        <v>0</v>
      </c>
      <c r="AG480" s="4">
        <f ca="1">IF(Table1[[#This Row],[field of work]] = "general work", 1,0)</f>
        <v>0</v>
      </c>
      <c r="AH480" s="4">
        <f ca="1">IF(Table1[[#This Row],[field of work]] = "agriculture", 1,0)</f>
        <v>0</v>
      </c>
      <c r="AI480" s="4"/>
      <c r="AJ480" s="4"/>
      <c r="AK480" s="4"/>
      <c r="AL480" s="4"/>
      <c r="AM480" s="4"/>
      <c r="AN480" s="4"/>
      <c r="AO480" s="8"/>
      <c r="AP480" s="18">
        <f t="shared" ca="1" si="205"/>
        <v>2437.0794618218197</v>
      </c>
      <c r="AQ480" s="19"/>
      <c r="AR480" s="23">
        <f ca="1">IF(Table1[[#This Row],[Debt]]&gt;$AS$2,1,0)</f>
        <v>1</v>
      </c>
      <c r="AS480" s="24"/>
      <c r="AT480" s="24"/>
      <c r="AU480" s="19"/>
      <c r="AV480" s="24"/>
      <c r="AW480" s="82">
        <f ca="1">Table1[[#This Row],[Mortage left]]/Table1[[#This Row],[Value of the house]]</f>
        <v>0.70636854497379975</v>
      </c>
      <c r="AX480" s="29">
        <f t="shared" ca="1" si="206"/>
        <v>0</v>
      </c>
      <c r="AY480" s="30"/>
      <c r="AZ480" s="19"/>
      <c r="BA480" s="68">
        <f ca="1" xml:space="preserve"> IF(Table1[[#This Row],[Area]]="Sedi Beshr",Table1[[#This Row],[Income]],0)</f>
        <v>0</v>
      </c>
      <c r="BB480" s="65"/>
      <c r="BC480" s="65">
        <f ca="1" xml:space="preserve"> IF(Table1[[#This Row],[Area]]="Miami",Table1[[#This Row],[Income]],0)</f>
        <v>0</v>
      </c>
      <c r="BD480" s="65"/>
      <c r="BE480" s="65">
        <f ca="1" xml:space="preserve"> IF(Table1[[#This Row],[Area]]="El-Shatbi",Table1[[#This Row],[Income]],0)</f>
        <v>6941</v>
      </c>
      <c r="BF480" s="65"/>
      <c r="BG480" s="65">
        <f ca="1" xml:space="preserve"> IF(Table1[[#This Row],[Area]]="el-Hanovil",Table1[[#This Row],[Income]],0)</f>
        <v>0</v>
      </c>
      <c r="BH480" s="65"/>
      <c r="BI480" s="65">
        <f ca="1" xml:space="preserve"> IF(Table1[[#This Row],[Area]]="El-Dekhila",Table1[[#This Row],[Income]],0)</f>
        <v>0</v>
      </c>
      <c r="BJ480" s="66"/>
      <c r="BK480" s="16"/>
      <c r="BL480" s="68">
        <f ca="1"/>
        <v>0</v>
      </c>
      <c r="BM480" s="65"/>
      <c r="BN480" s="65">
        <f ca="1"/>
        <v>1188</v>
      </c>
      <c r="BO480" s="65"/>
      <c r="BP480" s="65">
        <f ca="1"/>
        <v>0</v>
      </c>
      <c r="BQ480" s="65"/>
      <c r="BR480" s="65">
        <f ca="1"/>
        <v>0</v>
      </c>
      <c r="BS480" s="65"/>
      <c r="BT480" s="65">
        <f ca="1"/>
        <v>0</v>
      </c>
      <c r="BU480" s="24"/>
      <c r="BV480" s="65">
        <f ca="1"/>
        <v>0</v>
      </c>
      <c r="BW480" s="19"/>
      <c r="BX480" s="16"/>
      <c r="BY480" s="56">
        <f ca="1">IF(Table1[[#This Row],[Debt]]&gt;Table1[[#This Row],[Income]],1,0)</f>
        <v>0</v>
      </c>
      <c r="BZ480" s="19"/>
      <c r="CA480" s="24"/>
      <c r="CB480" s="76">
        <f t="shared" ca="1" si="207"/>
        <v>32</v>
      </c>
      <c r="CC480" s="24"/>
      <c r="CD480" s="19"/>
      <c r="CE480" s="16"/>
      <c r="CF480" s="16"/>
      <c r="CG480" s="16"/>
      <c r="CH480" s="16"/>
    </row>
    <row r="481" spans="1:86" x14ac:dyDescent="0.35">
      <c r="A481" s="1">
        <f t="shared" ca="1" si="183"/>
        <v>1</v>
      </c>
      <c r="B481" s="1" t="str">
        <f t="shared" ca="1" si="184"/>
        <v>Women</v>
      </c>
      <c r="C481" s="1">
        <f t="shared" ca="1" si="185"/>
        <v>23</v>
      </c>
      <c r="D481" s="1">
        <f t="shared" ca="1" si="186"/>
        <v>4</v>
      </c>
      <c r="E481" s="1" t="str">
        <f t="shared" ca="1" si="187"/>
        <v>IT</v>
      </c>
      <c r="F481" s="1">
        <f t="shared" ca="1" si="188"/>
        <v>3</v>
      </c>
      <c r="G481" s="1" t="str">
        <f t="shared" ca="1" si="189"/>
        <v>university</v>
      </c>
      <c r="H481" s="1">
        <f t="shared" ca="1" si="190"/>
        <v>3</v>
      </c>
      <c r="I481" s="1">
        <f t="shared" ca="1" si="182"/>
        <v>1</v>
      </c>
      <c r="J481" s="70">
        <f t="shared" ca="1" si="191"/>
        <v>6631</v>
      </c>
      <c r="K481" s="1">
        <f t="shared" ca="1" si="192"/>
        <v>5</v>
      </c>
      <c r="L481" s="1" t="str">
        <f t="shared" ca="1" si="193"/>
        <v>Sedi Beshr</v>
      </c>
      <c r="M481" s="70">
        <f t="shared" ca="1" si="194"/>
        <v>33155</v>
      </c>
      <c r="N481" s="70">
        <f t="shared" ca="1" si="195"/>
        <v>19022.091253642619</v>
      </c>
      <c r="O481" s="70">
        <f t="shared" ca="1" si="196"/>
        <v>1311.5879364331199</v>
      </c>
      <c r="P481" s="70">
        <f t="shared" ca="1" si="197"/>
        <v>1281</v>
      </c>
      <c r="Q481" s="70">
        <f t="shared" ca="1" si="198"/>
        <v>9003.8283699973308</v>
      </c>
      <c r="R481" s="70">
        <f t="shared" ca="1" si="199"/>
        <v>1066.2519908216964</v>
      </c>
      <c r="S481" s="70">
        <f t="shared" ca="1" si="200"/>
        <v>35532.839927254812</v>
      </c>
      <c r="T481" s="70">
        <f t="shared" ca="1" si="201"/>
        <v>29306.919623639951</v>
      </c>
      <c r="U481" s="70">
        <f t="shared" ca="1" si="202"/>
        <v>6225.920303614861</v>
      </c>
      <c r="W481" s="7">
        <f t="shared" ca="1" si="203"/>
        <v>1</v>
      </c>
      <c r="X481" s="4">
        <f t="shared" ca="1" si="204"/>
        <v>0</v>
      </c>
      <c r="Y481" s="4"/>
      <c r="Z481" s="4"/>
      <c r="AA481" s="8"/>
      <c r="AC481" s="7">
        <f ca="1">IF(Table1[[#This Row],[field of work]] = "teaching",1,0)</f>
        <v>0</v>
      </c>
      <c r="AD481" s="4">
        <f ca="1">IF(Table1[[#This Row],[field of work]] = "health", 1,0)</f>
        <v>0</v>
      </c>
      <c r="AE481" s="4">
        <f ca="1">IF(Table1[[#This Row],[field of work]] = "construction", 1,0)</f>
        <v>0</v>
      </c>
      <c r="AF481" s="4">
        <f ca="1">IF(Table1[[#This Row],[field of work]] = "IT", 1,0)</f>
        <v>1</v>
      </c>
      <c r="AG481" s="4">
        <f ca="1">IF(Table1[[#This Row],[field of work]] = "general work", 1,0)</f>
        <v>0</v>
      </c>
      <c r="AH481" s="4">
        <f ca="1">IF(Table1[[#This Row],[field of work]] = "agriculture", 1,0)</f>
        <v>0</v>
      </c>
      <c r="AI481" s="4"/>
      <c r="AJ481" s="4"/>
      <c r="AK481" s="4"/>
      <c r="AL481" s="4"/>
      <c r="AM481" s="4"/>
      <c r="AN481" s="4"/>
      <c r="AO481" s="8"/>
      <c r="AP481" s="18">
        <f t="shared" ca="1" si="205"/>
        <v>1311.5879364331199</v>
      </c>
      <c r="AQ481" s="19"/>
      <c r="AR481" s="23">
        <f ca="1">IF(Table1[[#This Row],[Debt]]&gt;$AS$2,1,0)</f>
        <v>1</v>
      </c>
      <c r="AS481" s="24"/>
      <c r="AT481" s="24"/>
      <c r="AU481" s="19"/>
      <c r="AV481" s="24"/>
      <c r="AW481" s="82">
        <f ca="1">Table1[[#This Row],[Mortage left]]/Table1[[#This Row],[Value of the house]]</f>
        <v>0.57373220490552312</v>
      </c>
      <c r="AX481" s="29">
        <f t="shared" ca="1" si="206"/>
        <v>0</v>
      </c>
      <c r="AY481" s="30"/>
      <c r="AZ481" s="19"/>
      <c r="BA481" s="68">
        <f ca="1" xml:space="preserve"> IF(Table1[[#This Row],[Area]]="Sedi Beshr",Table1[[#This Row],[Income]],0)</f>
        <v>6631</v>
      </c>
      <c r="BB481" s="65"/>
      <c r="BC481" s="65">
        <f ca="1" xml:space="preserve"> IF(Table1[[#This Row],[Area]]="Miami",Table1[[#This Row],[Income]],0)</f>
        <v>0</v>
      </c>
      <c r="BD481" s="65"/>
      <c r="BE481" s="65">
        <f ca="1" xml:space="preserve"> IF(Table1[[#This Row],[Area]]="El-Shatbi",Table1[[#This Row],[Income]],0)</f>
        <v>0</v>
      </c>
      <c r="BF481" s="65"/>
      <c r="BG481" s="65">
        <f ca="1" xml:space="preserve"> IF(Table1[[#This Row],[Area]]="el-Hanovil",Table1[[#This Row],[Income]],0)</f>
        <v>0</v>
      </c>
      <c r="BH481" s="65"/>
      <c r="BI481" s="65">
        <f ca="1" xml:space="preserve"> IF(Table1[[#This Row],[Area]]="El-Dekhila",Table1[[#This Row],[Income]],0)</f>
        <v>0</v>
      </c>
      <c r="BJ481" s="66"/>
      <c r="BK481" s="16"/>
      <c r="BL481" s="68">
        <f ca="1"/>
        <v>0</v>
      </c>
      <c r="BM481" s="65"/>
      <c r="BN481" s="65">
        <f ca="1"/>
        <v>6941</v>
      </c>
      <c r="BO481" s="65"/>
      <c r="BP481" s="65">
        <f ca="1"/>
        <v>0</v>
      </c>
      <c r="BQ481" s="65"/>
      <c r="BR481" s="65">
        <f ca="1"/>
        <v>0</v>
      </c>
      <c r="BS481" s="65"/>
      <c r="BT481" s="65">
        <f ca="1"/>
        <v>0</v>
      </c>
      <c r="BU481" s="24"/>
      <c r="BV481" s="65">
        <f ca="1"/>
        <v>0</v>
      </c>
      <c r="BW481" s="19"/>
      <c r="BX481" s="16"/>
      <c r="BY481" s="56">
        <f ca="1">IF(Table1[[#This Row],[Debt]]&gt;Table1[[#This Row],[Income]],1,0)</f>
        <v>1</v>
      </c>
      <c r="BZ481" s="19"/>
      <c r="CA481" s="24"/>
      <c r="CB481" s="76">
        <f t="shared" ca="1" si="207"/>
        <v>29</v>
      </c>
      <c r="CC481" s="24"/>
      <c r="CD481" s="19"/>
      <c r="CE481" s="16"/>
      <c r="CF481" s="16"/>
      <c r="CG481" s="16"/>
      <c r="CH481" s="16"/>
    </row>
    <row r="482" spans="1:86" x14ac:dyDescent="0.35">
      <c r="A482" s="1">
        <f t="shared" ca="1" si="183"/>
        <v>0</v>
      </c>
      <c r="B482" s="1" t="str">
        <f t="shared" ca="1" si="184"/>
        <v>Men</v>
      </c>
      <c r="C482" s="1">
        <f t="shared" ca="1" si="185"/>
        <v>33</v>
      </c>
      <c r="D482" s="1">
        <f t="shared" ca="1" si="186"/>
        <v>3</v>
      </c>
      <c r="E482" s="1" t="str">
        <f t="shared" ca="1" si="187"/>
        <v>teaching</v>
      </c>
      <c r="F482" s="1">
        <f t="shared" ca="1" si="188"/>
        <v>1</v>
      </c>
      <c r="G482" s="1" t="str">
        <f t="shared" ca="1" si="189"/>
        <v>High school</v>
      </c>
      <c r="H482" s="1">
        <f t="shared" ca="1" si="190"/>
        <v>4</v>
      </c>
      <c r="I482" s="1">
        <f t="shared" ca="1" si="182"/>
        <v>2</v>
      </c>
      <c r="J482" s="70">
        <f t="shared" ca="1" si="191"/>
        <v>5608</v>
      </c>
      <c r="K482" s="1">
        <f t="shared" ca="1" si="192"/>
        <v>4</v>
      </c>
      <c r="L482" s="1" t="str">
        <f t="shared" ca="1" si="193"/>
        <v>El-Dekhila</v>
      </c>
      <c r="M482" s="70">
        <f t="shared" ca="1" si="194"/>
        <v>28040</v>
      </c>
      <c r="N482" s="70">
        <f t="shared" ca="1" si="195"/>
        <v>12882.793585102683</v>
      </c>
      <c r="O482" s="70">
        <f t="shared" ca="1" si="196"/>
        <v>318.52029769096436</v>
      </c>
      <c r="P482" s="70">
        <f t="shared" ca="1" si="197"/>
        <v>309</v>
      </c>
      <c r="Q482" s="70">
        <f t="shared" ca="1" si="198"/>
        <v>9747.2961099071272</v>
      </c>
      <c r="R482" s="70">
        <f t="shared" ca="1" si="199"/>
        <v>3496.4288275827093</v>
      </c>
      <c r="S482" s="70">
        <f t="shared" ca="1" si="200"/>
        <v>31854.949125273673</v>
      </c>
      <c r="T482" s="70">
        <f t="shared" ca="1" si="201"/>
        <v>22939.08969500981</v>
      </c>
      <c r="U482" s="70">
        <f t="shared" ca="1" si="202"/>
        <v>8915.859430263863</v>
      </c>
      <c r="W482" s="7">
        <f t="shared" ca="1" si="203"/>
        <v>0</v>
      </c>
      <c r="X482" s="4">
        <f t="shared" ca="1" si="204"/>
        <v>1</v>
      </c>
      <c r="Y482" s="4"/>
      <c r="Z482" s="4"/>
      <c r="AA482" s="8"/>
      <c r="AC482" s="7">
        <f ca="1">IF(Table1[[#This Row],[field of work]] = "teaching",1,0)</f>
        <v>1</v>
      </c>
      <c r="AD482" s="4">
        <f ca="1">IF(Table1[[#This Row],[field of work]] = "health", 1,0)</f>
        <v>0</v>
      </c>
      <c r="AE482" s="4">
        <f ca="1">IF(Table1[[#This Row],[field of work]] = "construction", 1,0)</f>
        <v>0</v>
      </c>
      <c r="AF482" s="4">
        <f ca="1">IF(Table1[[#This Row],[field of work]] = "IT", 1,0)</f>
        <v>0</v>
      </c>
      <c r="AG482" s="4">
        <f ca="1">IF(Table1[[#This Row],[field of work]] = "general work", 1,0)</f>
        <v>0</v>
      </c>
      <c r="AH482" s="4">
        <f ca="1">IF(Table1[[#This Row],[field of work]] = "agriculture", 1,0)</f>
        <v>0</v>
      </c>
      <c r="AI482" s="4"/>
      <c r="AJ482" s="4"/>
      <c r="AK482" s="4"/>
      <c r="AL482" s="4"/>
      <c r="AM482" s="4"/>
      <c r="AN482" s="4"/>
      <c r="AO482" s="8"/>
      <c r="AP482" s="18">
        <f t="shared" ca="1" si="205"/>
        <v>159.26014884548218</v>
      </c>
      <c r="AQ482" s="19"/>
      <c r="AR482" s="23">
        <f ca="1">IF(Table1[[#This Row],[Debt]]&gt;$AS$2,1,0)</f>
        <v>1</v>
      </c>
      <c r="AS482" s="24"/>
      <c r="AT482" s="24"/>
      <c r="AU482" s="19"/>
      <c r="AV482" s="24"/>
      <c r="AW482" s="82">
        <f ca="1">Table1[[#This Row],[Mortage left]]/Table1[[#This Row],[Value of the house]]</f>
        <v>0.45944342314916847</v>
      </c>
      <c r="AX482" s="29">
        <f t="shared" ca="1" si="206"/>
        <v>0</v>
      </c>
      <c r="AY482" s="30"/>
      <c r="AZ482" s="19"/>
      <c r="BA482" s="68">
        <f ca="1" xml:space="preserve"> IF(Table1[[#This Row],[Area]]="Sedi Beshr",Table1[[#This Row],[Income]],0)</f>
        <v>0</v>
      </c>
      <c r="BB482" s="65"/>
      <c r="BC482" s="65">
        <f ca="1" xml:space="preserve"> IF(Table1[[#This Row],[Area]]="Miami",Table1[[#This Row],[Income]],0)</f>
        <v>0</v>
      </c>
      <c r="BD482" s="65"/>
      <c r="BE482" s="65">
        <f ca="1" xml:space="preserve"> IF(Table1[[#This Row],[Area]]="El-Shatbi",Table1[[#This Row],[Income]],0)</f>
        <v>0</v>
      </c>
      <c r="BF482" s="65"/>
      <c r="BG482" s="65">
        <f ca="1" xml:space="preserve"> IF(Table1[[#This Row],[Area]]="el-Hanovil",Table1[[#This Row],[Income]],0)</f>
        <v>0</v>
      </c>
      <c r="BH482" s="65"/>
      <c r="BI482" s="65">
        <f ca="1" xml:space="preserve"> IF(Table1[[#This Row],[Area]]="El-Dekhila",Table1[[#This Row],[Income]],0)</f>
        <v>5608</v>
      </c>
      <c r="BJ482" s="66"/>
      <c r="BK482" s="16"/>
      <c r="BL482" s="68">
        <f ca="1"/>
        <v>0</v>
      </c>
      <c r="BM482" s="65"/>
      <c r="BN482" s="65">
        <f ca="1"/>
        <v>0</v>
      </c>
      <c r="BO482" s="65"/>
      <c r="BP482" s="65">
        <f ca="1"/>
        <v>0</v>
      </c>
      <c r="BQ482" s="65"/>
      <c r="BR482" s="65">
        <f ca="1"/>
        <v>6631</v>
      </c>
      <c r="BS482" s="65"/>
      <c r="BT482" s="65">
        <f ca="1"/>
        <v>0</v>
      </c>
      <c r="BU482" s="24"/>
      <c r="BV482" s="65">
        <f ca="1"/>
        <v>0</v>
      </c>
      <c r="BW482" s="19"/>
      <c r="BX482" s="16"/>
      <c r="BY482" s="56">
        <f ca="1">IF(Table1[[#This Row],[Debt]]&gt;Table1[[#This Row],[Income]],1,0)</f>
        <v>1</v>
      </c>
      <c r="BZ482" s="19"/>
      <c r="CA482" s="24"/>
      <c r="CB482" s="76">
        <f t="shared" ca="1" si="207"/>
        <v>23</v>
      </c>
      <c r="CC482" s="24"/>
      <c r="CD482" s="19"/>
      <c r="CE482" s="16"/>
      <c r="CF482" s="16"/>
      <c r="CG482" s="16"/>
      <c r="CH482" s="16"/>
    </row>
    <row r="483" spans="1:86" x14ac:dyDescent="0.35">
      <c r="A483" s="1">
        <f t="shared" ca="1" si="183"/>
        <v>1</v>
      </c>
      <c r="B483" s="1" t="str">
        <f t="shared" ca="1" si="184"/>
        <v>Women</v>
      </c>
      <c r="C483" s="1">
        <f t="shared" ca="1" si="185"/>
        <v>33</v>
      </c>
      <c r="D483" s="1">
        <f t="shared" ca="1" si="186"/>
        <v>1</v>
      </c>
      <c r="E483" s="1" t="str">
        <f t="shared" ca="1" si="187"/>
        <v>health</v>
      </c>
      <c r="F483" s="1">
        <f t="shared" ca="1" si="188"/>
        <v>4</v>
      </c>
      <c r="G483" s="1" t="str">
        <f t="shared" ca="1" si="189"/>
        <v>technical</v>
      </c>
      <c r="H483" s="1">
        <f t="shared" ca="1" si="190"/>
        <v>2</v>
      </c>
      <c r="I483" s="1">
        <f t="shared" ca="1" si="182"/>
        <v>3</v>
      </c>
      <c r="J483" s="70">
        <f t="shared" ca="1" si="191"/>
        <v>1196</v>
      </c>
      <c r="K483" s="1">
        <f t="shared" ca="1" si="192"/>
        <v>5</v>
      </c>
      <c r="L483" s="1" t="str">
        <f t="shared" ca="1" si="193"/>
        <v>Sedi Beshr</v>
      </c>
      <c r="M483" s="70">
        <f t="shared" ca="1" si="194"/>
        <v>7176</v>
      </c>
      <c r="N483" s="70">
        <f t="shared" ca="1" si="195"/>
        <v>5485.3989231509859</v>
      </c>
      <c r="O483" s="70">
        <f t="shared" ca="1" si="196"/>
        <v>668.28208393468572</v>
      </c>
      <c r="P483" s="70">
        <f t="shared" ca="1" si="197"/>
        <v>258</v>
      </c>
      <c r="Q483" s="70">
        <f t="shared" ca="1" si="198"/>
        <v>2291.2398077364837</v>
      </c>
      <c r="R483" s="70">
        <f t="shared" ca="1" si="199"/>
        <v>1459.2560858326804</v>
      </c>
      <c r="S483" s="70">
        <f t="shared" ca="1" si="200"/>
        <v>9303.5381697673656</v>
      </c>
      <c r="T483" s="70">
        <f t="shared" ca="1" si="201"/>
        <v>8034.6387308874691</v>
      </c>
      <c r="U483" s="70">
        <f t="shared" ca="1" si="202"/>
        <v>1268.8994388798965</v>
      </c>
      <c r="W483" s="7">
        <f t="shared" ca="1" si="203"/>
        <v>1</v>
      </c>
      <c r="X483" s="4">
        <f t="shared" ca="1" si="204"/>
        <v>0</v>
      </c>
      <c r="Y483" s="4"/>
      <c r="Z483" s="4"/>
      <c r="AA483" s="8"/>
      <c r="AC483" s="7">
        <f ca="1">IF(Table1[[#This Row],[field of work]] = "teaching",1,0)</f>
        <v>0</v>
      </c>
      <c r="AD483" s="4">
        <f ca="1">IF(Table1[[#This Row],[field of work]] = "health", 1,0)</f>
        <v>1</v>
      </c>
      <c r="AE483" s="4">
        <f ca="1">IF(Table1[[#This Row],[field of work]] = "construction", 1,0)</f>
        <v>0</v>
      </c>
      <c r="AF483" s="4">
        <f ca="1">IF(Table1[[#This Row],[field of work]] = "IT", 1,0)</f>
        <v>0</v>
      </c>
      <c r="AG483" s="4">
        <f ca="1">IF(Table1[[#This Row],[field of work]] = "general work", 1,0)</f>
        <v>0</v>
      </c>
      <c r="AH483" s="4">
        <f ca="1">IF(Table1[[#This Row],[field of work]] = "agriculture", 1,0)</f>
        <v>0</v>
      </c>
      <c r="AI483" s="4"/>
      <c r="AJ483" s="4"/>
      <c r="AK483" s="4"/>
      <c r="AL483" s="4"/>
      <c r="AM483" s="4"/>
      <c r="AN483" s="4"/>
      <c r="AO483" s="8"/>
      <c r="AP483" s="18">
        <f t="shared" ca="1" si="205"/>
        <v>222.76069464489524</v>
      </c>
      <c r="AQ483" s="19"/>
      <c r="AR483" s="23">
        <f ca="1">IF(Table1[[#This Row],[Debt]]&gt;$AS$2,1,0)</f>
        <v>1</v>
      </c>
      <c r="AS483" s="24"/>
      <c r="AT483" s="24"/>
      <c r="AU483" s="19"/>
      <c r="AV483" s="24"/>
      <c r="AW483" s="82">
        <f ca="1">Table1[[#This Row],[Mortage left]]/Table1[[#This Row],[Value of the house]]</f>
        <v>0.76440899152048303</v>
      </c>
      <c r="AX483" s="29">
        <f t="shared" ca="1" si="206"/>
        <v>0</v>
      </c>
      <c r="AY483" s="30"/>
      <c r="AZ483" s="19"/>
      <c r="BA483" s="68">
        <f ca="1" xml:space="preserve"> IF(Table1[[#This Row],[Area]]="Sedi Beshr",Table1[[#This Row],[Income]],0)</f>
        <v>1196</v>
      </c>
      <c r="BB483" s="65"/>
      <c r="BC483" s="65">
        <f ca="1" xml:space="preserve"> IF(Table1[[#This Row],[Area]]="Miami",Table1[[#This Row],[Income]],0)</f>
        <v>0</v>
      </c>
      <c r="BD483" s="65"/>
      <c r="BE483" s="65">
        <f ca="1" xml:space="preserve"> IF(Table1[[#This Row],[Area]]="El-Shatbi",Table1[[#This Row],[Income]],0)</f>
        <v>0</v>
      </c>
      <c r="BF483" s="65"/>
      <c r="BG483" s="65">
        <f ca="1" xml:space="preserve"> IF(Table1[[#This Row],[Area]]="el-Hanovil",Table1[[#This Row],[Income]],0)</f>
        <v>0</v>
      </c>
      <c r="BH483" s="65"/>
      <c r="BI483" s="65">
        <f ca="1" xml:space="preserve"> IF(Table1[[#This Row],[Area]]="El-Dekhila",Table1[[#This Row],[Income]],0)</f>
        <v>0</v>
      </c>
      <c r="BJ483" s="66"/>
      <c r="BK483" s="16"/>
      <c r="BL483" s="68">
        <f ca="1"/>
        <v>0</v>
      </c>
      <c r="BM483" s="65"/>
      <c r="BN483" s="65">
        <f ca="1"/>
        <v>0</v>
      </c>
      <c r="BO483" s="65"/>
      <c r="BP483" s="65">
        <f ca="1"/>
        <v>5608</v>
      </c>
      <c r="BQ483" s="65"/>
      <c r="BR483" s="65">
        <f ca="1"/>
        <v>0</v>
      </c>
      <c r="BS483" s="65"/>
      <c r="BT483" s="65">
        <f ca="1"/>
        <v>0</v>
      </c>
      <c r="BU483" s="24"/>
      <c r="BV483" s="65">
        <f ca="1"/>
        <v>0</v>
      </c>
      <c r="BW483" s="19"/>
      <c r="BX483" s="16"/>
      <c r="BY483" s="56">
        <f ca="1">IF(Table1[[#This Row],[Debt]]&gt;Table1[[#This Row],[Income]],1,0)</f>
        <v>1</v>
      </c>
      <c r="BZ483" s="19"/>
      <c r="CA483" s="24"/>
      <c r="CB483" s="76">
        <f t="shared" ca="1" si="207"/>
        <v>33</v>
      </c>
      <c r="CC483" s="24"/>
      <c r="CD483" s="19"/>
      <c r="CE483" s="16"/>
      <c r="CF483" s="16"/>
      <c r="CG483" s="16"/>
      <c r="CH483" s="16"/>
    </row>
    <row r="484" spans="1:86" x14ac:dyDescent="0.35">
      <c r="A484" s="1">
        <f t="shared" ca="1" si="183"/>
        <v>0</v>
      </c>
      <c r="B484" s="1" t="str">
        <f t="shared" ca="1" si="184"/>
        <v>Men</v>
      </c>
      <c r="C484" s="1">
        <f t="shared" ca="1" si="185"/>
        <v>28</v>
      </c>
      <c r="D484" s="1">
        <f t="shared" ca="1" si="186"/>
        <v>2</v>
      </c>
      <c r="E484" s="1" t="str">
        <f t="shared" ca="1" si="187"/>
        <v>construction</v>
      </c>
      <c r="F484" s="1">
        <f t="shared" ca="1" si="188"/>
        <v>1</v>
      </c>
      <c r="G484" s="1" t="str">
        <f t="shared" ca="1" si="189"/>
        <v>High school</v>
      </c>
      <c r="H484" s="1">
        <f t="shared" ca="1" si="190"/>
        <v>2</v>
      </c>
      <c r="I484" s="1">
        <f t="shared" ca="1" si="182"/>
        <v>1</v>
      </c>
      <c r="J484" s="70">
        <f t="shared" ca="1" si="191"/>
        <v>5459</v>
      </c>
      <c r="K484" s="1">
        <f t="shared" ca="1" si="192"/>
        <v>2</v>
      </c>
      <c r="L484" s="1" t="str">
        <f t="shared" ca="1" si="193"/>
        <v>Miami</v>
      </c>
      <c r="M484" s="70">
        <f t="shared" ca="1" si="194"/>
        <v>27295</v>
      </c>
      <c r="N484" s="70">
        <f t="shared" ca="1" si="195"/>
        <v>20522.902539276529</v>
      </c>
      <c r="O484" s="70">
        <f t="shared" ca="1" si="196"/>
        <v>773.15772283139097</v>
      </c>
      <c r="P484" s="70">
        <f t="shared" ca="1" si="197"/>
        <v>361</v>
      </c>
      <c r="Q484" s="70">
        <f t="shared" ca="1" si="198"/>
        <v>7206.7787901893616</v>
      </c>
      <c r="R484" s="70">
        <f t="shared" ca="1" si="199"/>
        <v>3515.660857785173</v>
      </c>
      <c r="S484" s="70">
        <f t="shared" ca="1" si="200"/>
        <v>31583.818580616564</v>
      </c>
      <c r="T484" s="70">
        <f t="shared" ca="1" si="201"/>
        <v>28090.68132946589</v>
      </c>
      <c r="U484" s="70">
        <f t="shared" ca="1" si="202"/>
        <v>3493.1372511506743</v>
      </c>
      <c r="W484" s="7">
        <f t="shared" ca="1" si="203"/>
        <v>0</v>
      </c>
      <c r="X484" s="4">
        <f t="shared" ca="1" si="204"/>
        <v>1</v>
      </c>
      <c r="Y484" s="4"/>
      <c r="Z484" s="4"/>
      <c r="AA484" s="8"/>
      <c r="AC484" s="7">
        <f ca="1">IF(Table1[[#This Row],[field of work]] = "teaching",1,0)</f>
        <v>0</v>
      </c>
      <c r="AD484" s="4">
        <f ca="1">IF(Table1[[#This Row],[field of work]] = "health", 1,0)</f>
        <v>0</v>
      </c>
      <c r="AE484" s="4">
        <f ca="1">IF(Table1[[#This Row],[field of work]] = "construction", 1,0)</f>
        <v>1</v>
      </c>
      <c r="AF484" s="4">
        <f ca="1">IF(Table1[[#This Row],[field of work]] = "IT", 1,0)</f>
        <v>0</v>
      </c>
      <c r="AG484" s="4">
        <f ca="1">IF(Table1[[#This Row],[field of work]] = "general work", 1,0)</f>
        <v>0</v>
      </c>
      <c r="AH484" s="4">
        <f ca="1">IF(Table1[[#This Row],[field of work]] = "agriculture", 1,0)</f>
        <v>0</v>
      </c>
      <c r="AI484" s="4"/>
      <c r="AJ484" s="4"/>
      <c r="AK484" s="4"/>
      <c r="AL484" s="4"/>
      <c r="AM484" s="4"/>
      <c r="AN484" s="4"/>
      <c r="AO484" s="8"/>
      <c r="AP484" s="18">
        <f t="shared" ca="1" si="205"/>
        <v>773.15772283139097</v>
      </c>
      <c r="AQ484" s="19"/>
      <c r="AR484" s="23">
        <f ca="1">IF(Table1[[#This Row],[Debt]]&gt;$AS$2,1,0)</f>
        <v>1</v>
      </c>
      <c r="AS484" s="24"/>
      <c r="AT484" s="24"/>
      <c r="AU484" s="19"/>
      <c r="AV484" s="24"/>
      <c r="AW484" s="82">
        <f ca="1">Table1[[#This Row],[Mortage left]]/Table1[[#This Row],[Value of the house]]</f>
        <v>0.75189238099565958</v>
      </c>
      <c r="AX484" s="29">
        <f t="shared" ca="1" si="206"/>
        <v>0</v>
      </c>
      <c r="AY484" s="30"/>
      <c r="AZ484" s="19"/>
      <c r="BA484" s="68">
        <f ca="1" xml:space="preserve"> IF(Table1[[#This Row],[Area]]="Sedi Beshr",Table1[[#This Row],[Income]],0)</f>
        <v>0</v>
      </c>
      <c r="BB484" s="65"/>
      <c r="BC484" s="65">
        <f ca="1" xml:space="preserve"> IF(Table1[[#This Row],[Area]]="Miami",Table1[[#This Row],[Income]],0)</f>
        <v>5459</v>
      </c>
      <c r="BD484" s="65"/>
      <c r="BE484" s="65">
        <f ca="1" xml:space="preserve"> IF(Table1[[#This Row],[Area]]="El-Shatbi",Table1[[#This Row],[Income]],0)</f>
        <v>0</v>
      </c>
      <c r="BF484" s="65"/>
      <c r="BG484" s="65">
        <f ca="1" xml:space="preserve"> IF(Table1[[#This Row],[Area]]="el-Hanovil",Table1[[#This Row],[Income]],0)</f>
        <v>0</v>
      </c>
      <c r="BH484" s="65"/>
      <c r="BI484" s="65">
        <f ca="1" xml:space="preserve"> IF(Table1[[#This Row],[Area]]="El-Dekhila",Table1[[#This Row],[Income]],0)</f>
        <v>0</v>
      </c>
      <c r="BJ484" s="66"/>
      <c r="BK484" s="16"/>
      <c r="BL484" s="68">
        <f ca="1"/>
        <v>1196</v>
      </c>
      <c r="BM484" s="65"/>
      <c r="BN484" s="65">
        <f ca="1"/>
        <v>0</v>
      </c>
      <c r="BO484" s="65"/>
      <c r="BP484" s="65">
        <f ca="1"/>
        <v>0</v>
      </c>
      <c r="BQ484" s="65"/>
      <c r="BR484" s="65">
        <f ca="1"/>
        <v>0</v>
      </c>
      <c r="BS484" s="65"/>
      <c r="BT484" s="65">
        <f ca="1"/>
        <v>0</v>
      </c>
      <c r="BU484" s="24"/>
      <c r="BV484" s="65">
        <f ca="1"/>
        <v>0</v>
      </c>
      <c r="BW484" s="19"/>
      <c r="BX484" s="16"/>
      <c r="BY484" s="56">
        <f ca="1">IF(Table1[[#This Row],[Debt]]&gt;Table1[[#This Row],[Income]],1,0)</f>
        <v>1</v>
      </c>
      <c r="BZ484" s="19"/>
      <c r="CA484" s="24"/>
      <c r="CB484" s="76">
        <f t="shared" ca="1" si="207"/>
        <v>33</v>
      </c>
      <c r="CC484" s="24"/>
      <c r="CD484" s="19"/>
      <c r="CE484" s="16"/>
      <c r="CF484" s="16"/>
      <c r="CG484" s="16"/>
      <c r="CH484" s="16"/>
    </row>
    <row r="485" spans="1:86" x14ac:dyDescent="0.35">
      <c r="A485" s="1">
        <f t="shared" ca="1" si="183"/>
        <v>0</v>
      </c>
      <c r="B485" s="1" t="str">
        <f t="shared" ca="1" si="184"/>
        <v>Men</v>
      </c>
      <c r="C485" s="1">
        <f t="shared" ca="1" si="185"/>
        <v>36</v>
      </c>
      <c r="D485" s="1">
        <f t="shared" ca="1" si="186"/>
        <v>4</v>
      </c>
      <c r="E485" s="1" t="str">
        <f t="shared" ca="1" si="187"/>
        <v>IT</v>
      </c>
      <c r="F485" s="1">
        <f t="shared" ca="1" si="188"/>
        <v>4</v>
      </c>
      <c r="G485" s="1" t="str">
        <f t="shared" ca="1" si="189"/>
        <v>technical</v>
      </c>
      <c r="H485" s="1">
        <f t="shared" ca="1" si="190"/>
        <v>3</v>
      </c>
      <c r="I485" s="1">
        <f t="shared" ca="1" si="182"/>
        <v>2</v>
      </c>
      <c r="J485" s="70">
        <f t="shared" ca="1" si="191"/>
        <v>5945</v>
      </c>
      <c r="K485" s="1">
        <f t="shared" ca="1" si="192"/>
        <v>2</v>
      </c>
      <c r="L485" s="1" t="str">
        <f t="shared" ca="1" si="193"/>
        <v>Miami</v>
      </c>
      <c r="M485" s="70">
        <f t="shared" ca="1" si="194"/>
        <v>17835</v>
      </c>
      <c r="N485" s="70">
        <f t="shared" ca="1" si="195"/>
        <v>3698.0269475195969</v>
      </c>
      <c r="O485" s="70">
        <f t="shared" ca="1" si="196"/>
        <v>10947.955510203437</v>
      </c>
      <c r="P485" s="70">
        <f t="shared" ca="1" si="197"/>
        <v>6626</v>
      </c>
      <c r="Q485" s="70">
        <f t="shared" ca="1" si="198"/>
        <v>7986.2874124362797</v>
      </c>
      <c r="R485" s="70">
        <f t="shared" ca="1" si="199"/>
        <v>3532.5010480042574</v>
      </c>
      <c r="S485" s="70">
        <f t="shared" ca="1" si="200"/>
        <v>32315.456558207694</v>
      </c>
      <c r="T485" s="70">
        <f t="shared" ca="1" si="201"/>
        <v>18310.314359955875</v>
      </c>
      <c r="U485" s="70">
        <f t="shared" ca="1" si="202"/>
        <v>14005.142198251819</v>
      </c>
      <c r="W485" s="7">
        <f t="shared" ca="1" si="203"/>
        <v>0</v>
      </c>
      <c r="X485" s="4">
        <f t="shared" ca="1" si="204"/>
        <v>1</v>
      </c>
      <c r="Y485" s="4"/>
      <c r="Z485" s="4"/>
      <c r="AA485" s="8"/>
      <c r="AC485" s="7">
        <f ca="1">IF(Table1[[#This Row],[field of work]] = "teaching",1,0)</f>
        <v>0</v>
      </c>
      <c r="AD485" s="4">
        <f ca="1">IF(Table1[[#This Row],[field of work]] = "health", 1,0)</f>
        <v>0</v>
      </c>
      <c r="AE485" s="4">
        <f ca="1">IF(Table1[[#This Row],[field of work]] = "construction", 1,0)</f>
        <v>0</v>
      </c>
      <c r="AF485" s="4">
        <f ca="1">IF(Table1[[#This Row],[field of work]] = "IT", 1,0)</f>
        <v>1</v>
      </c>
      <c r="AG485" s="4">
        <f ca="1">IF(Table1[[#This Row],[field of work]] = "general work", 1,0)</f>
        <v>0</v>
      </c>
      <c r="AH485" s="4">
        <f ca="1">IF(Table1[[#This Row],[field of work]] = "agriculture", 1,0)</f>
        <v>0</v>
      </c>
      <c r="AI485" s="4"/>
      <c r="AJ485" s="4"/>
      <c r="AK485" s="4"/>
      <c r="AL485" s="4"/>
      <c r="AM485" s="4"/>
      <c r="AN485" s="4"/>
      <c r="AO485" s="8"/>
      <c r="AP485" s="18">
        <f t="shared" ca="1" si="205"/>
        <v>5473.9777551017187</v>
      </c>
      <c r="AQ485" s="19"/>
      <c r="AR485" s="23">
        <f ca="1">IF(Table1[[#This Row],[Debt]]&gt;$AS$2,1,0)</f>
        <v>1</v>
      </c>
      <c r="AS485" s="24"/>
      <c r="AT485" s="24"/>
      <c r="AU485" s="19"/>
      <c r="AV485" s="24"/>
      <c r="AW485" s="82">
        <f ca="1">Table1[[#This Row],[Mortage left]]/Table1[[#This Row],[Value of the house]]</f>
        <v>0.20734661886849437</v>
      </c>
      <c r="AX485" s="29">
        <f t="shared" ca="1" si="206"/>
        <v>1</v>
      </c>
      <c r="AY485" s="30"/>
      <c r="AZ485" s="19"/>
      <c r="BA485" s="68">
        <f ca="1" xml:space="preserve"> IF(Table1[[#This Row],[Area]]="Sedi Beshr",Table1[[#This Row],[Income]],0)</f>
        <v>0</v>
      </c>
      <c r="BB485" s="65"/>
      <c r="BC485" s="65">
        <f ca="1" xml:space="preserve"> IF(Table1[[#This Row],[Area]]="Miami",Table1[[#This Row],[Income]],0)</f>
        <v>5945</v>
      </c>
      <c r="BD485" s="65"/>
      <c r="BE485" s="65">
        <f ca="1" xml:space="preserve"> IF(Table1[[#This Row],[Area]]="El-Shatbi",Table1[[#This Row],[Income]],0)</f>
        <v>0</v>
      </c>
      <c r="BF485" s="65"/>
      <c r="BG485" s="65">
        <f ca="1" xml:space="preserve"> IF(Table1[[#This Row],[Area]]="el-Hanovil",Table1[[#This Row],[Income]],0)</f>
        <v>0</v>
      </c>
      <c r="BH485" s="65"/>
      <c r="BI485" s="65">
        <f ca="1" xml:space="preserve"> IF(Table1[[#This Row],[Area]]="El-Dekhila",Table1[[#This Row],[Income]],0)</f>
        <v>0</v>
      </c>
      <c r="BJ485" s="66"/>
      <c r="BK485" s="16"/>
      <c r="BL485" s="68">
        <f ca="1"/>
        <v>0</v>
      </c>
      <c r="BM485" s="65"/>
      <c r="BN485" s="65">
        <f ca="1"/>
        <v>5459</v>
      </c>
      <c r="BO485" s="65"/>
      <c r="BP485" s="65">
        <f ca="1"/>
        <v>0</v>
      </c>
      <c r="BQ485" s="65"/>
      <c r="BR485" s="65">
        <f ca="1"/>
        <v>0</v>
      </c>
      <c r="BS485" s="65"/>
      <c r="BT485" s="65">
        <f ca="1"/>
        <v>0</v>
      </c>
      <c r="BU485" s="24"/>
      <c r="BV485" s="65">
        <f ca="1"/>
        <v>0</v>
      </c>
      <c r="BW485" s="19"/>
      <c r="BX485" s="16"/>
      <c r="BY485" s="56">
        <f ca="1">IF(Table1[[#This Row],[Debt]]&gt;Table1[[#This Row],[Income]],1,0)</f>
        <v>1</v>
      </c>
      <c r="BZ485" s="19"/>
      <c r="CA485" s="24"/>
      <c r="CB485" s="76">
        <f t="shared" ca="1" si="207"/>
        <v>28</v>
      </c>
      <c r="CC485" s="24"/>
      <c r="CD485" s="19"/>
      <c r="CE485" s="16"/>
      <c r="CF485" s="16"/>
      <c r="CG485" s="16"/>
      <c r="CH485" s="16"/>
    </row>
    <row r="486" spans="1:86" x14ac:dyDescent="0.35">
      <c r="A486" s="1">
        <f t="shared" ca="1" si="183"/>
        <v>0</v>
      </c>
      <c r="B486" s="1" t="str">
        <f t="shared" ca="1" si="184"/>
        <v>Men</v>
      </c>
      <c r="C486" s="1">
        <f t="shared" ca="1" si="185"/>
        <v>25</v>
      </c>
      <c r="D486" s="1">
        <f t="shared" ca="1" si="186"/>
        <v>3</v>
      </c>
      <c r="E486" s="1" t="str">
        <f t="shared" ca="1" si="187"/>
        <v>teaching</v>
      </c>
      <c r="F486" s="1">
        <f t="shared" ca="1" si="188"/>
        <v>3</v>
      </c>
      <c r="G486" s="1" t="str">
        <f t="shared" ca="1" si="189"/>
        <v>university</v>
      </c>
      <c r="H486" s="1">
        <f t="shared" ca="1" si="190"/>
        <v>0</v>
      </c>
      <c r="I486" s="1">
        <f t="shared" ca="1" si="182"/>
        <v>1</v>
      </c>
      <c r="J486" s="70">
        <f t="shared" ca="1" si="191"/>
        <v>6326</v>
      </c>
      <c r="K486" s="1">
        <f t="shared" ca="1" si="192"/>
        <v>1</v>
      </c>
      <c r="L486" s="1" t="str">
        <f t="shared" ca="1" si="193"/>
        <v>El-Shatbi</v>
      </c>
      <c r="M486" s="70">
        <f t="shared" ca="1" si="194"/>
        <v>25304</v>
      </c>
      <c r="N486" s="70">
        <f t="shared" ca="1" si="195"/>
        <v>15743.213378899683</v>
      </c>
      <c r="O486" s="70">
        <f t="shared" ca="1" si="196"/>
        <v>1421.5439586450889</v>
      </c>
      <c r="P486" s="70">
        <f t="shared" ca="1" si="197"/>
        <v>19</v>
      </c>
      <c r="Q486" s="70">
        <f t="shared" ca="1" si="198"/>
        <v>11847.217272397989</v>
      </c>
      <c r="R486" s="70">
        <f t="shared" ca="1" si="199"/>
        <v>409.04593556789007</v>
      </c>
      <c r="S486" s="70">
        <f t="shared" ca="1" si="200"/>
        <v>27134.589894212979</v>
      </c>
      <c r="T486" s="70">
        <f t="shared" ca="1" si="201"/>
        <v>27609.430651297673</v>
      </c>
      <c r="U486" s="70">
        <f t="shared" ca="1" si="202"/>
        <v>-474.84075708469391</v>
      </c>
      <c r="W486" s="7">
        <f t="shared" ca="1" si="203"/>
        <v>0</v>
      </c>
      <c r="X486" s="4">
        <f t="shared" ca="1" si="204"/>
        <v>1</v>
      </c>
      <c r="Y486" s="4"/>
      <c r="Z486" s="4"/>
      <c r="AA486" s="8"/>
      <c r="AC486" s="7">
        <f ca="1">IF(Table1[[#This Row],[field of work]] = "teaching",1,0)</f>
        <v>1</v>
      </c>
      <c r="AD486" s="4">
        <f ca="1">IF(Table1[[#This Row],[field of work]] = "health", 1,0)</f>
        <v>0</v>
      </c>
      <c r="AE486" s="4">
        <f ca="1">IF(Table1[[#This Row],[field of work]] = "construction", 1,0)</f>
        <v>0</v>
      </c>
      <c r="AF486" s="4">
        <f ca="1">IF(Table1[[#This Row],[field of work]] = "IT", 1,0)</f>
        <v>0</v>
      </c>
      <c r="AG486" s="4">
        <f ca="1">IF(Table1[[#This Row],[field of work]] = "general work", 1,0)</f>
        <v>0</v>
      </c>
      <c r="AH486" s="4">
        <f ca="1">IF(Table1[[#This Row],[field of work]] = "agriculture", 1,0)</f>
        <v>0</v>
      </c>
      <c r="AI486" s="4"/>
      <c r="AJ486" s="4"/>
      <c r="AK486" s="4"/>
      <c r="AL486" s="4"/>
      <c r="AM486" s="4"/>
      <c r="AN486" s="4"/>
      <c r="AO486" s="8"/>
      <c r="AP486" s="18">
        <f t="shared" ca="1" si="205"/>
        <v>1421.5439586450889</v>
      </c>
      <c r="AQ486" s="19"/>
      <c r="AR486" s="23">
        <f ca="1">IF(Table1[[#This Row],[Debt]]&gt;$AS$2,1,0)</f>
        <v>1</v>
      </c>
      <c r="AS486" s="24"/>
      <c r="AT486" s="24"/>
      <c r="AU486" s="19"/>
      <c r="AV486" s="24"/>
      <c r="AW486" s="82">
        <f ca="1">Table1[[#This Row],[Mortage left]]/Table1[[#This Row],[Value of the house]]</f>
        <v>0.62216303267861539</v>
      </c>
      <c r="AX486" s="29">
        <f t="shared" ca="1" si="206"/>
        <v>0</v>
      </c>
      <c r="AY486" s="30"/>
      <c r="AZ486" s="19"/>
      <c r="BA486" s="68">
        <f ca="1" xml:space="preserve"> IF(Table1[[#This Row],[Area]]="Sedi Beshr",Table1[[#This Row],[Income]],0)</f>
        <v>0</v>
      </c>
      <c r="BB486" s="65"/>
      <c r="BC486" s="65">
        <f ca="1" xml:space="preserve"> IF(Table1[[#This Row],[Area]]="Miami",Table1[[#This Row],[Income]],0)</f>
        <v>0</v>
      </c>
      <c r="BD486" s="65"/>
      <c r="BE486" s="65">
        <f ca="1" xml:space="preserve"> IF(Table1[[#This Row],[Area]]="El-Shatbi",Table1[[#This Row],[Income]],0)</f>
        <v>6326</v>
      </c>
      <c r="BF486" s="65"/>
      <c r="BG486" s="65">
        <f ca="1" xml:space="preserve"> IF(Table1[[#This Row],[Area]]="el-Hanovil",Table1[[#This Row],[Income]],0)</f>
        <v>0</v>
      </c>
      <c r="BH486" s="65"/>
      <c r="BI486" s="65">
        <f ca="1" xml:space="preserve"> IF(Table1[[#This Row],[Area]]="El-Dekhila",Table1[[#This Row],[Income]],0)</f>
        <v>0</v>
      </c>
      <c r="BJ486" s="66"/>
      <c r="BK486" s="16"/>
      <c r="BL486" s="68">
        <f ca="1"/>
        <v>0</v>
      </c>
      <c r="BM486" s="65"/>
      <c r="BN486" s="65">
        <f ca="1"/>
        <v>0</v>
      </c>
      <c r="BO486" s="65"/>
      <c r="BP486" s="65">
        <f ca="1"/>
        <v>0</v>
      </c>
      <c r="BQ486" s="65"/>
      <c r="BR486" s="65">
        <f ca="1"/>
        <v>5945</v>
      </c>
      <c r="BS486" s="65"/>
      <c r="BT486" s="65">
        <f ca="1"/>
        <v>0</v>
      </c>
      <c r="BU486" s="24"/>
      <c r="BV486" s="65">
        <f ca="1"/>
        <v>0</v>
      </c>
      <c r="BW486" s="19"/>
      <c r="BX486" s="16"/>
      <c r="BY486" s="56">
        <f ca="1">IF(Table1[[#This Row],[Debt]]&gt;Table1[[#This Row],[Income]],1,0)</f>
        <v>1</v>
      </c>
      <c r="BZ486" s="19"/>
      <c r="CA486" s="24"/>
      <c r="CB486" s="76">
        <f t="shared" ca="1" si="207"/>
        <v>36</v>
      </c>
      <c r="CC486" s="24"/>
      <c r="CD486" s="19"/>
      <c r="CE486" s="16"/>
      <c r="CF486" s="16"/>
      <c r="CG486" s="16"/>
      <c r="CH486" s="16"/>
    </row>
    <row r="487" spans="1:86" x14ac:dyDescent="0.35">
      <c r="A487" s="1">
        <f t="shared" ca="1" si="183"/>
        <v>1</v>
      </c>
      <c r="B487" s="1" t="str">
        <f t="shared" ca="1" si="184"/>
        <v>Women</v>
      </c>
      <c r="C487" s="1">
        <f t="shared" ca="1" si="185"/>
        <v>27</v>
      </c>
      <c r="D487" s="1">
        <f t="shared" ca="1" si="186"/>
        <v>2</v>
      </c>
      <c r="E487" s="1" t="str">
        <f t="shared" ca="1" si="187"/>
        <v>construction</v>
      </c>
      <c r="F487" s="1">
        <f t="shared" ca="1" si="188"/>
        <v>3</v>
      </c>
      <c r="G487" s="1" t="str">
        <f t="shared" ca="1" si="189"/>
        <v>university</v>
      </c>
      <c r="H487" s="1">
        <f t="shared" ca="1" si="190"/>
        <v>3</v>
      </c>
      <c r="I487" s="1">
        <f t="shared" ca="1" si="182"/>
        <v>1</v>
      </c>
      <c r="J487" s="70">
        <f t="shared" ca="1" si="191"/>
        <v>4848</v>
      </c>
      <c r="K487" s="1">
        <f t="shared" ca="1" si="192"/>
        <v>5</v>
      </c>
      <c r="L487" s="1" t="str">
        <f t="shared" ca="1" si="193"/>
        <v>Sedi Beshr</v>
      </c>
      <c r="M487" s="70">
        <f t="shared" ca="1" si="194"/>
        <v>14544</v>
      </c>
      <c r="N487" s="70">
        <f t="shared" ca="1" si="195"/>
        <v>13046.318721387364</v>
      </c>
      <c r="O487" s="70">
        <f t="shared" ca="1" si="196"/>
        <v>749.32835187206206</v>
      </c>
      <c r="P487" s="70">
        <f t="shared" ca="1" si="197"/>
        <v>436</v>
      </c>
      <c r="Q487" s="70">
        <f t="shared" ca="1" si="198"/>
        <v>6117.3575570683834</v>
      </c>
      <c r="R487" s="70">
        <f t="shared" ca="1" si="199"/>
        <v>5328.7294245721851</v>
      </c>
      <c r="S487" s="70">
        <f t="shared" ca="1" si="200"/>
        <v>20622.057776444246</v>
      </c>
      <c r="T487" s="70">
        <f t="shared" ca="1" si="201"/>
        <v>19599.676278455747</v>
      </c>
      <c r="U487" s="70">
        <f t="shared" ca="1" si="202"/>
        <v>1022.3814979884992</v>
      </c>
      <c r="W487" s="7">
        <f t="shared" ca="1" si="203"/>
        <v>1</v>
      </c>
      <c r="X487" s="4">
        <f t="shared" ca="1" si="204"/>
        <v>0</v>
      </c>
      <c r="Y487" s="4"/>
      <c r="Z487" s="4"/>
      <c r="AA487" s="8"/>
      <c r="AC487" s="7">
        <f ca="1">IF(Table1[[#This Row],[field of work]] = "teaching",1,0)</f>
        <v>0</v>
      </c>
      <c r="AD487" s="4">
        <f ca="1">IF(Table1[[#This Row],[field of work]] = "health", 1,0)</f>
        <v>0</v>
      </c>
      <c r="AE487" s="4">
        <f ca="1">IF(Table1[[#This Row],[field of work]] = "construction", 1,0)</f>
        <v>1</v>
      </c>
      <c r="AF487" s="4">
        <f ca="1">IF(Table1[[#This Row],[field of work]] = "IT", 1,0)</f>
        <v>0</v>
      </c>
      <c r="AG487" s="4">
        <f ca="1">IF(Table1[[#This Row],[field of work]] = "general work", 1,0)</f>
        <v>0</v>
      </c>
      <c r="AH487" s="4">
        <f ca="1">IF(Table1[[#This Row],[field of work]] = "agriculture", 1,0)</f>
        <v>0</v>
      </c>
      <c r="AI487" s="4"/>
      <c r="AJ487" s="4"/>
      <c r="AK487" s="4"/>
      <c r="AL487" s="4"/>
      <c r="AM487" s="4"/>
      <c r="AN487" s="4"/>
      <c r="AO487" s="8"/>
      <c r="AP487" s="18">
        <f t="shared" ca="1" si="205"/>
        <v>749.32835187206206</v>
      </c>
      <c r="AQ487" s="19"/>
      <c r="AR487" s="23">
        <f ca="1">IF(Table1[[#This Row],[Debt]]&gt;$AS$2,1,0)</f>
        <v>1</v>
      </c>
      <c r="AS487" s="24"/>
      <c r="AT487" s="24"/>
      <c r="AU487" s="19"/>
      <c r="AV487" s="24"/>
      <c r="AW487" s="82">
        <f ca="1">Table1[[#This Row],[Mortage left]]/Table1[[#This Row],[Value of the house]]</f>
        <v>0.89702411450683195</v>
      </c>
      <c r="AX487" s="29">
        <f t="shared" ca="1" si="206"/>
        <v>0</v>
      </c>
      <c r="AY487" s="30"/>
      <c r="AZ487" s="19"/>
      <c r="BA487" s="68">
        <f ca="1" xml:space="preserve"> IF(Table1[[#This Row],[Area]]="Sedi Beshr",Table1[[#This Row],[Income]],0)</f>
        <v>4848</v>
      </c>
      <c r="BB487" s="65"/>
      <c r="BC487" s="65">
        <f ca="1" xml:space="preserve"> IF(Table1[[#This Row],[Area]]="Miami",Table1[[#This Row],[Income]],0)</f>
        <v>0</v>
      </c>
      <c r="BD487" s="65"/>
      <c r="BE487" s="65">
        <f ca="1" xml:space="preserve"> IF(Table1[[#This Row],[Area]]="El-Shatbi",Table1[[#This Row],[Income]],0)</f>
        <v>0</v>
      </c>
      <c r="BF487" s="65"/>
      <c r="BG487" s="65">
        <f ca="1" xml:space="preserve"> IF(Table1[[#This Row],[Area]]="el-Hanovil",Table1[[#This Row],[Income]],0)</f>
        <v>0</v>
      </c>
      <c r="BH487" s="65"/>
      <c r="BI487" s="65">
        <f ca="1" xml:space="preserve"> IF(Table1[[#This Row],[Area]]="El-Dekhila",Table1[[#This Row],[Income]],0)</f>
        <v>0</v>
      </c>
      <c r="BJ487" s="66"/>
      <c r="BK487" s="16"/>
      <c r="BL487" s="68">
        <f ca="1"/>
        <v>0</v>
      </c>
      <c r="BM487" s="65"/>
      <c r="BN487" s="65">
        <f ca="1"/>
        <v>0</v>
      </c>
      <c r="BO487" s="65"/>
      <c r="BP487" s="65">
        <f ca="1"/>
        <v>6326</v>
      </c>
      <c r="BQ487" s="65"/>
      <c r="BR487" s="65">
        <f ca="1"/>
        <v>0</v>
      </c>
      <c r="BS487" s="65"/>
      <c r="BT487" s="65">
        <f ca="1"/>
        <v>0</v>
      </c>
      <c r="BU487" s="24"/>
      <c r="BV487" s="65">
        <f ca="1"/>
        <v>0</v>
      </c>
      <c r="BW487" s="19"/>
      <c r="BX487" s="16"/>
      <c r="BY487" s="56">
        <f ca="1">IF(Table1[[#This Row],[Debt]]&gt;Table1[[#This Row],[Income]],1,0)</f>
        <v>1</v>
      </c>
      <c r="BZ487" s="19"/>
      <c r="CA487" s="24"/>
      <c r="CB487" s="76">
        <f t="shared" ca="1" si="207"/>
        <v>0</v>
      </c>
      <c r="CC487" s="24"/>
      <c r="CD487" s="19"/>
      <c r="CE487" s="16"/>
      <c r="CF487" s="16"/>
      <c r="CG487" s="16"/>
      <c r="CH487" s="16"/>
    </row>
    <row r="488" spans="1:86" x14ac:dyDescent="0.35">
      <c r="A488" s="1">
        <f t="shared" ca="1" si="183"/>
        <v>1</v>
      </c>
      <c r="B488" s="1" t="str">
        <f t="shared" ca="1" si="184"/>
        <v>Women</v>
      </c>
      <c r="C488" s="1">
        <f t="shared" ca="1" si="185"/>
        <v>33</v>
      </c>
      <c r="D488" s="1">
        <f t="shared" ca="1" si="186"/>
        <v>3</v>
      </c>
      <c r="E488" s="1" t="str">
        <f t="shared" ca="1" si="187"/>
        <v>teaching</v>
      </c>
      <c r="F488" s="1">
        <f t="shared" ca="1" si="188"/>
        <v>2</v>
      </c>
      <c r="G488" s="1" t="str">
        <f t="shared" ca="1" si="189"/>
        <v>college</v>
      </c>
      <c r="H488" s="1">
        <f t="shared" ca="1" si="190"/>
        <v>2</v>
      </c>
      <c r="I488" s="1">
        <f t="shared" ca="1" si="182"/>
        <v>3</v>
      </c>
      <c r="J488" s="70">
        <f t="shared" ca="1" si="191"/>
        <v>3915</v>
      </c>
      <c r="K488" s="1">
        <f t="shared" ca="1" si="192"/>
        <v>3</v>
      </c>
      <c r="L488" s="1" t="str">
        <f t="shared" ca="1" si="193"/>
        <v>El-Hanovil</v>
      </c>
      <c r="M488" s="70">
        <f t="shared" ca="1" si="194"/>
        <v>11745</v>
      </c>
      <c r="N488" s="70">
        <f t="shared" ca="1" si="195"/>
        <v>6788.9662792594472</v>
      </c>
      <c r="O488" s="70">
        <f t="shared" ca="1" si="196"/>
        <v>10656.377148864904</v>
      </c>
      <c r="P488" s="70">
        <f t="shared" ca="1" si="197"/>
        <v>2779</v>
      </c>
      <c r="Q488" s="70">
        <f t="shared" ca="1" si="198"/>
        <v>1401.6669640074529</v>
      </c>
      <c r="R488" s="70">
        <f t="shared" ca="1" si="199"/>
        <v>3955.9442398838501</v>
      </c>
      <c r="S488" s="70">
        <f t="shared" ca="1" si="200"/>
        <v>26357.321388748755</v>
      </c>
      <c r="T488" s="70">
        <f t="shared" ca="1" si="201"/>
        <v>10969.633243266899</v>
      </c>
      <c r="U488" s="70">
        <f t="shared" ca="1" si="202"/>
        <v>15387.688145481856</v>
      </c>
      <c r="W488" s="7">
        <f t="shared" ca="1" si="203"/>
        <v>1</v>
      </c>
      <c r="X488" s="4">
        <f t="shared" ca="1" si="204"/>
        <v>0</v>
      </c>
      <c r="Y488" s="4"/>
      <c r="Z488" s="4"/>
      <c r="AA488" s="8"/>
      <c r="AC488" s="7">
        <f ca="1">IF(Table1[[#This Row],[field of work]] = "teaching",1,0)</f>
        <v>1</v>
      </c>
      <c r="AD488" s="4">
        <f ca="1">IF(Table1[[#This Row],[field of work]] = "health", 1,0)</f>
        <v>0</v>
      </c>
      <c r="AE488" s="4">
        <f ca="1">IF(Table1[[#This Row],[field of work]] = "construction", 1,0)</f>
        <v>0</v>
      </c>
      <c r="AF488" s="4">
        <f ca="1">IF(Table1[[#This Row],[field of work]] = "IT", 1,0)</f>
        <v>0</v>
      </c>
      <c r="AG488" s="4">
        <f ca="1">IF(Table1[[#This Row],[field of work]] = "general work", 1,0)</f>
        <v>0</v>
      </c>
      <c r="AH488" s="4">
        <f ca="1">IF(Table1[[#This Row],[field of work]] = "agriculture", 1,0)</f>
        <v>0</v>
      </c>
      <c r="AI488" s="4"/>
      <c r="AJ488" s="4"/>
      <c r="AK488" s="4"/>
      <c r="AL488" s="4"/>
      <c r="AM488" s="4"/>
      <c r="AN488" s="4"/>
      <c r="AO488" s="8"/>
      <c r="AP488" s="18">
        <f t="shared" ca="1" si="205"/>
        <v>3552.1257162883012</v>
      </c>
      <c r="AQ488" s="19"/>
      <c r="AR488" s="23">
        <f ca="1">IF(Table1[[#This Row],[Debt]]&gt;$AS$2,1,0)</f>
        <v>1</v>
      </c>
      <c r="AS488" s="24"/>
      <c r="AT488" s="24"/>
      <c r="AU488" s="19"/>
      <c r="AV488" s="24"/>
      <c r="AW488" s="82">
        <f ca="1">Table1[[#This Row],[Mortage left]]/Table1[[#This Row],[Value of the house]]</f>
        <v>0.57803033454741992</v>
      </c>
      <c r="AX488" s="29">
        <f t="shared" ca="1" si="206"/>
        <v>0</v>
      </c>
      <c r="AY488" s="30"/>
      <c r="AZ488" s="19"/>
      <c r="BA488" s="68">
        <f ca="1" xml:space="preserve"> IF(Table1[[#This Row],[Area]]="Sedi Beshr",Table1[[#This Row],[Income]],0)</f>
        <v>0</v>
      </c>
      <c r="BB488" s="65"/>
      <c r="BC488" s="65">
        <f ca="1" xml:space="preserve"> IF(Table1[[#This Row],[Area]]="Miami",Table1[[#This Row],[Income]],0)</f>
        <v>0</v>
      </c>
      <c r="BD488" s="65"/>
      <c r="BE488" s="65">
        <f ca="1" xml:space="preserve"> IF(Table1[[#This Row],[Area]]="El-Shatbi",Table1[[#This Row],[Income]],0)</f>
        <v>0</v>
      </c>
      <c r="BF488" s="65"/>
      <c r="BG488" s="65">
        <f ca="1" xml:space="preserve"> IF(Table1[[#This Row],[Area]]="el-Hanovil",Table1[[#This Row],[Income]],0)</f>
        <v>3915</v>
      </c>
      <c r="BH488" s="65"/>
      <c r="BI488" s="65">
        <f ca="1" xml:space="preserve"> IF(Table1[[#This Row],[Area]]="El-Dekhila",Table1[[#This Row],[Income]],0)</f>
        <v>0</v>
      </c>
      <c r="BJ488" s="66"/>
      <c r="BK488" s="16"/>
      <c r="BL488" s="68">
        <f ca="1"/>
        <v>0</v>
      </c>
      <c r="BM488" s="65"/>
      <c r="BN488" s="65">
        <f ca="1"/>
        <v>4848</v>
      </c>
      <c r="BO488" s="65"/>
      <c r="BP488" s="65">
        <f ca="1"/>
        <v>0</v>
      </c>
      <c r="BQ488" s="65"/>
      <c r="BR488" s="65">
        <f ca="1"/>
        <v>0</v>
      </c>
      <c r="BS488" s="65"/>
      <c r="BT488" s="65">
        <f ca="1"/>
        <v>0</v>
      </c>
      <c r="BU488" s="24"/>
      <c r="BV488" s="65">
        <f ca="1"/>
        <v>0</v>
      </c>
      <c r="BW488" s="19"/>
      <c r="BX488" s="16"/>
      <c r="BY488" s="56">
        <f ca="1">IF(Table1[[#This Row],[Debt]]&gt;Table1[[#This Row],[Income]],1,0)</f>
        <v>0</v>
      </c>
      <c r="BZ488" s="19"/>
      <c r="CA488" s="24"/>
      <c r="CB488" s="76">
        <f t="shared" ca="1" si="207"/>
        <v>27</v>
      </c>
      <c r="CC488" s="24"/>
      <c r="CD488" s="19"/>
      <c r="CE488" s="16"/>
      <c r="CF488" s="16"/>
      <c r="CG488" s="16"/>
      <c r="CH488" s="16"/>
    </row>
    <row r="489" spans="1:86" x14ac:dyDescent="0.35">
      <c r="A489" s="1">
        <f t="shared" ca="1" si="183"/>
        <v>0</v>
      </c>
      <c r="B489" s="1" t="str">
        <f t="shared" ca="1" si="184"/>
        <v>Men</v>
      </c>
      <c r="C489" s="1">
        <f t="shared" ca="1" si="185"/>
        <v>26</v>
      </c>
      <c r="D489" s="1">
        <f t="shared" ca="1" si="186"/>
        <v>4</v>
      </c>
      <c r="E489" s="1" t="str">
        <f t="shared" ca="1" si="187"/>
        <v>IT</v>
      </c>
      <c r="F489" s="1">
        <f t="shared" ca="1" si="188"/>
        <v>2</v>
      </c>
      <c r="G489" s="1" t="str">
        <f t="shared" ca="1" si="189"/>
        <v>college</v>
      </c>
      <c r="H489" s="1">
        <f t="shared" ca="1" si="190"/>
        <v>3</v>
      </c>
      <c r="I489" s="1">
        <f t="shared" ca="1" si="182"/>
        <v>1</v>
      </c>
      <c r="J489" s="70">
        <f t="shared" ca="1" si="191"/>
        <v>2702</v>
      </c>
      <c r="K489" s="1">
        <f t="shared" ca="1" si="192"/>
        <v>5</v>
      </c>
      <c r="L489" s="1" t="str">
        <f t="shared" ca="1" si="193"/>
        <v>Sedi Beshr</v>
      </c>
      <c r="M489" s="70">
        <f t="shared" ca="1" si="194"/>
        <v>16212</v>
      </c>
      <c r="N489" s="70">
        <f t="shared" ca="1" si="195"/>
        <v>13529.760183123144</v>
      </c>
      <c r="O489" s="70">
        <f t="shared" ca="1" si="196"/>
        <v>2109.1501850496998</v>
      </c>
      <c r="P489" s="70">
        <f t="shared" ca="1" si="197"/>
        <v>621</v>
      </c>
      <c r="Q489" s="70">
        <f t="shared" ca="1" si="198"/>
        <v>4857.6546068414918</v>
      </c>
      <c r="R489" s="70">
        <f t="shared" ca="1" si="199"/>
        <v>839.08222497526026</v>
      </c>
      <c r="S489" s="70">
        <f t="shared" ca="1" si="200"/>
        <v>19160.232410024961</v>
      </c>
      <c r="T489" s="70">
        <f t="shared" ca="1" si="201"/>
        <v>19008.414789964634</v>
      </c>
      <c r="U489" s="70">
        <f t="shared" ca="1" si="202"/>
        <v>151.81762006032659</v>
      </c>
      <c r="W489" s="7">
        <f t="shared" ca="1" si="203"/>
        <v>0</v>
      </c>
      <c r="X489" s="4">
        <f t="shared" ca="1" si="204"/>
        <v>1</v>
      </c>
      <c r="Y489" s="4"/>
      <c r="Z489" s="4"/>
      <c r="AA489" s="8"/>
      <c r="AC489" s="7">
        <f ca="1">IF(Table1[[#This Row],[field of work]] = "teaching",1,0)</f>
        <v>0</v>
      </c>
      <c r="AD489" s="4">
        <f ca="1">IF(Table1[[#This Row],[field of work]] = "health", 1,0)</f>
        <v>0</v>
      </c>
      <c r="AE489" s="4">
        <f ca="1">IF(Table1[[#This Row],[field of work]] = "construction", 1,0)</f>
        <v>0</v>
      </c>
      <c r="AF489" s="4">
        <f ca="1">IF(Table1[[#This Row],[field of work]] = "IT", 1,0)</f>
        <v>1</v>
      </c>
      <c r="AG489" s="4">
        <f ca="1">IF(Table1[[#This Row],[field of work]] = "general work", 1,0)</f>
        <v>0</v>
      </c>
      <c r="AH489" s="4">
        <f ca="1">IF(Table1[[#This Row],[field of work]] = "agriculture", 1,0)</f>
        <v>0</v>
      </c>
      <c r="AI489" s="4"/>
      <c r="AJ489" s="4"/>
      <c r="AK489" s="4"/>
      <c r="AL489" s="4"/>
      <c r="AM489" s="4"/>
      <c r="AN489" s="4"/>
      <c r="AO489" s="8"/>
      <c r="AP489" s="18">
        <f t="shared" ca="1" si="205"/>
        <v>2109.1501850496998</v>
      </c>
      <c r="AQ489" s="19"/>
      <c r="AR489" s="23">
        <f ca="1">IF(Table1[[#This Row],[Debt]]&gt;$AS$2,1,0)</f>
        <v>1</v>
      </c>
      <c r="AS489" s="24"/>
      <c r="AT489" s="24"/>
      <c r="AU489" s="19"/>
      <c r="AV489" s="24"/>
      <c r="AW489" s="82">
        <f ca="1">Table1[[#This Row],[Mortage left]]/Table1[[#This Row],[Value of the house]]</f>
        <v>0.83455219486325838</v>
      </c>
      <c r="AX489" s="29">
        <f t="shared" ca="1" si="206"/>
        <v>0</v>
      </c>
      <c r="AY489" s="30"/>
      <c r="AZ489" s="19"/>
      <c r="BA489" s="68">
        <f ca="1" xml:space="preserve"> IF(Table1[[#This Row],[Area]]="Sedi Beshr",Table1[[#This Row],[Income]],0)</f>
        <v>2702</v>
      </c>
      <c r="BB489" s="65"/>
      <c r="BC489" s="65">
        <f ca="1" xml:space="preserve"> IF(Table1[[#This Row],[Area]]="Miami",Table1[[#This Row],[Income]],0)</f>
        <v>0</v>
      </c>
      <c r="BD489" s="65"/>
      <c r="BE489" s="65">
        <f ca="1" xml:space="preserve"> IF(Table1[[#This Row],[Area]]="El-Shatbi",Table1[[#This Row],[Income]],0)</f>
        <v>0</v>
      </c>
      <c r="BF489" s="65"/>
      <c r="BG489" s="65">
        <f ca="1" xml:space="preserve"> IF(Table1[[#This Row],[Area]]="el-Hanovil",Table1[[#This Row],[Income]],0)</f>
        <v>0</v>
      </c>
      <c r="BH489" s="65"/>
      <c r="BI489" s="65">
        <f ca="1" xml:space="preserve"> IF(Table1[[#This Row],[Area]]="El-Dekhila",Table1[[#This Row],[Income]],0)</f>
        <v>0</v>
      </c>
      <c r="BJ489" s="66"/>
      <c r="BK489" s="16"/>
      <c r="BL489" s="68">
        <f ca="1"/>
        <v>0</v>
      </c>
      <c r="BM489" s="65"/>
      <c r="BN489" s="65">
        <f ca="1"/>
        <v>0</v>
      </c>
      <c r="BO489" s="65"/>
      <c r="BP489" s="65">
        <f ca="1"/>
        <v>3915</v>
      </c>
      <c r="BQ489" s="65"/>
      <c r="BR489" s="65">
        <f ca="1"/>
        <v>0</v>
      </c>
      <c r="BS489" s="65"/>
      <c r="BT489" s="65">
        <f ca="1"/>
        <v>0</v>
      </c>
      <c r="BU489" s="24"/>
      <c r="BV489" s="65">
        <f ca="1"/>
        <v>0</v>
      </c>
      <c r="BW489" s="19"/>
      <c r="BX489" s="16"/>
      <c r="BY489" s="56">
        <f ca="1">IF(Table1[[#This Row],[Debt]]&gt;Table1[[#This Row],[Income]],1,0)</f>
        <v>1</v>
      </c>
      <c r="BZ489" s="19"/>
      <c r="CA489" s="24"/>
      <c r="CB489" s="76">
        <f t="shared" ca="1" si="207"/>
        <v>33</v>
      </c>
      <c r="CC489" s="24"/>
      <c r="CD489" s="19"/>
      <c r="CE489" s="16"/>
      <c r="CF489" s="16"/>
      <c r="CG489" s="16"/>
      <c r="CH489" s="16"/>
    </row>
    <row r="490" spans="1:86" x14ac:dyDescent="0.35">
      <c r="A490" s="1">
        <f t="shared" ca="1" si="183"/>
        <v>0</v>
      </c>
      <c r="B490" s="1" t="str">
        <f t="shared" ca="1" si="184"/>
        <v>Men</v>
      </c>
      <c r="C490" s="1">
        <f t="shared" ca="1" si="185"/>
        <v>36</v>
      </c>
      <c r="D490" s="1">
        <f t="shared" ca="1" si="186"/>
        <v>2</v>
      </c>
      <c r="E490" s="1" t="str">
        <f t="shared" ca="1" si="187"/>
        <v>construction</v>
      </c>
      <c r="F490" s="1">
        <f t="shared" ca="1" si="188"/>
        <v>1</v>
      </c>
      <c r="G490" s="1" t="str">
        <f t="shared" ca="1" si="189"/>
        <v>High school</v>
      </c>
      <c r="H490" s="1">
        <f t="shared" ca="1" si="190"/>
        <v>4</v>
      </c>
      <c r="I490" s="1">
        <f t="shared" ca="1" si="182"/>
        <v>3</v>
      </c>
      <c r="J490" s="70">
        <f t="shared" ca="1" si="191"/>
        <v>1453</v>
      </c>
      <c r="K490" s="1">
        <f t="shared" ca="1" si="192"/>
        <v>2</v>
      </c>
      <c r="L490" s="1" t="str">
        <f t="shared" ca="1" si="193"/>
        <v>Miami</v>
      </c>
      <c r="M490" s="70">
        <f t="shared" ca="1" si="194"/>
        <v>7265</v>
      </c>
      <c r="N490" s="70">
        <f t="shared" ca="1" si="195"/>
        <v>556.41305215407283</v>
      </c>
      <c r="O490" s="70">
        <f t="shared" ca="1" si="196"/>
        <v>4275.8430248613849</v>
      </c>
      <c r="P490" s="70">
        <f t="shared" ca="1" si="197"/>
        <v>2397</v>
      </c>
      <c r="Q490" s="70">
        <f t="shared" ca="1" si="198"/>
        <v>1874.5163944418086</v>
      </c>
      <c r="R490" s="70">
        <f t="shared" ca="1" si="199"/>
        <v>2149.8715630592205</v>
      </c>
      <c r="S490" s="70">
        <f t="shared" ca="1" si="200"/>
        <v>13690.714587920604</v>
      </c>
      <c r="T490" s="70">
        <f t="shared" ca="1" si="201"/>
        <v>4827.929446595881</v>
      </c>
      <c r="U490" s="70">
        <f t="shared" ca="1" si="202"/>
        <v>8862.7851413247226</v>
      </c>
      <c r="W490" s="7">
        <f t="shared" ca="1" si="203"/>
        <v>0</v>
      </c>
      <c r="X490" s="4">
        <f t="shared" ca="1" si="204"/>
        <v>1</v>
      </c>
      <c r="Y490" s="4"/>
      <c r="Z490" s="4"/>
      <c r="AA490" s="8"/>
      <c r="AC490" s="7">
        <f ca="1">IF(Table1[[#This Row],[field of work]] = "teaching",1,0)</f>
        <v>0</v>
      </c>
      <c r="AD490" s="4">
        <f ca="1">IF(Table1[[#This Row],[field of work]] = "health", 1,0)</f>
        <v>0</v>
      </c>
      <c r="AE490" s="4">
        <f ca="1">IF(Table1[[#This Row],[field of work]] = "construction", 1,0)</f>
        <v>1</v>
      </c>
      <c r="AF490" s="4">
        <f ca="1">IF(Table1[[#This Row],[field of work]] = "IT", 1,0)</f>
        <v>0</v>
      </c>
      <c r="AG490" s="4">
        <f ca="1">IF(Table1[[#This Row],[field of work]] = "general work", 1,0)</f>
        <v>0</v>
      </c>
      <c r="AH490" s="4">
        <f ca="1">IF(Table1[[#This Row],[field of work]] = "agriculture", 1,0)</f>
        <v>0</v>
      </c>
      <c r="AI490" s="4"/>
      <c r="AJ490" s="4"/>
      <c r="AK490" s="4"/>
      <c r="AL490" s="4"/>
      <c r="AM490" s="4"/>
      <c r="AN490" s="4"/>
      <c r="AO490" s="8"/>
      <c r="AP490" s="18">
        <f t="shared" ca="1" si="205"/>
        <v>1425.2810082871283</v>
      </c>
      <c r="AQ490" s="19"/>
      <c r="AR490" s="23">
        <f ca="1">IF(Table1[[#This Row],[Debt]]&gt;$AS$2,1,0)</f>
        <v>1</v>
      </c>
      <c r="AS490" s="24"/>
      <c r="AT490" s="24"/>
      <c r="AU490" s="19"/>
      <c r="AV490" s="24"/>
      <c r="AW490" s="82">
        <f ca="1">Table1[[#This Row],[Mortage left]]/Table1[[#This Row],[Value of the house]]</f>
        <v>7.6588169601386494E-2</v>
      </c>
      <c r="AX490" s="29">
        <f t="shared" ca="1" si="206"/>
        <v>1</v>
      </c>
      <c r="AY490" s="30"/>
      <c r="AZ490" s="19"/>
      <c r="BA490" s="68">
        <f ca="1" xml:space="preserve"> IF(Table1[[#This Row],[Area]]="Sedi Beshr",Table1[[#This Row],[Income]],0)</f>
        <v>0</v>
      </c>
      <c r="BB490" s="65"/>
      <c r="BC490" s="65">
        <f ca="1" xml:space="preserve"> IF(Table1[[#This Row],[Area]]="Miami",Table1[[#This Row],[Income]],0)</f>
        <v>1453</v>
      </c>
      <c r="BD490" s="65"/>
      <c r="BE490" s="65">
        <f ca="1" xml:space="preserve"> IF(Table1[[#This Row],[Area]]="El-Shatbi",Table1[[#This Row],[Income]],0)</f>
        <v>0</v>
      </c>
      <c r="BF490" s="65"/>
      <c r="BG490" s="65">
        <f ca="1" xml:space="preserve"> IF(Table1[[#This Row],[Area]]="el-Hanovil",Table1[[#This Row],[Income]],0)</f>
        <v>0</v>
      </c>
      <c r="BH490" s="65"/>
      <c r="BI490" s="65">
        <f ca="1" xml:space="preserve"> IF(Table1[[#This Row],[Area]]="El-Dekhila",Table1[[#This Row],[Income]],0)</f>
        <v>0</v>
      </c>
      <c r="BJ490" s="66"/>
      <c r="BK490" s="16"/>
      <c r="BL490" s="68">
        <f ca="1"/>
        <v>0</v>
      </c>
      <c r="BM490" s="65"/>
      <c r="BN490" s="65">
        <f ca="1"/>
        <v>0</v>
      </c>
      <c r="BO490" s="65"/>
      <c r="BP490" s="65">
        <f ca="1"/>
        <v>0</v>
      </c>
      <c r="BQ490" s="65"/>
      <c r="BR490" s="65">
        <f ca="1"/>
        <v>2702</v>
      </c>
      <c r="BS490" s="65"/>
      <c r="BT490" s="65">
        <f ca="1"/>
        <v>0</v>
      </c>
      <c r="BU490" s="24"/>
      <c r="BV490" s="65">
        <f ca="1"/>
        <v>0</v>
      </c>
      <c r="BW490" s="19"/>
      <c r="BX490" s="16"/>
      <c r="BY490" s="56">
        <f ca="1">IF(Table1[[#This Row],[Debt]]&gt;Table1[[#This Row],[Income]],1,0)</f>
        <v>1</v>
      </c>
      <c r="BZ490" s="19"/>
      <c r="CA490" s="24"/>
      <c r="CB490" s="76">
        <f t="shared" ca="1" si="207"/>
        <v>26</v>
      </c>
      <c r="CC490" s="24"/>
      <c r="CD490" s="19"/>
      <c r="CE490" s="16"/>
      <c r="CF490" s="16"/>
      <c r="CG490" s="16"/>
      <c r="CH490" s="16"/>
    </row>
    <row r="491" spans="1:86" x14ac:dyDescent="0.35">
      <c r="A491" s="1">
        <f t="shared" ca="1" si="183"/>
        <v>0</v>
      </c>
      <c r="B491" s="1" t="str">
        <f t="shared" ca="1" si="184"/>
        <v>Men</v>
      </c>
      <c r="C491" s="1">
        <f t="shared" ca="1" si="185"/>
        <v>33</v>
      </c>
      <c r="D491" s="1">
        <f t="shared" ca="1" si="186"/>
        <v>3</v>
      </c>
      <c r="E491" s="1" t="str">
        <f t="shared" ca="1" si="187"/>
        <v>teaching</v>
      </c>
      <c r="F491" s="1">
        <f t="shared" ca="1" si="188"/>
        <v>3</v>
      </c>
      <c r="G491" s="1" t="str">
        <f t="shared" ca="1" si="189"/>
        <v>university</v>
      </c>
      <c r="H491" s="1">
        <f t="shared" ca="1" si="190"/>
        <v>0</v>
      </c>
      <c r="I491" s="1">
        <f t="shared" ca="1" si="182"/>
        <v>3</v>
      </c>
      <c r="J491" s="70">
        <f t="shared" ca="1" si="191"/>
        <v>2812</v>
      </c>
      <c r="K491" s="1">
        <f t="shared" ca="1" si="192"/>
        <v>5</v>
      </c>
      <c r="L491" s="1" t="str">
        <f t="shared" ca="1" si="193"/>
        <v>Sedi Beshr</v>
      </c>
      <c r="M491" s="70">
        <f t="shared" ca="1" si="194"/>
        <v>11248</v>
      </c>
      <c r="N491" s="70">
        <f t="shared" ca="1" si="195"/>
        <v>141.55594233154622</v>
      </c>
      <c r="O491" s="70">
        <f t="shared" ca="1" si="196"/>
        <v>6623.1684223330813</v>
      </c>
      <c r="P491" s="70">
        <f t="shared" ca="1" si="197"/>
        <v>6069</v>
      </c>
      <c r="Q491" s="70">
        <f t="shared" ca="1" si="198"/>
        <v>2722.8994725138314</v>
      </c>
      <c r="R491" s="70">
        <f t="shared" ca="1" si="199"/>
        <v>26.494120833033968</v>
      </c>
      <c r="S491" s="70">
        <f t="shared" ca="1" si="200"/>
        <v>17897.662543166116</v>
      </c>
      <c r="T491" s="70">
        <f t="shared" ca="1" si="201"/>
        <v>8933.4554148453772</v>
      </c>
      <c r="U491" s="70">
        <f t="shared" ca="1" si="202"/>
        <v>8964.2071283207388</v>
      </c>
      <c r="W491" s="7">
        <f t="shared" ca="1" si="203"/>
        <v>0</v>
      </c>
      <c r="X491" s="4">
        <f t="shared" ca="1" si="204"/>
        <v>1</v>
      </c>
      <c r="Y491" s="4"/>
      <c r="Z491" s="4"/>
      <c r="AA491" s="8"/>
      <c r="AC491" s="7">
        <f ca="1">IF(Table1[[#This Row],[field of work]] = "teaching",1,0)</f>
        <v>1</v>
      </c>
      <c r="AD491" s="4">
        <f ca="1">IF(Table1[[#This Row],[field of work]] = "health", 1,0)</f>
        <v>0</v>
      </c>
      <c r="AE491" s="4">
        <f ca="1">IF(Table1[[#This Row],[field of work]] = "construction", 1,0)</f>
        <v>0</v>
      </c>
      <c r="AF491" s="4">
        <f ca="1">IF(Table1[[#This Row],[field of work]] = "IT", 1,0)</f>
        <v>0</v>
      </c>
      <c r="AG491" s="4">
        <f ca="1">IF(Table1[[#This Row],[field of work]] = "general work", 1,0)</f>
        <v>0</v>
      </c>
      <c r="AH491" s="4">
        <f ca="1">IF(Table1[[#This Row],[field of work]] = "agriculture", 1,0)</f>
        <v>0</v>
      </c>
      <c r="AI491" s="4"/>
      <c r="AJ491" s="4"/>
      <c r="AK491" s="4"/>
      <c r="AL491" s="4"/>
      <c r="AM491" s="4"/>
      <c r="AN491" s="4"/>
      <c r="AO491" s="8"/>
      <c r="AP491" s="18">
        <f t="shared" ca="1" si="205"/>
        <v>2207.7228074443606</v>
      </c>
      <c r="AQ491" s="19"/>
      <c r="AR491" s="23">
        <f ca="1">IF(Table1[[#This Row],[Debt]]&gt;$AS$2,1,0)</f>
        <v>1</v>
      </c>
      <c r="AS491" s="24"/>
      <c r="AT491" s="24"/>
      <c r="AU491" s="19"/>
      <c r="AV491" s="24"/>
      <c r="AW491" s="82">
        <f ca="1">Table1[[#This Row],[Mortage left]]/Table1[[#This Row],[Value of the house]]</f>
        <v>1.2584987760628221E-2</v>
      </c>
      <c r="AX491" s="29">
        <f t="shared" ca="1" si="206"/>
        <v>1</v>
      </c>
      <c r="AY491" s="30"/>
      <c r="AZ491" s="19"/>
      <c r="BA491" s="68">
        <f ca="1" xml:space="preserve"> IF(Table1[[#This Row],[Area]]="Sedi Beshr",Table1[[#This Row],[Income]],0)</f>
        <v>2812</v>
      </c>
      <c r="BB491" s="65"/>
      <c r="BC491" s="65">
        <f ca="1" xml:space="preserve"> IF(Table1[[#This Row],[Area]]="Miami",Table1[[#This Row],[Income]],0)</f>
        <v>0</v>
      </c>
      <c r="BD491" s="65"/>
      <c r="BE491" s="65">
        <f ca="1" xml:space="preserve"> IF(Table1[[#This Row],[Area]]="El-Shatbi",Table1[[#This Row],[Income]],0)</f>
        <v>0</v>
      </c>
      <c r="BF491" s="65"/>
      <c r="BG491" s="65">
        <f ca="1" xml:space="preserve"> IF(Table1[[#This Row],[Area]]="el-Hanovil",Table1[[#This Row],[Income]],0)</f>
        <v>0</v>
      </c>
      <c r="BH491" s="65"/>
      <c r="BI491" s="65">
        <f ca="1" xml:space="preserve"> IF(Table1[[#This Row],[Area]]="El-Dekhila",Table1[[#This Row],[Income]],0)</f>
        <v>0</v>
      </c>
      <c r="BJ491" s="66"/>
      <c r="BK491" s="16"/>
      <c r="BL491" s="68">
        <f ca="1"/>
        <v>0</v>
      </c>
      <c r="BM491" s="65"/>
      <c r="BN491" s="65">
        <f ca="1"/>
        <v>1453</v>
      </c>
      <c r="BO491" s="65"/>
      <c r="BP491" s="65">
        <f ca="1"/>
        <v>0</v>
      </c>
      <c r="BQ491" s="65"/>
      <c r="BR491" s="65">
        <f ca="1"/>
        <v>0</v>
      </c>
      <c r="BS491" s="65"/>
      <c r="BT491" s="65">
        <f ca="1"/>
        <v>0</v>
      </c>
      <c r="BU491" s="24"/>
      <c r="BV491" s="65">
        <f ca="1"/>
        <v>0</v>
      </c>
      <c r="BW491" s="19"/>
      <c r="BX491" s="16"/>
      <c r="BY491" s="56">
        <f ca="1">IF(Table1[[#This Row],[Debt]]&gt;Table1[[#This Row],[Income]],1,0)</f>
        <v>0</v>
      </c>
      <c r="BZ491" s="19"/>
      <c r="CA491" s="24"/>
      <c r="CB491" s="76">
        <f t="shared" ca="1" si="207"/>
        <v>36</v>
      </c>
      <c r="CC491" s="24"/>
      <c r="CD491" s="19"/>
      <c r="CE491" s="16"/>
      <c r="CF491" s="16"/>
      <c r="CG491" s="16"/>
      <c r="CH491" s="16"/>
    </row>
    <row r="492" spans="1:86" x14ac:dyDescent="0.35">
      <c r="A492" s="1">
        <f t="shared" ca="1" si="183"/>
        <v>0</v>
      </c>
      <c r="B492" s="1" t="str">
        <f t="shared" ca="1" si="184"/>
        <v>Men</v>
      </c>
      <c r="C492" s="1">
        <f t="shared" ca="1" si="185"/>
        <v>34</v>
      </c>
      <c r="D492" s="1">
        <f t="shared" ca="1" si="186"/>
        <v>4</v>
      </c>
      <c r="E492" s="1" t="str">
        <f t="shared" ca="1" si="187"/>
        <v>IT</v>
      </c>
      <c r="F492" s="1">
        <f t="shared" ca="1" si="188"/>
        <v>3</v>
      </c>
      <c r="G492" s="1" t="str">
        <f t="shared" ca="1" si="189"/>
        <v>university</v>
      </c>
      <c r="H492" s="1">
        <f t="shared" ca="1" si="190"/>
        <v>4</v>
      </c>
      <c r="I492" s="1">
        <f t="shared" ca="1" si="182"/>
        <v>2</v>
      </c>
      <c r="J492" s="70">
        <f t="shared" ca="1" si="191"/>
        <v>3099</v>
      </c>
      <c r="K492" s="1">
        <f t="shared" ca="1" si="192"/>
        <v>4</v>
      </c>
      <c r="L492" s="1" t="str">
        <f t="shared" ca="1" si="193"/>
        <v>El-Dekhila</v>
      </c>
      <c r="M492" s="70">
        <f t="shared" ca="1" si="194"/>
        <v>9297</v>
      </c>
      <c r="N492" s="70">
        <f t="shared" ca="1" si="195"/>
        <v>6289.7224114701639</v>
      </c>
      <c r="O492" s="70">
        <f t="shared" ca="1" si="196"/>
        <v>359.96735702168502</v>
      </c>
      <c r="P492" s="70">
        <f t="shared" ca="1" si="197"/>
        <v>241</v>
      </c>
      <c r="Q492" s="70">
        <f t="shared" ca="1" si="198"/>
        <v>1344.4031840559553</v>
      </c>
      <c r="R492" s="70">
        <f t="shared" ca="1" si="199"/>
        <v>60.772756265501357</v>
      </c>
      <c r="S492" s="70">
        <f t="shared" ca="1" si="200"/>
        <v>9717.7401132871873</v>
      </c>
      <c r="T492" s="70">
        <f t="shared" ca="1" si="201"/>
        <v>7875.1255955261195</v>
      </c>
      <c r="U492" s="70">
        <f t="shared" ca="1" si="202"/>
        <v>1842.6145177610679</v>
      </c>
      <c r="W492" s="7">
        <f t="shared" ca="1" si="203"/>
        <v>0</v>
      </c>
      <c r="X492" s="4">
        <f t="shared" ca="1" si="204"/>
        <v>1</v>
      </c>
      <c r="Y492" s="4"/>
      <c r="Z492" s="4"/>
      <c r="AA492" s="8"/>
      <c r="AC492" s="7">
        <f ca="1">IF(Table1[[#This Row],[field of work]] = "teaching",1,0)</f>
        <v>0</v>
      </c>
      <c r="AD492" s="4">
        <f ca="1">IF(Table1[[#This Row],[field of work]] = "health", 1,0)</f>
        <v>0</v>
      </c>
      <c r="AE492" s="4">
        <f ca="1">IF(Table1[[#This Row],[field of work]] = "construction", 1,0)</f>
        <v>0</v>
      </c>
      <c r="AF492" s="4">
        <f ca="1">IF(Table1[[#This Row],[field of work]] = "IT", 1,0)</f>
        <v>1</v>
      </c>
      <c r="AG492" s="4">
        <f ca="1">IF(Table1[[#This Row],[field of work]] = "general work", 1,0)</f>
        <v>0</v>
      </c>
      <c r="AH492" s="4">
        <f ca="1">IF(Table1[[#This Row],[field of work]] = "agriculture", 1,0)</f>
        <v>0</v>
      </c>
      <c r="AI492" s="4"/>
      <c r="AJ492" s="4"/>
      <c r="AK492" s="4"/>
      <c r="AL492" s="4"/>
      <c r="AM492" s="4"/>
      <c r="AN492" s="4"/>
      <c r="AO492" s="8"/>
      <c r="AP492" s="18">
        <f t="shared" ca="1" si="205"/>
        <v>179.98367851084251</v>
      </c>
      <c r="AQ492" s="19"/>
      <c r="AR492" s="23">
        <f ca="1">IF(Table1[[#This Row],[Debt]]&gt;$AS$2,1,0)</f>
        <v>1</v>
      </c>
      <c r="AS492" s="24"/>
      <c r="AT492" s="24"/>
      <c r="AU492" s="19"/>
      <c r="AV492" s="24"/>
      <c r="AW492" s="82">
        <f ca="1">Table1[[#This Row],[Mortage left]]/Table1[[#This Row],[Value of the house]]</f>
        <v>0.67653247407445027</v>
      </c>
      <c r="AX492" s="29">
        <f t="shared" ca="1" si="206"/>
        <v>0</v>
      </c>
      <c r="AY492" s="30"/>
      <c r="AZ492" s="19"/>
      <c r="BA492" s="68">
        <f ca="1" xml:space="preserve"> IF(Table1[[#This Row],[Area]]="Sedi Beshr",Table1[[#This Row],[Income]],0)</f>
        <v>0</v>
      </c>
      <c r="BB492" s="65"/>
      <c r="BC492" s="65">
        <f ca="1" xml:space="preserve"> IF(Table1[[#This Row],[Area]]="Miami",Table1[[#This Row],[Income]],0)</f>
        <v>0</v>
      </c>
      <c r="BD492" s="65"/>
      <c r="BE492" s="65">
        <f ca="1" xml:space="preserve"> IF(Table1[[#This Row],[Area]]="El-Shatbi",Table1[[#This Row],[Income]],0)</f>
        <v>0</v>
      </c>
      <c r="BF492" s="65"/>
      <c r="BG492" s="65">
        <f ca="1" xml:space="preserve"> IF(Table1[[#This Row],[Area]]="el-Hanovil",Table1[[#This Row],[Income]],0)</f>
        <v>0</v>
      </c>
      <c r="BH492" s="65"/>
      <c r="BI492" s="65">
        <f ca="1" xml:space="preserve"> IF(Table1[[#This Row],[Area]]="El-Dekhila",Table1[[#This Row],[Income]],0)</f>
        <v>3099</v>
      </c>
      <c r="BJ492" s="66"/>
      <c r="BK492" s="16"/>
      <c r="BL492" s="68">
        <f ca="1"/>
        <v>0</v>
      </c>
      <c r="BM492" s="65"/>
      <c r="BN492" s="65">
        <f ca="1"/>
        <v>0</v>
      </c>
      <c r="BO492" s="65"/>
      <c r="BP492" s="65">
        <f ca="1"/>
        <v>2812</v>
      </c>
      <c r="BQ492" s="65"/>
      <c r="BR492" s="65">
        <f ca="1"/>
        <v>0</v>
      </c>
      <c r="BS492" s="65"/>
      <c r="BT492" s="65">
        <f ca="1"/>
        <v>0</v>
      </c>
      <c r="BU492" s="24"/>
      <c r="BV492" s="65">
        <f ca="1"/>
        <v>0</v>
      </c>
      <c r="BW492" s="19"/>
      <c r="BX492" s="16"/>
      <c r="BY492" s="56">
        <f ca="1">IF(Table1[[#This Row],[Debt]]&gt;Table1[[#This Row],[Income]],1,0)</f>
        <v>0</v>
      </c>
      <c r="BZ492" s="19"/>
      <c r="CA492" s="24"/>
      <c r="CB492" s="76">
        <f t="shared" ca="1" si="207"/>
        <v>33</v>
      </c>
      <c r="CC492" s="24"/>
      <c r="CD492" s="19"/>
      <c r="CE492" s="16"/>
      <c r="CF492" s="16"/>
      <c r="CG492" s="16"/>
      <c r="CH492" s="16"/>
    </row>
    <row r="493" spans="1:86" x14ac:dyDescent="0.35">
      <c r="A493" s="1">
        <f t="shared" ca="1" si="183"/>
        <v>0</v>
      </c>
      <c r="B493" s="1" t="str">
        <f t="shared" ca="1" si="184"/>
        <v>Men</v>
      </c>
      <c r="C493" s="1">
        <f t="shared" ca="1" si="185"/>
        <v>39</v>
      </c>
      <c r="D493" s="1">
        <f t="shared" ca="1" si="186"/>
        <v>3</v>
      </c>
      <c r="E493" s="1" t="str">
        <f t="shared" ca="1" si="187"/>
        <v>teaching</v>
      </c>
      <c r="F493" s="1">
        <f t="shared" ca="1" si="188"/>
        <v>2</v>
      </c>
      <c r="G493" s="1" t="str">
        <f t="shared" ca="1" si="189"/>
        <v>college</v>
      </c>
      <c r="H493" s="1">
        <f t="shared" ca="1" si="190"/>
        <v>3</v>
      </c>
      <c r="I493" s="1">
        <f t="shared" ca="1" si="182"/>
        <v>2</v>
      </c>
      <c r="J493" s="70">
        <f t="shared" ca="1" si="191"/>
        <v>6822</v>
      </c>
      <c r="K493" s="1">
        <f t="shared" ca="1" si="192"/>
        <v>4</v>
      </c>
      <c r="L493" s="1" t="str">
        <f t="shared" ca="1" si="193"/>
        <v>El-Dekhila</v>
      </c>
      <c r="M493" s="70">
        <f t="shared" ca="1" si="194"/>
        <v>34110</v>
      </c>
      <c r="N493" s="70">
        <f t="shared" ca="1" si="195"/>
        <v>23845.926059280926</v>
      </c>
      <c r="O493" s="70">
        <f t="shared" ca="1" si="196"/>
        <v>7858.1877666055216</v>
      </c>
      <c r="P493" s="70">
        <f t="shared" ca="1" si="197"/>
        <v>7492</v>
      </c>
      <c r="Q493" s="70">
        <f t="shared" ca="1" si="198"/>
        <v>13276.10323049396</v>
      </c>
      <c r="R493" s="70">
        <f t="shared" ca="1" si="199"/>
        <v>4613.0894102505063</v>
      </c>
      <c r="S493" s="70">
        <f t="shared" ca="1" si="200"/>
        <v>46581.277176856027</v>
      </c>
      <c r="T493" s="70">
        <f t="shared" ca="1" si="201"/>
        <v>44614.029289774888</v>
      </c>
      <c r="U493" s="70">
        <f t="shared" ca="1" si="202"/>
        <v>1967.2478870811392</v>
      </c>
      <c r="W493" s="7">
        <f t="shared" ca="1" si="203"/>
        <v>0</v>
      </c>
      <c r="X493" s="4">
        <f t="shared" ca="1" si="204"/>
        <v>1</v>
      </c>
      <c r="Y493" s="4"/>
      <c r="Z493" s="4"/>
      <c r="AA493" s="8"/>
      <c r="AC493" s="7">
        <f ca="1">IF(Table1[[#This Row],[field of work]] = "teaching",1,0)</f>
        <v>1</v>
      </c>
      <c r="AD493" s="4">
        <f ca="1">IF(Table1[[#This Row],[field of work]] = "health", 1,0)</f>
        <v>0</v>
      </c>
      <c r="AE493" s="4">
        <f ca="1">IF(Table1[[#This Row],[field of work]] = "construction", 1,0)</f>
        <v>0</v>
      </c>
      <c r="AF493" s="4">
        <f ca="1">IF(Table1[[#This Row],[field of work]] = "IT", 1,0)</f>
        <v>0</v>
      </c>
      <c r="AG493" s="4">
        <f ca="1">IF(Table1[[#This Row],[field of work]] = "general work", 1,0)</f>
        <v>0</v>
      </c>
      <c r="AH493" s="4">
        <f ca="1">IF(Table1[[#This Row],[field of work]] = "agriculture", 1,0)</f>
        <v>0</v>
      </c>
      <c r="AI493" s="4"/>
      <c r="AJ493" s="4"/>
      <c r="AK493" s="4"/>
      <c r="AL493" s="4"/>
      <c r="AM493" s="4"/>
      <c r="AN493" s="4"/>
      <c r="AO493" s="8"/>
      <c r="AP493" s="18">
        <f t="shared" ca="1" si="205"/>
        <v>3929.0938833027608</v>
      </c>
      <c r="AQ493" s="19"/>
      <c r="AR493" s="23">
        <f ca="1">IF(Table1[[#This Row],[Debt]]&gt;$AS$2,1,0)</f>
        <v>1</v>
      </c>
      <c r="AS493" s="24"/>
      <c r="AT493" s="24"/>
      <c r="AU493" s="19"/>
      <c r="AV493" s="24"/>
      <c r="AW493" s="82">
        <f ca="1">Table1[[#This Row],[Mortage left]]/Table1[[#This Row],[Value of the house]]</f>
        <v>0.69908900789448625</v>
      </c>
      <c r="AX493" s="29">
        <f t="shared" ca="1" si="206"/>
        <v>0</v>
      </c>
      <c r="AY493" s="30"/>
      <c r="AZ493" s="19"/>
      <c r="BA493" s="68">
        <f ca="1" xml:space="preserve"> IF(Table1[[#This Row],[Area]]="Sedi Beshr",Table1[[#This Row],[Income]],0)</f>
        <v>0</v>
      </c>
      <c r="BB493" s="65"/>
      <c r="BC493" s="65">
        <f ca="1" xml:space="preserve"> IF(Table1[[#This Row],[Area]]="Miami",Table1[[#This Row],[Income]],0)</f>
        <v>0</v>
      </c>
      <c r="BD493" s="65"/>
      <c r="BE493" s="65">
        <f ca="1" xml:space="preserve"> IF(Table1[[#This Row],[Area]]="El-Shatbi",Table1[[#This Row],[Income]],0)</f>
        <v>0</v>
      </c>
      <c r="BF493" s="65"/>
      <c r="BG493" s="65">
        <f ca="1" xml:space="preserve"> IF(Table1[[#This Row],[Area]]="el-Hanovil",Table1[[#This Row],[Income]],0)</f>
        <v>0</v>
      </c>
      <c r="BH493" s="65"/>
      <c r="BI493" s="65">
        <f ca="1" xml:space="preserve"> IF(Table1[[#This Row],[Area]]="El-Dekhila",Table1[[#This Row],[Income]],0)</f>
        <v>6822</v>
      </c>
      <c r="BJ493" s="66"/>
      <c r="BK493" s="16"/>
      <c r="BL493" s="68">
        <f ca="1"/>
        <v>0</v>
      </c>
      <c r="BM493" s="65"/>
      <c r="BN493" s="65">
        <f ca="1"/>
        <v>0</v>
      </c>
      <c r="BO493" s="65"/>
      <c r="BP493" s="65">
        <f ca="1"/>
        <v>0</v>
      </c>
      <c r="BQ493" s="65"/>
      <c r="BR493" s="65">
        <f ca="1"/>
        <v>3099</v>
      </c>
      <c r="BS493" s="65"/>
      <c r="BT493" s="65">
        <f ca="1"/>
        <v>0</v>
      </c>
      <c r="BU493" s="24"/>
      <c r="BV493" s="65">
        <f ca="1"/>
        <v>0</v>
      </c>
      <c r="BW493" s="19"/>
      <c r="BX493" s="16"/>
      <c r="BY493" s="56">
        <f ca="1">IF(Table1[[#This Row],[Debt]]&gt;Table1[[#This Row],[Income]],1,0)</f>
        <v>1</v>
      </c>
      <c r="BZ493" s="19"/>
      <c r="CA493" s="24"/>
      <c r="CB493" s="76">
        <f t="shared" ca="1" si="207"/>
        <v>34</v>
      </c>
      <c r="CC493" s="24"/>
      <c r="CD493" s="19"/>
      <c r="CE493" s="16"/>
      <c r="CF493" s="16"/>
      <c r="CG493" s="16"/>
      <c r="CH493" s="16"/>
    </row>
    <row r="494" spans="1:86" x14ac:dyDescent="0.35">
      <c r="A494" s="1">
        <f t="shared" ca="1" si="183"/>
        <v>0</v>
      </c>
      <c r="B494" s="1" t="str">
        <f t="shared" ca="1" si="184"/>
        <v>Men</v>
      </c>
      <c r="C494" s="1">
        <f t="shared" ca="1" si="185"/>
        <v>35</v>
      </c>
      <c r="D494" s="1">
        <f t="shared" ca="1" si="186"/>
        <v>5</v>
      </c>
      <c r="E494" s="1" t="str">
        <f t="shared" ca="1" si="187"/>
        <v>general work</v>
      </c>
      <c r="F494" s="1">
        <f t="shared" ca="1" si="188"/>
        <v>3</v>
      </c>
      <c r="G494" s="1" t="str">
        <f t="shared" ca="1" si="189"/>
        <v>university</v>
      </c>
      <c r="H494" s="1">
        <f t="shared" ca="1" si="190"/>
        <v>0</v>
      </c>
      <c r="I494" s="1">
        <f t="shared" ca="1" si="182"/>
        <v>3</v>
      </c>
      <c r="J494" s="70">
        <f t="shared" ca="1" si="191"/>
        <v>3084</v>
      </c>
      <c r="K494" s="1">
        <f t="shared" ca="1" si="192"/>
        <v>1</v>
      </c>
      <c r="L494" s="1" t="str">
        <f t="shared" ca="1" si="193"/>
        <v>El-Shatbi</v>
      </c>
      <c r="M494" s="70">
        <f t="shared" ca="1" si="194"/>
        <v>9252</v>
      </c>
      <c r="N494" s="70">
        <f t="shared" ca="1" si="195"/>
        <v>7176.4696551735487</v>
      </c>
      <c r="O494" s="70">
        <f t="shared" ca="1" si="196"/>
        <v>1262.3193400340137</v>
      </c>
      <c r="P494" s="70">
        <f t="shared" ca="1" si="197"/>
        <v>1176</v>
      </c>
      <c r="Q494" s="70">
        <f t="shared" ca="1" si="198"/>
        <v>2641.582364072598</v>
      </c>
      <c r="R494" s="70">
        <f t="shared" ca="1" si="199"/>
        <v>3284.3281754341488</v>
      </c>
      <c r="S494" s="70">
        <f t="shared" ca="1" si="200"/>
        <v>13798.647515468161</v>
      </c>
      <c r="T494" s="70">
        <f t="shared" ca="1" si="201"/>
        <v>10994.052019246146</v>
      </c>
      <c r="U494" s="70">
        <f t="shared" ca="1" si="202"/>
        <v>2804.5954962220148</v>
      </c>
      <c r="W494" s="7">
        <f t="shared" ca="1" si="203"/>
        <v>0</v>
      </c>
      <c r="X494" s="4">
        <f t="shared" ca="1" si="204"/>
        <v>1</v>
      </c>
      <c r="Y494" s="4"/>
      <c r="Z494" s="4"/>
      <c r="AA494" s="8"/>
      <c r="AC494" s="7">
        <f ca="1">IF(Table1[[#This Row],[field of work]] = "teaching",1,0)</f>
        <v>0</v>
      </c>
      <c r="AD494" s="4">
        <f ca="1">IF(Table1[[#This Row],[field of work]] = "health", 1,0)</f>
        <v>0</v>
      </c>
      <c r="AE494" s="4">
        <f ca="1">IF(Table1[[#This Row],[field of work]] = "construction", 1,0)</f>
        <v>0</v>
      </c>
      <c r="AF494" s="4">
        <f ca="1">IF(Table1[[#This Row],[field of work]] = "IT", 1,0)</f>
        <v>0</v>
      </c>
      <c r="AG494" s="4">
        <f ca="1">IF(Table1[[#This Row],[field of work]] = "general work", 1,0)</f>
        <v>1</v>
      </c>
      <c r="AH494" s="4">
        <f ca="1">IF(Table1[[#This Row],[field of work]] = "agriculture", 1,0)</f>
        <v>0</v>
      </c>
      <c r="AI494" s="4"/>
      <c r="AJ494" s="4"/>
      <c r="AK494" s="4"/>
      <c r="AL494" s="4"/>
      <c r="AM494" s="4"/>
      <c r="AN494" s="4"/>
      <c r="AO494" s="8"/>
      <c r="AP494" s="18">
        <f t="shared" ca="1" si="205"/>
        <v>420.77311334467123</v>
      </c>
      <c r="AQ494" s="19"/>
      <c r="AR494" s="23">
        <f ca="1">IF(Table1[[#This Row],[Debt]]&gt;$AS$2,1,0)</f>
        <v>1</v>
      </c>
      <c r="AS494" s="24"/>
      <c r="AT494" s="24"/>
      <c r="AU494" s="19"/>
      <c r="AV494" s="24"/>
      <c r="AW494" s="82">
        <f ca="1">Table1[[#This Row],[Mortage left]]/Table1[[#This Row],[Value of the house]]</f>
        <v>0.77566684556566678</v>
      </c>
      <c r="AX494" s="29">
        <f t="shared" ca="1" si="206"/>
        <v>0</v>
      </c>
      <c r="AY494" s="30"/>
      <c r="AZ494" s="19"/>
      <c r="BA494" s="68">
        <f ca="1" xml:space="preserve"> IF(Table1[[#This Row],[Area]]="Sedi Beshr",Table1[[#This Row],[Income]],0)</f>
        <v>0</v>
      </c>
      <c r="BB494" s="65"/>
      <c r="BC494" s="65">
        <f ca="1" xml:space="preserve"> IF(Table1[[#This Row],[Area]]="Miami",Table1[[#This Row],[Income]],0)</f>
        <v>0</v>
      </c>
      <c r="BD494" s="65"/>
      <c r="BE494" s="65">
        <f ca="1" xml:space="preserve"> IF(Table1[[#This Row],[Area]]="El-Shatbi",Table1[[#This Row],[Income]],0)</f>
        <v>3084</v>
      </c>
      <c r="BF494" s="65"/>
      <c r="BG494" s="65">
        <f ca="1" xml:space="preserve"> IF(Table1[[#This Row],[Area]]="el-Hanovil",Table1[[#This Row],[Income]],0)</f>
        <v>0</v>
      </c>
      <c r="BH494" s="65"/>
      <c r="BI494" s="65">
        <f ca="1" xml:space="preserve"> IF(Table1[[#This Row],[Area]]="El-Dekhila",Table1[[#This Row],[Income]],0)</f>
        <v>0</v>
      </c>
      <c r="BJ494" s="66"/>
      <c r="BK494" s="16"/>
      <c r="BL494" s="68">
        <f ca="1"/>
        <v>0</v>
      </c>
      <c r="BM494" s="65"/>
      <c r="BN494" s="65">
        <f ca="1"/>
        <v>0</v>
      </c>
      <c r="BO494" s="65"/>
      <c r="BP494" s="65">
        <f ca="1"/>
        <v>6822</v>
      </c>
      <c r="BQ494" s="65"/>
      <c r="BR494" s="65">
        <f ca="1"/>
        <v>0</v>
      </c>
      <c r="BS494" s="65"/>
      <c r="BT494" s="65">
        <f ca="1"/>
        <v>0</v>
      </c>
      <c r="BU494" s="24"/>
      <c r="BV494" s="65">
        <f ca="1"/>
        <v>0</v>
      </c>
      <c r="BW494" s="19"/>
      <c r="BX494" s="16"/>
      <c r="BY494" s="56">
        <f ca="1">IF(Table1[[#This Row],[Debt]]&gt;Table1[[#This Row],[Income]],1,0)</f>
        <v>0</v>
      </c>
      <c r="BZ494" s="19"/>
      <c r="CA494" s="24"/>
      <c r="CB494" s="76">
        <f t="shared" ca="1" si="207"/>
        <v>39</v>
      </c>
      <c r="CC494" s="24"/>
      <c r="CD494" s="19"/>
      <c r="CE494" s="16"/>
      <c r="CF494" s="16"/>
      <c r="CG494" s="16"/>
      <c r="CH494" s="16"/>
    </row>
    <row r="495" spans="1:86" x14ac:dyDescent="0.35">
      <c r="A495" s="1">
        <f t="shared" ca="1" si="183"/>
        <v>0</v>
      </c>
      <c r="B495" s="1" t="str">
        <f t="shared" ca="1" si="184"/>
        <v>Men</v>
      </c>
      <c r="C495" s="1">
        <f t="shared" ca="1" si="185"/>
        <v>26</v>
      </c>
      <c r="D495" s="1">
        <f t="shared" ca="1" si="186"/>
        <v>6</v>
      </c>
      <c r="E495" s="1" t="str">
        <f t="shared" ca="1" si="187"/>
        <v>agriculture</v>
      </c>
      <c r="F495" s="1">
        <f t="shared" ca="1" si="188"/>
        <v>5</v>
      </c>
      <c r="G495" s="1" t="str">
        <f t="shared" ca="1" si="189"/>
        <v>other</v>
      </c>
      <c r="H495" s="1">
        <f t="shared" ca="1" si="190"/>
        <v>3</v>
      </c>
      <c r="I495" s="1">
        <f t="shared" ca="1" si="182"/>
        <v>1</v>
      </c>
      <c r="J495" s="70">
        <f t="shared" ca="1" si="191"/>
        <v>2277</v>
      </c>
      <c r="K495" s="1">
        <f t="shared" ca="1" si="192"/>
        <v>5</v>
      </c>
      <c r="L495" s="1" t="str">
        <f t="shared" ca="1" si="193"/>
        <v>Sedi Beshr</v>
      </c>
      <c r="M495" s="70">
        <f t="shared" ca="1" si="194"/>
        <v>13662</v>
      </c>
      <c r="N495" s="70">
        <f t="shared" ca="1" si="195"/>
        <v>6676.32238051693</v>
      </c>
      <c r="O495" s="70">
        <f t="shared" ca="1" si="196"/>
        <v>657.01748399654412</v>
      </c>
      <c r="P495" s="70">
        <f t="shared" ca="1" si="197"/>
        <v>606</v>
      </c>
      <c r="Q495" s="70">
        <f t="shared" ca="1" si="198"/>
        <v>553.19657737147531</v>
      </c>
      <c r="R495" s="70">
        <f t="shared" ca="1" si="199"/>
        <v>2761.9804642403278</v>
      </c>
      <c r="S495" s="70">
        <f t="shared" ca="1" si="200"/>
        <v>17080.997948236873</v>
      </c>
      <c r="T495" s="70">
        <f t="shared" ca="1" si="201"/>
        <v>7835.5189578884056</v>
      </c>
      <c r="U495" s="70">
        <f t="shared" ca="1" si="202"/>
        <v>9245.4789903484671</v>
      </c>
      <c r="W495" s="7">
        <f t="shared" ca="1" si="203"/>
        <v>0</v>
      </c>
      <c r="X495" s="4">
        <f t="shared" ca="1" si="204"/>
        <v>1</v>
      </c>
      <c r="Y495" s="4"/>
      <c r="Z495" s="4"/>
      <c r="AA495" s="8"/>
      <c r="AC495" s="7">
        <f ca="1">IF(Table1[[#This Row],[field of work]] = "teaching",1,0)</f>
        <v>0</v>
      </c>
      <c r="AD495" s="4">
        <f ca="1">IF(Table1[[#This Row],[field of work]] = "health", 1,0)</f>
        <v>0</v>
      </c>
      <c r="AE495" s="4">
        <f ca="1">IF(Table1[[#This Row],[field of work]] = "construction", 1,0)</f>
        <v>0</v>
      </c>
      <c r="AF495" s="4">
        <f ca="1">IF(Table1[[#This Row],[field of work]] = "IT", 1,0)</f>
        <v>0</v>
      </c>
      <c r="AG495" s="4">
        <f ca="1">IF(Table1[[#This Row],[field of work]] = "general work", 1,0)</f>
        <v>0</v>
      </c>
      <c r="AH495" s="4">
        <f ca="1">IF(Table1[[#This Row],[field of work]] = "agriculture", 1,0)</f>
        <v>1</v>
      </c>
      <c r="AI495" s="4"/>
      <c r="AJ495" s="4"/>
      <c r="AK495" s="4"/>
      <c r="AL495" s="4"/>
      <c r="AM495" s="4"/>
      <c r="AN495" s="4"/>
      <c r="AO495" s="8"/>
      <c r="AP495" s="18">
        <f t="shared" ca="1" si="205"/>
        <v>657.01748399654412</v>
      </c>
      <c r="AQ495" s="19"/>
      <c r="AR495" s="23">
        <f ca="1">IF(Table1[[#This Row],[Debt]]&gt;$AS$2,1,0)</f>
        <v>0</v>
      </c>
      <c r="AS495" s="24"/>
      <c r="AT495" s="24"/>
      <c r="AU495" s="19"/>
      <c r="AV495" s="24"/>
      <c r="AW495" s="82">
        <f ca="1">Table1[[#This Row],[Mortage left]]/Table1[[#This Row],[Value of the house]]</f>
        <v>0.48867825944348781</v>
      </c>
      <c r="AX495" s="29">
        <f t="shared" ca="1" si="206"/>
        <v>0</v>
      </c>
      <c r="AY495" s="30"/>
      <c r="AZ495" s="19"/>
      <c r="BA495" s="68">
        <f ca="1" xml:space="preserve"> IF(Table1[[#This Row],[Area]]="Sedi Beshr",Table1[[#This Row],[Income]],0)</f>
        <v>2277</v>
      </c>
      <c r="BB495" s="65"/>
      <c r="BC495" s="65">
        <f ca="1" xml:space="preserve"> IF(Table1[[#This Row],[Area]]="Miami",Table1[[#This Row],[Income]],0)</f>
        <v>0</v>
      </c>
      <c r="BD495" s="65"/>
      <c r="BE495" s="65">
        <f ca="1" xml:space="preserve"> IF(Table1[[#This Row],[Area]]="El-Shatbi",Table1[[#This Row],[Income]],0)</f>
        <v>0</v>
      </c>
      <c r="BF495" s="65"/>
      <c r="BG495" s="65">
        <f ca="1" xml:space="preserve"> IF(Table1[[#This Row],[Area]]="el-Hanovil",Table1[[#This Row],[Income]],0)</f>
        <v>0</v>
      </c>
      <c r="BH495" s="65"/>
      <c r="BI495" s="65">
        <f ca="1" xml:space="preserve"> IF(Table1[[#This Row],[Area]]="El-Dekhila",Table1[[#This Row],[Income]],0)</f>
        <v>0</v>
      </c>
      <c r="BJ495" s="66"/>
      <c r="BK495" s="16"/>
      <c r="BL495" s="68">
        <f ca="1"/>
        <v>0</v>
      </c>
      <c r="BM495" s="65"/>
      <c r="BN495" s="65">
        <f ca="1"/>
        <v>0</v>
      </c>
      <c r="BO495" s="65"/>
      <c r="BP495" s="65">
        <f ca="1"/>
        <v>0</v>
      </c>
      <c r="BQ495" s="65"/>
      <c r="BR495" s="65">
        <f ca="1"/>
        <v>0</v>
      </c>
      <c r="BS495" s="65"/>
      <c r="BT495" s="65">
        <f ca="1"/>
        <v>3084</v>
      </c>
      <c r="BU495" s="24"/>
      <c r="BV495" s="65">
        <f ca="1"/>
        <v>0</v>
      </c>
      <c r="BW495" s="19"/>
      <c r="BX495" s="16"/>
      <c r="BY495" s="56">
        <f ca="1">IF(Table1[[#This Row],[Debt]]&gt;Table1[[#This Row],[Income]],1,0)</f>
        <v>0</v>
      </c>
      <c r="BZ495" s="19"/>
      <c r="CA495" s="24"/>
      <c r="CB495" s="76">
        <f t="shared" ca="1" si="207"/>
        <v>35</v>
      </c>
      <c r="CC495" s="24"/>
      <c r="CD495" s="19"/>
      <c r="CE495" s="16"/>
      <c r="CF495" s="16"/>
      <c r="CG495" s="16"/>
      <c r="CH495" s="16"/>
    </row>
    <row r="496" spans="1:86" x14ac:dyDescent="0.35">
      <c r="A496" s="1">
        <f t="shared" ca="1" si="183"/>
        <v>0</v>
      </c>
      <c r="B496" s="1" t="str">
        <f t="shared" ca="1" si="184"/>
        <v>Men</v>
      </c>
      <c r="C496" s="1">
        <f t="shared" ca="1" si="185"/>
        <v>37</v>
      </c>
      <c r="D496" s="1">
        <f t="shared" ca="1" si="186"/>
        <v>2</v>
      </c>
      <c r="E496" s="1" t="str">
        <f t="shared" ca="1" si="187"/>
        <v>construction</v>
      </c>
      <c r="F496" s="1">
        <f t="shared" ca="1" si="188"/>
        <v>4</v>
      </c>
      <c r="G496" s="1" t="str">
        <f t="shared" ca="1" si="189"/>
        <v>technical</v>
      </c>
      <c r="H496" s="1">
        <f t="shared" ca="1" si="190"/>
        <v>3</v>
      </c>
      <c r="I496" s="1">
        <f t="shared" ca="1" si="182"/>
        <v>2</v>
      </c>
      <c r="J496" s="70">
        <f t="shared" ca="1" si="191"/>
        <v>3053</v>
      </c>
      <c r="K496" s="1">
        <f t="shared" ca="1" si="192"/>
        <v>1</v>
      </c>
      <c r="L496" s="1" t="str">
        <f t="shared" ca="1" si="193"/>
        <v>El-Shatbi</v>
      </c>
      <c r="M496" s="70">
        <f t="shared" ca="1" si="194"/>
        <v>15265</v>
      </c>
      <c r="N496" s="70">
        <f t="shared" ca="1" si="195"/>
        <v>15111.972325622475</v>
      </c>
      <c r="O496" s="70">
        <f t="shared" ca="1" si="196"/>
        <v>5942.3371630072434</v>
      </c>
      <c r="P496" s="70">
        <f t="shared" ca="1" si="197"/>
        <v>731</v>
      </c>
      <c r="Q496" s="70">
        <f t="shared" ca="1" si="198"/>
        <v>4935.048707606572</v>
      </c>
      <c r="R496" s="70">
        <f t="shared" ca="1" si="199"/>
        <v>1486.4960034566309</v>
      </c>
      <c r="S496" s="70">
        <f t="shared" ca="1" si="200"/>
        <v>22693.833166463875</v>
      </c>
      <c r="T496" s="70">
        <f t="shared" ca="1" si="201"/>
        <v>20778.021033229048</v>
      </c>
      <c r="U496" s="70">
        <f t="shared" ca="1" si="202"/>
        <v>1915.8121332348273</v>
      </c>
      <c r="W496" s="7">
        <f t="shared" ca="1" si="203"/>
        <v>0</v>
      </c>
      <c r="X496" s="4">
        <f t="shared" ca="1" si="204"/>
        <v>1</v>
      </c>
      <c r="Y496" s="4"/>
      <c r="Z496" s="4"/>
      <c r="AA496" s="8"/>
      <c r="AC496" s="7">
        <f ca="1">IF(Table1[[#This Row],[field of work]] = "teaching",1,0)</f>
        <v>0</v>
      </c>
      <c r="AD496" s="4">
        <f ca="1">IF(Table1[[#This Row],[field of work]] = "health", 1,0)</f>
        <v>0</v>
      </c>
      <c r="AE496" s="4">
        <f ca="1">IF(Table1[[#This Row],[field of work]] = "construction", 1,0)</f>
        <v>1</v>
      </c>
      <c r="AF496" s="4">
        <f ca="1">IF(Table1[[#This Row],[field of work]] = "IT", 1,0)</f>
        <v>0</v>
      </c>
      <c r="AG496" s="4">
        <f ca="1">IF(Table1[[#This Row],[field of work]] = "general work", 1,0)</f>
        <v>0</v>
      </c>
      <c r="AH496" s="4">
        <f ca="1">IF(Table1[[#This Row],[field of work]] = "agriculture", 1,0)</f>
        <v>0</v>
      </c>
      <c r="AI496" s="4"/>
      <c r="AJ496" s="4"/>
      <c r="AK496" s="4"/>
      <c r="AL496" s="4"/>
      <c r="AM496" s="4"/>
      <c r="AN496" s="4"/>
      <c r="AO496" s="8"/>
      <c r="AP496" s="18">
        <f t="shared" ca="1" si="205"/>
        <v>2971.1685815036217</v>
      </c>
      <c r="AQ496" s="19"/>
      <c r="AR496" s="23">
        <f ca="1">IF(Table1[[#This Row],[Debt]]&gt;$AS$2,1,0)</f>
        <v>1</v>
      </c>
      <c r="AS496" s="24"/>
      <c r="AT496" s="24"/>
      <c r="AU496" s="19"/>
      <c r="AV496" s="24"/>
      <c r="AW496" s="82">
        <f ca="1">Table1[[#This Row],[Mortage left]]/Table1[[#This Row],[Value of the house]]</f>
        <v>0.98997525880265147</v>
      </c>
      <c r="AX496" s="29">
        <f t="shared" ca="1" si="206"/>
        <v>0</v>
      </c>
      <c r="AY496" s="30"/>
      <c r="AZ496" s="19"/>
      <c r="BA496" s="68">
        <f ca="1" xml:space="preserve"> IF(Table1[[#This Row],[Area]]="Sedi Beshr",Table1[[#This Row],[Income]],0)</f>
        <v>0</v>
      </c>
      <c r="BB496" s="65"/>
      <c r="BC496" s="65">
        <f ca="1" xml:space="preserve"> IF(Table1[[#This Row],[Area]]="Miami",Table1[[#This Row],[Income]],0)</f>
        <v>0</v>
      </c>
      <c r="BD496" s="65"/>
      <c r="BE496" s="65">
        <f ca="1" xml:space="preserve"> IF(Table1[[#This Row],[Area]]="El-Shatbi",Table1[[#This Row],[Income]],0)</f>
        <v>3053</v>
      </c>
      <c r="BF496" s="65"/>
      <c r="BG496" s="65">
        <f ca="1" xml:space="preserve"> IF(Table1[[#This Row],[Area]]="el-Hanovil",Table1[[#This Row],[Income]],0)</f>
        <v>0</v>
      </c>
      <c r="BH496" s="65"/>
      <c r="BI496" s="65">
        <f ca="1" xml:space="preserve"> IF(Table1[[#This Row],[Area]]="El-Dekhila",Table1[[#This Row],[Income]],0)</f>
        <v>0</v>
      </c>
      <c r="BJ496" s="66"/>
      <c r="BK496" s="16"/>
      <c r="BL496" s="68">
        <f ca="1"/>
        <v>0</v>
      </c>
      <c r="BM496" s="65"/>
      <c r="BN496" s="65">
        <f ca="1"/>
        <v>0</v>
      </c>
      <c r="BO496" s="65"/>
      <c r="BP496" s="65">
        <f ca="1"/>
        <v>0</v>
      </c>
      <c r="BQ496" s="65"/>
      <c r="BR496" s="65">
        <f ca="1"/>
        <v>0</v>
      </c>
      <c r="BS496" s="65"/>
      <c r="BT496" s="65">
        <f ca="1"/>
        <v>0</v>
      </c>
      <c r="BU496" s="24"/>
      <c r="BV496" s="65">
        <f ca="1"/>
        <v>2277</v>
      </c>
      <c r="BW496" s="19"/>
      <c r="BX496" s="16"/>
      <c r="BY496" s="56">
        <f ca="1">IF(Table1[[#This Row],[Debt]]&gt;Table1[[#This Row],[Income]],1,0)</f>
        <v>1</v>
      </c>
      <c r="BZ496" s="19"/>
      <c r="CA496" s="24"/>
      <c r="CB496" s="76">
        <f t="shared" ca="1" si="207"/>
        <v>26</v>
      </c>
      <c r="CC496" s="24"/>
      <c r="CD496" s="19"/>
      <c r="CE496" s="16"/>
      <c r="CF496" s="16"/>
      <c r="CG496" s="16"/>
      <c r="CH496" s="16"/>
    </row>
    <row r="497" spans="1:86" x14ac:dyDescent="0.35">
      <c r="A497" s="1">
        <f t="shared" ca="1" si="183"/>
        <v>0</v>
      </c>
      <c r="B497" s="1" t="str">
        <f t="shared" ca="1" si="184"/>
        <v>Men</v>
      </c>
      <c r="C497" s="1">
        <f t="shared" ca="1" si="185"/>
        <v>29</v>
      </c>
      <c r="D497" s="1">
        <f t="shared" ca="1" si="186"/>
        <v>5</v>
      </c>
      <c r="E497" s="1" t="str">
        <f t="shared" ca="1" si="187"/>
        <v>general work</v>
      </c>
      <c r="F497" s="1">
        <f t="shared" ca="1" si="188"/>
        <v>1</v>
      </c>
      <c r="G497" s="1" t="str">
        <f t="shared" ca="1" si="189"/>
        <v>High school</v>
      </c>
      <c r="H497" s="1">
        <f t="shared" ca="1" si="190"/>
        <v>3</v>
      </c>
      <c r="I497" s="1">
        <f t="shared" ca="1" si="182"/>
        <v>3</v>
      </c>
      <c r="J497" s="70">
        <f t="shared" ca="1" si="191"/>
        <v>1603</v>
      </c>
      <c r="K497" s="1">
        <f t="shared" ca="1" si="192"/>
        <v>5</v>
      </c>
      <c r="L497" s="1" t="str">
        <f t="shared" ca="1" si="193"/>
        <v>Sedi Beshr</v>
      </c>
      <c r="M497" s="70">
        <f t="shared" ca="1" si="194"/>
        <v>9618</v>
      </c>
      <c r="N497" s="70">
        <f t="shared" ca="1" si="195"/>
        <v>9055.2542698881152</v>
      </c>
      <c r="O497" s="70">
        <f t="shared" ca="1" si="196"/>
        <v>4040.8885123074592</v>
      </c>
      <c r="P497" s="70">
        <f t="shared" ca="1" si="197"/>
        <v>2890</v>
      </c>
      <c r="Q497" s="70">
        <f t="shared" ca="1" si="198"/>
        <v>1911.7372019259167</v>
      </c>
      <c r="R497" s="70">
        <f t="shared" ca="1" si="199"/>
        <v>1726.5514295746525</v>
      </c>
      <c r="S497" s="70">
        <f t="shared" ca="1" si="200"/>
        <v>15385.439941882112</v>
      </c>
      <c r="T497" s="70">
        <f t="shared" ca="1" si="201"/>
        <v>13856.991471814032</v>
      </c>
      <c r="U497" s="70">
        <f t="shared" ca="1" si="202"/>
        <v>1528.4484700680805</v>
      </c>
      <c r="W497" s="7">
        <f t="shared" ca="1" si="203"/>
        <v>0</v>
      </c>
      <c r="X497" s="4">
        <f t="shared" ca="1" si="204"/>
        <v>1</v>
      </c>
      <c r="Y497" s="4"/>
      <c r="Z497" s="4"/>
      <c r="AA497" s="8"/>
      <c r="AC497" s="7">
        <f ca="1">IF(Table1[[#This Row],[field of work]] = "teaching",1,0)</f>
        <v>0</v>
      </c>
      <c r="AD497" s="4">
        <f ca="1">IF(Table1[[#This Row],[field of work]] = "health", 1,0)</f>
        <v>0</v>
      </c>
      <c r="AE497" s="4">
        <f ca="1">IF(Table1[[#This Row],[field of work]] = "construction", 1,0)</f>
        <v>0</v>
      </c>
      <c r="AF497" s="4">
        <f ca="1">IF(Table1[[#This Row],[field of work]] = "IT", 1,0)</f>
        <v>0</v>
      </c>
      <c r="AG497" s="4">
        <f ca="1">IF(Table1[[#This Row],[field of work]] = "general work", 1,0)</f>
        <v>1</v>
      </c>
      <c r="AH497" s="4">
        <f ca="1">IF(Table1[[#This Row],[field of work]] = "agriculture", 1,0)</f>
        <v>0</v>
      </c>
      <c r="AI497" s="4"/>
      <c r="AJ497" s="4"/>
      <c r="AK497" s="4"/>
      <c r="AL497" s="4"/>
      <c r="AM497" s="4"/>
      <c r="AN497" s="4"/>
      <c r="AO497" s="8"/>
      <c r="AP497" s="18">
        <f t="shared" ca="1" si="205"/>
        <v>1346.9628374358197</v>
      </c>
      <c r="AQ497" s="19"/>
      <c r="AR497" s="23">
        <f ca="1">IF(Table1[[#This Row],[Debt]]&gt;$AS$2,1,0)</f>
        <v>1</v>
      </c>
      <c r="AS497" s="24"/>
      <c r="AT497" s="24"/>
      <c r="AU497" s="19"/>
      <c r="AV497" s="24"/>
      <c r="AW497" s="82">
        <f ca="1">Table1[[#This Row],[Mortage left]]/Table1[[#This Row],[Value of the house]]</f>
        <v>0.94149035869080011</v>
      </c>
      <c r="AX497" s="29">
        <f t="shared" ca="1" si="206"/>
        <v>0</v>
      </c>
      <c r="AY497" s="30"/>
      <c r="AZ497" s="19"/>
      <c r="BA497" s="68">
        <f ca="1" xml:space="preserve"> IF(Table1[[#This Row],[Area]]="Sedi Beshr",Table1[[#This Row],[Income]],0)</f>
        <v>1603</v>
      </c>
      <c r="BB497" s="65"/>
      <c r="BC497" s="65">
        <f ca="1" xml:space="preserve"> IF(Table1[[#This Row],[Area]]="Miami",Table1[[#This Row],[Income]],0)</f>
        <v>0</v>
      </c>
      <c r="BD497" s="65"/>
      <c r="BE497" s="65">
        <f ca="1" xml:space="preserve"> IF(Table1[[#This Row],[Area]]="El-Shatbi",Table1[[#This Row],[Income]],0)</f>
        <v>0</v>
      </c>
      <c r="BF497" s="65"/>
      <c r="BG497" s="65">
        <f ca="1" xml:space="preserve"> IF(Table1[[#This Row],[Area]]="el-Hanovil",Table1[[#This Row],[Income]],0)</f>
        <v>0</v>
      </c>
      <c r="BH497" s="65"/>
      <c r="BI497" s="65">
        <f ca="1" xml:space="preserve"> IF(Table1[[#This Row],[Area]]="El-Dekhila",Table1[[#This Row],[Income]],0)</f>
        <v>0</v>
      </c>
      <c r="BJ497" s="66"/>
      <c r="BK497" s="16"/>
      <c r="BL497" s="68">
        <f ca="1"/>
        <v>0</v>
      </c>
      <c r="BM497" s="65"/>
      <c r="BN497" s="65">
        <f ca="1"/>
        <v>3053</v>
      </c>
      <c r="BO497" s="65"/>
      <c r="BP497" s="65">
        <f ca="1"/>
        <v>0</v>
      </c>
      <c r="BQ497" s="65"/>
      <c r="BR497" s="65">
        <f ca="1"/>
        <v>0</v>
      </c>
      <c r="BS497" s="65"/>
      <c r="BT497" s="65">
        <f ca="1"/>
        <v>0</v>
      </c>
      <c r="BU497" s="24"/>
      <c r="BV497" s="65">
        <f ca="1"/>
        <v>0</v>
      </c>
      <c r="BW497" s="19"/>
      <c r="BX497" s="16"/>
      <c r="BY497" s="56">
        <f ca="1">IF(Table1[[#This Row],[Debt]]&gt;Table1[[#This Row],[Income]],1,0)</f>
        <v>1</v>
      </c>
      <c r="BZ497" s="19"/>
      <c r="CA497" s="24"/>
      <c r="CB497" s="76">
        <f t="shared" ca="1" si="207"/>
        <v>37</v>
      </c>
      <c r="CC497" s="24"/>
      <c r="CD497" s="19"/>
      <c r="CE497" s="16"/>
      <c r="CF497" s="16"/>
      <c r="CG497" s="16"/>
      <c r="CH497" s="16"/>
    </row>
    <row r="498" spans="1:86" x14ac:dyDescent="0.35">
      <c r="A498" s="1">
        <f t="shared" ca="1" si="183"/>
        <v>0</v>
      </c>
      <c r="B498" s="1" t="str">
        <f t="shared" ca="1" si="184"/>
        <v>Men</v>
      </c>
      <c r="C498" s="1">
        <f t="shared" ca="1" si="185"/>
        <v>31</v>
      </c>
      <c r="D498" s="1">
        <f t="shared" ca="1" si="186"/>
        <v>1</v>
      </c>
      <c r="E498" s="1" t="str">
        <f t="shared" ca="1" si="187"/>
        <v>health</v>
      </c>
      <c r="F498" s="1">
        <f t="shared" ca="1" si="188"/>
        <v>4</v>
      </c>
      <c r="G498" s="1" t="str">
        <f t="shared" ca="1" si="189"/>
        <v>technical</v>
      </c>
      <c r="H498" s="1">
        <f t="shared" ca="1" si="190"/>
        <v>2</v>
      </c>
      <c r="I498" s="1">
        <f t="shared" ca="1" si="182"/>
        <v>2</v>
      </c>
      <c r="J498" s="70">
        <f t="shared" ca="1" si="191"/>
        <v>4231</v>
      </c>
      <c r="K498" s="1">
        <f t="shared" ca="1" si="192"/>
        <v>2</v>
      </c>
      <c r="L498" s="1" t="str">
        <f t="shared" ca="1" si="193"/>
        <v>Miami</v>
      </c>
      <c r="M498" s="70">
        <f t="shared" ca="1" si="194"/>
        <v>16924</v>
      </c>
      <c r="N498" s="70">
        <f t="shared" ca="1" si="195"/>
        <v>10754.095864597009</v>
      </c>
      <c r="O498" s="70">
        <f t="shared" ca="1" si="196"/>
        <v>3402.2267946899183</v>
      </c>
      <c r="P498" s="70">
        <f t="shared" ca="1" si="197"/>
        <v>1969</v>
      </c>
      <c r="Q498" s="70">
        <f t="shared" ca="1" si="198"/>
        <v>3198.1672479214285</v>
      </c>
      <c r="R498" s="70">
        <f t="shared" ca="1" si="199"/>
        <v>747.04638211797771</v>
      </c>
      <c r="S498" s="70">
        <f t="shared" ca="1" si="200"/>
        <v>21073.273176807896</v>
      </c>
      <c r="T498" s="70">
        <f t="shared" ca="1" si="201"/>
        <v>15921.263112518438</v>
      </c>
      <c r="U498" s="70">
        <f t="shared" ca="1" si="202"/>
        <v>5152.0100642894577</v>
      </c>
      <c r="W498" s="7">
        <f t="shared" ca="1" si="203"/>
        <v>0</v>
      </c>
      <c r="X498" s="4">
        <f t="shared" ca="1" si="204"/>
        <v>1</v>
      </c>
      <c r="Y498" s="4"/>
      <c r="Z498" s="4"/>
      <c r="AA498" s="8"/>
      <c r="AC498" s="7">
        <f ca="1">IF(Table1[[#This Row],[field of work]] = "teaching",1,0)</f>
        <v>0</v>
      </c>
      <c r="AD498" s="4">
        <f ca="1">IF(Table1[[#This Row],[field of work]] = "health", 1,0)</f>
        <v>1</v>
      </c>
      <c r="AE498" s="4">
        <f ca="1">IF(Table1[[#This Row],[field of work]] = "construction", 1,0)</f>
        <v>0</v>
      </c>
      <c r="AF498" s="4">
        <f ca="1">IF(Table1[[#This Row],[field of work]] = "IT", 1,0)</f>
        <v>0</v>
      </c>
      <c r="AG498" s="4">
        <f ca="1">IF(Table1[[#This Row],[field of work]] = "general work", 1,0)</f>
        <v>0</v>
      </c>
      <c r="AH498" s="4">
        <f ca="1">IF(Table1[[#This Row],[field of work]] = "agriculture", 1,0)</f>
        <v>0</v>
      </c>
      <c r="AI498" s="4"/>
      <c r="AJ498" s="4"/>
      <c r="AK498" s="4"/>
      <c r="AL498" s="4"/>
      <c r="AM498" s="4"/>
      <c r="AN498" s="4"/>
      <c r="AO498" s="8"/>
      <c r="AP498" s="18">
        <f t="shared" ca="1" si="205"/>
        <v>1701.1133973449591</v>
      </c>
      <c r="AQ498" s="19"/>
      <c r="AR498" s="23">
        <f ca="1">IF(Table1[[#This Row],[Debt]]&gt;$AS$2,1,0)</f>
        <v>1</v>
      </c>
      <c r="AS498" s="24"/>
      <c r="AT498" s="24"/>
      <c r="AU498" s="19"/>
      <c r="AV498" s="24"/>
      <c r="AW498" s="82">
        <f ca="1">Table1[[#This Row],[Mortage left]]/Table1[[#This Row],[Value of the house]]</f>
        <v>0.63543464101849501</v>
      </c>
      <c r="AX498" s="29">
        <f t="shared" ca="1" si="206"/>
        <v>0</v>
      </c>
      <c r="AY498" s="30"/>
      <c r="AZ498" s="19"/>
      <c r="BA498" s="68">
        <f ca="1" xml:space="preserve"> IF(Table1[[#This Row],[Area]]="Sedi Beshr",Table1[[#This Row],[Income]],0)</f>
        <v>0</v>
      </c>
      <c r="BB498" s="65"/>
      <c r="BC498" s="65">
        <f ca="1" xml:space="preserve"> IF(Table1[[#This Row],[Area]]="Miami",Table1[[#This Row],[Income]],0)</f>
        <v>4231</v>
      </c>
      <c r="BD498" s="65"/>
      <c r="BE498" s="65">
        <f ca="1" xml:space="preserve"> IF(Table1[[#This Row],[Area]]="El-Shatbi",Table1[[#This Row],[Income]],0)</f>
        <v>0</v>
      </c>
      <c r="BF498" s="65"/>
      <c r="BG498" s="65">
        <f ca="1" xml:space="preserve"> IF(Table1[[#This Row],[Area]]="el-Hanovil",Table1[[#This Row],[Income]],0)</f>
        <v>0</v>
      </c>
      <c r="BH498" s="65"/>
      <c r="BI498" s="65">
        <f ca="1" xml:space="preserve"> IF(Table1[[#This Row],[Area]]="El-Dekhila",Table1[[#This Row],[Income]],0)</f>
        <v>0</v>
      </c>
      <c r="BJ498" s="66"/>
      <c r="BK498" s="16"/>
      <c r="BL498" s="68">
        <f ca="1"/>
        <v>0</v>
      </c>
      <c r="BM498" s="65"/>
      <c r="BN498" s="65">
        <f ca="1"/>
        <v>0</v>
      </c>
      <c r="BO498" s="65"/>
      <c r="BP498" s="65">
        <f ca="1"/>
        <v>0</v>
      </c>
      <c r="BQ498" s="65"/>
      <c r="BR498" s="65">
        <f ca="1"/>
        <v>0</v>
      </c>
      <c r="BS498" s="65"/>
      <c r="BT498" s="65">
        <f ca="1"/>
        <v>1603</v>
      </c>
      <c r="BU498" s="24"/>
      <c r="BV498" s="65">
        <f ca="1"/>
        <v>0</v>
      </c>
      <c r="BW498" s="19"/>
      <c r="BX498" s="16"/>
      <c r="BY498" s="56">
        <f ca="1">IF(Table1[[#This Row],[Debt]]&gt;Table1[[#This Row],[Income]],1,0)</f>
        <v>0</v>
      </c>
      <c r="BZ498" s="19"/>
      <c r="CA498" s="24"/>
      <c r="CB498" s="76">
        <f t="shared" ca="1" si="207"/>
        <v>29</v>
      </c>
      <c r="CC498" s="24"/>
      <c r="CD498" s="19"/>
      <c r="CE498" s="16"/>
      <c r="CF498" s="16"/>
      <c r="CG498" s="16"/>
      <c r="CH498" s="16"/>
    </row>
    <row r="499" spans="1:86" x14ac:dyDescent="0.35">
      <c r="A499" s="1">
        <f t="shared" ca="1" si="183"/>
        <v>0</v>
      </c>
      <c r="B499" s="1" t="str">
        <f t="shared" ca="1" si="184"/>
        <v>Men</v>
      </c>
      <c r="C499" s="1">
        <f t="shared" ca="1" si="185"/>
        <v>20</v>
      </c>
      <c r="D499" s="1">
        <f t="shared" ca="1" si="186"/>
        <v>6</v>
      </c>
      <c r="E499" s="1" t="str">
        <f t="shared" ca="1" si="187"/>
        <v>agriculture</v>
      </c>
      <c r="F499" s="1">
        <f t="shared" ca="1" si="188"/>
        <v>2</v>
      </c>
      <c r="G499" s="1" t="str">
        <f t="shared" ca="1" si="189"/>
        <v>college</v>
      </c>
      <c r="H499" s="1">
        <f t="shared" ca="1" si="190"/>
        <v>0</v>
      </c>
      <c r="I499" s="1">
        <f t="shared" ca="1" si="182"/>
        <v>2</v>
      </c>
      <c r="J499" s="70">
        <f t="shared" ca="1" si="191"/>
        <v>1361</v>
      </c>
      <c r="K499" s="1">
        <f t="shared" ca="1" si="192"/>
        <v>5</v>
      </c>
      <c r="L499" s="1" t="str">
        <f t="shared" ca="1" si="193"/>
        <v>Sedi Beshr</v>
      </c>
      <c r="M499" s="70">
        <f t="shared" ca="1" si="194"/>
        <v>5444</v>
      </c>
      <c r="N499" s="70">
        <f t="shared" ca="1" si="195"/>
        <v>2386.0818716969488</v>
      </c>
      <c r="O499" s="70">
        <f t="shared" ca="1" si="196"/>
        <v>1016.0961120080378</v>
      </c>
      <c r="P499" s="70">
        <f t="shared" ca="1" si="197"/>
        <v>270</v>
      </c>
      <c r="Q499" s="70">
        <f t="shared" ca="1" si="198"/>
        <v>2668.402485453023</v>
      </c>
      <c r="R499" s="70">
        <f t="shared" ca="1" si="199"/>
        <v>1613.2309430595938</v>
      </c>
      <c r="S499" s="70">
        <f t="shared" ca="1" si="200"/>
        <v>8073.3270550676316</v>
      </c>
      <c r="T499" s="70">
        <f t="shared" ca="1" si="201"/>
        <v>5324.4843571499714</v>
      </c>
      <c r="U499" s="70">
        <f t="shared" ca="1" si="202"/>
        <v>2748.8426979176602</v>
      </c>
      <c r="W499" s="7">
        <f t="shared" ca="1" si="203"/>
        <v>0</v>
      </c>
      <c r="X499" s="4">
        <f t="shared" ca="1" si="204"/>
        <v>1</v>
      </c>
      <c r="Y499" s="4"/>
      <c r="Z499" s="4"/>
      <c r="AA499" s="8"/>
      <c r="AC499" s="7">
        <f ca="1">IF(Table1[[#This Row],[field of work]] = "teaching",1,0)</f>
        <v>0</v>
      </c>
      <c r="AD499" s="4">
        <f ca="1">IF(Table1[[#This Row],[field of work]] = "health", 1,0)</f>
        <v>0</v>
      </c>
      <c r="AE499" s="4">
        <f ca="1">IF(Table1[[#This Row],[field of work]] = "construction", 1,0)</f>
        <v>0</v>
      </c>
      <c r="AF499" s="4">
        <f ca="1">IF(Table1[[#This Row],[field of work]] = "IT", 1,0)</f>
        <v>0</v>
      </c>
      <c r="AG499" s="4">
        <f ca="1">IF(Table1[[#This Row],[field of work]] = "general work", 1,0)</f>
        <v>0</v>
      </c>
      <c r="AH499" s="4">
        <f ca="1">IF(Table1[[#This Row],[field of work]] = "agriculture", 1,0)</f>
        <v>1</v>
      </c>
      <c r="AI499" s="4"/>
      <c r="AJ499" s="4"/>
      <c r="AK499" s="4"/>
      <c r="AL499" s="4"/>
      <c r="AM499" s="4"/>
      <c r="AN499" s="4"/>
      <c r="AO499" s="8"/>
      <c r="AP499" s="18">
        <f t="shared" ca="1" si="205"/>
        <v>508.04805600401892</v>
      </c>
      <c r="AQ499" s="19"/>
      <c r="AR499" s="23">
        <f ca="1">IF(Table1[[#This Row],[Debt]]&gt;$AS$2,1,0)</f>
        <v>1</v>
      </c>
      <c r="AS499" s="24"/>
      <c r="AT499" s="24"/>
      <c r="AU499" s="19"/>
      <c r="AV499" s="24"/>
      <c r="AW499" s="82">
        <f ca="1">Table1[[#This Row],[Mortage left]]/Table1[[#This Row],[Value of the house]]</f>
        <v>0.43829571485983632</v>
      </c>
      <c r="AX499" s="29">
        <f t="shared" ca="1" si="206"/>
        <v>0</v>
      </c>
      <c r="AY499" s="30"/>
      <c r="AZ499" s="19"/>
      <c r="BA499" s="68">
        <f ca="1" xml:space="preserve"> IF(Table1[[#This Row],[Area]]="Sedi Beshr",Table1[[#This Row],[Income]],0)</f>
        <v>1361</v>
      </c>
      <c r="BB499" s="65"/>
      <c r="BC499" s="65">
        <f ca="1" xml:space="preserve"> IF(Table1[[#This Row],[Area]]="Miami",Table1[[#This Row],[Income]],0)</f>
        <v>0</v>
      </c>
      <c r="BD499" s="65"/>
      <c r="BE499" s="65">
        <f ca="1" xml:space="preserve"> IF(Table1[[#This Row],[Area]]="El-Shatbi",Table1[[#This Row],[Income]],0)</f>
        <v>0</v>
      </c>
      <c r="BF499" s="65"/>
      <c r="BG499" s="65">
        <f ca="1" xml:space="preserve"> IF(Table1[[#This Row],[Area]]="el-Hanovil",Table1[[#This Row],[Income]],0)</f>
        <v>0</v>
      </c>
      <c r="BH499" s="65"/>
      <c r="BI499" s="65">
        <f ca="1" xml:space="preserve"> IF(Table1[[#This Row],[Area]]="El-Dekhila",Table1[[#This Row],[Income]],0)</f>
        <v>0</v>
      </c>
      <c r="BJ499" s="66"/>
      <c r="BK499" s="16"/>
      <c r="BL499" s="68">
        <f ca="1"/>
        <v>4231</v>
      </c>
      <c r="BM499" s="65"/>
      <c r="BN499" s="65">
        <f ca="1"/>
        <v>0</v>
      </c>
      <c r="BO499" s="65"/>
      <c r="BP499" s="65">
        <f ca="1"/>
        <v>0</v>
      </c>
      <c r="BQ499" s="65"/>
      <c r="BR499" s="65">
        <f ca="1"/>
        <v>0</v>
      </c>
      <c r="BS499" s="65"/>
      <c r="BT499" s="65">
        <f ca="1"/>
        <v>0</v>
      </c>
      <c r="BU499" s="24"/>
      <c r="BV499" s="65">
        <f ca="1"/>
        <v>0</v>
      </c>
      <c r="BW499" s="19"/>
      <c r="BX499" s="16"/>
      <c r="BY499" s="56">
        <f ca="1">IF(Table1[[#This Row],[Debt]]&gt;Table1[[#This Row],[Income]],1,0)</f>
        <v>1</v>
      </c>
      <c r="BZ499" s="19"/>
      <c r="CA499" s="24"/>
      <c r="CB499" s="76">
        <f t="shared" ca="1" si="207"/>
        <v>31</v>
      </c>
      <c r="CC499" s="24"/>
      <c r="CD499" s="19"/>
      <c r="CE499" s="16"/>
      <c r="CF499" s="16"/>
      <c r="CG499" s="16"/>
      <c r="CH499" s="16"/>
    </row>
    <row r="500" spans="1:86" ht="21.75" thickBot="1" x14ac:dyDescent="0.4">
      <c r="A500" s="1">
        <f t="shared" ca="1" si="183"/>
        <v>1</v>
      </c>
      <c r="B500" s="1" t="str">
        <f t="shared" ca="1" si="184"/>
        <v>Women</v>
      </c>
      <c r="C500" s="1">
        <f t="shared" ca="1" si="185"/>
        <v>33</v>
      </c>
      <c r="D500" s="1">
        <f t="shared" ca="1" si="186"/>
        <v>5</v>
      </c>
      <c r="E500" s="1" t="str">
        <f t="shared" ca="1" si="187"/>
        <v>general work</v>
      </c>
      <c r="F500" s="1">
        <f t="shared" ca="1" si="188"/>
        <v>3</v>
      </c>
      <c r="G500" s="1" t="str">
        <f t="shared" ca="1" si="189"/>
        <v>university</v>
      </c>
      <c r="H500" s="1">
        <f t="shared" ca="1" si="190"/>
        <v>0</v>
      </c>
      <c r="I500" s="1">
        <f t="shared" ca="1" si="182"/>
        <v>1</v>
      </c>
      <c r="J500" s="70">
        <f t="shared" ca="1" si="191"/>
        <v>1743</v>
      </c>
      <c r="K500" s="1">
        <f t="shared" ca="1" si="192"/>
        <v>4</v>
      </c>
      <c r="L500" s="1" t="str">
        <f t="shared" ca="1" si="193"/>
        <v>El-Dekhila</v>
      </c>
      <c r="M500" s="70">
        <f t="shared" ca="1" si="194"/>
        <v>10458</v>
      </c>
      <c r="N500" s="70">
        <f t="shared" ca="1" si="195"/>
        <v>3046.1008820605834</v>
      </c>
      <c r="O500" s="70">
        <f t="shared" ca="1" si="196"/>
        <v>1402.3444348834103</v>
      </c>
      <c r="P500" s="70">
        <f t="shared" ca="1" si="197"/>
        <v>1101</v>
      </c>
      <c r="Q500" s="70">
        <f t="shared" ca="1" si="198"/>
        <v>2052.6144571847271</v>
      </c>
      <c r="R500" s="70">
        <f t="shared" ca="1" si="199"/>
        <v>1912.6680159942566</v>
      </c>
      <c r="S500" s="70">
        <f t="shared" ca="1" si="200"/>
        <v>13773.012450877668</v>
      </c>
      <c r="T500" s="70">
        <f t="shared" ca="1" si="201"/>
        <v>6199.715339245311</v>
      </c>
      <c r="U500" s="70">
        <f t="shared" ca="1" si="202"/>
        <v>7573.297111632357</v>
      </c>
      <c r="W500" s="9">
        <f t="shared" ca="1" si="203"/>
        <v>1</v>
      </c>
      <c r="X500" s="10">
        <f t="shared" ca="1" si="204"/>
        <v>0</v>
      </c>
      <c r="Y500" s="10"/>
      <c r="Z500" s="10"/>
      <c r="AA500" s="11"/>
      <c r="AC500" s="9">
        <f ca="1">IF(Table1[[#This Row],[field of work]] = "teaching",1,0)</f>
        <v>0</v>
      </c>
      <c r="AD500" s="10">
        <f ca="1">IF(Table1[[#This Row],[field of work]] = "health", 1,0)</f>
        <v>0</v>
      </c>
      <c r="AE500" s="10">
        <f ca="1">IF(Table1[[#This Row],[field of work]] = "construction", 1,0)</f>
        <v>0</v>
      </c>
      <c r="AF500" s="10">
        <f ca="1">IF(Table1[[#This Row],[field of work]] = "IT", 1,0)</f>
        <v>0</v>
      </c>
      <c r="AG500" s="10">
        <f ca="1">IF(Table1[[#This Row],[field of work]] = "general work", 1,0)</f>
        <v>1</v>
      </c>
      <c r="AH500" s="10">
        <f ca="1">IF(Table1[[#This Row],[field of work]] = "agriculture", 1,0)</f>
        <v>0</v>
      </c>
      <c r="AI500" s="10"/>
      <c r="AJ500" s="10"/>
      <c r="AK500" s="10"/>
      <c r="AL500" s="10"/>
      <c r="AM500" s="10"/>
      <c r="AN500" s="10"/>
      <c r="AO500" s="11"/>
      <c r="AP500" s="20">
        <f t="shared" ca="1" si="205"/>
        <v>1402.3444348834103</v>
      </c>
      <c r="AQ500" s="21"/>
      <c r="AR500" s="26">
        <f ca="1">IF(Table1[[#This Row],[Debt]]&gt;$AS$2,1,0)</f>
        <v>1</v>
      </c>
      <c r="AS500" s="27"/>
      <c r="AT500" s="27"/>
      <c r="AU500" s="19"/>
      <c r="AV500" s="24"/>
      <c r="AW500" s="83">
        <f ca="1">Table1[[#This Row],[Mortage left]]/Table1[[#This Row],[Value of the house]]</f>
        <v>0.2912699256129837</v>
      </c>
      <c r="AX500" s="35">
        <f t="shared" ca="1" si="206"/>
        <v>1</v>
      </c>
      <c r="AY500" s="36"/>
      <c r="AZ500" s="21"/>
      <c r="BA500" s="69">
        <f ca="1" xml:space="preserve"> IF(Table1[[#This Row],[Area]]="Sedi Beshr",Table1[[#This Row],[Income]],0)</f>
        <v>0</v>
      </c>
      <c r="BB500" s="67"/>
      <c r="BC500" s="67">
        <f ca="1" xml:space="preserve"> IF(Table1[[#This Row],[Area]]="Miami",Table1[[#This Row],[Income]],0)</f>
        <v>0</v>
      </c>
      <c r="BD500" s="67"/>
      <c r="BE500" s="67">
        <f ca="1" xml:space="preserve"> IF(Table1[[#This Row],[Area]]="El-Shatbi",Table1[[#This Row],[Income]],0)</f>
        <v>0</v>
      </c>
      <c r="BF500" s="67"/>
      <c r="BG500" s="67">
        <f ca="1" xml:space="preserve"> IF(Table1[[#This Row],[Area]]="el-Hanovil",Table1[[#This Row],[Income]],0)</f>
        <v>0</v>
      </c>
      <c r="BH500" s="67"/>
      <c r="BI500" s="67">
        <f ca="1" xml:space="preserve"> IF(Table1[[#This Row],[Area]]="El-Dekhila",Table1[[#This Row],[Income]],0)</f>
        <v>1743</v>
      </c>
      <c r="BJ500" s="71"/>
      <c r="BK500" s="16"/>
      <c r="BL500" s="68">
        <f ca="1"/>
        <v>0</v>
      </c>
      <c r="BM500" s="65"/>
      <c r="BN500" s="65">
        <f ca="1"/>
        <v>0</v>
      </c>
      <c r="BO500" s="65"/>
      <c r="BP500" s="65">
        <f ca="1"/>
        <v>0</v>
      </c>
      <c r="BQ500" s="65"/>
      <c r="BR500" s="65">
        <f ca="1"/>
        <v>0</v>
      </c>
      <c r="BS500" s="65"/>
      <c r="BT500" s="65">
        <f ca="1"/>
        <v>0</v>
      </c>
      <c r="BU500" s="24"/>
      <c r="BV500" s="65">
        <f ca="1"/>
        <v>1361</v>
      </c>
      <c r="BW500" s="19"/>
      <c r="BX500" s="16"/>
      <c r="BY500" s="57">
        <f ca="1">IF(Table1[[#This Row],[Debt]]&gt;Table1[[#This Row],[Income]],1,0)</f>
        <v>1</v>
      </c>
      <c r="BZ500" s="21"/>
      <c r="CA500" s="24"/>
      <c r="CB500" s="78">
        <f t="shared" ca="1" si="207"/>
        <v>20</v>
      </c>
      <c r="CC500" s="27"/>
      <c r="CD500" s="21"/>
      <c r="CE500" s="16"/>
      <c r="CF500" s="16"/>
      <c r="CG500" s="16"/>
      <c r="CH500" s="16"/>
    </row>
    <row r="501" spans="1:86" ht="21.75" thickBot="1" x14ac:dyDescent="0.4">
      <c r="AU501" s="12"/>
      <c r="AW501" s="4"/>
      <c r="BL501" s="69">
        <f ca="1"/>
        <v>0</v>
      </c>
      <c r="BM501" s="67"/>
      <c r="BN501" s="67">
        <f ca="1"/>
        <v>0</v>
      </c>
      <c r="BO501" s="67"/>
      <c r="BP501" s="67">
        <f ca="1"/>
        <v>0</v>
      </c>
      <c r="BQ501" s="67"/>
      <c r="BR501" s="67">
        <f ca="1"/>
        <v>0</v>
      </c>
      <c r="BS501" s="67"/>
      <c r="BT501" s="67">
        <f ca="1"/>
        <v>1743</v>
      </c>
      <c r="BU501" s="10"/>
      <c r="BV501" s="67">
        <f ca="1"/>
        <v>0</v>
      </c>
      <c r="BW501" s="11"/>
    </row>
    <row r="502" spans="1:86" x14ac:dyDescent="0.35">
      <c r="AU502" s="4"/>
      <c r="AW502" s="4"/>
    </row>
    <row r="503" spans="1:86" x14ac:dyDescent="0.35">
      <c r="AU503" s="4"/>
      <c r="AW503" s="4"/>
    </row>
    <row r="504" spans="1:86" x14ac:dyDescent="0.35">
      <c r="AU504" s="4"/>
      <c r="AW504" s="4"/>
    </row>
    <row r="505" spans="1:86" x14ac:dyDescent="0.35">
      <c r="AU505" s="4"/>
      <c r="AW505" s="4"/>
    </row>
    <row r="506" spans="1:86" x14ac:dyDescent="0.35">
      <c r="AU506" s="4"/>
      <c r="AW506" s="4"/>
    </row>
    <row r="507" spans="1:86" x14ac:dyDescent="0.35">
      <c r="AU507" s="4"/>
      <c r="AW507" s="4"/>
    </row>
    <row r="508" spans="1:86" x14ac:dyDescent="0.35">
      <c r="AU508" s="4"/>
      <c r="AW508" s="4"/>
    </row>
    <row r="509" spans="1:86" x14ac:dyDescent="0.35">
      <c r="AU509" s="4"/>
      <c r="AW509" s="4"/>
    </row>
    <row r="510" spans="1:86" x14ac:dyDescent="0.35">
      <c r="AU510" s="4"/>
      <c r="AW510" s="4"/>
    </row>
    <row r="511" spans="1:86" x14ac:dyDescent="0.35">
      <c r="AU511" s="4"/>
      <c r="AW511" s="4"/>
    </row>
    <row r="512" spans="1:86" x14ac:dyDescent="0.35">
      <c r="AU512" s="4"/>
      <c r="AW512" s="4"/>
    </row>
    <row r="513" spans="47:49" x14ac:dyDescent="0.35">
      <c r="AU513" s="4"/>
      <c r="AW513" s="4"/>
    </row>
    <row r="514" spans="47:49" x14ac:dyDescent="0.35">
      <c r="AU514" s="4"/>
      <c r="AW514" s="4"/>
    </row>
    <row r="515" spans="47:49" x14ac:dyDescent="0.35">
      <c r="AU515" s="4"/>
      <c r="AW515" s="4"/>
    </row>
    <row r="516" spans="47:49" x14ac:dyDescent="0.35">
      <c r="AU516" s="4"/>
      <c r="AW516" s="4"/>
    </row>
    <row r="517" spans="47:49" x14ac:dyDescent="0.35">
      <c r="AU517" s="4"/>
      <c r="AW517" s="4"/>
    </row>
    <row r="518" spans="47:49" x14ac:dyDescent="0.35">
      <c r="AU518" s="4"/>
      <c r="AW518" s="4"/>
    </row>
    <row r="519" spans="47:49" x14ac:dyDescent="0.35">
      <c r="AU519" s="4"/>
      <c r="AW519" s="4"/>
    </row>
    <row r="520" spans="47:49" x14ac:dyDescent="0.35">
      <c r="AU520" s="4"/>
      <c r="AW520" s="4"/>
    </row>
    <row r="521" spans="47:49" x14ac:dyDescent="0.35">
      <c r="AU521" s="4"/>
      <c r="AW521" s="4"/>
    </row>
    <row r="522" spans="47:49" x14ac:dyDescent="0.35">
      <c r="AU522" s="4"/>
      <c r="AW522" s="4"/>
    </row>
    <row r="523" spans="47:49" x14ac:dyDescent="0.35">
      <c r="AU523" s="4"/>
      <c r="AW523" s="4"/>
    </row>
    <row r="524" spans="47:49" x14ac:dyDescent="0.35">
      <c r="AU524" s="4"/>
      <c r="AW524" s="4"/>
    </row>
    <row r="525" spans="47:49" x14ac:dyDescent="0.35">
      <c r="AU525" s="4"/>
      <c r="AW525" s="4"/>
    </row>
    <row r="526" spans="47:49" x14ac:dyDescent="0.35">
      <c r="AU526" s="4"/>
      <c r="AW526" s="4"/>
    </row>
    <row r="527" spans="47:49" x14ac:dyDescent="0.35">
      <c r="AU527" s="4"/>
      <c r="AW527" s="4"/>
    </row>
    <row r="528" spans="47:49" x14ac:dyDescent="0.35">
      <c r="AU528" s="4"/>
      <c r="AW528" s="4"/>
    </row>
    <row r="529" spans="47:49" x14ac:dyDescent="0.35">
      <c r="AU529" s="4"/>
      <c r="AW529" s="4"/>
    </row>
    <row r="530" spans="47:49" x14ac:dyDescent="0.35">
      <c r="AU530" s="4"/>
      <c r="AW530" s="4"/>
    </row>
    <row r="531" spans="47:49" x14ac:dyDescent="0.35">
      <c r="AU531" s="4"/>
      <c r="AW531" s="4"/>
    </row>
    <row r="532" spans="47:49" x14ac:dyDescent="0.35">
      <c r="AU532" s="4"/>
      <c r="AW532" s="4"/>
    </row>
    <row r="533" spans="47:49" x14ac:dyDescent="0.35">
      <c r="AU533" s="4"/>
      <c r="AW533" s="4"/>
    </row>
    <row r="534" spans="47:49" x14ac:dyDescent="0.35">
      <c r="AU534" s="4"/>
      <c r="AW534" s="4"/>
    </row>
    <row r="535" spans="47:49" x14ac:dyDescent="0.35">
      <c r="AU535" s="4"/>
      <c r="AW535" s="4"/>
    </row>
    <row r="536" spans="47:49" x14ac:dyDescent="0.35">
      <c r="AU536" s="4"/>
      <c r="AW536" s="4"/>
    </row>
    <row r="537" spans="47:49" x14ac:dyDescent="0.35">
      <c r="AU537" s="4"/>
      <c r="AW537" s="4"/>
    </row>
    <row r="538" spans="47:49" x14ac:dyDescent="0.35">
      <c r="AU538" s="4"/>
      <c r="AW538" s="4"/>
    </row>
    <row r="539" spans="47:49" x14ac:dyDescent="0.35">
      <c r="AU539" s="4"/>
      <c r="AW539" s="4"/>
    </row>
    <row r="540" spans="47:49" x14ac:dyDescent="0.35">
      <c r="AU540" s="4"/>
      <c r="AW540" s="4"/>
    </row>
    <row r="541" spans="47:49" x14ac:dyDescent="0.35">
      <c r="AU541" s="4"/>
      <c r="AW541" s="4"/>
    </row>
    <row r="542" spans="47:49" x14ac:dyDescent="0.35">
      <c r="AU542" s="4"/>
      <c r="AW542" s="4"/>
    </row>
    <row r="543" spans="47:49" x14ac:dyDescent="0.35">
      <c r="AU543" s="4"/>
      <c r="AW543" s="4"/>
    </row>
    <row r="544" spans="47:49" x14ac:dyDescent="0.35">
      <c r="AU544" s="4"/>
      <c r="AW544" s="4"/>
    </row>
    <row r="545" spans="47:49" x14ac:dyDescent="0.35">
      <c r="AU545" s="4"/>
      <c r="AW545" s="4"/>
    </row>
    <row r="546" spans="47:49" x14ac:dyDescent="0.35">
      <c r="AU546" s="4"/>
      <c r="AW546" s="4"/>
    </row>
    <row r="547" spans="47:49" x14ac:dyDescent="0.35">
      <c r="AU547" s="4"/>
      <c r="AW547" s="4"/>
    </row>
    <row r="548" spans="47:49" x14ac:dyDescent="0.35">
      <c r="AU548" s="4"/>
      <c r="AW548" s="4"/>
    </row>
    <row r="549" spans="47:49" x14ac:dyDescent="0.35">
      <c r="AU549" s="4"/>
      <c r="AW549" s="4"/>
    </row>
    <row r="550" spans="47:49" x14ac:dyDescent="0.35">
      <c r="AU550" s="4"/>
      <c r="AW550" s="4"/>
    </row>
    <row r="551" spans="47:49" x14ac:dyDescent="0.35">
      <c r="AU551" s="4"/>
      <c r="AW551" s="4"/>
    </row>
    <row r="552" spans="47:49" x14ac:dyDescent="0.35">
      <c r="AU552" s="4"/>
      <c r="AW552" s="4"/>
    </row>
    <row r="553" spans="47:49" x14ac:dyDescent="0.35">
      <c r="AU553" s="4"/>
      <c r="AW553" s="4"/>
    </row>
    <row r="554" spans="47:49" x14ac:dyDescent="0.35">
      <c r="AU554" s="4"/>
      <c r="AW554" s="4"/>
    </row>
    <row r="555" spans="47:49" x14ac:dyDescent="0.35">
      <c r="AU555" s="4"/>
      <c r="AW555" s="4"/>
    </row>
    <row r="556" spans="47:49" x14ac:dyDescent="0.35">
      <c r="AU556" s="4"/>
      <c r="AW556" s="4"/>
    </row>
    <row r="557" spans="47:49" x14ac:dyDescent="0.35">
      <c r="AU557" s="4"/>
      <c r="AW557" s="4"/>
    </row>
    <row r="558" spans="47:49" x14ac:dyDescent="0.35">
      <c r="AU558" s="4"/>
      <c r="AW558" s="4"/>
    </row>
    <row r="559" spans="47:49" x14ac:dyDescent="0.35">
      <c r="AU559" s="4"/>
      <c r="AW559" s="4"/>
    </row>
    <row r="560" spans="47:49" x14ac:dyDescent="0.35">
      <c r="AU560" s="4"/>
      <c r="AW560" s="4"/>
    </row>
    <row r="561" spans="47:49" x14ac:dyDescent="0.35">
      <c r="AU561" s="4"/>
      <c r="AW561" s="4"/>
    </row>
    <row r="562" spans="47:49" x14ac:dyDescent="0.35">
      <c r="AU562" s="4"/>
      <c r="AW562" s="4"/>
    </row>
    <row r="563" spans="47:49" x14ac:dyDescent="0.35">
      <c r="AU563" s="4"/>
      <c r="AW563" s="4"/>
    </row>
    <row r="564" spans="47:49" x14ac:dyDescent="0.35">
      <c r="AU564" s="4"/>
      <c r="AW564" s="4"/>
    </row>
    <row r="565" spans="47:49" x14ac:dyDescent="0.35">
      <c r="AU565" s="4"/>
      <c r="AW565" s="4"/>
    </row>
    <row r="566" spans="47:49" x14ac:dyDescent="0.35">
      <c r="AU566" s="4"/>
      <c r="AW566" s="4"/>
    </row>
    <row r="567" spans="47:49" x14ac:dyDescent="0.35">
      <c r="AU567" s="4"/>
      <c r="AW567" s="4"/>
    </row>
    <row r="568" spans="47:49" x14ac:dyDescent="0.35">
      <c r="AU568" s="4"/>
      <c r="AW568" s="4"/>
    </row>
    <row r="569" spans="47:49" x14ac:dyDescent="0.35">
      <c r="AU569" s="4"/>
      <c r="AW569" s="4"/>
    </row>
    <row r="570" spans="47:49" x14ac:dyDescent="0.35">
      <c r="AU570" s="4"/>
      <c r="AW570" s="4"/>
    </row>
    <row r="571" spans="47:49" x14ac:dyDescent="0.35">
      <c r="AU571" s="4"/>
      <c r="AW571" s="4"/>
    </row>
    <row r="572" spans="47:49" x14ac:dyDescent="0.35">
      <c r="AU572" s="4"/>
      <c r="AW572" s="4"/>
    </row>
    <row r="573" spans="47:49" x14ac:dyDescent="0.35">
      <c r="AU573" s="4"/>
      <c r="AW573" s="4"/>
    </row>
    <row r="574" spans="47:49" x14ac:dyDescent="0.35">
      <c r="AU574" s="4"/>
      <c r="AW574" s="4"/>
    </row>
    <row r="575" spans="47:49" x14ac:dyDescent="0.35">
      <c r="AU575" s="4"/>
      <c r="AW575" s="4"/>
    </row>
    <row r="576" spans="47:49" x14ac:dyDescent="0.35">
      <c r="AU576" s="4"/>
      <c r="AW576" s="4"/>
    </row>
    <row r="577" spans="47:49" x14ac:dyDescent="0.35">
      <c r="AU577" s="4"/>
      <c r="AW577" s="4"/>
    </row>
    <row r="578" spans="47:49" x14ac:dyDescent="0.35">
      <c r="AU578" s="4"/>
      <c r="AW578" s="4"/>
    </row>
    <row r="579" spans="47:49" x14ac:dyDescent="0.35">
      <c r="AU579" s="4"/>
      <c r="AW579" s="4"/>
    </row>
    <row r="580" spans="47:49" x14ac:dyDescent="0.35">
      <c r="AU580" s="4"/>
      <c r="AW580" s="4"/>
    </row>
    <row r="581" spans="47:49" x14ac:dyDescent="0.35">
      <c r="AU581" s="4"/>
      <c r="AW581" s="4"/>
    </row>
    <row r="582" spans="47:49" x14ac:dyDescent="0.35">
      <c r="AU582" s="4"/>
      <c r="AW582" s="4"/>
    </row>
    <row r="583" spans="47:49" x14ac:dyDescent="0.35">
      <c r="AU583" s="4"/>
      <c r="AW583" s="4"/>
    </row>
    <row r="584" spans="47:49" x14ac:dyDescent="0.35">
      <c r="AU584" s="4"/>
      <c r="AW584" s="4"/>
    </row>
    <row r="585" spans="47:49" x14ac:dyDescent="0.35">
      <c r="AU585" s="4"/>
      <c r="AW585" s="4"/>
    </row>
    <row r="586" spans="47:49" x14ac:dyDescent="0.35">
      <c r="AU586" s="4"/>
      <c r="AW586" s="4"/>
    </row>
    <row r="587" spans="47:49" x14ac:dyDescent="0.35">
      <c r="AU587" s="4"/>
      <c r="AW587" s="4"/>
    </row>
    <row r="588" spans="47:49" x14ac:dyDescent="0.35">
      <c r="AU588" s="4"/>
      <c r="AW588" s="4"/>
    </row>
    <row r="589" spans="47:49" x14ac:dyDescent="0.35">
      <c r="AU589" s="4"/>
      <c r="AW589" s="4"/>
    </row>
    <row r="590" spans="47:49" x14ac:dyDescent="0.35">
      <c r="AU590" s="4"/>
      <c r="AW590" s="4"/>
    </row>
    <row r="591" spans="47:49" x14ac:dyDescent="0.35">
      <c r="AU591" s="4"/>
      <c r="AW591" s="4"/>
    </row>
    <row r="592" spans="47:49" x14ac:dyDescent="0.35">
      <c r="AU592" s="4"/>
      <c r="AW592" s="4"/>
    </row>
    <row r="593" spans="47:49" x14ac:dyDescent="0.35">
      <c r="AU593" s="4"/>
      <c r="AW593" s="4"/>
    </row>
    <row r="594" spans="47:49" x14ac:dyDescent="0.35">
      <c r="AU594" s="4"/>
      <c r="AW594" s="4"/>
    </row>
    <row r="595" spans="47:49" x14ac:dyDescent="0.35">
      <c r="AU595" s="4"/>
      <c r="AW595" s="4"/>
    </row>
    <row r="596" spans="47:49" x14ac:dyDescent="0.35">
      <c r="AU596" s="4"/>
      <c r="AW596" s="4"/>
    </row>
    <row r="597" spans="47:49" x14ac:dyDescent="0.35">
      <c r="AU597" s="4"/>
      <c r="AW597" s="4"/>
    </row>
    <row r="598" spans="47:49" x14ac:dyDescent="0.35">
      <c r="AU598" s="4"/>
      <c r="AW598" s="4"/>
    </row>
    <row r="599" spans="47:49" x14ac:dyDescent="0.35">
      <c r="AU599" s="4"/>
      <c r="AW599" s="4"/>
    </row>
    <row r="600" spans="47:49" x14ac:dyDescent="0.35">
      <c r="AU600" s="4"/>
      <c r="AW600" s="4"/>
    </row>
    <row r="601" spans="47:49" x14ac:dyDescent="0.35">
      <c r="AU601" s="4"/>
      <c r="AW601" s="4"/>
    </row>
    <row r="602" spans="47:49" x14ac:dyDescent="0.35">
      <c r="AU602" s="4"/>
      <c r="AW602" s="4"/>
    </row>
    <row r="603" spans="47:49" x14ac:dyDescent="0.35">
      <c r="AU603" s="4"/>
      <c r="AW603" s="4"/>
    </row>
    <row r="604" spans="47:49" x14ac:dyDescent="0.35">
      <c r="AU604" s="4"/>
      <c r="AW604" s="4"/>
    </row>
    <row r="605" spans="47:49" x14ac:dyDescent="0.35">
      <c r="AU605" s="4"/>
      <c r="AW605" s="4"/>
    </row>
    <row r="606" spans="47:49" x14ac:dyDescent="0.35">
      <c r="AU606" s="4"/>
      <c r="AW606" s="4"/>
    </row>
    <row r="607" spans="47:49" x14ac:dyDescent="0.35">
      <c r="AU607" s="4"/>
      <c r="AW607" s="4"/>
    </row>
    <row r="608" spans="47:49" x14ac:dyDescent="0.35">
      <c r="AU608" s="4"/>
      <c r="AW608" s="4"/>
    </row>
    <row r="609" spans="47:49" x14ac:dyDescent="0.35">
      <c r="AU609" s="4"/>
      <c r="AW609" s="4"/>
    </row>
    <row r="610" spans="47:49" x14ac:dyDescent="0.35">
      <c r="AU610" s="4"/>
      <c r="AW610" s="4"/>
    </row>
    <row r="611" spans="47:49" x14ac:dyDescent="0.35">
      <c r="AU611" s="4"/>
      <c r="AW611" s="4"/>
    </row>
    <row r="612" spans="47:49" x14ac:dyDescent="0.35">
      <c r="AU612" s="4"/>
      <c r="AW612" s="4"/>
    </row>
    <row r="613" spans="47:49" x14ac:dyDescent="0.35">
      <c r="AU613" s="4"/>
      <c r="AW613" s="4"/>
    </row>
    <row r="614" spans="47:49" x14ac:dyDescent="0.35">
      <c r="AU614" s="4"/>
      <c r="AW614" s="4"/>
    </row>
    <row r="615" spans="47:49" x14ac:dyDescent="0.35">
      <c r="AU615" s="4"/>
      <c r="AW615" s="4"/>
    </row>
    <row r="616" spans="47:49" x14ac:dyDescent="0.35">
      <c r="AU616" s="4"/>
      <c r="AW616" s="4"/>
    </row>
    <row r="617" spans="47:49" x14ac:dyDescent="0.35">
      <c r="AU617" s="4"/>
      <c r="AW617" s="4"/>
    </row>
    <row r="618" spans="47:49" x14ac:dyDescent="0.35">
      <c r="AU618" s="4"/>
      <c r="AW618" s="4"/>
    </row>
    <row r="619" spans="47:49" x14ac:dyDescent="0.35">
      <c r="AU619" s="4"/>
      <c r="AW619" s="4"/>
    </row>
    <row r="620" spans="47:49" x14ac:dyDescent="0.35">
      <c r="AU620" s="4"/>
      <c r="AW620" s="4"/>
    </row>
    <row r="621" spans="47:49" x14ac:dyDescent="0.35">
      <c r="AU621" s="4"/>
      <c r="AW621" s="4"/>
    </row>
    <row r="622" spans="47:49" x14ac:dyDescent="0.35">
      <c r="AU622" s="4"/>
      <c r="AW622" s="4"/>
    </row>
    <row r="623" spans="47:49" x14ac:dyDescent="0.35">
      <c r="AU623" s="4"/>
      <c r="AW623" s="4"/>
    </row>
    <row r="624" spans="47:49" x14ac:dyDescent="0.35">
      <c r="AU624" s="4"/>
      <c r="AW624" s="4"/>
    </row>
    <row r="625" spans="47:49" x14ac:dyDescent="0.35">
      <c r="AU625" s="4"/>
      <c r="AW625" s="4"/>
    </row>
    <row r="626" spans="47:49" x14ac:dyDescent="0.35">
      <c r="AU626" s="4"/>
      <c r="AW626" s="4"/>
    </row>
    <row r="627" spans="47:49" x14ac:dyDescent="0.35">
      <c r="AU627" s="4"/>
      <c r="AW627" s="4"/>
    </row>
    <row r="628" spans="47:49" x14ac:dyDescent="0.35">
      <c r="AU628" s="4"/>
      <c r="AW628" s="4"/>
    </row>
    <row r="629" spans="47:49" x14ac:dyDescent="0.35">
      <c r="AU629" s="4"/>
      <c r="AW629" s="4"/>
    </row>
    <row r="630" spans="47:49" x14ac:dyDescent="0.35">
      <c r="AU630" s="4"/>
      <c r="AW630" s="4"/>
    </row>
    <row r="631" spans="47:49" x14ac:dyDescent="0.35">
      <c r="AU631" s="4"/>
      <c r="AW631" s="4"/>
    </row>
    <row r="632" spans="47:49" x14ac:dyDescent="0.35">
      <c r="AU632" s="4"/>
      <c r="AW632" s="4"/>
    </row>
    <row r="633" spans="47:49" x14ac:dyDescent="0.35">
      <c r="AU633" s="4"/>
      <c r="AW633" s="4"/>
    </row>
    <row r="634" spans="47:49" x14ac:dyDescent="0.35">
      <c r="AU634" s="4"/>
      <c r="AW634" s="4"/>
    </row>
    <row r="635" spans="47:49" x14ac:dyDescent="0.35">
      <c r="AU635" s="4"/>
      <c r="AW635" s="4"/>
    </row>
    <row r="636" spans="47:49" x14ac:dyDescent="0.35">
      <c r="AU636" s="4"/>
      <c r="AW636" s="4"/>
    </row>
    <row r="637" spans="47:49" x14ac:dyDescent="0.35">
      <c r="AU637" s="4"/>
      <c r="AW637" s="4"/>
    </row>
    <row r="638" spans="47:49" x14ac:dyDescent="0.35">
      <c r="AU638" s="4"/>
      <c r="AW638" s="4"/>
    </row>
    <row r="639" spans="47:49" x14ac:dyDescent="0.35">
      <c r="AU639" s="4"/>
      <c r="AW639" s="4"/>
    </row>
    <row r="640" spans="47:49" x14ac:dyDescent="0.35">
      <c r="AU640" s="4"/>
      <c r="AW640" s="4"/>
    </row>
    <row r="641" spans="47:49" x14ac:dyDescent="0.35">
      <c r="AU641" s="4"/>
      <c r="AW641" s="4"/>
    </row>
    <row r="642" spans="47:49" x14ac:dyDescent="0.35">
      <c r="AU642" s="4"/>
      <c r="AW642" s="4"/>
    </row>
    <row r="643" spans="47:49" x14ac:dyDescent="0.35">
      <c r="AU643" s="4"/>
      <c r="AW643" s="4"/>
    </row>
    <row r="644" spans="47:49" x14ac:dyDescent="0.35">
      <c r="AU644" s="4"/>
      <c r="AW644" s="4"/>
    </row>
    <row r="645" spans="47:49" x14ac:dyDescent="0.35">
      <c r="AU645" s="4"/>
      <c r="AW645" s="4"/>
    </row>
    <row r="646" spans="47:49" x14ac:dyDescent="0.35">
      <c r="AU646" s="4"/>
      <c r="AW646" s="4"/>
    </row>
    <row r="647" spans="47:49" x14ac:dyDescent="0.35">
      <c r="AU647" s="4"/>
      <c r="AW647" s="4"/>
    </row>
    <row r="648" spans="47:49" x14ac:dyDescent="0.35">
      <c r="AU648" s="4"/>
      <c r="AW648" s="4"/>
    </row>
    <row r="649" spans="47:49" x14ac:dyDescent="0.35">
      <c r="AU649" s="4"/>
      <c r="AW649" s="4"/>
    </row>
    <row r="650" spans="47:49" x14ac:dyDescent="0.35">
      <c r="AU650" s="4"/>
      <c r="AW650" s="4"/>
    </row>
    <row r="651" spans="47:49" x14ac:dyDescent="0.35">
      <c r="AU651" s="4"/>
      <c r="AW651" s="4"/>
    </row>
    <row r="652" spans="47:49" x14ac:dyDescent="0.35">
      <c r="AU652" s="4"/>
      <c r="AW652" s="4"/>
    </row>
    <row r="653" spans="47:49" x14ac:dyDescent="0.35">
      <c r="AU653" s="4"/>
      <c r="AW653" s="4"/>
    </row>
    <row r="654" spans="47:49" x14ac:dyDescent="0.35">
      <c r="AU654" s="4"/>
      <c r="AW654" s="4"/>
    </row>
    <row r="655" spans="47:49" x14ac:dyDescent="0.35">
      <c r="AU655" s="4"/>
      <c r="AW655" s="4"/>
    </row>
    <row r="656" spans="47:49" x14ac:dyDescent="0.35">
      <c r="AU656" s="4"/>
      <c r="AW656" s="4"/>
    </row>
    <row r="657" spans="47:49" x14ac:dyDescent="0.35">
      <c r="AU657" s="4"/>
      <c r="AW657" s="4"/>
    </row>
    <row r="658" spans="47:49" x14ac:dyDescent="0.35">
      <c r="AU658" s="4"/>
      <c r="AW658" s="4"/>
    </row>
    <row r="659" spans="47:49" x14ac:dyDescent="0.35">
      <c r="AU659" s="4"/>
      <c r="AW659" s="4"/>
    </row>
    <row r="660" spans="47:49" x14ac:dyDescent="0.35">
      <c r="AU660" s="4"/>
      <c r="AW660" s="4"/>
    </row>
    <row r="661" spans="47:49" x14ac:dyDescent="0.35">
      <c r="AU661" s="4"/>
      <c r="AW661" s="4"/>
    </row>
    <row r="662" spans="47:49" x14ac:dyDescent="0.35">
      <c r="AU662" s="4"/>
      <c r="AW662" s="4"/>
    </row>
    <row r="663" spans="47:49" x14ac:dyDescent="0.35">
      <c r="AU663" s="4"/>
      <c r="AW663" s="4"/>
    </row>
    <row r="664" spans="47:49" x14ac:dyDescent="0.35">
      <c r="AU664" s="4"/>
      <c r="AW664" s="4"/>
    </row>
    <row r="665" spans="47:49" x14ac:dyDescent="0.35">
      <c r="AU665" s="4"/>
      <c r="AW665" s="4"/>
    </row>
    <row r="666" spans="47:49" x14ac:dyDescent="0.35">
      <c r="AU666" s="4"/>
      <c r="AW666" s="4"/>
    </row>
    <row r="667" spans="47:49" x14ac:dyDescent="0.35">
      <c r="AU667" s="4"/>
      <c r="AW667" s="4"/>
    </row>
    <row r="668" spans="47:49" x14ac:dyDescent="0.35">
      <c r="AU668" s="4"/>
      <c r="AW668" s="4"/>
    </row>
    <row r="669" spans="47:49" x14ac:dyDescent="0.35">
      <c r="AU669" s="4"/>
      <c r="AW669" s="4"/>
    </row>
    <row r="670" spans="47:49" x14ac:dyDescent="0.35">
      <c r="AU670" s="4"/>
      <c r="AW670" s="4"/>
    </row>
    <row r="671" spans="47:49" x14ac:dyDescent="0.35">
      <c r="AU671" s="4"/>
      <c r="AW671" s="4"/>
    </row>
    <row r="672" spans="47:49" x14ac:dyDescent="0.35">
      <c r="AU672" s="4"/>
      <c r="AW672" s="4"/>
    </row>
    <row r="673" spans="47:49" x14ac:dyDescent="0.35">
      <c r="AU673" s="4"/>
      <c r="AW673" s="4"/>
    </row>
    <row r="674" spans="47:49" x14ac:dyDescent="0.35">
      <c r="AU674" s="4"/>
      <c r="AW674" s="4"/>
    </row>
    <row r="675" spans="47:49" x14ac:dyDescent="0.35">
      <c r="AU675" s="4"/>
      <c r="AW675" s="4"/>
    </row>
    <row r="676" spans="47:49" x14ac:dyDescent="0.35">
      <c r="AU676" s="4"/>
      <c r="AW676" s="4"/>
    </row>
    <row r="677" spans="47:49" x14ac:dyDescent="0.35">
      <c r="AU677" s="4"/>
      <c r="AW677" s="4"/>
    </row>
    <row r="678" spans="47:49" x14ac:dyDescent="0.35">
      <c r="AU678" s="4"/>
      <c r="AW678" s="4"/>
    </row>
    <row r="679" spans="47:49" x14ac:dyDescent="0.35">
      <c r="AU679" s="4"/>
      <c r="AW679" s="4"/>
    </row>
    <row r="680" spans="47:49" x14ac:dyDescent="0.35">
      <c r="AU680" s="4"/>
      <c r="AW680" s="4"/>
    </row>
    <row r="681" spans="47:49" x14ac:dyDescent="0.35">
      <c r="AU681" s="4"/>
      <c r="AW681" s="4"/>
    </row>
    <row r="682" spans="47:49" x14ac:dyDescent="0.35">
      <c r="AU682" s="4"/>
      <c r="AW682" s="4"/>
    </row>
    <row r="683" spans="47:49" x14ac:dyDescent="0.35">
      <c r="AU683" s="4"/>
      <c r="AW683" s="4"/>
    </row>
    <row r="684" spans="47:49" x14ac:dyDescent="0.35">
      <c r="AU684" s="4"/>
      <c r="AW684" s="4"/>
    </row>
    <row r="685" spans="47:49" x14ac:dyDescent="0.35">
      <c r="AU685" s="4"/>
      <c r="AW685" s="4"/>
    </row>
    <row r="686" spans="47:49" x14ac:dyDescent="0.35">
      <c r="AU686" s="4"/>
      <c r="AW686" s="4"/>
    </row>
    <row r="687" spans="47:49" x14ac:dyDescent="0.35">
      <c r="AU687" s="4"/>
      <c r="AW687" s="4"/>
    </row>
    <row r="688" spans="47:49" x14ac:dyDescent="0.35">
      <c r="AU688" s="4"/>
      <c r="AW688" s="4"/>
    </row>
    <row r="689" spans="47:49" x14ac:dyDescent="0.35">
      <c r="AU689" s="4"/>
      <c r="AW689" s="4"/>
    </row>
    <row r="690" spans="47:49" x14ac:dyDescent="0.35">
      <c r="AU690" s="4"/>
      <c r="AW690" s="4"/>
    </row>
    <row r="691" spans="47:49" x14ac:dyDescent="0.35">
      <c r="AU691" s="4"/>
      <c r="AW691" s="4"/>
    </row>
    <row r="692" spans="47:49" x14ac:dyDescent="0.35">
      <c r="AU692" s="4"/>
      <c r="AW692" s="4"/>
    </row>
    <row r="693" spans="47:49" x14ac:dyDescent="0.35">
      <c r="AU693" s="4"/>
      <c r="AW693" s="4"/>
    </row>
    <row r="694" spans="47:49" x14ac:dyDescent="0.35">
      <c r="AU694" s="4"/>
      <c r="AW694" s="4"/>
    </row>
    <row r="695" spans="47:49" x14ac:dyDescent="0.35">
      <c r="AU695" s="4"/>
      <c r="AW695" s="4"/>
    </row>
    <row r="696" spans="47:49" x14ac:dyDescent="0.35">
      <c r="AU696" s="4"/>
      <c r="AW696" s="4"/>
    </row>
    <row r="697" spans="47:49" x14ac:dyDescent="0.35">
      <c r="AU697" s="4"/>
      <c r="AW697" s="4"/>
    </row>
    <row r="698" spans="47:49" x14ac:dyDescent="0.35">
      <c r="AU698" s="4"/>
      <c r="AW698" s="4"/>
    </row>
    <row r="699" spans="47:49" x14ac:dyDescent="0.35">
      <c r="AU699" s="4"/>
      <c r="AW699" s="4"/>
    </row>
    <row r="700" spans="47:49" x14ac:dyDescent="0.35">
      <c r="AU700" s="4"/>
      <c r="AW700" s="4"/>
    </row>
    <row r="701" spans="47:49" x14ac:dyDescent="0.35">
      <c r="AU701" s="4"/>
      <c r="AW701" s="4"/>
    </row>
    <row r="702" spans="47:49" x14ac:dyDescent="0.35">
      <c r="AU702" s="4"/>
      <c r="AW702" s="4"/>
    </row>
    <row r="703" spans="47:49" x14ac:dyDescent="0.35">
      <c r="AU703" s="4"/>
      <c r="AW703" s="4"/>
    </row>
    <row r="704" spans="47:49" x14ac:dyDescent="0.35">
      <c r="AU704" s="4"/>
      <c r="AW704" s="4"/>
    </row>
    <row r="705" spans="47:49" x14ac:dyDescent="0.35">
      <c r="AU705" s="4"/>
      <c r="AW705" s="4"/>
    </row>
    <row r="706" spans="47:49" x14ac:dyDescent="0.35">
      <c r="AU706" s="4"/>
      <c r="AW706" s="4"/>
    </row>
    <row r="707" spans="47:49" x14ac:dyDescent="0.35">
      <c r="AU707" s="4"/>
      <c r="AW707" s="4"/>
    </row>
    <row r="708" spans="47:49" x14ac:dyDescent="0.35">
      <c r="AU708" s="4"/>
      <c r="AW708" s="4"/>
    </row>
    <row r="709" spans="47:49" x14ac:dyDescent="0.35">
      <c r="AU709" s="4"/>
      <c r="AW709" s="4"/>
    </row>
    <row r="710" spans="47:49" x14ac:dyDescent="0.35">
      <c r="AU710" s="4"/>
      <c r="AW710" s="4"/>
    </row>
    <row r="711" spans="47:49" x14ac:dyDescent="0.35">
      <c r="AU711" s="4"/>
      <c r="AW711" s="4"/>
    </row>
    <row r="712" spans="47:49" x14ac:dyDescent="0.35">
      <c r="AU712" s="4"/>
      <c r="AW712" s="4"/>
    </row>
    <row r="713" spans="47:49" x14ac:dyDescent="0.35">
      <c r="AU713" s="4"/>
      <c r="AW713" s="4"/>
    </row>
    <row r="714" spans="47:49" x14ac:dyDescent="0.35">
      <c r="AU714" s="4"/>
      <c r="AW714" s="4"/>
    </row>
    <row r="715" spans="47:49" x14ac:dyDescent="0.35">
      <c r="AU715" s="4"/>
      <c r="AW715" s="4"/>
    </row>
    <row r="716" spans="47:49" x14ac:dyDescent="0.35">
      <c r="AU716" s="4"/>
      <c r="AW716" s="4"/>
    </row>
    <row r="717" spans="47:49" x14ac:dyDescent="0.35">
      <c r="AU717" s="4"/>
      <c r="AW717" s="4"/>
    </row>
    <row r="718" spans="47:49" x14ac:dyDescent="0.35">
      <c r="AU718" s="4"/>
      <c r="AW718" s="4"/>
    </row>
    <row r="719" spans="47:49" x14ac:dyDescent="0.35">
      <c r="AU719" s="4"/>
      <c r="AW719" s="4"/>
    </row>
    <row r="720" spans="47:49" x14ac:dyDescent="0.35">
      <c r="AU720" s="4"/>
      <c r="AW720" s="4"/>
    </row>
    <row r="721" spans="47:49" x14ac:dyDescent="0.35">
      <c r="AU721" s="4"/>
      <c r="AW721" s="4"/>
    </row>
    <row r="722" spans="47:49" x14ac:dyDescent="0.35">
      <c r="AU722" s="4"/>
      <c r="AW722" s="4"/>
    </row>
    <row r="723" spans="47:49" x14ac:dyDescent="0.35">
      <c r="AU723" s="4"/>
      <c r="AW723" s="4"/>
    </row>
    <row r="724" spans="47:49" x14ac:dyDescent="0.35">
      <c r="AU724" s="4"/>
      <c r="AW724" s="4"/>
    </row>
    <row r="725" spans="47:49" x14ac:dyDescent="0.35">
      <c r="AU725" s="4"/>
      <c r="AW725" s="4"/>
    </row>
    <row r="726" spans="47:49" x14ac:dyDescent="0.35">
      <c r="AU726" s="4"/>
      <c r="AW726" s="4"/>
    </row>
    <row r="727" spans="47:49" x14ac:dyDescent="0.35">
      <c r="AU727" s="4"/>
      <c r="AW727" s="4"/>
    </row>
    <row r="728" spans="47:49" x14ac:dyDescent="0.35">
      <c r="AU728" s="4"/>
      <c r="AW728" s="4"/>
    </row>
    <row r="729" spans="47:49" x14ac:dyDescent="0.35">
      <c r="AU729" s="4"/>
      <c r="AW729" s="4"/>
    </row>
    <row r="730" spans="47:49" x14ac:dyDescent="0.35">
      <c r="AU730" s="4"/>
      <c r="AW730" s="4"/>
    </row>
    <row r="731" spans="47:49" x14ac:dyDescent="0.35">
      <c r="AU731" s="4"/>
      <c r="AW731" s="4"/>
    </row>
    <row r="732" spans="47:49" x14ac:dyDescent="0.35">
      <c r="AU732" s="4"/>
      <c r="AW732" s="4"/>
    </row>
    <row r="733" spans="47:49" x14ac:dyDescent="0.35">
      <c r="AU733" s="4"/>
      <c r="AW733" s="4"/>
    </row>
    <row r="734" spans="47:49" x14ac:dyDescent="0.35">
      <c r="AU734" s="4"/>
      <c r="AW734" s="4"/>
    </row>
    <row r="735" spans="47:49" x14ac:dyDescent="0.35">
      <c r="AU735" s="4"/>
      <c r="AW735" s="4"/>
    </row>
    <row r="736" spans="47:49" x14ac:dyDescent="0.35">
      <c r="AU736" s="4"/>
      <c r="AW736" s="4"/>
    </row>
    <row r="737" spans="47:49" x14ac:dyDescent="0.35">
      <c r="AU737" s="4"/>
      <c r="AW737" s="4"/>
    </row>
    <row r="738" spans="47:49" x14ac:dyDescent="0.35">
      <c r="AU738" s="4"/>
      <c r="AW738" s="4"/>
    </row>
    <row r="739" spans="47:49" x14ac:dyDescent="0.35">
      <c r="AU739" s="4"/>
      <c r="AW739" s="4"/>
    </row>
    <row r="740" spans="47:49" x14ac:dyDescent="0.35">
      <c r="AU740" s="4"/>
      <c r="AW740" s="4"/>
    </row>
    <row r="741" spans="47:49" x14ac:dyDescent="0.35">
      <c r="AU741" s="4"/>
      <c r="AW741" s="4"/>
    </row>
    <row r="742" spans="47:49" x14ac:dyDescent="0.35">
      <c r="AU742" s="4"/>
      <c r="AW742" s="4"/>
    </row>
    <row r="743" spans="47:49" x14ac:dyDescent="0.35">
      <c r="AU743" s="4"/>
      <c r="AW743" s="4"/>
    </row>
    <row r="744" spans="47:49" x14ac:dyDescent="0.35">
      <c r="AU744" s="4"/>
      <c r="AW744" s="4"/>
    </row>
    <row r="745" spans="47:49" x14ac:dyDescent="0.35">
      <c r="AU745" s="4"/>
      <c r="AW745" s="4"/>
    </row>
    <row r="746" spans="47:49" x14ac:dyDescent="0.35">
      <c r="AU746" s="4"/>
      <c r="AW746" s="4"/>
    </row>
    <row r="747" spans="47:49" x14ac:dyDescent="0.35">
      <c r="AU747" s="4"/>
      <c r="AW747" s="4"/>
    </row>
    <row r="748" spans="47:49" x14ac:dyDescent="0.35">
      <c r="AU748" s="4"/>
      <c r="AW748" s="4"/>
    </row>
    <row r="749" spans="47:49" x14ac:dyDescent="0.35">
      <c r="AU749" s="4"/>
      <c r="AW749" s="4"/>
    </row>
    <row r="750" spans="47:49" x14ac:dyDescent="0.35">
      <c r="AU750" s="4"/>
      <c r="AW750" s="4"/>
    </row>
    <row r="751" spans="47:49" x14ac:dyDescent="0.35">
      <c r="AU751" s="4"/>
      <c r="AW751" s="4"/>
    </row>
    <row r="752" spans="47:49" x14ac:dyDescent="0.35">
      <c r="AU752" s="4"/>
      <c r="AW752" s="4"/>
    </row>
    <row r="753" spans="47:49" x14ac:dyDescent="0.35">
      <c r="AU753" s="4"/>
      <c r="AW753" s="4"/>
    </row>
    <row r="754" spans="47:49" x14ac:dyDescent="0.35">
      <c r="AU754" s="4"/>
      <c r="AW754" s="4"/>
    </row>
    <row r="755" spans="47:49" x14ac:dyDescent="0.35">
      <c r="AU755" s="4"/>
      <c r="AW755" s="4"/>
    </row>
    <row r="756" spans="47:49" x14ac:dyDescent="0.35">
      <c r="AU756" s="4"/>
      <c r="AW756" s="4"/>
    </row>
    <row r="757" spans="47:49" x14ac:dyDescent="0.35">
      <c r="AU757" s="4"/>
      <c r="AW757" s="4"/>
    </row>
    <row r="758" spans="47:49" x14ac:dyDescent="0.35">
      <c r="AU758" s="4"/>
      <c r="AW758" s="4"/>
    </row>
    <row r="759" spans="47:49" x14ac:dyDescent="0.35">
      <c r="AU759" s="4"/>
      <c r="AW759" s="4"/>
    </row>
    <row r="760" spans="47:49" x14ac:dyDescent="0.35">
      <c r="AU760" s="4"/>
      <c r="AW760" s="4"/>
    </row>
    <row r="761" spans="47:49" x14ac:dyDescent="0.35">
      <c r="AU761" s="4"/>
      <c r="AW761" s="4"/>
    </row>
    <row r="762" spans="47:49" x14ac:dyDescent="0.35">
      <c r="AU762" s="4"/>
      <c r="AW762" s="4"/>
    </row>
    <row r="763" spans="47:49" x14ac:dyDescent="0.35">
      <c r="AU763" s="4"/>
      <c r="AW763" s="4"/>
    </row>
    <row r="764" spans="47:49" x14ac:dyDescent="0.35">
      <c r="AU764" s="4"/>
      <c r="AW764" s="4"/>
    </row>
    <row r="765" spans="47:49" x14ac:dyDescent="0.35">
      <c r="AU765" s="4"/>
      <c r="AW765" s="4"/>
    </row>
    <row r="766" spans="47:49" x14ac:dyDescent="0.35">
      <c r="AU766" s="4"/>
      <c r="AW766" s="4"/>
    </row>
    <row r="767" spans="47:49" x14ac:dyDescent="0.35">
      <c r="AU767" s="4"/>
      <c r="AW767" s="4"/>
    </row>
    <row r="768" spans="47:49" x14ac:dyDescent="0.35">
      <c r="AU768" s="4"/>
      <c r="AW768" s="4"/>
    </row>
    <row r="769" spans="47:49" x14ac:dyDescent="0.35">
      <c r="AU769" s="4"/>
      <c r="AW769" s="4"/>
    </row>
    <row r="770" spans="47:49" x14ac:dyDescent="0.35">
      <c r="AU770" s="4"/>
      <c r="AW770" s="4"/>
    </row>
    <row r="771" spans="47:49" x14ac:dyDescent="0.35">
      <c r="AU771" s="4"/>
      <c r="AW771" s="4"/>
    </row>
    <row r="772" spans="47:49" x14ac:dyDescent="0.35">
      <c r="AU772" s="4"/>
      <c r="AW772" s="4"/>
    </row>
    <row r="773" spans="47:49" x14ac:dyDescent="0.35">
      <c r="AU773" s="4"/>
      <c r="AW773" s="4"/>
    </row>
    <row r="774" spans="47:49" x14ac:dyDescent="0.35">
      <c r="AU774" s="4"/>
      <c r="AW774" s="4"/>
    </row>
    <row r="775" spans="47:49" x14ac:dyDescent="0.35">
      <c r="AU775" s="4"/>
      <c r="AW775" s="4"/>
    </row>
    <row r="776" spans="47:49" x14ac:dyDescent="0.35">
      <c r="AU776" s="4"/>
      <c r="AW776" s="4"/>
    </row>
    <row r="777" spans="47:49" x14ac:dyDescent="0.35">
      <c r="AU777" s="4"/>
      <c r="AW777" s="4"/>
    </row>
    <row r="778" spans="47:49" x14ac:dyDescent="0.35">
      <c r="AU778" s="4"/>
      <c r="AW778" s="4"/>
    </row>
    <row r="779" spans="47:49" x14ac:dyDescent="0.35">
      <c r="AU779" s="4"/>
      <c r="AW779" s="4"/>
    </row>
    <row r="780" spans="47:49" x14ac:dyDescent="0.35">
      <c r="AU780" s="4"/>
      <c r="AW780" s="4"/>
    </row>
    <row r="781" spans="47:49" x14ac:dyDescent="0.35">
      <c r="AU781" s="4"/>
      <c r="AW781" s="4"/>
    </row>
    <row r="782" spans="47:49" x14ac:dyDescent="0.35">
      <c r="AU782" s="4"/>
      <c r="AW782" s="4"/>
    </row>
    <row r="783" spans="47:49" x14ac:dyDescent="0.35">
      <c r="AU783" s="4"/>
      <c r="AW783" s="4"/>
    </row>
    <row r="784" spans="47:49" x14ac:dyDescent="0.35">
      <c r="AU784" s="4"/>
      <c r="AW784" s="4"/>
    </row>
    <row r="785" spans="47:49" x14ac:dyDescent="0.35">
      <c r="AU785" s="4"/>
      <c r="AW785" s="4"/>
    </row>
    <row r="786" spans="47:49" x14ac:dyDescent="0.35">
      <c r="AU786" s="4"/>
      <c r="AW786" s="4"/>
    </row>
    <row r="787" spans="47:49" x14ac:dyDescent="0.35">
      <c r="AU787" s="4"/>
      <c r="AW787" s="4"/>
    </row>
    <row r="788" spans="47:49" x14ac:dyDescent="0.35">
      <c r="AU788" s="4"/>
      <c r="AW788" s="4"/>
    </row>
    <row r="789" spans="47:49" x14ac:dyDescent="0.35">
      <c r="AU789" s="4"/>
      <c r="AW789" s="4"/>
    </row>
    <row r="790" spans="47:49" x14ac:dyDescent="0.35">
      <c r="AU790" s="4"/>
      <c r="AW790" s="4"/>
    </row>
    <row r="791" spans="47:49" x14ac:dyDescent="0.35">
      <c r="AU791" s="4"/>
      <c r="AW791" s="4"/>
    </row>
    <row r="792" spans="47:49" x14ac:dyDescent="0.35">
      <c r="AU792" s="4"/>
      <c r="AW792" s="4"/>
    </row>
    <row r="793" spans="47:49" x14ac:dyDescent="0.35">
      <c r="AU793" s="4"/>
      <c r="AW793" s="4"/>
    </row>
    <row r="794" spans="47:49" x14ac:dyDescent="0.35">
      <c r="AU794" s="4"/>
      <c r="AW794" s="4"/>
    </row>
    <row r="795" spans="47:49" x14ac:dyDescent="0.35">
      <c r="AU795" s="4"/>
      <c r="AW795" s="4"/>
    </row>
    <row r="796" spans="47:49" x14ac:dyDescent="0.35">
      <c r="AU796" s="4"/>
      <c r="AW796" s="4"/>
    </row>
    <row r="797" spans="47:49" x14ac:dyDescent="0.35">
      <c r="AU797" s="4"/>
      <c r="AW797" s="4"/>
    </row>
    <row r="798" spans="47:49" x14ac:dyDescent="0.35">
      <c r="AU798" s="4"/>
      <c r="AW798" s="4"/>
    </row>
    <row r="799" spans="47:49" x14ac:dyDescent="0.35">
      <c r="AU799" s="4"/>
      <c r="AW799" s="4"/>
    </row>
    <row r="800" spans="47:49" x14ac:dyDescent="0.35">
      <c r="AU800" s="4"/>
      <c r="AW800" s="4"/>
    </row>
    <row r="801" spans="47:49" x14ac:dyDescent="0.35">
      <c r="AU801" s="4"/>
      <c r="AW801" s="4"/>
    </row>
    <row r="802" spans="47:49" x14ac:dyDescent="0.35">
      <c r="AU802" s="4"/>
      <c r="AW802" s="4"/>
    </row>
    <row r="803" spans="47:49" x14ac:dyDescent="0.35">
      <c r="AU803" s="4"/>
      <c r="AW803" s="4"/>
    </row>
    <row r="804" spans="47:49" x14ac:dyDescent="0.35">
      <c r="AU804" s="4"/>
      <c r="AW804" s="4"/>
    </row>
    <row r="805" spans="47:49" x14ac:dyDescent="0.35">
      <c r="AU805" s="4"/>
      <c r="AW805" s="4"/>
    </row>
    <row r="806" spans="47:49" x14ac:dyDescent="0.35">
      <c r="AU806" s="4"/>
      <c r="AW806" s="4"/>
    </row>
    <row r="807" spans="47:49" x14ac:dyDescent="0.35">
      <c r="AU807" s="4"/>
      <c r="AW807" s="4"/>
    </row>
    <row r="808" spans="47:49" x14ac:dyDescent="0.35">
      <c r="AU808" s="4"/>
      <c r="AW808" s="4"/>
    </row>
    <row r="809" spans="47:49" x14ac:dyDescent="0.35">
      <c r="AU809" s="4"/>
      <c r="AW809" s="4"/>
    </row>
    <row r="810" spans="47:49" x14ac:dyDescent="0.35">
      <c r="AU810" s="4"/>
      <c r="AW810" s="4"/>
    </row>
    <row r="811" spans="47:49" x14ac:dyDescent="0.35">
      <c r="AU811" s="4"/>
      <c r="AW811" s="4"/>
    </row>
    <row r="812" spans="47:49" x14ac:dyDescent="0.35">
      <c r="AU812" s="4"/>
      <c r="AW812" s="4"/>
    </row>
    <row r="813" spans="47:49" x14ac:dyDescent="0.35">
      <c r="AU813" s="4"/>
      <c r="AW813" s="4"/>
    </row>
    <row r="814" spans="47:49" x14ac:dyDescent="0.35">
      <c r="AU814" s="4"/>
      <c r="AW814" s="4"/>
    </row>
    <row r="815" spans="47:49" x14ac:dyDescent="0.35">
      <c r="AU815" s="4"/>
      <c r="AW815" s="4"/>
    </row>
    <row r="816" spans="47:49" x14ac:dyDescent="0.35">
      <c r="AU816" s="4"/>
      <c r="AW816" s="4"/>
    </row>
    <row r="817" spans="47:49" x14ac:dyDescent="0.35">
      <c r="AU817" s="4"/>
      <c r="AW817" s="4"/>
    </row>
    <row r="818" spans="47:49" x14ac:dyDescent="0.35">
      <c r="AU818" s="4"/>
      <c r="AW818" s="4"/>
    </row>
    <row r="819" spans="47:49" x14ac:dyDescent="0.35">
      <c r="AU819" s="4"/>
      <c r="AW819" s="4"/>
    </row>
    <row r="820" spans="47:49" x14ac:dyDescent="0.35">
      <c r="AU820" s="4"/>
      <c r="AW820" s="4"/>
    </row>
    <row r="821" spans="47:49" x14ac:dyDescent="0.35">
      <c r="AU821" s="4"/>
      <c r="AW821" s="4"/>
    </row>
    <row r="822" spans="47:49" x14ac:dyDescent="0.35">
      <c r="AU822" s="4"/>
      <c r="AW822" s="4"/>
    </row>
    <row r="823" spans="47:49" x14ac:dyDescent="0.35">
      <c r="AU823" s="4"/>
      <c r="AW823" s="4"/>
    </row>
    <row r="824" spans="47:49" x14ac:dyDescent="0.35">
      <c r="AU824" s="4"/>
      <c r="AW824" s="4"/>
    </row>
    <row r="825" spans="47:49" x14ac:dyDescent="0.35">
      <c r="AU825" s="4"/>
      <c r="AW825" s="4"/>
    </row>
    <row r="826" spans="47:49" x14ac:dyDescent="0.35">
      <c r="AU826" s="4"/>
      <c r="AW826" s="4"/>
    </row>
    <row r="827" spans="47:49" x14ac:dyDescent="0.35">
      <c r="AU827" s="4"/>
      <c r="AW827" s="4"/>
    </row>
    <row r="828" spans="47:49" x14ac:dyDescent="0.35">
      <c r="AU828" s="4"/>
      <c r="AW828" s="4"/>
    </row>
    <row r="829" spans="47:49" x14ac:dyDescent="0.35">
      <c r="AU829" s="4"/>
      <c r="AW829" s="4"/>
    </row>
    <row r="830" spans="47:49" x14ac:dyDescent="0.35">
      <c r="AU830" s="4"/>
      <c r="AW830" s="4"/>
    </row>
    <row r="831" spans="47:49" x14ac:dyDescent="0.35">
      <c r="AU831" s="4"/>
      <c r="AW831" s="4"/>
    </row>
    <row r="832" spans="47:49" x14ac:dyDescent="0.35">
      <c r="AU832" s="4"/>
      <c r="AW832" s="4"/>
    </row>
    <row r="833" spans="47:49" x14ac:dyDescent="0.35">
      <c r="AU833" s="4"/>
      <c r="AW833" s="4"/>
    </row>
    <row r="834" spans="47:49" x14ac:dyDescent="0.35">
      <c r="AU834" s="4"/>
      <c r="AW834" s="4"/>
    </row>
    <row r="835" spans="47:49" x14ac:dyDescent="0.35">
      <c r="AU835" s="4"/>
      <c r="AW835" s="4"/>
    </row>
    <row r="836" spans="47:49" x14ac:dyDescent="0.35">
      <c r="AU836" s="4"/>
      <c r="AW836" s="4"/>
    </row>
    <row r="837" spans="47:49" x14ac:dyDescent="0.35">
      <c r="AU837" s="4"/>
      <c r="AW837" s="4"/>
    </row>
    <row r="838" spans="47:49" x14ac:dyDescent="0.35">
      <c r="AU838" s="4"/>
      <c r="AW838" s="4"/>
    </row>
    <row r="839" spans="47:49" x14ac:dyDescent="0.35">
      <c r="AU839" s="4"/>
      <c r="AW839" s="4"/>
    </row>
    <row r="840" spans="47:49" x14ac:dyDescent="0.35">
      <c r="AU840" s="4"/>
      <c r="AW840" s="4"/>
    </row>
    <row r="841" spans="47:49" x14ac:dyDescent="0.35">
      <c r="AU841" s="4"/>
      <c r="AW841" s="4"/>
    </row>
    <row r="842" spans="47:49" x14ac:dyDescent="0.35">
      <c r="AU842" s="4"/>
      <c r="AW842" s="4"/>
    </row>
    <row r="843" spans="47:49" x14ac:dyDescent="0.35">
      <c r="AU843" s="4"/>
      <c r="AW843" s="4"/>
    </row>
    <row r="844" spans="47:49" x14ac:dyDescent="0.35">
      <c r="AU844" s="4"/>
      <c r="AW844" s="4"/>
    </row>
    <row r="845" spans="47:49" x14ac:dyDescent="0.35">
      <c r="AU845" s="4"/>
      <c r="AW845" s="4"/>
    </row>
    <row r="846" spans="47:49" x14ac:dyDescent="0.35">
      <c r="AU846" s="4"/>
      <c r="AW846" s="4"/>
    </row>
    <row r="847" spans="47:49" x14ac:dyDescent="0.35">
      <c r="AU847" s="4"/>
      <c r="AW847" s="4"/>
    </row>
    <row r="848" spans="47:49" x14ac:dyDescent="0.35">
      <c r="AU848" s="4"/>
      <c r="AW848" s="4"/>
    </row>
    <row r="849" spans="47:49" x14ac:dyDescent="0.35">
      <c r="AU849" s="4"/>
      <c r="AW849" s="4"/>
    </row>
    <row r="850" spans="47:49" x14ac:dyDescent="0.35">
      <c r="AU850" s="4"/>
      <c r="AW850" s="4"/>
    </row>
    <row r="851" spans="47:49" x14ac:dyDescent="0.35">
      <c r="AU851" s="4"/>
      <c r="AW851" s="4"/>
    </row>
    <row r="852" spans="47:49" x14ac:dyDescent="0.35">
      <c r="AU852" s="4"/>
      <c r="AW852" s="4"/>
    </row>
    <row r="853" spans="47:49" x14ac:dyDescent="0.35">
      <c r="AU853" s="4"/>
      <c r="AW853" s="4"/>
    </row>
    <row r="854" spans="47:49" x14ac:dyDescent="0.35">
      <c r="AU854" s="4"/>
      <c r="AW854" s="4"/>
    </row>
    <row r="855" spans="47:49" x14ac:dyDescent="0.35">
      <c r="AU855" s="4"/>
      <c r="AW855" s="4"/>
    </row>
    <row r="856" spans="47:49" x14ac:dyDescent="0.35">
      <c r="AU856" s="4"/>
      <c r="AW856" s="4"/>
    </row>
    <row r="857" spans="47:49" x14ac:dyDescent="0.35">
      <c r="AU857" s="4"/>
      <c r="AW857" s="4"/>
    </row>
    <row r="858" spans="47:49" x14ac:dyDescent="0.35">
      <c r="AU858" s="4"/>
      <c r="AW858" s="4"/>
    </row>
    <row r="859" spans="47:49" x14ac:dyDescent="0.35">
      <c r="AU859" s="4"/>
      <c r="AW859" s="4"/>
    </row>
    <row r="860" spans="47:49" x14ac:dyDescent="0.35">
      <c r="AU860" s="4"/>
      <c r="AW860" s="4"/>
    </row>
    <row r="861" spans="47:49" x14ac:dyDescent="0.35">
      <c r="AU861" s="4"/>
      <c r="AW861" s="4"/>
    </row>
    <row r="862" spans="47:49" x14ac:dyDescent="0.35">
      <c r="AU862" s="4"/>
      <c r="AW862" s="4"/>
    </row>
    <row r="863" spans="47:49" x14ac:dyDescent="0.35">
      <c r="AU863" s="4"/>
      <c r="AW863" s="4"/>
    </row>
    <row r="864" spans="47:49" x14ac:dyDescent="0.35">
      <c r="AU864" s="4"/>
      <c r="AW864" s="4"/>
    </row>
    <row r="865" spans="47:49" x14ac:dyDescent="0.35">
      <c r="AU865" s="4"/>
      <c r="AW865" s="4"/>
    </row>
    <row r="866" spans="47:49" x14ac:dyDescent="0.35">
      <c r="AU866" s="4"/>
      <c r="AW866" s="4"/>
    </row>
    <row r="867" spans="47:49" x14ac:dyDescent="0.35">
      <c r="AU867" s="4"/>
      <c r="AW867" s="4"/>
    </row>
    <row r="868" spans="47:49" x14ac:dyDescent="0.35">
      <c r="AU868" s="4"/>
      <c r="AW868" s="4"/>
    </row>
    <row r="869" spans="47:49" x14ac:dyDescent="0.35">
      <c r="AU869" s="4"/>
      <c r="AW869" s="4"/>
    </row>
    <row r="870" spans="47:49" x14ac:dyDescent="0.35">
      <c r="AU870" s="4"/>
      <c r="AW870" s="4"/>
    </row>
    <row r="871" spans="47:49" x14ac:dyDescent="0.35">
      <c r="AU871" s="4"/>
      <c r="AW871" s="4"/>
    </row>
    <row r="872" spans="47:49" x14ac:dyDescent="0.35">
      <c r="AU872" s="4"/>
      <c r="AW872" s="4"/>
    </row>
    <row r="873" spans="47:49" x14ac:dyDescent="0.35">
      <c r="AU873" s="4"/>
      <c r="AW873" s="4"/>
    </row>
    <row r="874" spans="47:49" x14ac:dyDescent="0.35">
      <c r="AU874" s="4"/>
      <c r="AW874" s="4"/>
    </row>
    <row r="875" spans="47:49" x14ac:dyDescent="0.35">
      <c r="AU875" s="4"/>
      <c r="AW875" s="4"/>
    </row>
    <row r="876" spans="47:49" x14ac:dyDescent="0.35">
      <c r="AU876" s="4"/>
      <c r="AW876" s="4"/>
    </row>
    <row r="877" spans="47:49" x14ac:dyDescent="0.35">
      <c r="AU877" s="4"/>
      <c r="AW877" s="4"/>
    </row>
    <row r="878" spans="47:49" x14ac:dyDescent="0.35">
      <c r="AU878" s="4"/>
      <c r="AW878" s="4"/>
    </row>
    <row r="879" spans="47:49" x14ac:dyDescent="0.35">
      <c r="AU879" s="4"/>
      <c r="AW879" s="4"/>
    </row>
    <row r="880" spans="47:49" x14ac:dyDescent="0.35">
      <c r="AU880" s="4"/>
      <c r="AW880" s="4"/>
    </row>
    <row r="881" spans="47:49" x14ac:dyDescent="0.35">
      <c r="AU881" s="4"/>
      <c r="AW881" s="4"/>
    </row>
    <row r="882" spans="47:49" x14ac:dyDescent="0.35">
      <c r="AU882" s="4"/>
      <c r="AW882" s="4"/>
    </row>
    <row r="883" spans="47:49" x14ac:dyDescent="0.35">
      <c r="AU883" s="4"/>
      <c r="AW883" s="4"/>
    </row>
    <row r="884" spans="47:49" x14ac:dyDescent="0.35">
      <c r="AU884" s="4"/>
      <c r="AW884" s="4"/>
    </row>
    <row r="885" spans="47:49" x14ac:dyDescent="0.35">
      <c r="AU885" s="4"/>
      <c r="AW885" s="4"/>
    </row>
    <row r="886" spans="47:49" x14ac:dyDescent="0.35">
      <c r="AU886" s="4"/>
      <c r="AW886" s="4"/>
    </row>
    <row r="887" spans="47:49" x14ac:dyDescent="0.35">
      <c r="AU887" s="4"/>
      <c r="AW887" s="4"/>
    </row>
    <row r="888" spans="47:49" x14ac:dyDescent="0.35">
      <c r="AU888" s="4"/>
      <c r="AW888" s="4"/>
    </row>
    <row r="889" spans="47:49" x14ac:dyDescent="0.35">
      <c r="AU889" s="4"/>
      <c r="AW889" s="4"/>
    </row>
    <row r="890" spans="47:49" x14ac:dyDescent="0.35">
      <c r="AU890" s="4"/>
      <c r="AW890" s="4"/>
    </row>
    <row r="891" spans="47:49" x14ac:dyDescent="0.35">
      <c r="AU891" s="4"/>
      <c r="AW891" s="4"/>
    </row>
    <row r="892" spans="47:49" x14ac:dyDescent="0.35">
      <c r="AU892" s="4"/>
      <c r="AW892" s="4"/>
    </row>
    <row r="893" spans="47:49" x14ac:dyDescent="0.35">
      <c r="AU893" s="4"/>
      <c r="AW893" s="4"/>
    </row>
    <row r="894" spans="47:49" x14ac:dyDescent="0.35">
      <c r="AU894" s="4"/>
      <c r="AW894" s="4"/>
    </row>
    <row r="895" spans="47:49" x14ac:dyDescent="0.35">
      <c r="AU895" s="4"/>
      <c r="AW895" s="4"/>
    </row>
    <row r="896" spans="47:49" x14ac:dyDescent="0.35">
      <c r="AU896" s="4"/>
      <c r="AW896" s="4"/>
    </row>
    <row r="897" spans="47:49" x14ac:dyDescent="0.35">
      <c r="AU897" s="4"/>
      <c r="AW897" s="4"/>
    </row>
    <row r="898" spans="47:49" x14ac:dyDescent="0.35">
      <c r="AU898" s="4"/>
      <c r="AW898" s="4"/>
    </row>
    <row r="899" spans="47:49" x14ac:dyDescent="0.35">
      <c r="AU899" s="4"/>
      <c r="AW899" s="4"/>
    </row>
    <row r="900" spans="47:49" x14ac:dyDescent="0.35">
      <c r="AU900" s="4"/>
      <c r="AW900" s="4"/>
    </row>
    <row r="901" spans="47:49" x14ac:dyDescent="0.35">
      <c r="AU901" s="4"/>
      <c r="AW901" s="4"/>
    </row>
    <row r="902" spans="47:49" x14ac:dyDescent="0.35">
      <c r="AU902" s="4"/>
      <c r="AW902" s="4"/>
    </row>
    <row r="903" spans="47:49" x14ac:dyDescent="0.35">
      <c r="AU903" s="4"/>
      <c r="AW903" s="4"/>
    </row>
    <row r="904" spans="47:49" x14ac:dyDescent="0.35">
      <c r="AU904" s="4"/>
      <c r="AW904" s="4"/>
    </row>
    <row r="905" spans="47:49" x14ac:dyDescent="0.35">
      <c r="AU905" s="4"/>
      <c r="AW905" s="4"/>
    </row>
    <row r="906" spans="47:49" x14ac:dyDescent="0.35">
      <c r="AU906" s="4"/>
      <c r="AW906" s="4"/>
    </row>
    <row r="907" spans="47:49" x14ac:dyDescent="0.35">
      <c r="AU907" s="4"/>
      <c r="AW907" s="4"/>
    </row>
    <row r="908" spans="47:49" x14ac:dyDescent="0.35">
      <c r="AU908" s="4"/>
      <c r="AW908" s="4"/>
    </row>
    <row r="909" spans="47:49" x14ac:dyDescent="0.35">
      <c r="AU909" s="4"/>
      <c r="AW909" s="4"/>
    </row>
    <row r="910" spans="47:49" x14ac:dyDescent="0.35">
      <c r="AU910" s="4"/>
      <c r="AW910" s="4"/>
    </row>
    <row r="911" spans="47:49" x14ac:dyDescent="0.35">
      <c r="AU911" s="4"/>
      <c r="AW911" s="4"/>
    </row>
    <row r="912" spans="47:49" x14ac:dyDescent="0.35">
      <c r="AU912" s="4"/>
      <c r="AW912" s="4"/>
    </row>
    <row r="913" spans="47:49" x14ac:dyDescent="0.35">
      <c r="AU913" s="4"/>
      <c r="AW913" s="4"/>
    </row>
    <row r="914" spans="47:49" x14ac:dyDescent="0.35">
      <c r="AU914" s="4"/>
      <c r="AW914" s="4"/>
    </row>
    <row r="915" spans="47:49" x14ac:dyDescent="0.35">
      <c r="AU915" s="4"/>
      <c r="AW915" s="4"/>
    </row>
    <row r="916" spans="47:49" x14ac:dyDescent="0.35">
      <c r="AU916" s="4"/>
      <c r="AW916" s="4"/>
    </row>
    <row r="917" spans="47:49" x14ac:dyDescent="0.35">
      <c r="AU917" s="4"/>
      <c r="AW917" s="4"/>
    </row>
    <row r="918" spans="47:49" x14ac:dyDescent="0.35">
      <c r="AU918" s="4"/>
      <c r="AW918" s="4"/>
    </row>
    <row r="919" spans="47:49" x14ac:dyDescent="0.35">
      <c r="AU919" s="4"/>
      <c r="AW919" s="4"/>
    </row>
    <row r="920" spans="47:49" x14ac:dyDescent="0.35">
      <c r="AU920" s="4"/>
      <c r="AW920" s="4"/>
    </row>
    <row r="921" spans="47:49" x14ac:dyDescent="0.35">
      <c r="AU921" s="4"/>
      <c r="AW921" s="4"/>
    </row>
    <row r="922" spans="47:49" x14ac:dyDescent="0.35">
      <c r="AU922" s="4"/>
      <c r="AW922" s="4"/>
    </row>
    <row r="923" spans="47:49" x14ac:dyDescent="0.35">
      <c r="AU923" s="4"/>
      <c r="AW923" s="4"/>
    </row>
    <row r="924" spans="47:49" x14ac:dyDescent="0.35">
      <c r="AU924" s="4"/>
      <c r="AW924" s="4"/>
    </row>
    <row r="925" spans="47:49" x14ac:dyDescent="0.35">
      <c r="AU925" s="4"/>
      <c r="AW925" s="4"/>
    </row>
    <row r="926" spans="47:49" x14ac:dyDescent="0.35">
      <c r="AU926" s="4"/>
      <c r="AW926" s="4"/>
    </row>
    <row r="927" spans="47:49" x14ac:dyDescent="0.35">
      <c r="AU927" s="4"/>
      <c r="AW927" s="4"/>
    </row>
    <row r="928" spans="47:49" x14ac:dyDescent="0.35">
      <c r="AU928" s="4"/>
      <c r="AW928" s="4"/>
    </row>
    <row r="929" spans="47:49" x14ac:dyDescent="0.35">
      <c r="AU929" s="4"/>
      <c r="AW929" s="4"/>
    </row>
    <row r="930" spans="47:49" x14ac:dyDescent="0.35">
      <c r="AU930" s="4"/>
      <c r="AW930" s="4"/>
    </row>
    <row r="931" spans="47:49" x14ac:dyDescent="0.35">
      <c r="AU931" s="4"/>
      <c r="AW931" s="4"/>
    </row>
    <row r="932" spans="47:49" x14ac:dyDescent="0.35">
      <c r="AU932" s="4"/>
      <c r="AW932" s="4"/>
    </row>
    <row r="933" spans="47:49" x14ac:dyDescent="0.35">
      <c r="AU933" s="4"/>
      <c r="AW933" s="4"/>
    </row>
    <row r="934" spans="47:49" x14ac:dyDescent="0.35">
      <c r="AU934" s="4"/>
      <c r="AW934" s="4"/>
    </row>
    <row r="935" spans="47:49" x14ac:dyDescent="0.35">
      <c r="AU935" s="4"/>
      <c r="AW935" s="4"/>
    </row>
    <row r="936" spans="47:49" x14ac:dyDescent="0.35">
      <c r="AU936" s="4"/>
      <c r="AW936" s="4"/>
    </row>
    <row r="937" spans="47:49" x14ac:dyDescent="0.35">
      <c r="AU937" s="4"/>
      <c r="AW937" s="4"/>
    </row>
    <row r="938" spans="47:49" x14ac:dyDescent="0.35">
      <c r="AU938" s="4"/>
      <c r="AW938" s="4"/>
    </row>
    <row r="939" spans="47:49" x14ac:dyDescent="0.35">
      <c r="AU939" s="4"/>
      <c r="AW939" s="4"/>
    </row>
    <row r="940" spans="47:49" x14ac:dyDescent="0.35">
      <c r="AU940" s="4"/>
      <c r="AW940" s="4"/>
    </row>
    <row r="941" spans="47:49" x14ac:dyDescent="0.35">
      <c r="AU941" s="4"/>
      <c r="AW941" s="4"/>
    </row>
    <row r="942" spans="47:49" x14ac:dyDescent="0.35">
      <c r="AU942" s="4"/>
      <c r="AW942" s="4"/>
    </row>
    <row r="943" spans="47:49" x14ac:dyDescent="0.35">
      <c r="AU943" s="4"/>
      <c r="AW943" s="4"/>
    </row>
    <row r="944" spans="47:49" x14ac:dyDescent="0.35">
      <c r="AU944" s="4"/>
      <c r="AW944" s="4"/>
    </row>
    <row r="945" spans="47:49" x14ac:dyDescent="0.35">
      <c r="AU945" s="4"/>
      <c r="AW945" s="4"/>
    </row>
    <row r="946" spans="47:49" x14ac:dyDescent="0.35">
      <c r="AU946" s="4"/>
      <c r="AW946" s="4"/>
    </row>
    <row r="947" spans="47:49" x14ac:dyDescent="0.35">
      <c r="AU947" s="4"/>
      <c r="AW947" s="4"/>
    </row>
    <row r="948" spans="47:49" x14ac:dyDescent="0.35">
      <c r="AU948" s="4"/>
      <c r="AW948" s="4"/>
    </row>
    <row r="949" spans="47:49" x14ac:dyDescent="0.35">
      <c r="AU949" s="4"/>
      <c r="AW949" s="4"/>
    </row>
    <row r="950" spans="47:49" x14ac:dyDescent="0.35">
      <c r="AU950" s="4"/>
      <c r="AW950" s="4"/>
    </row>
    <row r="951" spans="47:49" x14ac:dyDescent="0.35">
      <c r="AU951" s="4"/>
      <c r="AW951" s="4"/>
    </row>
    <row r="952" spans="47:49" x14ac:dyDescent="0.35">
      <c r="AU952" s="4"/>
      <c r="AW952" s="4"/>
    </row>
    <row r="953" spans="47:49" x14ac:dyDescent="0.35">
      <c r="AU953" s="4"/>
      <c r="AW953" s="4"/>
    </row>
    <row r="954" spans="47:49" x14ac:dyDescent="0.35">
      <c r="AU954" s="4"/>
      <c r="AW954" s="4"/>
    </row>
    <row r="955" spans="47:49" x14ac:dyDescent="0.35">
      <c r="AU955" s="4"/>
      <c r="AW955" s="4"/>
    </row>
    <row r="956" spans="47:49" x14ac:dyDescent="0.35">
      <c r="AU956" s="4"/>
      <c r="AW956" s="4"/>
    </row>
    <row r="957" spans="47:49" x14ac:dyDescent="0.35">
      <c r="AU957" s="4"/>
      <c r="AW957" s="4"/>
    </row>
    <row r="958" spans="47:49" x14ac:dyDescent="0.35">
      <c r="AU958" s="4"/>
      <c r="AW958" s="4"/>
    </row>
    <row r="959" spans="47:49" x14ac:dyDescent="0.35">
      <c r="AU959" s="4"/>
      <c r="AW959" s="4"/>
    </row>
    <row r="960" spans="47:49" x14ac:dyDescent="0.35">
      <c r="AU960" s="4"/>
      <c r="AW960" s="4"/>
    </row>
    <row r="961" spans="47:49" x14ac:dyDescent="0.35">
      <c r="AU961" s="4"/>
      <c r="AW961" s="4"/>
    </row>
    <row r="962" spans="47:49" x14ac:dyDescent="0.35">
      <c r="AU962" s="4"/>
      <c r="AW962" s="4"/>
    </row>
    <row r="963" spans="47:49" x14ac:dyDescent="0.35">
      <c r="AU963" s="4"/>
      <c r="AW963" s="4"/>
    </row>
    <row r="964" spans="47:49" x14ac:dyDescent="0.35">
      <c r="AU964" s="4"/>
      <c r="AW964" s="4"/>
    </row>
    <row r="965" spans="47:49" x14ac:dyDescent="0.35">
      <c r="AU965" s="4"/>
      <c r="AW965" s="4"/>
    </row>
    <row r="966" spans="47:49" x14ac:dyDescent="0.35">
      <c r="AU966" s="4"/>
      <c r="AW966" s="4"/>
    </row>
    <row r="967" spans="47:49" x14ac:dyDescent="0.35">
      <c r="AU967" s="4"/>
      <c r="AW967" s="4"/>
    </row>
    <row r="968" spans="47:49" x14ac:dyDescent="0.35">
      <c r="AU968" s="4"/>
      <c r="AW968" s="4"/>
    </row>
    <row r="969" spans="47:49" x14ac:dyDescent="0.35">
      <c r="AU969" s="4"/>
      <c r="AW969" s="4"/>
    </row>
    <row r="970" spans="47:49" x14ac:dyDescent="0.35">
      <c r="AU970" s="4"/>
      <c r="AW970" s="4"/>
    </row>
    <row r="971" spans="47:49" x14ac:dyDescent="0.35">
      <c r="AU971" s="4"/>
      <c r="AW971" s="4"/>
    </row>
    <row r="972" spans="47:49" x14ac:dyDescent="0.35">
      <c r="AU972" s="4"/>
      <c r="AW972" s="4"/>
    </row>
    <row r="973" spans="47:49" x14ac:dyDescent="0.35">
      <c r="AU973" s="4"/>
      <c r="AW973" s="4"/>
    </row>
    <row r="974" spans="47:49" x14ac:dyDescent="0.35">
      <c r="AU974" s="4"/>
      <c r="AW974" s="4"/>
    </row>
    <row r="975" spans="47:49" x14ac:dyDescent="0.35">
      <c r="AU975" s="4"/>
      <c r="AW975" s="4"/>
    </row>
    <row r="976" spans="47:49" x14ac:dyDescent="0.35">
      <c r="AU976" s="4"/>
      <c r="AW976" s="4"/>
    </row>
    <row r="977" spans="47:49" x14ac:dyDescent="0.35">
      <c r="AU977" s="4"/>
      <c r="AW977" s="4"/>
    </row>
    <row r="978" spans="47:49" x14ac:dyDescent="0.35">
      <c r="AU978" s="4"/>
      <c r="AW978" s="4"/>
    </row>
    <row r="979" spans="47:49" x14ac:dyDescent="0.35">
      <c r="AU979" s="4"/>
      <c r="AW979" s="4"/>
    </row>
    <row r="980" spans="47:49" x14ac:dyDescent="0.35">
      <c r="AU980" s="4"/>
      <c r="AW980" s="4"/>
    </row>
    <row r="981" spans="47:49" x14ac:dyDescent="0.35">
      <c r="AU981" s="4"/>
      <c r="AW981" s="4"/>
    </row>
    <row r="982" spans="47:49" x14ac:dyDescent="0.35">
      <c r="AU982" s="4"/>
      <c r="AW982" s="4"/>
    </row>
    <row r="983" spans="47:49" x14ac:dyDescent="0.35">
      <c r="AU983" s="4"/>
      <c r="AW983" s="4"/>
    </row>
    <row r="984" spans="47:49" x14ac:dyDescent="0.35">
      <c r="AU984" s="4"/>
      <c r="AW984" s="4"/>
    </row>
    <row r="985" spans="47:49" x14ac:dyDescent="0.35">
      <c r="AU985" s="4"/>
      <c r="AW985" s="4"/>
    </row>
    <row r="986" spans="47:49" x14ac:dyDescent="0.35">
      <c r="AU986" s="4"/>
      <c r="AW986" s="4"/>
    </row>
    <row r="987" spans="47:49" x14ac:dyDescent="0.35">
      <c r="AU987" s="4"/>
      <c r="AW987" s="4"/>
    </row>
    <row r="988" spans="47:49" x14ac:dyDescent="0.35">
      <c r="AU988" s="4"/>
      <c r="AW988" s="4"/>
    </row>
    <row r="989" spans="47:49" x14ac:dyDescent="0.35">
      <c r="AU989" s="4"/>
      <c r="AW989" s="4"/>
    </row>
    <row r="990" spans="47:49" x14ac:dyDescent="0.35">
      <c r="AU990" s="4"/>
      <c r="AW990" s="4"/>
    </row>
    <row r="991" spans="47:49" x14ac:dyDescent="0.35">
      <c r="AU991" s="4"/>
      <c r="AW991" s="4"/>
    </row>
    <row r="992" spans="47:49" x14ac:dyDescent="0.35">
      <c r="AU992" s="4"/>
      <c r="AW992" s="4"/>
    </row>
    <row r="993" spans="47:49" x14ac:dyDescent="0.35">
      <c r="AU993" s="4"/>
      <c r="AW993" s="4"/>
    </row>
    <row r="994" spans="47:49" x14ac:dyDescent="0.35">
      <c r="AU994" s="4"/>
      <c r="AW994" s="4"/>
    </row>
    <row r="995" spans="47:49" x14ac:dyDescent="0.35">
      <c r="AU995" s="4"/>
      <c r="AW995" s="4"/>
    </row>
    <row r="996" spans="47:49" x14ac:dyDescent="0.35">
      <c r="AU996" s="4"/>
      <c r="AW996" s="4"/>
    </row>
    <row r="997" spans="47:49" x14ac:dyDescent="0.35">
      <c r="AU997" s="4"/>
      <c r="AW997" s="4"/>
    </row>
    <row r="998" spans="47:49" x14ac:dyDescent="0.35">
      <c r="AU998" s="4"/>
      <c r="AW998" s="4"/>
    </row>
    <row r="999" spans="47:49" x14ac:dyDescent="0.35">
      <c r="AU999" s="4"/>
      <c r="AW999" s="4"/>
    </row>
    <row r="1000" spans="47:49" x14ac:dyDescent="0.35">
      <c r="AU1000" s="4"/>
      <c r="AW1000" s="4"/>
    </row>
    <row r="1001" spans="47:49" x14ac:dyDescent="0.35">
      <c r="AU1001" s="4"/>
      <c r="AW1001" s="4"/>
    </row>
    <row r="1002" spans="47:49" x14ac:dyDescent="0.35">
      <c r="AU1002" s="4"/>
      <c r="AW1002" s="4"/>
    </row>
    <row r="1003" spans="47:49" x14ac:dyDescent="0.35">
      <c r="AU1003" s="4"/>
      <c r="AW1003" s="4"/>
    </row>
    <row r="1004" spans="47:49" x14ac:dyDescent="0.35">
      <c r="AU1004" s="4"/>
      <c r="AW1004" s="4"/>
    </row>
    <row r="1005" spans="47:49" x14ac:dyDescent="0.35">
      <c r="AU1005" s="4"/>
      <c r="AW1005" s="4"/>
    </row>
    <row r="1006" spans="47:49" x14ac:dyDescent="0.35">
      <c r="AU1006" s="4"/>
      <c r="AW1006" s="4"/>
    </row>
    <row r="1007" spans="47:49" x14ac:dyDescent="0.35">
      <c r="AU1007" s="4"/>
      <c r="AW1007" s="4"/>
    </row>
    <row r="1008" spans="47:49" x14ac:dyDescent="0.35">
      <c r="AU1008" s="4"/>
      <c r="AW1008" s="4"/>
    </row>
    <row r="1009" spans="47:49" x14ac:dyDescent="0.35">
      <c r="AU1009" s="4"/>
      <c r="AW1009" s="4"/>
    </row>
    <row r="1010" spans="47:49" x14ac:dyDescent="0.35">
      <c r="AU1010" s="4"/>
      <c r="AW1010" s="4"/>
    </row>
    <row r="1011" spans="47:49" x14ac:dyDescent="0.35">
      <c r="AU1011" s="4"/>
      <c r="AW1011" s="4"/>
    </row>
    <row r="1012" spans="47:49" x14ac:dyDescent="0.35">
      <c r="AU1012" s="4"/>
      <c r="AW1012" s="4"/>
    </row>
    <row r="1013" spans="47:49" x14ac:dyDescent="0.35">
      <c r="AU1013" s="4"/>
      <c r="AW1013" s="4"/>
    </row>
    <row r="1014" spans="47:49" x14ac:dyDescent="0.35">
      <c r="AU1014" s="4"/>
      <c r="AW1014" s="4"/>
    </row>
    <row r="1015" spans="47:49" x14ac:dyDescent="0.35">
      <c r="AU1015" s="4"/>
      <c r="AW1015" s="4"/>
    </row>
    <row r="1016" spans="47:49" x14ac:dyDescent="0.35">
      <c r="AU1016" s="4"/>
      <c r="AW1016" s="4"/>
    </row>
    <row r="1017" spans="47:49" x14ac:dyDescent="0.35">
      <c r="AU1017" s="4"/>
      <c r="AW1017" s="4"/>
    </row>
    <row r="1018" spans="47:49" x14ac:dyDescent="0.35">
      <c r="AU1018" s="4"/>
      <c r="AW1018" s="4"/>
    </row>
    <row r="1019" spans="47:49" x14ac:dyDescent="0.35">
      <c r="AU1019" s="4"/>
      <c r="AW1019" s="4"/>
    </row>
    <row r="1020" spans="47:49" x14ac:dyDescent="0.35">
      <c r="AU1020" s="4"/>
      <c r="AW1020" s="4"/>
    </row>
    <row r="1021" spans="47:49" x14ac:dyDescent="0.35">
      <c r="AU1021" s="4"/>
      <c r="AW1021" s="4"/>
    </row>
    <row r="1022" spans="47:49" x14ac:dyDescent="0.35">
      <c r="AU1022" s="4"/>
      <c r="AW1022" s="4"/>
    </row>
    <row r="1023" spans="47:49" x14ac:dyDescent="0.35">
      <c r="AU1023" s="4"/>
      <c r="AW1023" s="4"/>
    </row>
    <row r="1024" spans="47:49" x14ac:dyDescent="0.35">
      <c r="AU1024" s="4"/>
      <c r="AW1024" s="4"/>
    </row>
    <row r="1025" spans="47:49" x14ac:dyDescent="0.35">
      <c r="AU1025" s="4"/>
      <c r="AW1025" s="4"/>
    </row>
    <row r="1026" spans="47:49" x14ac:dyDescent="0.35">
      <c r="AU1026" s="4"/>
      <c r="AW1026" s="4"/>
    </row>
    <row r="1027" spans="47:49" x14ac:dyDescent="0.35">
      <c r="AU1027" s="4"/>
      <c r="AW1027" s="4"/>
    </row>
    <row r="1028" spans="47:49" x14ac:dyDescent="0.35">
      <c r="AU1028" s="4"/>
      <c r="AW1028" s="4"/>
    </row>
    <row r="1029" spans="47:49" x14ac:dyDescent="0.35">
      <c r="AU1029" s="4"/>
      <c r="AW1029" s="4"/>
    </row>
    <row r="1030" spans="47:49" x14ac:dyDescent="0.35">
      <c r="AU1030" s="4"/>
      <c r="AW1030" s="4"/>
    </row>
    <row r="1031" spans="47:49" x14ac:dyDescent="0.35">
      <c r="AU1031" s="4"/>
      <c r="AW1031" s="4"/>
    </row>
    <row r="1032" spans="47:49" x14ac:dyDescent="0.35">
      <c r="AU1032" s="4"/>
      <c r="AW1032" s="4"/>
    </row>
    <row r="1033" spans="47:49" x14ac:dyDescent="0.35">
      <c r="AU1033" s="4"/>
      <c r="AW1033" s="4"/>
    </row>
    <row r="1034" spans="47:49" x14ac:dyDescent="0.35">
      <c r="AU1034" s="4"/>
      <c r="AW1034" s="4"/>
    </row>
    <row r="1035" spans="47:49" x14ac:dyDescent="0.35">
      <c r="AU1035" s="4"/>
      <c r="AW1035" s="4"/>
    </row>
    <row r="1036" spans="47:49" x14ac:dyDescent="0.35">
      <c r="AU1036" s="4"/>
      <c r="AW1036" s="4"/>
    </row>
    <row r="1037" spans="47:49" x14ac:dyDescent="0.35">
      <c r="AU1037" s="4"/>
      <c r="AW1037" s="4"/>
    </row>
    <row r="1038" spans="47:49" x14ac:dyDescent="0.35">
      <c r="AU1038" s="4"/>
      <c r="AW1038" s="4"/>
    </row>
    <row r="1039" spans="47:49" x14ac:dyDescent="0.35">
      <c r="AU1039" s="4"/>
      <c r="AW1039" s="4"/>
    </row>
    <row r="1040" spans="47:49" x14ac:dyDescent="0.35">
      <c r="AU1040" s="4"/>
      <c r="AW1040" s="4"/>
    </row>
    <row r="1041" spans="47:49" x14ac:dyDescent="0.35">
      <c r="AU1041" s="4"/>
      <c r="AW1041" s="4"/>
    </row>
    <row r="1042" spans="47:49" x14ac:dyDescent="0.35">
      <c r="AU1042" s="4"/>
      <c r="AW1042" s="4"/>
    </row>
    <row r="1043" spans="47:49" x14ac:dyDescent="0.35">
      <c r="AU1043" s="4"/>
      <c r="AW1043" s="4"/>
    </row>
    <row r="1044" spans="47:49" x14ac:dyDescent="0.35">
      <c r="AU1044" s="4"/>
      <c r="AW1044" s="4"/>
    </row>
    <row r="1045" spans="47:49" x14ac:dyDescent="0.35">
      <c r="AU1045" s="4"/>
      <c r="AW1045" s="4"/>
    </row>
    <row r="1046" spans="47:49" x14ac:dyDescent="0.35">
      <c r="AU1046" s="4"/>
      <c r="AW1046" s="4"/>
    </row>
    <row r="1047" spans="47:49" x14ac:dyDescent="0.35">
      <c r="AU1047" s="4"/>
      <c r="AW1047" s="4"/>
    </row>
    <row r="1048" spans="47:49" x14ac:dyDescent="0.35">
      <c r="AU1048" s="4"/>
      <c r="AW1048" s="4"/>
    </row>
    <row r="1049" spans="47:49" x14ac:dyDescent="0.35">
      <c r="AU1049" s="4"/>
      <c r="AW1049" s="4"/>
    </row>
    <row r="1050" spans="47:49" x14ac:dyDescent="0.35">
      <c r="AU1050" s="4"/>
      <c r="AW1050" s="4"/>
    </row>
    <row r="1051" spans="47:49" x14ac:dyDescent="0.35">
      <c r="AU1051" s="4"/>
      <c r="AW1051" s="4"/>
    </row>
    <row r="1052" spans="47:49" x14ac:dyDescent="0.35">
      <c r="AU1052" s="4"/>
      <c r="AW1052" s="4"/>
    </row>
    <row r="1053" spans="47:49" x14ac:dyDescent="0.35">
      <c r="AU1053" s="4"/>
      <c r="AW1053" s="4"/>
    </row>
    <row r="1054" spans="47:49" x14ac:dyDescent="0.35">
      <c r="AU1054" s="4"/>
      <c r="AW1054" s="4"/>
    </row>
    <row r="1055" spans="47:49" x14ac:dyDescent="0.35">
      <c r="AU1055" s="4"/>
      <c r="AW1055" s="4"/>
    </row>
    <row r="1056" spans="47:49" x14ac:dyDescent="0.35">
      <c r="AU1056" s="4"/>
      <c r="AW1056" s="4"/>
    </row>
    <row r="1057" spans="47:49" x14ac:dyDescent="0.35">
      <c r="AU1057" s="4"/>
      <c r="AW1057" s="4"/>
    </row>
    <row r="1058" spans="47:49" x14ac:dyDescent="0.35">
      <c r="AU1058" s="4"/>
      <c r="AW1058" s="4"/>
    </row>
    <row r="1059" spans="47:49" x14ac:dyDescent="0.35">
      <c r="AU1059" s="4"/>
      <c r="AW1059" s="4"/>
    </row>
    <row r="1060" spans="47:49" x14ac:dyDescent="0.35">
      <c r="AU1060" s="4"/>
      <c r="AW1060" s="4"/>
    </row>
    <row r="1061" spans="47:49" x14ac:dyDescent="0.35">
      <c r="AU1061" s="4"/>
      <c r="AW1061" s="4"/>
    </row>
    <row r="1062" spans="47:49" x14ac:dyDescent="0.35">
      <c r="AU1062" s="4"/>
      <c r="AW1062" s="4"/>
    </row>
    <row r="1063" spans="47:49" x14ac:dyDescent="0.35">
      <c r="AU1063" s="4"/>
      <c r="AW1063" s="4"/>
    </row>
    <row r="1064" spans="47:49" x14ac:dyDescent="0.35">
      <c r="AU1064" s="4"/>
      <c r="AW1064" s="4"/>
    </row>
    <row r="1065" spans="47:49" x14ac:dyDescent="0.35">
      <c r="AU1065" s="4"/>
      <c r="AW1065" s="4"/>
    </row>
    <row r="1066" spans="47:49" x14ac:dyDescent="0.35">
      <c r="AU1066" s="4"/>
      <c r="AW1066" s="4"/>
    </row>
    <row r="1067" spans="47:49" x14ac:dyDescent="0.35">
      <c r="AU1067" s="4"/>
      <c r="AW1067" s="4"/>
    </row>
    <row r="1068" spans="47:49" x14ac:dyDescent="0.35">
      <c r="AU1068" s="4"/>
      <c r="AW1068" s="4"/>
    </row>
    <row r="1069" spans="47:49" x14ac:dyDescent="0.35">
      <c r="AU1069" s="4"/>
      <c r="AW1069" s="4"/>
    </row>
    <row r="1070" spans="47:49" x14ac:dyDescent="0.35">
      <c r="AU1070" s="4"/>
      <c r="AW1070" s="4"/>
    </row>
    <row r="1071" spans="47:49" x14ac:dyDescent="0.35">
      <c r="AU1071" s="4"/>
      <c r="AW1071" s="4"/>
    </row>
    <row r="1072" spans="47:49" x14ac:dyDescent="0.35">
      <c r="AU1072" s="4"/>
      <c r="AW1072" s="4"/>
    </row>
    <row r="1073" spans="47:49" x14ac:dyDescent="0.35">
      <c r="AU1073" s="4"/>
      <c r="AW1073" s="4"/>
    </row>
    <row r="1074" spans="47:49" x14ac:dyDescent="0.35">
      <c r="AU1074" s="4"/>
      <c r="AW1074" s="4"/>
    </row>
    <row r="1075" spans="47:49" x14ac:dyDescent="0.35">
      <c r="AU1075" s="4"/>
      <c r="AW1075" s="4"/>
    </row>
    <row r="1076" spans="47:49" x14ac:dyDescent="0.35">
      <c r="AU1076" s="4"/>
      <c r="AW1076" s="4"/>
    </row>
    <row r="1077" spans="47:49" x14ac:dyDescent="0.35">
      <c r="AU1077" s="4"/>
      <c r="AW1077" s="4"/>
    </row>
    <row r="1078" spans="47:49" x14ac:dyDescent="0.35">
      <c r="AU1078" s="4"/>
      <c r="AW1078" s="4"/>
    </row>
    <row r="1079" spans="47:49" x14ac:dyDescent="0.35">
      <c r="AU1079" s="4"/>
      <c r="AW1079" s="4"/>
    </row>
    <row r="1080" spans="47:49" x14ac:dyDescent="0.35">
      <c r="AU1080" s="4"/>
      <c r="AW1080" s="4"/>
    </row>
    <row r="1081" spans="47:49" x14ac:dyDescent="0.35">
      <c r="AU1081" s="4"/>
      <c r="AW1081" s="4"/>
    </row>
    <row r="1082" spans="47:49" x14ac:dyDescent="0.35">
      <c r="AU1082" s="4"/>
      <c r="AW1082" s="4"/>
    </row>
    <row r="1083" spans="47:49" x14ac:dyDescent="0.35">
      <c r="AU1083" s="4"/>
      <c r="AW1083" s="4"/>
    </row>
    <row r="1084" spans="47:49" x14ac:dyDescent="0.35">
      <c r="AU1084" s="4"/>
      <c r="AW1084" s="4"/>
    </row>
    <row r="1085" spans="47:49" x14ac:dyDescent="0.35">
      <c r="AU1085" s="4"/>
      <c r="AW1085" s="4"/>
    </row>
    <row r="1086" spans="47:49" x14ac:dyDescent="0.35">
      <c r="AU1086" s="4"/>
      <c r="AW1086" s="4"/>
    </row>
    <row r="1087" spans="47:49" x14ac:dyDescent="0.35">
      <c r="AU1087" s="4"/>
      <c r="AW1087" s="4"/>
    </row>
    <row r="1088" spans="47:49" x14ac:dyDescent="0.35">
      <c r="AU1088" s="4"/>
      <c r="AW1088" s="4"/>
    </row>
    <row r="1089" spans="47:49" x14ac:dyDescent="0.35">
      <c r="AU1089" s="4"/>
      <c r="AW1089" s="4"/>
    </row>
    <row r="1090" spans="47:49" x14ac:dyDescent="0.35">
      <c r="AU1090" s="4"/>
      <c r="AW1090" s="4"/>
    </row>
    <row r="1091" spans="47:49" x14ac:dyDescent="0.35">
      <c r="AU1091" s="4"/>
      <c r="AW1091" s="4"/>
    </row>
    <row r="1092" spans="47:49" x14ac:dyDescent="0.35">
      <c r="AU1092" s="4"/>
      <c r="AW1092" s="4"/>
    </row>
    <row r="1093" spans="47:49" x14ac:dyDescent="0.35">
      <c r="AU1093" s="4"/>
      <c r="AW1093" s="4"/>
    </row>
    <row r="1094" spans="47:49" x14ac:dyDescent="0.35">
      <c r="AU1094" s="4"/>
      <c r="AW1094" s="4"/>
    </row>
    <row r="1095" spans="47:49" x14ac:dyDescent="0.35">
      <c r="AU1095" s="4"/>
      <c r="AW1095" s="4"/>
    </row>
    <row r="1096" spans="47:49" x14ac:dyDescent="0.35">
      <c r="AU1096" s="4"/>
      <c r="AW1096" s="4"/>
    </row>
    <row r="1097" spans="47:49" x14ac:dyDescent="0.35">
      <c r="AU1097" s="4"/>
      <c r="AW1097" s="4"/>
    </row>
    <row r="1098" spans="47:49" x14ac:dyDescent="0.35">
      <c r="AU1098" s="4"/>
      <c r="AW1098" s="4"/>
    </row>
    <row r="1099" spans="47:49" x14ac:dyDescent="0.35">
      <c r="AU1099" s="4"/>
      <c r="AW1099" s="4"/>
    </row>
    <row r="1100" spans="47:49" x14ac:dyDescent="0.35">
      <c r="AU1100" s="4"/>
      <c r="AW1100" s="4"/>
    </row>
    <row r="1101" spans="47:49" x14ac:dyDescent="0.35">
      <c r="AU1101" s="4"/>
      <c r="AW1101" s="4"/>
    </row>
    <row r="1102" spans="47:49" x14ac:dyDescent="0.35">
      <c r="AU1102" s="4"/>
      <c r="AW1102" s="4"/>
    </row>
    <row r="1103" spans="47:49" x14ac:dyDescent="0.35">
      <c r="AU1103" s="4"/>
      <c r="AW1103" s="4"/>
    </row>
    <row r="1104" spans="47:49" x14ac:dyDescent="0.35">
      <c r="AU1104" s="4"/>
      <c r="AW1104" s="4"/>
    </row>
    <row r="1105" spans="47:49" x14ac:dyDescent="0.35">
      <c r="AU1105" s="4"/>
      <c r="AW1105" s="4"/>
    </row>
    <row r="1106" spans="47:49" x14ac:dyDescent="0.35">
      <c r="AU1106" s="4"/>
      <c r="AW1106" s="4"/>
    </row>
    <row r="1107" spans="47:49" x14ac:dyDescent="0.35">
      <c r="AU1107" s="4"/>
      <c r="AW1107" s="4"/>
    </row>
    <row r="1108" spans="47:49" x14ac:dyDescent="0.35">
      <c r="AU1108" s="4"/>
      <c r="AW1108" s="4"/>
    </row>
    <row r="1109" spans="47:49" x14ac:dyDescent="0.35">
      <c r="AU1109" s="4"/>
      <c r="AW1109" s="4"/>
    </row>
    <row r="1110" spans="47:49" x14ac:dyDescent="0.35">
      <c r="AU1110" s="4"/>
      <c r="AW1110" s="4"/>
    </row>
    <row r="1111" spans="47:49" x14ac:dyDescent="0.35">
      <c r="AU1111" s="4"/>
      <c r="AW1111" s="4"/>
    </row>
    <row r="1112" spans="47:49" x14ac:dyDescent="0.35">
      <c r="AU1112" s="4"/>
      <c r="AW1112" s="4"/>
    </row>
    <row r="1113" spans="47:49" x14ac:dyDescent="0.35">
      <c r="AU1113" s="4"/>
      <c r="AW1113" s="4"/>
    </row>
    <row r="1114" spans="47:49" x14ac:dyDescent="0.35">
      <c r="AU1114" s="4"/>
      <c r="AW1114" s="4"/>
    </row>
    <row r="1115" spans="47:49" x14ac:dyDescent="0.35">
      <c r="AU1115" s="4"/>
      <c r="AW1115" s="4"/>
    </row>
    <row r="1116" spans="47:49" x14ac:dyDescent="0.35">
      <c r="AU1116" s="4"/>
      <c r="AW1116" s="4"/>
    </row>
    <row r="1117" spans="47:49" x14ac:dyDescent="0.35">
      <c r="AU1117" s="4"/>
      <c r="AW1117" s="4"/>
    </row>
    <row r="1118" spans="47:49" x14ac:dyDescent="0.35">
      <c r="AU1118" s="4"/>
      <c r="AW1118" s="4"/>
    </row>
    <row r="1119" spans="47:49" x14ac:dyDescent="0.35">
      <c r="AU1119" s="4"/>
      <c r="AW1119" s="4"/>
    </row>
    <row r="1120" spans="47:49" x14ac:dyDescent="0.35">
      <c r="AU1120" s="4"/>
      <c r="AW1120" s="4"/>
    </row>
    <row r="1121" spans="47:49" x14ac:dyDescent="0.35">
      <c r="AU1121" s="4"/>
      <c r="AW1121" s="4"/>
    </row>
    <row r="1122" spans="47:49" x14ac:dyDescent="0.35">
      <c r="AU1122" s="4"/>
      <c r="AW1122" s="4"/>
    </row>
    <row r="1123" spans="47:49" x14ac:dyDescent="0.35">
      <c r="AU1123" s="4"/>
      <c r="AW1123" s="4"/>
    </row>
    <row r="1124" spans="47:49" x14ac:dyDescent="0.35">
      <c r="AU1124" s="4"/>
      <c r="AW1124" s="4"/>
    </row>
    <row r="1125" spans="47:49" x14ac:dyDescent="0.35">
      <c r="AU1125" s="4"/>
      <c r="AW1125" s="4"/>
    </row>
    <row r="1126" spans="47:49" x14ac:dyDescent="0.35">
      <c r="AU1126" s="4"/>
      <c r="AW1126" s="4"/>
    </row>
    <row r="1127" spans="47:49" x14ac:dyDescent="0.35">
      <c r="AU1127" s="4"/>
      <c r="AW1127" s="4"/>
    </row>
    <row r="1128" spans="47:49" x14ac:dyDescent="0.35">
      <c r="AU1128" s="4"/>
      <c r="AW1128" s="4"/>
    </row>
    <row r="1129" spans="47:49" x14ac:dyDescent="0.35">
      <c r="AU1129" s="4"/>
      <c r="AW1129" s="4"/>
    </row>
    <row r="1130" spans="47:49" x14ac:dyDescent="0.35">
      <c r="AU1130" s="4"/>
      <c r="AW1130" s="4"/>
    </row>
    <row r="1131" spans="47:49" x14ac:dyDescent="0.35">
      <c r="AU1131" s="4"/>
      <c r="AW1131" s="4"/>
    </row>
    <row r="1132" spans="47:49" x14ac:dyDescent="0.35">
      <c r="AU1132" s="4"/>
      <c r="AW1132" s="4"/>
    </row>
    <row r="1133" spans="47:49" x14ac:dyDescent="0.35">
      <c r="AU1133" s="4"/>
      <c r="AW1133" s="4"/>
    </row>
    <row r="1134" spans="47:49" x14ac:dyDescent="0.35">
      <c r="AU1134" s="4"/>
      <c r="AW1134" s="4"/>
    </row>
    <row r="1135" spans="47:49" x14ac:dyDescent="0.35">
      <c r="AU1135" s="4"/>
      <c r="AW1135" s="4"/>
    </row>
    <row r="1136" spans="47:49" x14ac:dyDescent="0.35">
      <c r="AU1136" s="4"/>
      <c r="AW1136" s="4"/>
    </row>
    <row r="1137" spans="47:49" x14ac:dyDescent="0.35">
      <c r="AU1137" s="4"/>
      <c r="AW1137" s="4"/>
    </row>
    <row r="1138" spans="47:49" x14ac:dyDescent="0.35">
      <c r="AU1138" s="4"/>
      <c r="AW1138" s="4"/>
    </row>
    <row r="1139" spans="47:49" x14ac:dyDescent="0.35">
      <c r="AU1139" s="4"/>
      <c r="AW1139" s="4"/>
    </row>
    <row r="1140" spans="47:49" x14ac:dyDescent="0.35">
      <c r="AU1140" s="4"/>
      <c r="AW1140" s="4"/>
    </row>
    <row r="1141" spans="47:49" x14ac:dyDescent="0.35">
      <c r="AU1141" s="4"/>
      <c r="AW1141" s="4"/>
    </row>
    <row r="1142" spans="47:49" x14ac:dyDescent="0.35">
      <c r="AU1142" s="4"/>
      <c r="AW1142" s="4"/>
    </row>
    <row r="1143" spans="47:49" x14ac:dyDescent="0.35">
      <c r="AU1143" s="4"/>
      <c r="AW1143" s="4"/>
    </row>
    <row r="1144" spans="47:49" x14ac:dyDescent="0.35">
      <c r="AU1144" s="4"/>
      <c r="AW1144" s="4"/>
    </row>
    <row r="1145" spans="47:49" x14ac:dyDescent="0.35">
      <c r="AU1145" s="4"/>
      <c r="AW1145" s="4"/>
    </row>
    <row r="1146" spans="47:49" x14ac:dyDescent="0.35">
      <c r="AU1146" s="4"/>
      <c r="AW1146" s="4"/>
    </row>
    <row r="1147" spans="47:49" x14ac:dyDescent="0.35">
      <c r="AU1147" s="4"/>
      <c r="AW1147" s="4"/>
    </row>
    <row r="1148" spans="47:49" x14ac:dyDescent="0.35">
      <c r="AU1148" s="4"/>
      <c r="AW1148" s="4"/>
    </row>
    <row r="1149" spans="47:49" x14ac:dyDescent="0.35">
      <c r="AU1149" s="4"/>
      <c r="AW1149" s="4"/>
    </row>
    <row r="1150" spans="47:49" x14ac:dyDescent="0.35">
      <c r="AU1150" s="4"/>
      <c r="AW1150" s="4"/>
    </row>
    <row r="1151" spans="47:49" x14ac:dyDescent="0.35">
      <c r="AU1151" s="4"/>
      <c r="AW1151" s="4"/>
    </row>
    <row r="1152" spans="47:49" x14ac:dyDescent="0.35">
      <c r="AU1152" s="4"/>
      <c r="AW1152" s="4"/>
    </row>
    <row r="1153" spans="47:49" x14ac:dyDescent="0.35">
      <c r="AU1153" s="4"/>
      <c r="AW1153" s="4"/>
    </row>
    <row r="1154" spans="47:49" x14ac:dyDescent="0.35">
      <c r="AU1154" s="4"/>
      <c r="AW1154" s="4"/>
    </row>
    <row r="1155" spans="47:49" x14ac:dyDescent="0.35">
      <c r="AU1155" s="4"/>
      <c r="AW1155" s="4"/>
    </row>
    <row r="1156" spans="47:49" x14ac:dyDescent="0.35">
      <c r="AU1156" s="4"/>
      <c r="AW1156" s="4"/>
    </row>
    <row r="1157" spans="47:49" x14ac:dyDescent="0.35">
      <c r="AU1157" s="4"/>
      <c r="AW1157" s="4"/>
    </row>
    <row r="1158" spans="47:49" x14ac:dyDescent="0.35">
      <c r="AU1158" s="4"/>
      <c r="AW1158" s="4"/>
    </row>
    <row r="1159" spans="47:49" x14ac:dyDescent="0.35">
      <c r="AU1159" s="4"/>
      <c r="AW1159" s="4"/>
    </row>
    <row r="1160" spans="47:49" x14ac:dyDescent="0.35">
      <c r="AU1160" s="4"/>
      <c r="AW1160" s="4"/>
    </row>
    <row r="1161" spans="47:49" x14ac:dyDescent="0.35">
      <c r="AU1161" s="4"/>
      <c r="AW1161" s="4"/>
    </row>
    <row r="1162" spans="47:49" x14ac:dyDescent="0.35">
      <c r="AU1162" s="4"/>
      <c r="AW1162" s="4"/>
    </row>
    <row r="1163" spans="47:49" x14ac:dyDescent="0.35">
      <c r="AU1163" s="4"/>
      <c r="AW1163" s="4"/>
    </row>
    <row r="1164" spans="47:49" x14ac:dyDescent="0.35">
      <c r="AU1164" s="4"/>
      <c r="AW1164" s="4"/>
    </row>
    <row r="1165" spans="47:49" x14ac:dyDescent="0.35">
      <c r="AU1165" s="4"/>
      <c r="AW1165" s="4"/>
    </row>
    <row r="1166" spans="47:49" x14ac:dyDescent="0.35">
      <c r="AU1166" s="4"/>
      <c r="AW1166" s="4"/>
    </row>
    <row r="1167" spans="47:49" x14ac:dyDescent="0.35">
      <c r="AU1167" s="4"/>
      <c r="AW1167" s="4"/>
    </row>
    <row r="1168" spans="47:49" x14ac:dyDescent="0.35">
      <c r="AU1168" s="4"/>
      <c r="AW1168" s="4"/>
    </row>
    <row r="1169" spans="47:49" x14ac:dyDescent="0.35">
      <c r="AU1169" s="4"/>
      <c r="AW1169" s="4"/>
    </row>
    <row r="1170" spans="47:49" x14ac:dyDescent="0.35">
      <c r="AU1170" s="4"/>
      <c r="AW1170" s="4"/>
    </row>
    <row r="1171" spans="47:49" x14ac:dyDescent="0.35">
      <c r="AU1171" s="4"/>
      <c r="AW1171" s="4"/>
    </row>
    <row r="1172" spans="47:49" x14ac:dyDescent="0.35">
      <c r="AU1172" s="4"/>
      <c r="AW1172" s="4"/>
    </row>
    <row r="1173" spans="47:49" x14ac:dyDescent="0.35">
      <c r="AU1173" s="4"/>
      <c r="AW1173" s="4"/>
    </row>
    <row r="1174" spans="47:49" x14ac:dyDescent="0.35">
      <c r="AU1174" s="4"/>
      <c r="AW1174" s="4"/>
    </row>
    <row r="1175" spans="47:49" x14ac:dyDescent="0.35">
      <c r="AU1175" s="4"/>
      <c r="AW1175" s="4"/>
    </row>
    <row r="1176" spans="47:49" x14ac:dyDescent="0.35">
      <c r="AU1176" s="4"/>
      <c r="AW1176" s="4"/>
    </row>
    <row r="1177" spans="47:49" x14ac:dyDescent="0.35">
      <c r="AU1177" s="4"/>
      <c r="AW1177" s="4"/>
    </row>
    <row r="1178" spans="47:49" x14ac:dyDescent="0.35">
      <c r="AU1178" s="4"/>
      <c r="AW1178" s="4"/>
    </row>
    <row r="1179" spans="47:49" x14ac:dyDescent="0.35">
      <c r="AU1179" s="4"/>
      <c r="AW1179" s="4"/>
    </row>
    <row r="1180" spans="47:49" x14ac:dyDescent="0.35">
      <c r="AU1180" s="4"/>
      <c r="AW1180" s="4"/>
    </row>
    <row r="1181" spans="47:49" x14ac:dyDescent="0.35">
      <c r="AU1181" s="4"/>
      <c r="AW1181" s="4"/>
    </row>
    <row r="1182" spans="47:49" x14ac:dyDescent="0.35">
      <c r="AU1182" s="4"/>
      <c r="AW1182" s="4"/>
    </row>
    <row r="1183" spans="47:49" x14ac:dyDescent="0.35">
      <c r="AU1183" s="4"/>
      <c r="AW1183" s="4"/>
    </row>
    <row r="1184" spans="47:49" x14ac:dyDescent="0.35">
      <c r="AU1184" s="4"/>
      <c r="AW1184" s="4"/>
    </row>
    <row r="1185" spans="47:49" x14ac:dyDescent="0.35">
      <c r="AU1185" s="4"/>
      <c r="AW1185" s="4"/>
    </row>
    <row r="1186" spans="47:49" x14ac:dyDescent="0.35">
      <c r="AU1186" s="4"/>
      <c r="AW1186" s="4"/>
    </row>
    <row r="1187" spans="47:49" x14ac:dyDescent="0.35">
      <c r="AU1187" s="4"/>
      <c r="AW1187" s="4"/>
    </row>
    <row r="1188" spans="47:49" x14ac:dyDescent="0.35">
      <c r="AU1188" s="4"/>
      <c r="AW1188" s="4"/>
    </row>
    <row r="1189" spans="47:49" x14ac:dyDescent="0.35">
      <c r="AU1189" s="4"/>
      <c r="AW1189" s="4"/>
    </row>
    <row r="1190" spans="47:49" x14ac:dyDescent="0.35">
      <c r="AU1190" s="4"/>
      <c r="AW1190" s="4"/>
    </row>
    <row r="1191" spans="47:49" x14ac:dyDescent="0.35">
      <c r="AU1191" s="4"/>
      <c r="AW1191" s="4"/>
    </row>
    <row r="1192" spans="47:49" x14ac:dyDescent="0.35">
      <c r="AU1192" s="4"/>
      <c r="AW1192" s="4"/>
    </row>
    <row r="1193" spans="47:49" x14ac:dyDescent="0.35">
      <c r="AU1193" s="4"/>
      <c r="AW1193" s="4"/>
    </row>
    <row r="1194" spans="47:49" x14ac:dyDescent="0.35">
      <c r="AU1194" s="4"/>
      <c r="AW1194" s="4"/>
    </row>
    <row r="1195" spans="47:49" x14ac:dyDescent="0.35">
      <c r="AU1195" s="4"/>
      <c r="AW1195" s="4"/>
    </row>
    <row r="1196" spans="47:49" x14ac:dyDescent="0.35">
      <c r="AU1196" s="4"/>
      <c r="AW1196" s="4"/>
    </row>
    <row r="1197" spans="47:49" x14ac:dyDescent="0.35">
      <c r="AU1197" s="4"/>
      <c r="AW1197" s="4"/>
    </row>
    <row r="1198" spans="47:49" x14ac:dyDescent="0.35">
      <c r="AU1198" s="4"/>
      <c r="AW1198" s="4"/>
    </row>
    <row r="1199" spans="47:49" x14ac:dyDescent="0.35">
      <c r="AU1199" s="4"/>
      <c r="AW1199" s="4"/>
    </row>
    <row r="1200" spans="47:49" x14ac:dyDescent="0.35">
      <c r="AU1200" s="4"/>
      <c r="AW1200" s="4"/>
    </row>
    <row r="1201" spans="47:49" x14ac:dyDescent="0.35">
      <c r="AU1201" s="4"/>
      <c r="AW1201" s="4"/>
    </row>
    <row r="1202" spans="47:49" x14ac:dyDescent="0.35">
      <c r="AU1202" s="4"/>
      <c r="AW1202" s="4"/>
    </row>
    <row r="1203" spans="47:49" x14ac:dyDescent="0.35">
      <c r="AU1203" s="4"/>
      <c r="AW1203" s="4"/>
    </row>
    <row r="1204" spans="47:49" x14ac:dyDescent="0.35">
      <c r="AU1204" s="4"/>
      <c r="AW1204" s="4"/>
    </row>
    <row r="1205" spans="47:49" x14ac:dyDescent="0.35">
      <c r="AU1205" s="4"/>
      <c r="AW1205" s="4"/>
    </row>
    <row r="1206" spans="47:49" x14ac:dyDescent="0.35">
      <c r="AU1206" s="4"/>
      <c r="AW1206" s="4"/>
    </row>
    <row r="1207" spans="47:49" x14ac:dyDescent="0.35">
      <c r="AU1207" s="4"/>
      <c r="AW1207" s="4"/>
    </row>
    <row r="1208" spans="47:49" x14ac:dyDescent="0.35">
      <c r="AU1208" s="4"/>
      <c r="AW1208" s="4"/>
    </row>
    <row r="1209" spans="47:49" x14ac:dyDescent="0.35">
      <c r="AU1209" s="4"/>
      <c r="AW1209" s="4"/>
    </row>
    <row r="1210" spans="47:49" x14ac:dyDescent="0.35">
      <c r="AU1210" s="4"/>
      <c r="AW1210" s="4"/>
    </row>
    <row r="1211" spans="47:49" x14ac:dyDescent="0.35">
      <c r="AU1211" s="4"/>
      <c r="AW1211" s="4"/>
    </row>
    <row r="1212" spans="47:49" x14ac:dyDescent="0.35">
      <c r="AU1212" s="4"/>
      <c r="AW1212" s="4"/>
    </row>
    <row r="1213" spans="47:49" x14ac:dyDescent="0.35">
      <c r="AU1213" s="4"/>
      <c r="AW1213" s="4"/>
    </row>
    <row r="1214" spans="47:49" x14ac:dyDescent="0.35">
      <c r="AU1214" s="4"/>
      <c r="AW1214" s="4"/>
    </row>
    <row r="1215" spans="47:49" x14ac:dyDescent="0.35">
      <c r="AU1215" s="4"/>
      <c r="AW1215" s="4"/>
    </row>
    <row r="1216" spans="47:49" x14ac:dyDescent="0.35">
      <c r="AU1216" s="4"/>
      <c r="AW1216" s="4"/>
    </row>
    <row r="1217" spans="47:49" x14ac:dyDescent="0.35">
      <c r="AU1217" s="4"/>
      <c r="AW1217" s="4"/>
    </row>
    <row r="1218" spans="47:49" x14ac:dyDescent="0.35">
      <c r="AU1218" s="4"/>
      <c r="AW1218" s="4"/>
    </row>
    <row r="1219" spans="47:49" x14ac:dyDescent="0.35">
      <c r="AU1219" s="4"/>
      <c r="AW1219" s="4"/>
    </row>
    <row r="1220" spans="47:49" x14ac:dyDescent="0.35">
      <c r="AU1220" s="4"/>
      <c r="AW1220" s="4"/>
    </row>
    <row r="1221" spans="47:49" x14ac:dyDescent="0.35">
      <c r="AU1221" s="4"/>
      <c r="AW1221" s="4"/>
    </row>
    <row r="1222" spans="47:49" x14ac:dyDescent="0.35">
      <c r="AU1222" s="4"/>
      <c r="AW1222" s="4"/>
    </row>
    <row r="1223" spans="47:49" x14ac:dyDescent="0.35">
      <c r="AU1223" s="4"/>
      <c r="AW1223" s="4"/>
    </row>
    <row r="1224" spans="47:49" x14ac:dyDescent="0.35">
      <c r="AU1224" s="4"/>
      <c r="AW1224" s="4"/>
    </row>
    <row r="1225" spans="47:49" x14ac:dyDescent="0.35">
      <c r="AU1225" s="4"/>
      <c r="AW1225" s="4"/>
    </row>
    <row r="1226" spans="47:49" x14ac:dyDescent="0.35">
      <c r="AU1226" s="4"/>
      <c r="AW1226" s="4"/>
    </row>
    <row r="1227" spans="47:49" x14ac:dyDescent="0.35">
      <c r="AU1227" s="4"/>
      <c r="AW1227" s="4"/>
    </row>
    <row r="1228" spans="47:49" x14ac:dyDescent="0.35">
      <c r="AU1228" s="4"/>
      <c r="AW1228" s="4"/>
    </row>
    <row r="1229" spans="47:49" x14ac:dyDescent="0.35">
      <c r="AU1229" s="4"/>
      <c r="AW1229" s="4"/>
    </row>
    <row r="1230" spans="47:49" x14ac:dyDescent="0.35">
      <c r="AU1230" s="4"/>
      <c r="AW1230" s="4"/>
    </row>
    <row r="1231" spans="47:49" x14ac:dyDescent="0.35">
      <c r="AU1231" s="4"/>
      <c r="AW1231" s="4"/>
    </row>
    <row r="1232" spans="47:49" x14ac:dyDescent="0.35">
      <c r="AU1232" s="4"/>
      <c r="AW1232" s="4"/>
    </row>
    <row r="1233" spans="47:49" x14ac:dyDescent="0.35">
      <c r="AU1233" s="4"/>
      <c r="AW1233" s="4"/>
    </row>
    <row r="1234" spans="47:49" x14ac:dyDescent="0.35">
      <c r="AU1234" s="4"/>
      <c r="AW1234" s="4"/>
    </row>
    <row r="1235" spans="47:49" x14ac:dyDescent="0.35">
      <c r="AU1235" s="4"/>
      <c r="AW1235" s="4"/>
    </row>
    <row r="1236" spans="47:49" x14ac:dyDescent="0.35">
      <c r="AU1236" s="4"/>
      <c r="AW1236" s="4"/>
    </row>
    <row r="1237" spans="47:49" x14ac:dyDescent="0.35">
      <c r="AU1237" s="4"/>
      <c r="AW1237" s="4"/>
    </row>
    <row r="1238" spans="47:49" x14ac:dyDescent="0.35">
      <c r="AU1238" s="4"/>
      <c r="AW1238" s="4"/>
    </row>
    <row r="1239" spans="47:49" x14ac:dyDescent="0.35">
      <c r="AU1239" s="4"/>
      <c r="AW1239" s="4"/>
    </row>
    <row r="1240" spans="47:49" x14ac:dyDescent="0.35">
      <c r="AU1240" s="4"/>
      <c r="AW1240" s="4"/>
    </row>
    <row r="1241" spans="47:49" x14ac:dyDescent="0.35">
      <c r="AU1241" s="4"/>
      <c r="AW1241" s="4"/>
    </row>
    <row r="1242" spans="47:49" x14ac:dyDescent="0.35">
      <c r="AU1242" s="4"/>
      <c r="AW1242" s="4"/>
    </row>
    <row r="1243" spans="47:49" x14ac:dyDescent="0.35">
      <c r="AU1243" s="4"/>
      <c r="AW1243" s="4"/>
    </row>
    <row r="1244" spans="47:49" x14ac:dyDescent="0.35">
      <c r="AU1244" s="4"/>
      <c r="AW1244" s="4"/>
    </row>
    <row r="1245" spans="47:49" x14ac:dyDescent="0.35">
      <c r="AU1245" s="4"/>
      <c r="AW1245" s="4"/>
    </row>
    <row r="1246" spans="47:49" x14ac:dyDescent="0.35">
      <c r="AU1246" s="4"/>
      <c r="AW1246" s="4"/>
    </row>
    <row r="1247" spans="47:49" x14ac:dyDescent="0.35">
      <c r="AU1247" s="4"/>
      <c r="AW1247" s="4"/>
    </row>
    <row r="1248" spans="47:49" x14ac:dyDescent="0.35">
      <c r="AU1248" s="4"/>
      <c r="AW1248" s="4"/>
    </row>
    <row r="1249" spans="47:49" x14ac:dyDescent="0.35">
      <c r="AU1249" s="4"/>
      <c r="AW1249" s="4"/>
    </row>
    <row r="1250" spans="47:49" x14ac:dyDescent="0.35">
      <c r="AU1250" s="4"/>
      <c r="AW1250" s="4"/>
    </row>
    <row r="1251" spans="47:49" x14ac:dyDescent="0.35">
      <c r="AU1251" s="4"/>
      <c r="AW1251" s="4"/>
    </row>
    <row r="1252" spans="47:49" x14ac:dyDescent="0.35">
      <c r="AU1252" s="4"/>
      <c r="AW1252" s="4"/>
    </row>
    <row r="1253" spans="47:49" x14ac:dyDescent="0.35">
      <c r="AU1253" s="4"/>
      <c r="AW1253" s="4"/>
    </row>
    <row r="1254" spans="47:49" x14ac:dyDescent="0.35">
      <c r="AU1254" s="4"/>
      <c r="AW1254" s="4"/>
    </row>
    <row r="1255" spans="47:49" x14ac:dyDescent="0.35">
      <c r="AU1255" s="4"/>
      <c r="AW1255" s="4"/>
    </row>
    <row r="1256" spans="47:49" x14ac:dyDescent="0.35">
      <c r="AU1256" s="4"/>
      <c r="AW1256" s="4"/>
    </row>
    <row r="1257" spans="47:49" x14ac:dyDescent="0.35">
      <c r="AU1257" s="4"/>
      <c r="AW1257" s="4"/>
    </row>
    <row r="1258" spans="47:49" x14ac:dyDescent="0.35">
      <c r="AU1258" s="4"/>
      <c r="AW1258" s="4"/>
    </row>
    <row r="1259" spans="47:49" x14ac:dyDescent="0.35">
      <c r="AU1259" s="4"/>
      <c r="AW1259" s="4"/>
    </row>
    <row r="1260" spans="47:49" x14ac:dyDescent="0.35">
      <c r="AU1260" s="4"/>
      <c r="AW1260" s="4"/>
    </row>
    <row r="1261" spans="47:49" x14ac:dyDescent="0.35">
      <c r="AU1261" s="4"/>
      <c r="AW1261" s="4"/>
    </row>
    <row r="1262" spans="47:49" x14ac:dyDescent="0.35">
      <c r="AU1262" s="4"/>
      <c r="AW1262" s="4"/>
    </row>
    <row r="1263" spans="47:49" x14ac:dyDescent="0.35">
      <c r="AU1263" s="4"/>
      <c r="AW1263" s="4"/>
    </row>
    <row r="1264" spans="47:49" x14ac:dyDescent="0.35">
      <c r="AU1264" s="4"/>
      <c r="AW1264" s="4"/>
    </row>
    <row r="1265" spans="47:49" x14ac:dyDescent="0.35">
      <c r="AU1265" s="4"/>
      <c r="AW1265" s="4"/>
    </row>
    <row r="1266" spans="47:49" x14ac:dyDescent="0.35">
      <c r="AU1266" s="4"/>
      <c r="AW1266" s="4"/>
    </row>
    <row r="1267" spans="47:49" x14ac:dyDescent="0.35">
      <c r="AU1267" s="4"/>
      <c r="AW1267" s="4"/>
    </row>
    <row r="1268" spans="47:49" x14ac:dyDescent="0.35">
      <c r="AU1268" s="4"/>
      <c r="AW1268" s="4"/>
    </row>
    <row r="1269" spans="47:49" x14ac:dyDescent="0.35">
      <c r="AU1269" s="4"/>
      <c r="AW1269" s="4"/>
    </row>
    <row r="1270" spans="47:49" x14ac:dyDescent="0.35">
      <c r="AU1270" s="4"/>
      <c r="AW1270" s="4"/>
    </row>
    <row r="1271" spans="47:49" x14ac:dyDescent="0.35">
      <c r="AU1271" s="4"/>
      <c r="AW1271" s="4"/>
    </row>
    <row r="1272" spans="47:49" x14ac:dyDescent="0.35">
      <c r="AU1272" s="4"/>
      <c r="AW1272" s="4"/>
    </row>
    <row r="1273" spans="47:49" x14ac:dyDescent="0.35">
      <c r="AU1273" s="4"/>
      <c r="AW1273" s="4"/>
    </row>
    <row r="1274" spans="47:49" x14ac:dyDescent="0.35">
      <c r="AU1274" s="4"/>
      <c r="AW1274" s="4"/>
    </row>
    <row r="1275" spans="47:49" x14ac:dyDescent="0.35">
      <c r="AU1275" s="4"/>
      <c r="AW1275" s="4"/>
    </row>
    <row r="1276" spans="47:49" x14ac:dyDescent="0.35">
      <c r="AU1276" s="4"/>
      <c r="AW1276" s="4"/>
    </row>
    <row r="1277" spans="47:49" x14ac:dyDescent="0.35">
      <c r="AU1277" s="4"/>
      <c r="AW1277" s="4"/>
    </row>
    <row r="1278" spans="47:49" x14ac:dyDescent="0.35">
      <c r="AU1278" s="4"/>
      <c r="AW1278" s="4"/>
    </row>
    <row r="1279" spans="47:49" x14ac:dyDescent="0.35">
      <c r="AU1279" s="4"/>
      <c r="AW1279" s="4"/>
    </row>
    <row r="1280" spans="47:49" x14ac:dyDescent="0.35">
      <c r="AU1280" s="4"/>
      <c r="AW1280" s="4"/>
    </row>
    <row r="1281" spans="47:49" x14ac:dyDescent="0.35">
      <c r="AU1281" s="4"/>
      <c r="AW1281" s="4"/>
    </row>
    <row r="1282" spans="47:49" x14ac:dyDescent="0.35">
      <c r="AU1282" s="4"/>
      <c r="AW1282" s="4"/>
    </row>
    <row r="1283" spans="47:49" x14ac:dyDescent="0.35">
      <c r="AU1283" s="4"/>
      <c r="AW1283" s="4"/>
    </row>
    <row r="1284" spans="47:49" x14ac:dyDescent="0.35">
      <c r="AU1284" s="4"/>
      <c r="AW1284" s="4"/>
    </row>
    <row r="1285" spans="47:49" x14ac:dyDescent="0.35">
      <c r="AU1285" s="4"/>
      <c r="AW1285" s="4"/>
    </row>
    <row r="1286" spans="47:49" x14ac:dyDescent="0.35">
      <c r="AU1286" s="4"/>
      <c r="AW1286" s="4"/>
    </row>
    <row r="1287" spans="47:49" x14ac:dyDescent="0.35">
      <c r="AU1287" s="4"/>
      <c r="AW1287" s="4"/>
    </row>
    <row r="1288" spans="47:49" x14ac:dyDescent="0.35">
      <c r="AU1288" s="4"/>
      <c r="AW1288" s="4"/>
    </row>
    <row r="1289" spans="47:49" x14ac:dyDescent="0.35">
      <c r="AU1289" s="4"/>
      <c r="AW1289" s="4"/>
    </row>
    <row r="1290" spans="47:49" x14ac:dyDescent="0.35">
      <c r="AU1290" s="4"/>
      <c r="AW1290" s="4"/>
    </row>
    <row r="1291" spans="47:49" x14ac:dyDescent="0.35">
      <c r="AU1291" s="4"/>
      <c r="AW1291" s="4"/>
    </row>
    <row r="1292" spans="47:49" x14ac:dyDescent="0.35">
      <c r="AU1292" s="4"/>
      <c r="AW1292" s="4"/>
    </row>
    <row r="1293" spans="47:49" x14ac:dyDescent="0.35">
      <c r="AU1293" s="4"/>
      <c r="AW1293" s="4"/>
    </row>
    <row r="1294" spans="47:49" x14ac:dyDescent="0.35">
      <c r="AU1294" s="4"/>
      <c r="AW1294" s="4"/>
    </row>
    <row r="1295" spans="47:49" x14ac:dyDescent="0.35">
      <c r="AU1295" s="4"/>
      <c r="AW1295" s="4"/>
    </row>
    <row r="1296" spans="47:49" x14ac:dyDescent="0.35">
      <c r="AU1296" s="4"/>
      <c r="AW1296" s="4"/>
    </row>
    <row r="1297" spans="47:49" x14ac:dyDescent="0.35">
      <c r="AU1297" s="4"/>
      <c r="AW1297" s="4"/>
    </row>
    <row r="1298" spans="47:49" x14ac:dyDescent="0.35">
      <c r="AU1298" s="4"/>
      <c r="AW1298" s="4"/>
    </row>
    <row r="1299" spans="47:49" x14ac:dyDescent="0.35">
      <c r="AU1299" s="4"/>
      <c r="AW1299" s="4"/>
    </row>
    <row r="1300" spans="47:49" x14ac:dyDescent="0.35">
      <c r="AU1300" s="4"/>
      <c r="AW1300" s="4"/>
    </row>
    <row r="1301" spans="47:49" x14ac:dyDescent="0.35">
      <c r="AU1301" s="4"/>
      <c r="AW1301" s="4"/>
    </row>
    <row r="1302" spans="47:49" x14ac:dyDescent="0.35">
      <c r="AU1302" s="4"/>
      <c r="AW1302" s="4"/>
    </row>
    <row r="1303" spans="47:49" x14ac:dyDescent="0.35">
      <c r="AU1303" s="4"/>
      <c r="AW1303" s="4"/>
    </row>
    <row r="1304" spans="47:49" x14ac:dyDescent="0.35">
      <c r="AU1304" s="4"/>
      <c r="AW1304" s="4"/>
    </row>
    <row r="1305" spans="47:49" x14ac:dyDescent="0.35">
      <c r="AU1305" s="4"/>
      <c r="AW1305" s="4"/>
    </row>
    <row r="1306" spans="47:49" x14ac:dyDescent="0.35">
      <c r="AU1306" s="4"/>
      <c r="AW1306" s="4"/>
    </row>
    <row r="1307" spans="47:49" x14ac:dyDescent="0.35">
      <c r="AU1307" s="4"/>
      <c r="AW1307" s="4"/>
    </row>
    <row r="1308" spans="47:49" x14ac:dyDescent="0.35">
      <c r="AU1308" s="4"/>
      <c r="AW1308" s="4"/>
    </row>
    <row r="1309" spans="47:49" x14ac:dyDescent="0.35">
      <c r="AU1309" s="4"/>
      <c r="AW1309" s="4"/>
    </row>
    <row r="1310" spans="47:49" x14ac:dyDescent="0.35">
      <c r="AU1310" s="4"/>
      <c r="AW1310" s="4"/>
    </row>
    <row r="1311" spans="47:49" x14ac:dyDescent="0.35">
      <c r="AU1311" s="4"/>
      <c r="AW1311" s="4"/>
    </row>
    <row r="1312" spans="47:49" x14ac:dyDescent="0.35">
      <c r="AU1312" s="4"/>
      <c r="AW1312" s="4"/>
    </row>
    <row r="1313" spans="47:49" x14ac:dyDescent="0.35">
      <c r="AU1313" s="4"/>
      <c r="AW1313" s="4"/>
    </row>
    <row r="1314" spans="47:49" x14ac:dyDescent="0.35">
      <c r="AU1314" s="4"/>
      <c r="AW1314" s="4"/>
    </row>
    <row r="1315" spans="47:49" x14ac:dyDescent="0.35">
      <c r="AU1315" s="4"/>
      <c r="AW1315" s="4"/>
    </row>
    <row r="1316" spans="47:49" x14ac:dyDescent="0.35">
      <c r="AU1316" s="4"/>
      <c r="AW1316" s="4"/>
    </row>
    <row r="1317" spans="47:49" x14ac:dyDescent="0.35">
      <c r="AU1317" s="4"/>
      <c r="AW1317" s="4"/>
    </row>
    <row r="1318" spans="47:49" x14ac:dyDescent="0.35">
      <c r="AU1318" s="4"/>
      <c r="AW1318" s="4"/>
    </row>
    <row r="1319" spans="47:49" x14ac:dyDescent="0.35">
      <c r="AU1319" s="4"/>
      <c r="AW1319" s="4"/>
    </row>
    <row r="1320" spans="47:49" x14ac:dyDescent="0.35">
      <c r="AU1320" s="4"/>
      <c r="AW1320" s="4"/>
    </row>
    <row r="1321" spans="47:49" x14ac:dyDescent="0.35">
      <c r="AU1321" s="4"/>
      <c r="AW1321" s="4"/>
    </row>
    <row r="1322" spans="47:49" x14ac:dyDescent="0.35">
      <c r="AU1322" s="4"/>
      <c r="AW1322" s="4"/>
    </row>
    <row r="1323" spans="47:49" x14ac:dyDescent="0.35">
      <c r="AU1323" s="4"/>
      <c r="AW1323" s="4"/>
    </row>
    <row r="1324" spans="47:49" x14ac:dyDescent="0.35">
      <c r="AU1324" s="4"/>
      <c r="AW1324" s="4"/>
    </row>
    <row r="1325" spans="47:49" x14ac:dyDescent="0.35">
      <c r="AU1325" s="4"/>
      <c r="AW1325" s="4"/>
    </row>
    <row r="1326" spans="47:49" x14ac:dyDescent="0.35">
      <c r="AU1326" s="4"/>
      <c r="AW1326" s="4"/>
    </row>
    <row r="1327" spans="47:49" x14ac:dyDescent="0.35">
      <c r="AU1327" s="4"/>
      <c r="AW1327" s="4"/>
    </row>
    <row r="1328" spans="47:49" x14ac:dyDescent="0.35">
      <c r="AU1328" s="4"/>
      <c r="AW1328" s="4"/>
    </row>
    <row r="1329" spans="47:49" x14ac:dyDescent="0.35">
      <c r="AU1329" s="4"/>
      <c r="AW1329" s="4"/>
    </row>
    <row r="1330" spans="47:49" x14ac:dyDescent="0.35">
      <c r="AU1330" s="4"/>
      <c r="AW1330" s="4"/>
    </row>
    <row r="1331" spans="47:49" x14ac:dyDescent="0.35">
      <c r="AU1331" s="4"/>
      <c r="AW1331" s="4"/>
    </row>
    <row r="1332" spans="47:49" x14ac:dyDescent="0.35">
      <c r="AU1332" s="4"/>
      <c r="AW1332" s="4"/>
    </row>
    <row r="1333" spans="47:49" x14ac:dyDescent="0.35">
      <c r="AU1333" s="4"/>
      <c r="AW1333" s="4"/>
    </row>
    <row r="1334" spans="47:49" x14ac:dyDescent="0.35">
      <c r="AU1334" s="4"/>
      <c r="AW1334" s="4"/>
    </row>
    <row r="1335" spans="47:49" x14ac:dyDescent="0.35">
      <c r="AU1335" s="4"/>
      <c r="AW1335" s="4"/>
    </row>
    <row r="1336" spans="47:49" x14ac:dyDescent="0.35">
      <c r="AU1336" s="4"/>
      <c r="AW1336" s="4"/>
    </row>
    <row r="1337" spans="47:49" x14ac:dyDescent="0.35">
      <c r="AU1337" s="4"/>
      <c r="AW1337" s="4"/>
    </row>
    <row r="1338" spans="47:49" x14ac:dyDescent="0.35">
      <c r="AU1338" s="4"/>
      <c r="AW1338" s="4"/>
    </row>
    <row r="1339" spans="47:49" x14ac:dyDescent="0.35">
      <c r="AU1339" s="4"/>
      <c r="AW1339" s="4"/>
    </row>
    <row r="1340" spans="47:49" x14ac:dyDescent="0.35">
      <c r="AU1340" s="4"/>
      <c r="AW1340" s="4"/>
    </row>
    <row r="1341" spans="47:49" x14ac:dyDescent="0.35">
      <c r="AU1341" s="4"/>
      <c r="AW1341" s="4"/>
    </row>
    <row r="1342" spans="47:49" x14ac:dyDescent="0.35">
      <c r="AU1342" s="4"/>
      <c r="AW1342" s="4"/>
    </row>
    <row r="1343" spans="47:49" x14ac:dyDescent="0.35">
      <c r="AU1343" s="4"/>
      <c r="AW1343" s="4"/>
    </row>
    <row r="1344" spans="47:49" x14ac:dyDescent="0.35">
      <c r="AU1344" s="4"/>
      <c r="AW1344" s="4"/>
    </row>
    <row r="1345" spans="47:49" x14ac:dyDescent="0.35">
      <c r="AU1345" s="4"/>
      <c r="AW1345" s="4"/>
    </row>
    <row r="1346" spans="47:49" x14ac:dyDescent="0.35">
      <c r="AU1346" s="4"/>
      <c r="AW1346" s="4"/>
    </row>
    <row r="1347" spans="47:49" x14ac:dyDescent="0.35">
      <c r="AU1347" s="4"/>
      <c r="AW1347" s="4"/>
    </row>
    <row r="1348" spans="47:49" x14ac:dyDescent="0.35">
      <c r="AU1348" s="4"/>
      <c r="AW1348" s="4"/>
    </row>
    <row r="1349" spans="47:49" x14ac:dyDescent="0.35">
      <c r="AU1349" s="4"/>
      <c r="AW1349" s="4"/>
    </row>
    <row r="1350" spans="47:49" x14ac:dyDescent="0.35">
      <c r="AU1350" s="4"/>
      <c r="AW1350" s="4"/>
    </row>
    <row r="1351" spans="47:49" x14ac:dyDescent="0.35">
      <c r="AU1351" s="4"/>
      <c r="AW1351" s="4"/>
    </row>
    <row r="1352" spans="47:49" x14ac:dyDescent="0.35">
      <c r="AU1352" s="4"/>
      <c r="AW1352" s="4"/>
    </row>
    <row r="1353" spans="47:49" x14ac:dyDescent="0.35">
      <c r="AU1353" s="4"/>
      <c r="AW1353" s="4"/>
    </row>
    <row r="1354" spans="47:49" x14ac:dyDescent="0.35">
      <c r="AU1354" s="4"/>
      <c r="AW1354" s="4"/>
    </row>
    <row r="1355" spans="47:49" x14ac:dyDescent="0.35">
      <c r="AU1355" s="4"/>
      <c r="AW1355" s="4"/>
    </row>
    <row r="1356" spans="47:49" x14ac:dyDescent="0.35">
      <c r="AU1356" s="4"/>
      <c r="AW1356" s="4"/>
    </row>
    <row r="1357" spans="47:49" x14ac:dyDescent="0.35">
      <c r="AU1357" s="4"/>
      <c r="AW1357" s="4"/>
    </row>
    <row r="1358" spans="47:49" x14ac:dyDescent="0.35">
      <c r="AU1358" s="4"/>
      <c r="AW1358" s="4"/>
    </row>
    <row r="1359" spans="47:49" x14ac:dyDescent="0.35">
      <c r="AU1359" s="4"/>
      <c r="AW1359" s="4"/>
    </row>
    <row r="1360" spans="47:49" x14ac:dyDescent="0.35">
      <c r="AU1360" s="4"/>
      <c r="AW1360" s="4"/>
    </row>
    <row r="1361" spans="47:49" x14ac:dyDescent="0.35">
      <c r="AU1361" s="4"/>
      <c r="AW1361" s="4"/>
    </row>
    <row r="1362" spans="47:49" x14ac:dyDescent="0.35">
      <c r="AU1362" s="4"/>
      <c r="AW1362" s="4"/>
    </row>
    <row r="1363" spans="47:49" x14ac:dyDescent="0.35">
      <c r="AU1363" s="4"/>
      <c r="AW1363" s="4"/>
    </row>
    <row r="1364" spans="47:49" x14ac:dyDescent="0.35">
      <c r="AU1364" s="4"/>
      <c r="AW1364" s="4"/>
    </row>
    <row r="1365" spans="47:49" x14ac:dyDescent="0.35">
      <c r="AU1365" s="4"/>
      <c r="AW1365" s="4"/>
    </row>
    <row r="1366" spans="47:49" x14ac:dyDescent="0.35">
      <c r="AU1366" s="4"/>
      <c r="AW1366" s="4"/>
    </row>
    <row r="1367" spans="47:49" x14ac:dyDescent="0.35">
      <c r="AU1367" s="4"/>
      <c r="AW1367" s="4"/>
    </row>
    <row r="1368" spans="47:49" x14ac:dyDescent="0.35">
      <c r="AU1368" s="4"/>
      <c r="AW1368" s="4"/>
    </row>
    <row r="1369" spans="47:49" x14ac:dyDescent="0.35">
      <c r="AU1369" s="4"/>
      <c r="AW1369" s="4"/>
    </row>
    <row r="1370" spans="47:49" x14ac:dyDescent="0.35">
      <c r="AU1370" s="4"/>
      <c r="AW1370" s="4"/>
    </row>
    <row r="1371" spans="47:49" x14ac:dyDescent="0.35">
      <c r="AU1371" s="4"/>
      <c r="AW1371" s="4"/>
    </row>
    <row r="1372" spans="47:49" x14ac:dyDescent="0.35">
      <c r="AU1372" s="4"/>
      <c r="AW1372" s="4"/>
    </row>
    <row r="1373" spans="47:49" x14ac:dyDescent="0.35">
      <c r="AU1373" s="4"/>
      <c r="AW1373" s="4"/>
    </row>
    <row r="1374" spans="47:49" x14ac:dyDescent="0.35">
      <c r="AU1374" s="4"/>
      <c r="AW1374" s="4"/>
    </row>
    <row r="1375" spans="47:49" x14ac:dyDescent="0.35">
      <c r="AU1375" s="4"/>
      <c r="AW1375" s="4"/>
    </row>
    <row r="1376" spans="47:49" x14ac:dyDescent="0.35">
      <c r="AU1376" s="4"/>
      <c r="AW1376" s="4"/>
    </row>
    <row r="1377" spans="47:49" x14ac:dyDescent="0.35">
      <c r="AU1377" s="4"/>
      <c r="AW1377" s="4"/>
    </row>
    <row r="1378" spans="47:49" x14ac:dyDescent="0.35">
      <c r="AU1378" s="4"/>
      <c r="AW1378" s="4"/>
    </row>
    <row r="1379" spans="47:49" x14ac:dyDescent="0.35">
      <c r="AU1379" s="4"/>
      <c r="AW1379" s="4"/>
    </row>
    <row r="1380" spans="47:49" x14ac:dyDescent="0.35">
      <c r="AU1380" s="4"/>
      <c r="AW1380" s="4"/>
    </row>
    <row r="1381" spans="47:49" x14ac:dyDescent="0.35">
      <c r="AU1381" s="4"/>
      <c r="AW1381" s="4"/>
    </row>
    <row r="1382" spans="47:49" x14ac:dyDescent="0.35">
      <c r="AU1382" s="4"/>
      <c r="AW1382" s="4"/>
    </row>
    <row r="1383" spans="47:49" x14ac:dyDescent="0.35">
      <c r="AU1383" s="4"/>
      <c r="AW1383" s="4"/>
    </row>
    <row r="1384" spans="47:49" x14ac:dyDescent="0.35">
      <c r="AU1384" s="4"/>
      <c r="AW1384" s="4"/>
    </row>
    <row r="1385" spans="47:49" x14ac:dyDescent="0.35">
      <c r="AU1385" s="4"/>
      <c r="AW1385" s="4"/>
    </row>
    <row r="1386" spans="47:49" x14ac:dyDescent="0.35">
      <c r="AU1386" s="4"/>
      <c r="AW1386" s="4"/>
    </row>
    <row r="1387" spans="47:49" x14ac:dyDescent="0.35">
      <c r="AU1387" s="4"/>
      <c r="AW1387" s="4"/>
    </row>
    <row r="1388" spans="47:49" x14ac:dyDescent="0.35">
      <c r="AU1388" s="4"/>
      <c r="AW1388" s="4"/>
    </row>
    <row r="1389" spans="47:49" x14ac:dyDescent="0.35">
      <c r="AU1389" s="4"/>
      <c r="AW1389" s="4"/>
    </row>
    <row r="1390" spans="47:49" x14ac:dyDescent="0.35">
      <c r="AU1390" s="4"/>
      <c r="AW1390" s="4"/>
    </row>
    <row r="1391" spans="47:49" x14ac:dyDescent="0.35">
      <c r="AU1391" s="4"/>
      <c r="AW1391" s="4"/>
    </row>
    <row r="1392" spans="47:49" x14ac:dyDescent="0.35">
      <c r="AU1392" s="4"/>
      <c r="AW1392" s="4"/>
    </row>
    <row r="1393" spans="47:49" x14ac:dyDescent="0.35">
      <c r="AU1393" s="4"/>
      <c r="AW1393" s="4"/>
    </row>
    <row r="1394" spans="47:49" x14ac:dyDescent="0.35">
      <c r="AU1394" s="4"/>
      <c r="AW1394" s="4"/>
    </row>
    <row r="1395" spans="47:49" x14ac:dyDescent="0.35">
      <c r="AU1395" s="4"/>
      <c r="AW1395" s="4"/>
    </row>
    <row r="1396" spans="47:49" x14ac:dyDescent="0.35">
      <c r="AU1396" s="4"/>
      <c r="AW1396" s="4"/>
    </row>
    <row r="1397" spans="47:49" x14ac:dyDescent="0.35">
      <c r="AU1397" s="4"/>
      <c r="AW1397" s="4"/>
    </row>
    <row r="1398" spans="47:49" x14ac:dyDescent="0.35">
      <c r="AU1398" s="4"/>
      <c r="AW1398" s="4"/>
    </row>
    <row r="1399" spans="47:49" x14ac:dyDescent="0.35">
      <c r="AU1399" s="4"/>
      <c r="AW1399" s="4"/>
    </row>
    <row r="1400" spans="47:49" x14ac:dyDescent="0.35">
      <c r="AU1400" s="4"/>
      <c r="AW1400" s="4"/>
    </row>
    <row r="1401" spans="47:49" x14ac:dyDescent="0.35">
      <c r="AU1401" s="4"/>
      <c r="AW1401" s="4"/>
    </row>
    <row r="1402" spans="47:49" x14ac:dyDescent="0.35">
      <c r="AU1402" s="4"/>
      <c r="AW1402" s="4"/>
    </row>
    <row r="1403" spans="47:49" x14ac:dyDescent="0.35">
      <c r="AU1403" s="4"/>
      <c r="AW1403" s="4"/>
    </row>
    <row r="1404" spans="47:49" x14ac:dyDescent="0.35">
      <c r="AU1404" s="4"/>
      <c r="AW1404" s="4"/>
    </row>
    <row r="1405" spans="47:49" x14ac:dyDescent="0.35">
      <c r="AU1405" s="4"/>
      <c r="AW1405" s="4"/>
    </row>
    <row r="1406" spans="47:49" x14ac:dyDescent="0.35">
      <c r="AU1406" s="4"/>
      <c r="AW1406" s="4"/>
    </row>
    <row r="1407" spans="47:49" x14ac:dyDescent="0.35">
      <c r="AU1407" s="4"/>
      <c r="AW1407" s="4"/>
    </row>
    <row r="1408" spans="47:49" x14ac:dyDescent="0.35">
      <c r="AU1408" s="4"/>
      <c r="AW1408" s="4"/>
    </row>
    <row r="1409" spans="47:49" x14ac:dyDescent="0.35">
      <c r="AU1409" s="4"/>
      <c r="AW1409" s="4"/>
    </row>
    <row r="1410" spans="47:49" x14ac:dyDescent="0.35">
      <c r="AU1410" s="4"/>
      <c r="AW1410" s="4"/>
    </row>
    <row r="1411" spans="47:49" x14ac:dyDescent="0.35">
      <c r="AU1411" s="4"/>
      <c r="AW1411" s="4"/>
    </row>
    <row r="1412" spans="47:49" x14ac:dyDescent="0.35">
      <c r="AU1412" s="4"/>
      <c r="AW1412" s="4"/>
    </row>
    <row r="1413" spans="47:49" x14ac:dyDescent="0.35">
      <c r="AU1413" s="4"/>
      <c r="AW1413" s="4"/>
    </row>
    <row r="1414" spans="47:49" x14ac:dyDescent="0.35">
      <c r="AU1414" s="4"/>
      <c r="AW1414" s="4"/>
    </row>
    <row r="1415" spans="47:49" x14ac:dyDescent="0.35">
      <c r="AU1415" s="4"/>
      <c r="AW1415" s="4"/>
    </row>
    <row r="1416" spans="47:49" x14ac:dyDescent="0.35">
      <c r="AU1416" s="4"/>
      <c r="AW1416" s="4"/>
    </row>
    <row r="1417" spans="47:49" x14ac:dyDescent="0.35">
      <c r="AU1417" s="4"/>
      <c r="AW1417" s="4"/>
    </row>
    <row r="1418" spans="47:49" x14ac:dyDescent="0.35">
      <c r="AU1418" s="4"/>
      <c r="AW1418" s="4"/>
    </row>
    <row r="1419" spans="47:49" x14ac:dyDescent="0.35">
      <c r="AU1419" s="4"/>
      <c r="AW1419" s="4"/>
    </row>
    <row r="1420" spans="47:49" x14ac:dyDescent="0.35">
      <c r="AU1420" s="4"/>
      <c r="AW1420" s="4"/>
    </row>
    <row r="1421" spans="47:49" x14ac:dyDescent="0.35">
      <c r="AU1421" s="4"/>
      <c r="AW1421" s="4"/>
    </row>
    <row r="1422" spans="47:49" x14ac:dyDescent="0.35">
      <c r="AU1422" s="4"/>
      <c r="AW1422" s="4"/>
    </row>
    <row r="1423" spans="47:49" x14ac:dyDescent="0.35">
      <c r="AU1423" s="4"/>
      <c r="AW1423" s="4"/>
    </row>
    <row r="1424" spans="47:49" x14ac:dyDescent="0.35">
      <c r="AU1424" s="4"/>
      <c r="AW1424" s="4"/>
    </row>
    <row r="1425" spans="47:49" x14ac:dyDescent="0.35">
      <c r="AU1425" s="4"/>
      <c r="AW1425" s="4"/>
    </row>
    <row r="1426" spans="47:49" x14ac:dyDescent="0.35">
      <c r="AU1426" s="4"/>
      <c r="AW1426" s="4"/>
    </row>
    <row r="1427" spans="47:49" x14ac:dyDescent="0.35">
      <c r="AU1427" s="4"/>
      <c r="AW1427" s="4"/>
    </row>
    <row r="1428" spans="47:49" x14ac:dyDescent="0.35">
      <c r="AU1428" s="4"/>
      <c r="AW1428" s="4"/>
    </row>
    <row r="1429" spans="47:49" x14ac:dyDescent="0.35">
      <c r="AU1429" s="4"/>
      <c r="AW1429" s="4"/>
    </row>
    <row r="1430" spans="47:49" x14ac:dyDescent="0.35">
      <c r="AU1430" s="4"/>
      <c r="AW1430" s="4"/>
    </row>
    <row r="1431" spans="47:49" x14ac:dyDescent="0.35">
      <c r="AU1431" s="4"/>
      <c r="AW1431" s="4"/>
    </row>
    <row r="1432" spans="47:49" x14ac:dyDescent="0.35">
      <c r="AU1432" s="4"/>
      <c r="AW1432" s="4"/>
    </row>
    <row r="1433" spans="47:49" x14ac:dyDescent="0.35">
      <c r="AU1433" s="4"/>
      <c r="AW1433" s="4"/>
    </row>
    <row r="1434" spans="47:49" x14ac:dyDescent="0.35">
      <c r="AU1434" s="4"/>
      <c r="AW1434" s="4"/>
    </row>
    <row r="1435" spans="47:49" x14ac:dyDescent="0.35">
      <c r="AU1435" s="4"/>
      <c r="AW1435" s="4"/>
    </row>
    <row r="1436" spans="47:49" x14ac:dyDescent="0.35">
      <c r="AU1436" s="4"/>
      <c r="AW1436" s="4"/>
    </row>
    <row r="1437" spans="47:49" x14ac:dyDescent="0.35">
      <c r="AU1437" s="4"/>
      <c r="AW1437" s="4"/>
    </row>
    <row r="1438" spans="47:49" x14ac:dyDescent="0.35">
      <c r="AU1438" s="4"/>
      <c r="AW1438" s="4"/>
    </row>
    <row r="1439" spans="47:49" x14ac:dyDescent="0.35">
      <c r="AU1439" s="4"/>
      <c r="AW1439" s="4"/>
    </row>
    <row r="1440" spans="47:49" x14ac:dyDescent="0.35">
      <c r="AU1440" s="4"/>
      <c r="AW1440" s="4"/>
    </row>
    <row r="1441" spans="47:49" x14ac:dyDescent="0.35">
      <c r="AU1441" s="4"/>
      <c r="AW1441" s="4"/>
    </row>
    <row r="1442" spans="47:49" x14ac:dyDescent="0.35">
      <c r="AU1442" s="4"/>
      <c r="AW1442" s="4"/>
    </row>
    <row r="1443" spans="47:49" x14ac:dyDescent="0.35">
      <c r="AU1443" s="4"/>
      <c r="AW1443" s="4"/>
    </row>
    <row r="1444" spans="47:49" x14ac:dyDescent="0.35">
      <c r="AU1444" s="4"/>
      <c r="AW1444" s="4"/>
    </row>
    <row r="1445" spans="47:49" x14ac:dyDescent="0.35">
      <c r="AU1445" s="4"/>
      <c r="AW1445" s="4"/>
    </row>
    <row r="1446" spans="47:49" x14ac:dyDescent="0.35">
      <c r="AU1446" s="4"/>
      <c r="AW1446" s="4"/>
    </row>
    <row r="1447" spans="47:49" x14ac:dyDescent="0.35">
      <c r="AU1447" s="4"/>
      <c r="AW1447" s="4"/>
    </row>
    <row r="1448" spans="47:49" x14ac:dyDescent="0.35">
      <c r="AU1448" s="4"/>
      <c r="AW1448" s="4"/>
    </row>
    <row r="1449" spans="47:49" x14ac:dyDescent="0.35">
      <c r="AU1449" s="4"/>
      <c r="AW1449" s="4"/>
    </row>
    <row r="1450" spans="47:49" x14ac:dyDescent="0.35">
      <c r="AU1450" s="4"/>
      <c r="AW1450" s="4"/>
    </row>
    <row r="1451" spans="47:49" x14ac:dyDescent="0.35">
      <c r="AU1451" s="4"/>
      <c r="AW1451" s="4"/>
    </row>
    <row r="1452" spans="47:49" x14ac:dyDescent="0.35">
      <c r="AU1452" s="4"/>
      <c r="AW1452" s="4"/>
    </row>
    <row r="1453" spans="47:49" x14ac:dyDescent="0.35">
      <c r="AU1453" s="4"/>
      <c r="AW1453" s="4"/>
    </row>
    <row r="1454" spans="47:49" x14ac:dyDescent="0.35">
      <c r="AU1454" s="4"/>
      <c r="AW1454" s="4"/>
    </row>
    <row r="1455" spans="47:49" x14ac:dyDescent="0.35">
      <c r="AU1455" s="4"/>
      <c r="AW1455" s="4"/>
    </row>
    <row r="1456" spans="47:49" x14ac:dyDescent="0.35">
      <c r="AU1456" s="4"/>
      <c r="AW1456" s="4"/>
    </row>
    <row r="1457" spans="47:49" x14ac:dyDescent="0.35">
      <c r="AU1457" s="4"/>
      <c r="AW1457" s="4"/>
    </row>
    <row r="1458" spans="47:49" x14ac:dyDescent="0.35">
      <c r="AU1458" s="4"/>
      <c r="AW1458" s="4"/>
    </row>
    <row r="1459" spans="47:49" x14ac:dyDescent="0.35">
      <c r="AU1459" s="4"/>
      <c r="AW1459" s="4"/>
    </row>
    <row r="1460" spans="47:49" x14ac:dyDescent="0.35">
      <c r="AU1460" s="4"/>
      <c r="AW1460" s="4"/>
    </row>
    <row r="1461" spans="47:49" x14ac:dyDescent="0.35">
      <c r="AU1461" s="4"/>
      <c r="AW1461" s="4"/>
    </row>
    <row r="1462" spans="47:49" x14ac:dyDescent="0.35">
      <c r="AU1462" s="4"/>
      <c r="AW1462" s="4"/>
    </row>
    <row r="1463" spans="47:49" x14ac:dyDescent="0.35">
      <c r="AU1463" s="4"/>
      <c r="AW1463" s="4"/>
    </row>
    <row r="1464" spans="47:49" x14ac:dyDescent="0.35">
      <c r="AU1464" s="4"/>
      <c r="AW1464" s="4"/>
    </row>
    <row r="1465" spans="47:49" x14ac:dyDescent="0.35">
      <c r="AU1465" s="4"/>
      <c r="AW1465" s="4"/>
    </row>
    <row r="1466" spans="47:49" x14ac:dyDescent="0.35">
      <c r="AU1466" s="4"/>
      <c r="AW1466" s="4"/>
    </row>
    <row r="1467" spans="47:49" x14ac:dyDescent="0.35">
      <c r="AU1467" s="4"/>
      <c r="AW1467" s="4"/>
    </row>
    <row r="1468" spans="47:49" x14ac:dyDescent="0.35">
      <c r="AU1468" s="4"/>
      <c r="AW1468" s="4"/>
    </row>
    <row r="1469" spans="47:49" x14ac:dyDescent="0.35">
      <c r="AU1469" s="4"/>
      <c r="AW1469" s="4"/>
    </row>
    <row r="1470" spans="47:49" x14ac:dyDescent="0.35">
      <c r="AU1470" s="4"/>
      <c r="AW1470" s="4"/>
    </row>
    <row r="1471" spans="47:49" x14ac:dyDescent="0.35">
      <c r="AU1471" s="4"/>
      <c r="AW1471" s="4"/>
    </row>
    <row r="1472" spans="47:49" x14ac:dyDescent="0.35">
      <c r="AU1472" s="4"/>
      <c r="AW1472" s="4"/>
    </row>
    <row r="1473" spans="47:49" x14ac:dyDescent="0.35">
      <c r="AU1473" s="4"/>
      <c r="AW1473" s="4"/>
    </row>
    <row r="1474" spans="47:49" x14ac:dyDescent="0.35">
      <c r="AU1474" s="4"/>
      <c r="AW1474" s="4"/>
    </row>
    <row r="1475" spans="47:49" x14ac:dyDescent="0.35">
      <c r="AU1475" s="4"/>
      <c r="AW1475" s="4"/>
    </row>
    <row r="1476" spans="47:49" x14ac:dyDescent="0.35">
      <c r="AU1476" s="4"/>
      <c r="AW1476" s="4"/>
    </row>
    <row r="1477" spans="47:49" x14ac:dyDescent="0.35">
      <c r="AU1477" s="4"/>
      <c r="AW1477" s="4"/>
    </row>
    <row r="1478" spans="47:49" x14ac:dyDescent="0.35">
      <c r="AU1478" s="4"/>
      <c r="AW1478" s="4"/>
    </row>
    <row r="1479" spans="47:49" x14ac:dyDescent="0.35">
      <c r="AU1479" s="4"/>
      <c r="AW1479" s="4"/>
    </row>
    <row r="1480" spans="47:49" x14ac:dyDescent="0.35">
      <c r="AU1480" s="4"/>
      <c r="AW1480" s="4"/>
    </row>
    <row r="1481" spans="47:49" x14ac:dyDescent="0.35">
      <c r="AU1481" s="4"/>
      <c r="AW1481" s="4"/>
    </row>
    <row r="1482" spans="47:49" x14ac:dyDescent="0.35">
      <c r="AU1482" s="4"/>
      <c r="AW1482" s="4"/>
    </row>
    <row r="1483" spans="47:49" x14ac:dyDescent="0.35">
      <c r="AU1483" s="4"/>
      <c r="AW1483" s="4"/>
    </row>
    <row r="1484" spans="47:49" x14ac:dyDescent="0.35">
      <c r="AU1484" s="4"/>
      <c r="AW1484" s="4"/>
    </row>
    <row r="1485" spans="47:49" x14ac:dyDescent="0.35">
      <c r="AU1485" s="4"/>
      <c r="AW1485" s="4"/>
    </row>
    <row r="1486" spans="47:49" x14ac:dyDescent="0.35">
      <c r="AU1486" s="4"/>
      <c r="AW1486" s="4"/>
    </row>
    <row r="1487" spans="47:49" x14ac:dyDescent="0.35">
      <c r="AU1487" s="4"/>
      <c r="AW1487" s="4"/>
    </row>
    <row r="1488" spans="47:49" x14ac:dyDescent="0.35">
      <c r="AU1488" s="4"/>
      <c r="AW1488" s="4"/>
    </row>
    <row r="1489" spans="47:49" x14ac:dyDescent="0.35">
      <c r="AU1489" s="4"/>
      <c r="AW1489" s="4"/>
    </row>
    <row r="1490" spans="47:49" x14ac:dyDescent="0.35">
      <c r="AU1490" s="4"/>
      <c r="AW1490" s="4"/>
    </row>
    <row r="1491" spans="47:49" x14ac:dyDescent="0.35">
      <c r="AU1491" s="4"/>
      <c r="AW1491" s="4"/>
    </row>
    <row r="1492" spans="47:49" x14ac:dyDescent="0.35">
      <c r="AU1492" s="4"/>
      <c r="AW1492" s="4"/>
    </row>
    <row r="1493" spans="47:49" x14ac:dyDescent="0.35">
      <c r="AU1493" s="4"/>
      <c r="AW1493" s="4"/>
    </row>
    <row r="1494" spans="47:49" x14ac:dyDescent="0.35">
      <c r="AU1494" s="4"/>
      <c r="AW1494" s="4"/>
    </row>
    <row r="1495" spans="47:49" x14ac:dyDescent="0.35">
      <c r="AU1495" s="4"/>
      <c r="AW1495" s="4"/>
    </row>
    <row r="1496" spans="47:49" x14ac:dyDescent="0.35">
      <c r="AU1496" s="4"/>
      <c r="AW1496" s="4"/>
    </row>
    <row r="1497" spans="47:49" x14ac:dyDescent="0.35">
      <c r="AU1497" s="4"/>
      <c r="AW1497" s="4"/>
    </row>
    <row r="1498" spans="47:49" x14ac:dyDescent="0.35">
      <c r="AU1498" s="4"/>
      <c r="AW1498" s="4"/>
    </row>
    <row r="1499" spans="47:49" x14ac:dyDescent="0.35">
      <c r="AU1499" s="4"/>
      <c r="AW1499" s="4"/>
    </row>
    <row r="1500" spans="47:49" x14ac:dyDescent="0.35">
      <c r="AU1500" s="4"/>
      <c r="AW1500" s="4"/>
    </row>
    <row r="1501" spans="47:49" x14ac:dyDescent="0.35">
      <c r="AU1501" s="4"/>
      <c r="AW1501" s="4"/>
    </row>
    <row r="1502" spans="47:49" x14ac:dyDescent="0.35">
      <c r="AU1502" s="4"/>
      <c r="AW1502" s="4"/>
    </row>
    <row r="1503" spans="47:49" x14ac:dyDescent="0.35">
      <c r="AU1503" s="4"/>
      <c r="AW1503" s="4"/>
    </row>
    <row r="1504" spans="47:49" x14ac:dyDescent="0.35">
      <c r="AU1504" s="4"/>
      <c r="AW1504" s="4"/>
    </row>
    <row r="1505" spans="47:49" x14ac:dyDescent="0.35">
      <c r="AU1505" s="4"/>
      <c r="AW1505" s="4"/>
    </row>
    <row r="1506" spans="47:49" x14ac:dyDescent="0.35">
      <c r="AU1506" s="4"/>
      <c r="AW1506" s="4"/>
    </row>
    <row r="1507" spans="47:49" x14ac:dyDescent="0.35">
      <c r="AU1507" s="4"/>
      <c r="AW1507" s="4"/>
    </row>
    <row r="1508" spans="47:49" x14ac:dyDescent="0.35">
      <c r="AU1508" s="4"/>
      <c r="AW1508" s="4"/>
    </row>
    <row r="1509" spans="47:49" x14ac:dyDescent="0.35">
      <c r="AU1509" s="4"/>
      <c r="AW1509" s="4"/>
    </row>
    <row r="1510" spans="47:49" x14ac:dyDescent="0.35">
      <c r="AU1510" s="4"/>
      <c r="AW1510" s="4"/>
    </row>
    <row r="1511" spans="47:49" x14ac:dyDescent="0.35">
      <c r="AU1511" s="4"/>
      <c r="AW1511" s="4"/>
    </row>
    <row r="1512" spans="47:49" x14ac:dyDescent="0.35">
      <c r="AU1512" s="4"/>
      <c r="AW1512" s="4"/>
    </row>
    <row r="1513" spans="47:49" x14ac:dyDescent="0.35">
      <c r="AU1513" s="4"/>
      <c r="AW1513" s="4"/>
    </row>
    <row r="1514" spans="47:49" x14ac:dyDescent="0.35">
      <c r="AU1514" s="4"/>
      <c r="AW1514" s="4"/>
    </row>
    <row r="1515" spans="47:49" x14ac:dyDescent="0.35">
      <c r="AU1515" s="4"/>
      <c r="AW1515" s="4"/>
    </row>
    <row r="1516" spans="47:49" x14ac:dyDescent="0.35">
      <c r="AU1516" s="4"/>
      <c r="AW1516" s="4"/>
    </row>
    <row r="1517" spans="47:49" x14ac:dyDescent="0.35">
      <c r="AU1517" s="4"/>
      <c r="AW1517" s="4"/>
    </row>
    <row r="1518" spans="47:49" x14ac:dyDescent="0.35">
      <c r="AU1518" s="4"/>
      <c r="AW1518" s="4"/>
    </row>
    <row r="1519" spans="47:49" x14ac:dyDescent="0.35">
      <c r="AU1519" s="4"/>
      <c r="AW1519" s="4"/>
    </row>
    <row r="1520" spans="47:49" x14ac:dyDescent="0.35">
      <c r="AU1520" s="4"/>
      <c r="AW1520" s="4"/>
    </row>
    <row r="1521" spans="47:49" x14ac:dyDescent="0.35">
      <c r="AU1521" s="4"/>
      <c r="AW1521" s="4"/>
    </row>
    <row r="1522" spans="47:49" x14ac:dyDescent="0.35">
      <c r="AU1522" s="4"/>
      <c r="AW1522" s="4"/>
    </row>
    <row r="1523" spans="47:49" x14ac:dyDescent="0.35">
      <c r="AU1523" s="4"/>
      <c r="AW1523" s="4"/>
    </row>
    <row r="1524" spans="47:49" x14ac:dyDescent="0.35">
      <c r="AU1524" s="4"/>
      <c r="AW1524" s="4"/>
    </row>
    <row r="1525" spans="47:49" x14ac:dyDescent="0.35">
      <c r="AU1525" s="4"/>
      <c r="AW1525" s="4"/>
    </row>
    <row r="1526" spans="47:49" x14ac:dyDescent="0.35">
      <c r="AU1526" s="4"/>
      <c r="AW1526" s="4"/>
    </row>
    <row r="1527" spans="47:49" x14ac:dyDescent="0.35">
      <c r="AU1527" s="4"/>
      <c r="AW1527" s="4"/>
    </row>
    <row r="1528" spans="47:49" x14ac:dyDescent="0.35">
      <c r="AU1528" s="4"/>
      <c r="AW1528" s="4"/>
    </row>
    <row r="1529" spans="47:49" x14ac:dyDescent="0.35">
      <c r="AU1529" s="4"/>
      <c r="AW1529" s="4"/>
    </row>
    <row r="1530" spans="47:49" x14ac:dyDescent="0.35">
      <c r="AU1530" s="4"/>
      <c r="AW1530" s="4"/>
    </row>
    <row r="1531" spans="47:49" x14ac:dyDescent="0.35">
      <c r="AU1531" s="4"/>
      <c r="AW1531" s="4"/>
    </row>
    <row r="1532" spans="47:49" x14ac:dyDescent="0.35">
      <c r="AU1532" s="4"/>
      <c r="AW1532" s="4"/>
    </row>
    <row r="1533" spans="47:49" x14ac:dyDescent="0.35">
      <c r="AU1533" s="4"/>
      <c r="AW1533" s="4"/>
    </row>
    <row r="1534" spans="47:49" x14ac:dyDescent="0.35">
      <c r="AU1534" s="4"/>
      <c r="AW1534" s="4"/>
    </row>
    <row r="1535" spans="47:49" x14ac:dyDescent="0.35">
      <c r="AU1535" s="4"/>
      <c r="AW1535" s="4"/>
    </row>
    <row r="1536" spans="47:49" x14ac:dyDescent="0.35">
      <c r="AU1536" s="4"/>
      <c r="AW1536" s="4"/>
    </row>
    <row r="1537" spans="47:49" x14ac:dyDescent="0.35">
      <c r="AU1537" s="4"/>
      <c r="AW1537" s="4"/>
    </row>
    <row r="1538" spans="47:49" x14ac:dyDescent="0.35">
      <c r="AU1538" s="4"/>
      <c r="AW1538" s="4"/>
    </row>
    <row r="1539" spans="47:49" x14ac:dyDescent="0.35">
      <c r="AU1539" s="4"/>
      <c r="AW1539" s="4"/>
    </row>
    <row r="1540" spans="47:49" x14ac:dyDescent="0.35">
      <c r="AU1540" s="4"/>
      <c r="AW1540" s="4"/>
    </row>
    <row r="1541" spans="47:49" x14ac:dyDescent="0.35">
      <c r="AU1541" s="4"/>
      <c r="AW1541" s="4"/>
    </row>
    <row r="1542" spans="47:49" x14ac:dyDescent="0.35">
      <c r="AU1542" s="4"/>
      <c r="AW1542" s="4"/>
    </row>
    <row r="1543" spans="47:49" x14ac:dyDescent="0.35">
      <c r="AU1543" s="4"/>
      <c r="AW1543" s="4"/>
    </row>
    <row r="1544" spans="47:49" x14ac:dyDescent="0.35">
      <c r="AU1544" s="4"/>
      <c r="AW1544" s="4"/>
    </row>
    <row r="1545" spans="47:49" x14ac:dyDescent="0.35">
      <c r="AU1545" s="4"/>
      <c r="AW1545" s="4"/>
    </row>
    <row r="1546" spans="47:49" x14ac:dyDescent="0.35">
      <c r="AU1546" s="4"/>
      <c r="AW1546" s="4"/>
    </row>
    <row r="1547" spans="47:49" x14ac:dyDescent="0.35">
      <c r="AU1547" s="4"/>
      <c r="AW1547" s="4"/>
    </row>
    <row r="1548" spans="47:49" x14ac:dyDescent="0.35">
      <c r="AU1548" s="4"/>
      <c r="AW1548" s="4"/>
    </row>
    <row r="1549" spans="47:49" x14ac:dyDescent="0.35">
      <c r="AU1549" s="4"/>
      <c r="AW1549" s="4"/>
    </row>
    <row r="1550" spans="47:49" x14ac:dyDescent="0.35">
      <c r="AU1550" s="4"/>
      <c r="AW1550" s="4"/>
    </row>
    <row r="1551" spans="47:49" x14ac:dyDescent="0.35">
      <c r="AU1551" s="4"/>
      <c r="AW1551" s="4"/>
    </row>
    <row r="1552" spans="47:49" x14ac:dyDescent="0.35">
      <c r="AU1552" s="4"/>
      <c r="AW1552" s="4"/>
    </row>
    <row r="1553" spans="47:49" x14ac:dyDescent="0.35">
      <c r="AU1553" s="4"/>
      <c r="AW1553" s="4"/>
    </row>
    <row r="1554" spans="47:49" x14ac:dyDescent="0.35">
      <c r="AU1554" s="4"/>
      <c r="AW1554" s="4"/>
    </row>
    <row r="1555" spans="47:49" x14ac:dyDescent="0.35">
      <c r="AU1555" s="4"/>
      <c r="AW1555" s="4"/>
    </row>
    <row r="1556" spans="47:49" x14ac:dyDescent="0.35">
      <c r="AU1556" s="4"/>
      <c r="AW1556" s="4"/>
    </row>
    <row r="1557" spans="47:49" x14ac:dyDescent="0.35">
      <c r="AU1557" s="4"/>
      <c r="AW1557" s="4"/>
    </row>
    <row r="1558" spans="47:49" x14ac:dyDescent="0.35">
      <c r="AU1558" s="4"/>
      <c r="AW1558" s="4"/>
    </row>
    <row r="1559" spans="47:49" x14ac:dyDescent="0.35">
      <c r="AU1559" s="4"/>
      <c r="AW1559" s="4"/>
    </row>
    <row r="1560" spans="47:49" x14ac:dyDescent="0.35">
      <c r="AU1560" s="4"/>
      <c r="AW1560" s="4"/>
    </row>
    <row r="1561" spans="47:49" x14ac:dyDescent="0.35">
      <c r="AU1561" s="4"/>
      <c r="AW1561" s="4"/>
    </row>
    <row r="1562" spans="47:49" x14ac:dyDescent="0.35">
      <c r="AU1562" s="4"/>
      <c r="AW1562" s="4"/>
    </row>
    <row r="1563" spans="47:49" x14ac:dyDescent="0.35">
      <c r="AU1563" s="4"/>
      <c r="AW1563" s="4"/>
    </row>
    <row r="1564" spans="47:49" x14ac:dyDescent="0.35">
      <c r="AU1564" s="4"/>
      <c r="AW1564" s="4"/>
    </row>
    <row r="1565" spans="47:49" x14ac:dyDescent="0.35">
      <c r="AU1565" s="4"/>
      <c r="AW1565" s="4"/>
    </row>
    <row r="1566" spans="47:49" x14ac:dyDescent="0.35">
      <c r="AU1566" s="4"/>
      <c r="AW1566" s="4"/>
    </row>
    <row r="1567" spans="47:49" x14ac:dyDescent="0.35">
      <c r="AU1567" s="4"/>
      <c r="AW1567" s="4"/>
    </row>
    <row r="1568" spans="47:49" x14ac:dyDescent="0.35">
      <c r="AU1568" s="4"/>
      <c r="AW1568" s="4"/>
    </row>
    <row r="1569" spans="47:49" x14ac:dyDescent="0.35">
      <c r="AU1569" s="4"/>
      <c r="AW1569" s="4"/>
    </row>
    <row r="1570" spans="47:49" x14ac:dyDescent="0.35">
      <c r="AU1570" s="4"/>
      <c r="AW1570" s="4"/>
    </row>
    <row r="1571" spans="47:49" x14ac:dyDescent="0.35">
      <c r="AU1571" s="4"/>
      <c r="AW1571" s="4"/>
    </row>
    <row r="1572" spans="47:49" x14ac:dyDescent="0.35">
      <c r="AU1572" s="4"/>
      <c r="AW1572" s="4"/>
    </row>
    <row r="1573" spans="47:49" x14ac:dyDescent="0.35">
      <c r="AU1573" s="4"/>
      <c r="AW1573" s="4"/>
    </row>
    <row r="1574" spans="47:49" x14ac:dyDescent="0.35">
      <c r="AU1574" s="4"/>
      <c r="AW1574" s="4"/>
    </row>
    <row r="1575" spans="47:49" x14ac:dyDescent="0.35">
      <c r="AU1575" s="4"/>
      <c r="AW1575" s="4"/>
    </row>
    <row r="1576" spans="47:49" x14ac:dyDescent="0.35">
      <c r="AU1576" s="4"/>
      <c r="AW1576" s="4"/>
    </row>
    <row r="1577" spans="47:49" x14ac:dyDescent="0.35">
      <c r="AU1577" s="4"/>
      <c r="AW1577" s="4"/>
    </row>
    <row r="1578" spans="47:49" x14ac:dyDescent="0.35">
      <c r="AU1578" s="4"/>
      <c r="AW1578" s="4"/>
    </row>
    <row r="1579" spans="47:49" x14ac:dyDescent="0.35">
      <c r="AU1579" s="4"/>
      <c r="AW1579" s="4"/>
    </row>
    <row r="1580" spans="47:49" x14ac:dyDescent="0.35">
      <c r="AU1580" s="4"/>
      <c r="AW1580" s="4"/>
    </row>
    <row r="1581" spans="47:49" x14ac:dyDescent="0.35">
      <c r="AU1581" s="4"/>
      <c r="AW1581" s="4"/>
    </row>
    <row r="1582" spans="47:49" x14ac:dyDescent="0.35">
      <c r="AU1582" s="4"/>
      <c r="AW1582" s="4"/>
    </row>
    <row r="1583" spans="47:49" x14ac:dyDescent="0.35">
      <c r="AU1583" s="4"/>
      <c r="AW1583" s="4"/>
    </row>
    <row r="1584" spans="47:49" x14ac:dyDescent="0.35">
      <c r="AU1584" s="4"/>
      <c r="AW1584" s="4"/>
    </row>
    <row r="1585" spans="47:49" x14ac:dyDescent="0.35">
      <c r="AU1585" s="4"/>
      <c r="AW1585" s="4"/>
    </row>
    <row r="1586" spans="47:49" x14ac:dyDescent="0.35">
      <c r="AU1586" s="4"/>
      <c r="AW1586" s="4"/>
    </row>
    <row r="1587" spans="47:49" x14ac:dyDescent="0.35">
      <c r="AU1587" s="4"/>
      <c r="AW1587" s="4"/>
    </row>
    <row r="1588" spans="47:49" x14ac:dyDescent="0.35">
      <c r="AU1588" s="4"/>
      <c r="AW1588" s="4"/>
    </row>
    <row r="1589" spans="47:49" x14ac:dyDescent="0.35">
      <c r="AU1589" s="4"/>
      <c r="AW1589" s="4"/>
    </row>
    <row r="1590" spans="47:49" x14ac:dyDescent="0.35">
      <c r="AU1590" s="4"/>
      <c r="AW1590" s="4"/>
    </row>
    <row r="1591" spans="47:49" x14ac:dyDescent="0.35">
      <c r="AU1591" s="4"/>
      <c r="AW1591" s="4"/>
    </row>
    <row r="1592" spans="47:49" x14ac:dyDescent="0.35">
      <c r="AU1592" s="4"/>
      <c r="AW1592" s="4"/>
    </row>
    <row r="1593" spans="47:49" x14ac:dyDescent="0.35">
      <c r="AU1593" s="4"/>
      <c r="AW1593" s="4"/>
    </row>
    <row r="1594" spans="47:49" x14ac:dyDescent="0.35">
      <c r="AU1594" s="4"/>
      <c r="AW1594" s="4"/>
    </row>
    <row r="1595" spans="47:49" x14ac:dyDescent="0.35">
      <c r="AU1595" s="4"/>
      <c r="AW1595" s="4"/>
    </row>
    <row r="1596" spans="47:49" x14ac:dyDescent="0.35">
      <c r="AU1596" s="4"/>
      <c r="AW1596" s="4"/>
    </row>
    <row r="1597" spans="47:49" x14ac:dyDescent="0.35">
      <c r="AU1597" s="4"/>
      <c r="AW1597" s="4"/>
    </row>
    <row r="1598" spans="47:49" x14ac:dyDescent="0.35">
      <c r="AU1598" s="4"/>
      <c r="AW1598" s="4"/>
    </row>
    <row r="1599" spans="47:49" x14ac:dyDescent="0.35">
      <c r="AU1599" s="4"/>
      <c r="AW1599" s="4"/>
    </row>
    <row r="1600" spans="47:49" x14ac:dyDescent="0.35">
      <c r="AU1600" s="4"/>
      <c r="AW1600" s="4"/>
    </row>
    <row r="1601" spans="47:49" x14ac:dyDescent="0.35">
      <c r="AU1601" s="4"/>
      <c r="AW1601" s="4"/>
    </row>
    <row r="1602" spans="47:49" x14ac:dyDescent="0.35">
      <c r="AU1602" s="4"/>
      <c r="AW1602" s="4"/>
    </row>
    <row r="1603" spans="47:49" x14ac:dyDescent="0.35">
      <c r="AU1603" s="4"/>
      <c r="AW1603" s="4"/>
    </row>
    <row r="1604" spans="47:49" x14ac:dyDescent="0.35">
      <c r="AU1604" s="4"/>
      <c r="AW1604" s="4"/>
    </row>
    <row r="1605" spans="47:49" x14ac:dyDescent="0.35">
      <c r="AU1605" s="4"/>
      <c r="AW1605" s="4"/>
    </row>
    <row r="1606" spans="47:49" x14ac:dyDescent="0.35">
      <c r="AU1606" s="4"/>
      <c r="AW1606" s="4"/>
    </row>
    <row r="1607" spans="47:49" x14ac:dyDescent="0.35">
      <c r="AU1607" s="4"/>
      <c r="AW1607" s="4"/>
    </row>
    <row r="1608" spans="47:49" x14ac:dyDescent="0.35">
      <c r="AU1608" s="4"/>
      <c r="AW1608" s="4"/>
    </row>
    <row r="1609" spans="47:49" x14ac:dyDescent="0.35">
      <c r="AU1609" s="4"/>
      <c r="AW1609" s="4"/>
    </row>
    <row r="1610" spans="47:49" x14ac:dyDescent="0.35">
      <c r="AU1610" s="4"/>
      <c r="AW1610" s="4"/>
    </row>
    <row r="1611" spans="47:49" x14ac:dyDescent="0.35">
      <c r="AU1611" s="4"/>
      <c r="AW1611" s="4"/>
    </row>
    <row r="1612" spans="47:49" x14ac:dyDescent="0.35">
      <c r="AU1612" s="4"/>
      <c r="AW1612" s="4"/>
    </row>
    <row r="1613" spans="47:49" x14ac:dyDescent="0.35">
      <c r="AU1613" s="4"/>
      <c r="AW1613" s="4"/>
    </row>
    <row r="1614" spans="47:49" x14ac:dyDescent="0.35">
      <c r="AU1614" s="4"/>
      <c r="AW1614" s="4"/>
    </row>
    <row r="1615" spans="47:49" x14ac:dyDescent="0.35">
      <c r="AU1615" s="4"/>
      <c r="AW1615" s="4"/>
    </row>
    <row r="1616" spans="47:49" x14ac:dyDescent="0.35">
      <c r="AU1616" s="4"/>
      <c r="AW1616" s="4"/>
    </row>
    <row r="1617" spans="47:49" x14ac:dyDescent="0.35">
      <c r="AU1617" s="4"/>
      <c r="AW1617" s="4"/>
    </row>
    <row r="1618" spans="47:49" x14ac:dyDescent="0.35">
      <c r="AU1618" s="4"/>
      <c r="AW1618" s="4"/>
    </row>
    <row r="1619" spans="47:49" x14ac:dyDescent="0.35">
      <c r="AU1619" s="4"/>
      <c r="AW1619" s="4"/>
    </row>
    <row r="1620" spans="47:49" x14ac:dyDescent="0.35">
      <c r="AU1620" s="4"/>
      <c r="AW1620" s="4"/>
    </row>
    <row r="1621" spans="47:49" x14ac:dyDescent="0.35">
      <c r="AU1621" s="4"/>
      <c r="AW1621" s="4"/>
    </row>
    <row r="1622" spans="47:49" x14ac:dyDescent="0.35">
      <c r="AU1622" s="4"/>
      <c r="AW1622" s="4"/>
    </row>
    <row r="1623" spans="47:49" x14ac:dyDescent="0.35">
      <c r="AU1623" s="4"/>
      <c r="AW1623" s="4"/>
    </row>
    <row r="1624" spans="47:49" x14ac:dyDescent="0.35">
      <c r="AU1624" s="4"/>
      <c r="AW1624" s="4"/>
    </row>
    <row r="1625" spans="47:49" x14ac:dyDescent="0.35">
      <c r="AU1625" s="4"/>
      <c r="AW1625" s="4"/>
    </row>
    <row r="1626" spans="47:49" x14ac:dyDescent="0.35">
      <c r="AU1626" s="4"/>
      <c r="AW1626" s="4"/>
    </row>
    <row r="1627" spans="47:49" x14ac:dyDescent="0.35">
      <c r="AU1627" s="4"/>
      <c r="AW1627" s="4"/>
    </row>
    <row r="1628" spans="47:49" x14ac:dyDescent="0.35">
      <c r="AU1628" s="4"/>
      <c r="AW1628" s="4"/>
    </row>
    <row r="1629" spans="47:49" x14ac:dyDescent="0.35">
      <c r="AU1629" s="4"/>
      <c r="AW1629" s="4"/>
    </row>
    <row r="1630" spans="47:49" x14ac:dyDescent="0.35">
      <c r="AU1630" s="4"/>
      <c r="AW1630" s="4"/>
    </row>
    <row r="1631" spans="47:49" x14ac:dyDescent="0.35">
      <c r="AU1631" s="4"/>
      <c r="AW1631" s="4"/>
    </row>
    <row r="1632" spans="47:49" x14ac:dyDescent="0.35">
      <c r="AU1632" s="4"/>
      <c r="AW1632" s="4"/>
    </row>
    <row r="1633" spans="47:49" x14ac:dyDescent="0.35">
      <c r="AU1633" s="4"/>
      <c r="AW1633" s="4"/>
    </row>
    <row r="1634" spans="47:49" x14ac:dyDescent="0.35">
      <c r="AU1634" s="4"/>
      <c r="AW1634" s="4"/>
    </row>
    <row r="1635" spans="47:49" x14ac:dyDescent="0.35">
      <c r="AU1635" s="4"/>
      <c r="AW1635" s="4"/>
    </row>
    <row r="1636" spans="47:49" x14ac:dyDescent="0.35">
      <c r="AU1636" s="4"/>
      <c r="AW1636" s="4"/>
    </row>
    <row r="1637" spans="47:49" x14ac:dyDescent="0.35">
      <c r="AU1637" s="4"/>
      <c r="AW1637" s="4"/>
    </row>
    <row r="1638" spans="47:49" x14ac:dyDescent="0.35">
      <c r="AU1638" s="4"/>
      <c r="AW1638" s="4"/>
    </row>
    <row r="1639" spans="47:49" x14ac:dyDescent="0.35">
      <c r="AU1639" s="4"/>
      <c r="AW1639" s="4"/>
    </row>
    <row r="1640" spans="47:49" x14ac:dyDescent="0.35">
      <c r="AU1640" s="4"/>
      <c r="AW1640" s="4"/>
    </row>
    <row r="1641" spans="47:49" x14ac:dyDescent="0.35">
      <c r="AU1641" s="4"/>
      <c r="AW1641" s="4"/>
    </row>
    <row r="1642" spans="47:49" x14ac:dyDescent="0.35">
      <c r="AU1642" s="4"/>
      <c r="AW1642" s="4"/>
    </row>
    <row r="1643" spans="47:49" x14ac:dyDescent="0.35">
      <c r="AU1643" s="4"/>
      <c r="AW1643" s="4"/>
    </row>
    <row r="1644" spans="47:49" x14ac:dyDescent="0.35">
      <c r="AU1644" s="4"/>
      <c r="AW1644" s="4"/>
    </row>
    <row r="1645" spans="47:49" x14ac:dyDescent="0.35">
      <c r="AU1645" s="4"/>
      <c r="AW1645" s="4"/>
    </row>
    <row r="1646" spans="47:49" x14ac:dyDescent="0.35">
      <c r="AU1646" s="4"/>
      <c r="AW1646" s="4"/>
    </row>
    <row r="1647" spans="47:49" x14ac:dyDescent="0.35">
      <c r="AU1647" s="4"/>
      <c r="AW1647" s="4"/>
    </row>
    <row r="1648" spans="47:49" x14ac:dyDescent="0.35">
      <c r="AU1648" s="4"/>
      <c r="AW1648" s="4"/>
    </row>
    <row r="1649" spans="47:49" x14ac:dyDescent="0.35">
      <c r="AU1649" s="4"/>
      <c r="AW1649" s="4"/>
    </row>
    <row r="1650" spans="47:49" x14ac:dyDescent="0.35">
      <c r="AU1650" s="4"/>
      <c r="AW1650" s="4"/>
    </row>
    <row r="1651" spans="47:49" x14ac:dyDescent="0.35">
      <c r="AU1651" s="4"/>
      <c r="AW1651" s="4"/>
    </row>
    <row r="1652" spans="47:49" x14ac:dyDescent="0.35">
      <c r="AU1652" s="4"/>
      <c r="AW1652" s="4"/>
    </row>
    <row r="1653" spans="47:49" x14ac:dyDescent="0.35">
      <c r="AU1653" s="4"/>
      <c r="AW1653" s="4"/>
    </row>
    <row r="1654" spans="47:49" x14ac:dyDescent="0.35">
      <c r="AU1654" s="4"/>
      <c r="AW1654" s="4"/>
    </row>
    <row r="1655" spans="47:49" x14ac:dyDescent="0.35">
      <c r="AU1655" s="4"/>
      <c r="AW1655" s="4"/>
    </row>
    <row r="1656" spans="47:49" x14ac:dyDescent="0.35">
      <c r="AU1656" s="4"/>
      <c r="AW1656" s="4"/>
    </row>
    <row r="1657" spans="47:49" x14ac:dyDescent="0.35">
      <c r="AU1657" s="4"/>
      <c r="AW1657" s="4"/>
    </row>
    <row r="1658" spans="47:49" x14ac:dyDescent="0.35">
      <c r="AU1658" s="4"/>
      <c r="AW1658" s="4"/>
    </row>
    <row r="1659" spans="47:49" x14ac:dyDescent="0.35">
      <c r="AU1659" s="4"/>
      <c r="AW1659" s="4"/>
    </row>
    <row r="1660" spans="47:49" x14ac:dyDescent="0.35">
      <c r="AU1660" s="4"/>
      <c r="AW1660" s="4"/>
    </row>
    <row r="1661" spans="47:49" x14ac:dyDescent="0.35">
      <c r="AU1661" s="4"/>
      <c r="AW1661" s="4"/>
    </row>
    <row r="1662" spans="47:49" x14ac:dyDescent="0.35">
      <c r="AU1662" s="4"/>
      <c r="AW1662" s="4"/>
    </row>
    <row r="1663" spans="47:49" x14ac:dyDescent="0.35">
      <c r="AU1663" s="4"/>
      <c r="AW1663" s="4"/>
    </row>
    <row r="1664" spans="47:49" x14ac:dyDescent="0.35">
      <c r="AU1664" s="4"/>
      <c r="AW1664" s="4"/>
    </row>
    <row r="1665" spans="47:49" x14ac:dyDescent="0.35">
      <c r="AU1665" s="4"/>
      <c r="AW1665" s="4"/>
    </row>
    <row r="1666" spans="47:49" x14ac:dyDescent="0.35">
      <c r="AU1666" s="4"/>
      <c r="AW1666" s="4"/>
    </row>
    <row r="1667" spans="47:49" x14ac:dyDescent="0.35">
      <c r="AU1667" s="4"/>
      <c r="AW1667" s="4"/>
    </row>
    <row r="1668" spans="47:49" x14ac:dyDescent="0.35">
      <c r="AU1668" s="4"/>
      <c r="AW1668" s="4"/>
    </row>
    <row r="1669" spans="47:49" x14ac:dyDescent="0.35">
      <c r="AU1669" s="4"/>
      <c r="AW1669" s="4"/>
    </row>
    <row r="1670" spans="47:49" x14ac:dyDescent="0.35">
      <c r="AU1670" s="4"/>
      <c r="AW1670" s="4"/>
    </row>
    <row r="1671" spans="47:49" x14ac:dyDescent="0.35">
      <c r="AU1671" s="4"/>
      <c r="AW1671" s="4"/>
    </row>
    <row r="1672" spans="47:49" x14ac:dyDescent="0.35">
      <c r="AU1672" s="4"/>
      <c r="AW1672" s="4"/>
    </row>
    <row r="1673" spans="47:49" x14ac:dyDescent="0.35">
      <c r="AU1673" s="4"/>
      <c r="AW1673" s="4"/>
    </row>
    <row r="1674" spans="47:49" x14ac:dyDescent="0.35">
      <c r="AU1674" s="4"/>
      <c r="AW1674" s="4"/>
    </row>
    <row r="1675" spans="47:49" x14ac:dyDescent="0.35">
      <c r="AU1675" s="4"/>
      <c r="AW1675" s="4"/>
    </row>
    <row r="1676" spans="47:49" x14ac:dyDescent="0.35">
      <c r="AU1676" s="4"/>
      <c r="AW1676" s="4"/>
    </row>
    <row r="1677" spans="47:49" x14ac:dyDescent="0.35">
      <c r="AU1677" s="4"/>
      <c r="AW1677" s="4"/>
    </row>
    <row r="1678" spans="47:49" x14ac:dyDescent="0.35">
      <c r="AU1678" s="4"/>
      <c r="AW1678" s="4"/>
    </row>
    <row r="1679" spans="47:49" x14ac:dyDescent="0.35">
      <c r="AU1679" s="4"/>
      <c r="AW1679" s="4"/>
    </row>
    <row r="1680" spans="47:49" x14ac:dyDescent="0.35">
      <c r="AU1680" s="4"/>
      <c r="AW1680" s="4"/>
    </row>
    <row r="1681" spans="47:49" x14ac:dyDescent="0.35">
      <c r="AU1681" s="4"/>
      <c r="AW1681" s="4"/>
    </row>
    <row r="1682" spans="47:49" x14ac:dyDescent="0.35">
      <c r="AU1682" s="4"/>
      <c r="AW1682" s="4"/>
    </row>
    <row r="1683" spans="47:49" x14ac:dyDescent="0.35">
      <c r="AU1683" s="4"/>
      <c r="AW1683" s="4"/>
    </row>
    <row r="1684" spans="47:49" x14ac:dyDescent="0.35">
      <c r="AU1684" s="4"/>
      <c r="AW1684" s="4"/>
    </row>
    <row r="1685" spans="47:49" x14ac:dyDescent="0.35">
      <c r="AU1685" s="4"/>
      <c r="AW1685" s="4"/>
    </row>
    <row r="1686" spans="47:49" x14ac:dyDescent="0.35">
      <c r="AU1686" s="4"/>
      <c r="AW1686" s="4"/>
    </row>
    <row r="1687" spans="47:49" x14ac:dyDescent="0.35">
      <c r="AU1687" s="4"/>
      <c r="AW1687" s="4"/>
    </row>
    <row r="1688" spans="47:49" x14ac:dyDescent="0.35">
      <c r="AU1688" s="4"/>
      <c r="AW1688" s="4"/>
    </row>
    <row r="1689" spans="47:49" x14ac:dyDescent="0.35">
      <c r="AU1689" s="4"/>
      <c r="AW1689" s="4"/>
    </row>
    <row r="1690" spans="47:49" x14ac:dyDescent="0.35">
      <c r="AU1690" s="4"/>
      <c r="AW1690" s="4"/>
    </row>
    <row r="1691" spans="47:49" x14ac:dyDescent="0.35">
      <c r="AU1691" s="4"/>
      <c r="AW1691" s="4"/>
    </row>
    <row r="1692" spans="47:49" x14ac:dyDescent="0.35">
      <c r="AU1692" s="4"/>
      <c r="AW1692" s="4"/>
    </row>
    <row r="1693" spans="47:49" x14ac:dyDescent="0.35">
      <c r="AU1693" s="4"/>
      <c r="AW1693" s="4"/>
    </row>
    <row r="1694" spans="47:49" x14ac:dyDescent="0.35">
      <c r="AU1694" s="4"/>
      <c r="AW1694" s="4"/>
    </row>
    <row r="1695" spans="47:49" x14ac:dyDescent="0.35">
      <c r="AU1695" s="4"/>
      <c r="AW1695" s="4"/>
    </row>
    <row r="1696" spans="47:49" x14ac:dyDescent="0.35">
      <c r="AU1696" s="4"/>
      <c r="AW1696" s="4"/>
    </row>
    <row r="1697" spans="47:49" x14ac:dyDescent="0.35">
      <c r="AU1697" s="4"/>
      <c r="AW1697" s="4"/>
    </row>
    <row r="1698" spans="47:49" x14ac:dyDescent="0.35">
      <c r="AU1698" s="4"/>
      <c r="AW1698" s="4"/>
    </row>
    <row r="1699" spans="47:49" x14ac:dyDescent="0.35">
      <c r="AU1699" s="4"/>
      <c r="AW1699" s="4"/>
    </row>
    <row r="1700" spans="47:49" x14ac:dyDescent="0.35">
      <c r="AU1700" s="4"/>
      <c r="AW1700" s="4"/>
    </row>
    <row r="1701" spans="47:49" x14ac:dyDescent="0.35">
      <c r="AU1701" s="4"/>
      <c r="AW1701" s="4"/>
    </row>
    <row r="1702" spans="47:49" x14ac:dyDescent="0.35">
      <c r="AU1702" s="4"/>
      <c r="AW1702" s="4"/>
    </row>
    <row r="1703" spans="47:49" x14ac:dyDescent="0.35">
      <c r="AU1703" s="4"/>
      <c r="AW1703" s="4"/>
    </row>
    <row r="1704" spans="47:49" x14ac:dyDescent="0.35">
      <c r="AU1704" s="4"/>
      <c r="AW1704" s="4"/>
    </row>
    <row r="1705" spans="47:49" x14ac:dyDescent="0.35">
      <c r="AU1705" s="4"/>
      <c r="AW1705" s="4"/>
    </row>
    <row r="1706" spans="47:49" x14ac:dyDescent="0.35">
      <c r="AU1706" s="4"/>
      <c r="AW1706" s="4"/>
    </row>
    <row r="1707" spans="47:49" x14ac:dyDescent="0.35">
      <c r="AU1707" s="4"/>
      <c r="AW1707" s="4"/>
    </row>
    <row r="1708" spans="47:49" x14ac:dyDescent="0.35">
      <c r="AU1708" s="4"/>
      <c r="AW1708" s="4"/>
    </row>
    <row r="1709" spans="47:49" x14ac:dyDescent="0.35">
      <c r="AU1709" s="4"/>
      <c r="AW1709" s="4"/>
    </row>
    <row r="1710" spans="47:49" x14ac:dyDescent="0.35">
      <c r="AU1710" s="4"/>
      <c r="AW1710" s="4"/>
    </row>
    <row r="1711" spans="47:49" x14ac:dyDescent="0.35">
      <c r="AU1711" s="4"/>
      <c r="AW1711" s="4"/>
    </row>
    <row r="1712" spans="47:49" x14ac:dyDescent="0.35">
      <c r="AU1712" s="4"/>
      <c r="AW1712" s="4"/>
    </row>
    <row r="1713" spans="47:49" x14ac:dyDescent="0.35">
      <c r="AU1713" s="4"/>
      <c r="AW1713" s="4"/>
    </row>
    <row r="1714" spans="47:49" x14ac:dyDescent="0.35">
      <c r="AU1714" s="4"/>
      <c r="AW1714" s="4"/>
    </row>
    <row r="1715" spans="47:49" x14ac:dyDescent="0.35">
      <c r="AU1715" s="4"/>
      <c r="AW1715" s="4"/>
    </row>
    <row r="1716" spans="47:49" x14ac:dyDescent="0.35">
      <c r="AU1716" s="4"/>
      <c r="AW1716" s="4"/>
    </row>
    <row r="1717" spans="47:49" x14ac:dyDescent="0.35">
      <c r="AU1717" s="4"/>
      <c r="AW1717" s="4"/>
    </row>
    <row r="1718" spans="47:49" x14ac:dyDescent="0.35">
      <c r="AU1718" s="4"/>
      <c r="AW1718" s="4"/>
    </row>
    <row r="1719" spans="47:49" x14ac:dyDescent="0.35">
      <c r="AU1719" s="4"/>
      <c r="AW1719" s="4"/>
    </row>
    <row r="1720" spans="47:49" x14ac:dyDescent="0.35">
      <c r="AU1720" s="4"/>
      <c r="AW1720" s="4"/>
    </row>
    <row r="1721" spans="47:49" x14ac:dyDescent="0.35">
      <c r="AU1721" s="4"/>
      <c r="AW1721" s="4"/>
    </row>
    <row r="1722" spans="47:49" x14ac:dyDescent="0.35">
      <c r="AU1722" s="4"/>
      <c r="AW1722" s="4"/>
    </row>
    <row r="1723" spans="47:49" x14ac:dyDescent="0.35">
      <c r="AU1723" s="4"/>
      <c r="AW1723" s="4"/>
    </row>
    <row r="1724" spans="47:49" x14ac:dyDescent="0.35">
      <c r="AU1724" s="4"/>
      <c r="AW1724" s="4"/>
    </row>
    <row r="1725" spans="47:49" x14ac:dyDescent="0.35">
      <c r="AU1725" s="4"/>
      <c r="AW1725" s="4"/>
    </row>
    <row r="1726" spans="47:49" x14ac:dyDescent="0.35">
      <c r="AU1726" s="4"/>
      <c r="AW1726" s="4"/>
    </row>
    <row r="1727" spans="47:49" x14ac:dyDescent="0.35">
      <c r="AU1727" s="4"/>
      <c r="AW1727" s="4"/>
    </row>
    <row r="1728" spans="47:49" x14ac:dyDescent="0.35">
      <c r="AU1728" s="4"/>
      <c r="AW1728" s="4"/>
    </row>
    <row r="1729" spans="47:49" x14ac:dyDescent="0.35">
      <c r="AU1729" s="4"/>
      <c r="AW1729" s="4"/>
    </row>
    <row r="1730" spans="47:49" x14ac:dyDescent="0.35">
      <c r="AU1730" s="4"/>
      <c r="AW1730" s="4"/>
    </row>
    <row r="1731" spans="47:49" x14ac:dyDescent="0.35">
      <c r="AU1731" s="4"/>
      <c r="AW1731" s="4"/>
    </row>
    <row r="1732" spans="47:49" x14ac:dyDescent="0.35">
      <c r="AU1732" s="4"/>
      <c r="AW1732" s="4"/>
    </row>
    <row r="1733" spans="47:49" x14ac:dyDescent="0.35">
      <c r="AU1733" s="4"/>
      <c r="AW1733" s="4"/>
    </row>
    <row r="1734" spans="47:49" x14ac:dyDescent="0.35">
      <c r="AU1734" s="4"/>
      <c r="AW1734" s="4"/>
    </row>
    <row r="1735" spans="47:49" x14ac:dyDescent="0.35">
      <c r="AU1735" s="4"/>
      <c r="AW1735" s="4"/>
    </row>
    <row r="1736" spans="47:49" x14ac:dyDescent="0.35">
      <c r="AU1736" s="4"/>
      <c r="AW1736" s="4"/>
    </row>
    <row r="1737" spans="47:49" x14ac:dyDescent="0.35">
      <c r="AU1737" s="4"/>
      <c r="AW1737" s="4"/>
    </row>
    <row r="1738" spans="47:49" x14ac:dyDescent="0.35">
      <c r="AU1738" s="4"/>
      <c r="AW1738" s="4"/>
    </row>
    <row r="1739" spans="47:49" x14ac:dyDescent="0.35">
      <c r="AU1739" s="4"/>
      <c r="AW1739" s="4"/>
    </row>
    <row r="1740" spans="47:49" x14ac:dyDescent="0.35">
      <c r="AU1740" s="4"/>
      <c r="AW1740" s="4"/>
    </row>
    <row r="1741" spans="47:49" x14ac:dyDescent="0.35">
      <c r="AU1741" s="4"/>
      <c r="AW1741" s="4"/>
    </row>
    <row r="1742" spans="47:49" x14ac:dyDescent="0.35">
      <c r="AU1742" s="4"/>
      <c r="AW1742" s="4"/>
    </row>
    <row r="1743" spans="47:49" x14ac:dyDescent="0.35">
      <c r="AU1743" s="4"/>
      <c r="AW1743" s="4"/>
    </row>
    <row r="1744" spans="47:49" x14ac:dyDescent="0.35">
      <c r="AU1744" s="4"/>
      <c r="AW1744" s="4"/>
    </row>
    <row r="1745" spans="47:49" x14ac:dyDescent="0.35">
      <c r="AU1745" s="4"/>
      <c r="AW1745" s="4"/>
    </row>
    <row r="1746" spans="47:49" x14ac:dyDescent="0.35">
      <c r="AU1746" s="4"/>
      <c r="AW1746" s="4"/>
    </row>
    <row r="1747" spans="47:49" x14ac:dyDescent="0.35">
      <c r="AU1747" s="4"/>
      <c r="AW1747" s="4"/>
    </row>
    <row r="1748" spans="47:49" x14ac:dyDescent="0.35">
      <c r="AU1748" s="4"/>
      <c r="AW1748" s="4"/>
    </row>
    <row r="1749" spans="47:49" x14ac:dyDescent="0.35">
      <c r="AU1749" s="4"/>
      <c r="AW1749" s="4"/>
    </row>
    <row r="1750" spans="47:49" x14ac:dyDescent="0.35">
      <c r="AU1750" s="4"/>
      <c r="AW1750" s="4"/>
    </row>
    <row r="1751" spans="47:49" x14ac:dyDescent="0.35">
      <c r="AU1751" s="4"/>
      <c r="AW1751" s="4"/>
    </row>
    <row r="1752" spans="47:49" x14ac:dyDescent="0.35">
      <c r="AU1752" s="4"/>
      <c r="AW1752" s="4"/>
    </row>
    <row r="1753" spans="47:49" x14ac:dyDescent="0.35">
      <c r="AU1753" s="4"/>
      <c r="AW1753" s="4"/>
    </row>
    <row r="1754" spans="47:49" x14ac:dyDescent="0.35">
      <c r="AU1754" s="4"/>
      <c r="AW1754" s="4"/>
    </row>
    <row r="1755" spans="47:49" x14ac:dyDescent="0.35">
      <c r="AU1755" s="4"/>
      <c r="AW1755" s="4"/>
    </row>
    <row r="1756" spans="47:49" x14ac:dyDescent="0.35">
      <c r="AU1756" s="4"/>
      <c r="AW1756" s="4"/>
    </row>
    <row r="1757" spans="47:49" x14ac:dyDescent="0.35">
      <c r="AU1757" s="4"/>
      <c r="AW1757" s="4"/>
    </row>
    <row r="1758" spans="47:49" x14ac:dyDescent="0.35">
      <c r="AU1758" s="4"/>
      <c r="AW1758" s="4"/>
    </row>
    <row r="1759" spans="47:49" x14ac:dyDescent="0.35">
      <c r="AU1759" s="4"/>
      <c r="AW1759" s="4"/>
    </row>
    <row r="1760" spans="47:49" x14ac:dyDescent="0.35">
      <c r="AU1760" s="4"/>
      <c r="AW1760" s="4"/>
    </row>
    <row r="1761" spans="47:49" x14ac:dyDescent="0.35">
      <c r="AU1761" s="4"/>
      <c r="AW1761" s="4"/>
    </row>
    <row r="1762" spans="47:49" x14ac:dyDescent="0.35">
      <c r="AU1762" s="4"/>
      <c r="AW1762" s="4"/>
    </row>
    <row r="1763" spans="47:49" x14ac:dyDescent="0.35">
      <c r="AU1763" s="4"/>
      <c r="AW1763" s="4"/>
    </row>
    <row r="1764" spans="47:49" x14ac:dyDescent="0.35">
      <c r="AU1764" s="4"/>
      <c r="AW1764" s="4"/>
    </row>
    <row r="1765" spans="47:49" x14ac:dyDescent="0.35">
      <c r="AU1765" s="4"/>
      <c r="AW1765" s="4"/>
    </row>
    <row r="1766" spans="47:49" x14ac:dyDescent="0.35">
      <c r="AU1766" s="4"/>
      <c r="AW1766" s="4"/>
    </row>
    <row r="1767" spans="47:49" x14ac:dyDescent="0.35">
      <c r="AU1767" s="4"/>
      <c r="AW1767" s="4"/>
    </row>
    <row r="1768" spans="47:49" x14ac:dyDescent="0.35">
      <c r="AU1768" s="4"/>
      <c r="AW1768" s="4"/>
    </row>
    <row r="1769" spans="47:49" x14ac:dyDescent="0.35">
      <c r="AU1769" s="4"/>
      <c r="AW1769" s="4"/>
    </row>
    <row r="1770" spans="47:49" x14ac:dyDescent="0.35">
      <c r="AU1770" s="4"/>
      <c r="AW1770" s="4"/>
    </row>
    <row r="1771" spans="47:49" x14ac:dyDescent="0.35">
      <c r="AU1771" s="4"/>
      <c r="AW1771" s="4"/>
    </row>
    <row r="1772" spans="47:49" x14ac:dyDescent="0.35">
      <c r="AU1772" s="4"/>
      <c r="AW1772" s="4"/>
    </row>
    <row r="1773" spans="47:49" x14ac:dyDescent="0.35">
      <c r="AU1773" s="4"/>
      <c r="AW1773" s="4"/>
    </row>
    <row r="1774" spans="47:49" x14ac:dyDescent="0.35">
      <c r="AU1774" s="4"/>
      <c r="AW1774" s="4"/>
    </row>
    <row r="1775" spans="47:49" x14ac:dyDescent="0.35">
      <c r="AU1775" s="4"/>
      <c r="AW1775" s="4"/>
    </row>
    <row r="1776" spans="47:49" x14ac:dyDescent="0.35">
      <c r="AU1776" s="4"/>
      <c r="AW1776" s="4"/>
    </row>
    <row r="1777" spans="47:49" x14ac:dyDescent="0.35">
      <c r="AU1777" s="4"/>
      <c r="AW1777" s="4"/>
    </row>
    <row r="1778" spans="47:49" x14ac:dyDescent="0.35">
      <c r="AU1778" s="4"/>
      <c r="AW1778" s="4"/>
    </row>
    <row r="1779" spans="47:49" x14ac:dyDescent="0.35">
      <c r="AU1779" s="4"/>
      <c r="AW1779" s="4"/>
    </row>
    <row r="1780" spans="47:49" x14ac:dyDescent="0.35">
      <c r="AU1780" s="4"/>
      <c r="AW1780" s="4"/>
    </row>
    <row r="1781" spans="47:49" x14ac:dyDescent="0.35">
      <c r="AU1781" s="4"/>
      <c r="AW1781" s="4"/>
    </row>
    <row r="1782" spans="47:49" x14ac:dyDescent="0.35">
      <c r="AU1782" s="4"/>
      <c r="AW1782" s="4"/>
    </row>
    <row r="1783" spans="47:49" x14ac:dyDescent="0.35">
      <c r="AU1783" s="4"/>
      <c r="AW1783" s="4"/>
    </row>
    <row r="1784" spans="47:49" x14ac:dyDescent="0.35">
      <c r="AU1784" s="4"/>
      <c r="AW1784" s="4"/>
    </row>
    <row r="1785" spans="47:49" x14ac:dyDescent="0.35">
      <c r="AU1785" s="4"/>
      <c r="AW1785" s="4"/>
    </row>
    <row r="1786" spans="47:49" x14ac:dyDescent="0.35">
      <c r="AU1786" s="4"/>
      <c r="AW1786" s="4"/>
    </row>
    <row r="1787" spans="47:49" x14ac:dyDescent="0.35">
      <c r="AU1787" s="4"/>
      <c r="AW1787" s="4"/>
    </row>
    <row r="1788" spans="47:49" x14ac:dyDescent="0.35">
      <c r="AU1788" s="4"/>
      <c r="AW1788" s="4"/>
    </row>
    <row r="1789" spans="47:49" x14ac:dyDescent="0.35">
      <c r="AU1789" s="4"/>
      <c r="AW1789" s="4"/>
    </row>
    <row r="1790" spans="47:49" x14ac:dyDescent="0.35">
      <c r="AU1790" s="4"/>
      <c r="AW1790" s="4"/>
    </row>
    <row r="1791" spans="47:49" x14ac:dyDescent="0.35">
      <c r="AU1791" s="4"/>
      <c r="AW1791" s="4"/>
    </row>
    <row r="1792" spans="47:49" x14ac:dyDescent="0.35">
      <c r="AU1792" s="4"/>
      <c r="AW1792" s="4"/>
    </row>
    <row r="1793" spans="47:49" x14ac:dyDescent="0.35">
      <c r="AU1793" s="4"/>
      <c r="AW1793" s="4"/>
    </row>
    <row r="1794" spans="47:49" x14ac:dyDescent="0.35">
      <c r="AU1794" s="4"/>
      <c r="AW1794" s="4"/>
    </row>
    <row r="1795" spans="47:49" x14ac:dyDescent="0.35">
      <c r="AU1795" s="4"/>
      <c r="AW1795" s="4"/>
    </row>
    <row r="1796" spans="47:49" x14ac:dyDescent="0.35">
      <c r="AU1796" s="4"/>
      <c r="AW1796" s="4"/>
    </row>
    <row r="1797" spans="47:49" x14ac:dyDescent="0.35">
      <c r="AU1797" s="4"/>
      <c r="AW1797" s="4"/>
    </row>
    <row r="1798" spans="47:49" x14ac:dyDescent="0.35">
      <c r="AU1798" s="4"/>
      <c r="AW1798" s="4"/>
    </row>
    <row r="1799" spans="47:49" x14ac:dyDescent="0.35">
      <c r="AU1799" s="4"/>
      <c r="AW1799" s="4"/>
    </row>
    <row r="1800" spans="47:49" x14ac:dyDescent="0.35">
      <c r="AU1800" s="4"/>
      <c r="AW1800" s="4"/>
    </row>
    <row r="1801" spans="47:49" x14ac:dyDescent="0.35">
      <c r="AU1801" s="4"/>
      <c r="AW1801" s="4"/>
    </row>
    <row r="1802" spans="47:49" x14ac:dyDescent="0.35">
      <c r="AU1802" s="4"/>
      <c r="AW1802" s="4"/>
    </row>
    <row r="1803" spans="47:49" x14ac:dyDescent="0.35">
      <c r="AU1803" s="4"/>
      <c r="AW1803" s="4"/>
    </row>
    <row r="1804" spans="47:49" x14ac:dyDescent="0.35">
      <c r="AU1804" s="4"/>
      <c r="AW1804" s="4"/>
    </row>
    <row r="1805" spans="47:49" x14ac:dyDescent="0.35">
      <c r="AU1805" s="4"/>
      <c r="AW1805" s="4"/>
    </row>
    <row r="1806" spans="47:49" x14ac:dyDescent="0.35">
      <c r="AU1806" s="4"/>
      <c r="AW1806" s="4"/>
    </row>
    <row r="1807" spans="47:49" x14ac:dyDescent="0.35">
      <c r="AU1807" s="4"/>
      <c r="AW1807" s="4"/>
    </row>
    <row r="1808" spans="47:49" x14ac:dyDescent="0.35">
      <c r="AU1808" s="4"/>
      <c r="AW1808" s="4"/>
    </row>
    <row r="1809" spans="47:49" x14ac:dyDescent="0.35">
      <c r="AU1809" s="4"/>
      <c r="AW1809" s="4"/>
    </row>
    <row r="1810" spans="47:49" x14ac:dyDescent="0.35">
      <c r="AU1810" s="4"/>
      <c r="AW1810" s="4"/>
    </row>
    <row r="1811" spans="47:49" x14ac:dyDescent="0.35">
      <c r="AU1811" s="4"/>
      <c r="AW1811" s="4"/>
    </row>
    <row r="1812" spans="47:49" x14ac:dyDescent="0.35">
      <c r="AU1812" s="4"/>
      <c r="AW1812" s="4"/>
    </row>
    <row r="1813" spans="47:49" x14ac:dyDescent="0.35">
      <c r="AU1813" s="4"/>
      <c r="AW1813" s="4"/>
    </row>
    <row r="1814" spans="47:49" x14ac:dyDescent="0.35">
      <c r="AU1814" s="4"/>
      <c r="AW1814" s="4"/>
    </row>
    <row r="1815" spans="47:49" x14ac:dyDescent="0.35">
      <c r="AU1815" s="4"/>
      <c r="AW1815" s="4"/>
    </row>
    <row r="1816" spans="47:49" x14ac:dyDescent="0.35">
      <c r="AU1816" s="4"/>
      <c r="AW1816" s="4"/>
    </row>
    <row r="1817" spans="47:49" x14ac:dyDescent="0.35">
      <c r="AU1817" s="4"/>
      <c r="AW1817" s="4"/>
    </row>
    <row r="1818" spans="47:49" x14ac:dyDescent="0.35">
      <c r="AU1818" s="4"/>
      <c r="AW1818" s="4"/>
    </row>
    <row r="1819" spans="47:49" x14ac:dyDescent="0.35">
      <c r="AU1819" s="4"/>
      <c r="AW1819" s="4"/>
    </row>
    <row r="1820" spans="47:49" x14ac:dyDescent="0.35">
      <c r="AU1820" s="4"/>
      <c r="AW1820" s="4"/>
    </row>
    <row r="1821" spans="47:49" x14ac:dyDescent="0.35">
      <c r="AU1821" s="4"/>
      <c r="AW1821" s="4"/>
    </row>
    <row r="1822" spans="47:49" x14ac:dyDescent="0.35">
      <c r="AU1822" s="4"/>
      <c r="AW1822" s="4"/>
    </row>
    <row r="1823" spans="47:49" x14ac:dyDescent="0.35">
      <c r="AU1823" s="4"/>
      <c r="AW1823" s="4"/>
    </row>
    <row r="1824" spans="47:49" x14ac:dyDescent="0.35">
      <c r="AU1824" s="4"/>
      <c r="AW1824" s="4"/>
    </row>
    <row r="1825" spans="47:49" x14ac:dyDescent="0.35">
      <c r="AU1825" s="4"/>
      <c r="AW1825" s="4"/>
    </row>
    <row r="1826" spans="47:49" x14ac:dyDescent="0.35">
      <c r="AU1826" s="4"/>
      <c r="AW1826" s="4"/>
    </row>
    <row r="1827" spans="47:49" x14ac:dyDescent="0.35">
      <c r="AU1827" s="4"/>
      <c r="AW1827" s="4"/>
    </row>
    <row r="1828" spans="47:49" x14ac:dyDescent="0.35">
      <c r="AU1828" s="4"/>
      <c r="AW1828" s="4"/>
    </row>
    <row r="1829" spans="47:49" x14ac:dyDescent="0.35">
      <c r="AU1829" s="4"/>
      <c r="AW1829" s="4"/>
    </row>
    <row r="1830" spans="47:49" x14ac:dyDescent="0.35">
      <c r="AU1830" s="4"/>
      <c r="AW1830" s="4"/>
    </row>
    <row r="1831" spans="47:49" x14ac:dyDescent="0.35">
      <c r="AU1831" s="4"/>
      <c r="AW1831" s="4"/>
    </row>
    <row r="1832" spans="47:49" x14ac:dyDescent="0.35">
      <c r="AU1832" s="4"/>
      <c r="AW1832" s="4"/>
    </row>
    <row r="1833" spans="47:49" x14ac:dyDescent="0.35">
      <c r="AU1833" s="4"/>
      <c r="AW1833" s="4"/>
    </row>
    <row r="1834" spans="47:49" x14ac:dyDescent="0.35">
      <c r="AU1834" s="4"/>
      <c r="AW1834" s="4"/>
    </row>
    <row r="1835" spans="47:49" x14ac:dyDescent="0.35">
      <c r="AU1835" s="4"/>
      <c r="AW1835" s="4"/>
    </row>
    <row r="1836" spans="47:49" x14ac:dyDescent="0.35">
      <c r="AU1836" s="4"/>
      <c r="AW1836" s="4"/>
    </row>
    <row r="1837" spans="47:49" x14ac:dyDescent="0.35">
      <c r="AU1837" s="4"/>
      <c r="AW1837" s="4"/>
    </row>
    <row r="1838" spans="47:49" x14ac:dyDescent="0.35">
      <c r="AU1838" s="4"/>
      <c r="AW1838" s="4"/>
    </row>
    <row r="1839" spans="47:49" x14ac:dyDescent="0.35">
      <c r="AU1839" s="4"/>
      <c r="AW1839" s="4"/>
    </row>
    <row r="1840" spans="47:49" x14ac:dyDescent="0.35">
      <c r="AU1840" s="4"/>
      <c r="AW1840" s="4"/>
    </row>
    <row r="1841" spans="47:49" x14ac:dyDescent="0.35">
      <c r="AU1841" s="4"/>
      <c r="AW1841" s="4"/>
    </row>
    <row r="1842" spans="47:49" x14ac:dyDescent="0.35">
      <c r="AU1842" s="4"/>
      <c r="AW1842" s="4"/>
    </row>
    <row r="1843" spans="47:49" x14ac:dyDescent="0.35">
      <c r="AU1843" s="4"/>
      <c r="AW1843" s="4"/>
    </row>
    <row r="1844" spans="47:49" x14ac:dyDescent="0.35">
      <c r="AU1844" s="4"/>
      <c r="AW1844" s="4"/>
    </row>
    <row r="1845" spans="47:49" x14ac:dyDescent="0.35">
      <c r="AU1845" s="4"/>
      <c r="AW1845" s="4"/>
    </row>
    <row r="1846" spans="47:49" x14ac:dyDescent="0.35">
      <c r="AU1846" s="4"/>
      <c r="AW1846" s="4"/>
    </row>
    <row r="1847" spans="47:49" x14ac:dyDescent="0.35">
      <c r="AU1847" s="4"/>
      <c r="AW1847" s="4"/>
    </row>
    <row r="1848" spans="47:49" x14ac:dyDescent="0.35">
      <c r="AU1848" s="4"/>
      <c r="AW1848" s="4"/>
    </row>
    <row r="1849" spans="47:49" x14ac:dyDescent="0.35">
      <c r="AU1849" s="4"/>
      <c r="AW1849" s="4"/>
    </row>
    <row r="1850" spans="47:49" x14ac:dyDescent="0.35">
      <c r="AU1850" s="4"/>
      <c r="AW1850" s="4"/>
    </row>
    <row r="1851" spans="47:49" x14ac:dyDescent="0.35">
      <c r="AU1851" s="4"/>
      <c r="AW1851" s="4"/>
    </row>
    <row r="1852" spans="47:49" x14ac:dyDescent="0.35">
      <c r="AU1852" s="4"/>
      <c r="AW1852" s="4"/>
    </row>
    <row r="1853" spans="47:49" x14ac:dyDescent="0.35">
      <c r="AU1853" s="4"/>
      <c r="AW1853" s="4"/>
    </row>
    <row r="1854" spans="47:49" x14ac:dyDescent="0.35">
      <c r="AU1854" s="4"/>
      <c r="AW1854" s="4"/>
    </row>
    <row r="1855" spans="47:49" x14ac:dyDescent="0.35">
      <c r="AU1855" s="4"/>
      <c r="AW1855" s="4"/>
    </row>
    <row r="1856" spans="47:49" x14ac:dyDescent="0.35">
      <c r="AU1856" s="4"/>
      <c r="AW1856" s="4"/>
    </row>
    <row r="1857" spans="47:49" x14ac:dyDescent="0.35">
      <c r="AU1857" s="4"/>
      <c r="AW1857" s="4"/>
    </row>
    <row r="1858" spans="47:49" x14ac:dyDescent="0.35">
      <c r="AU1858" s="4"/>
      <c r="AW1858" s="4"/>
    </row>
    <row r="1859" spans="47:49" x14ac:dyDescent="0.35">
      <c r="AU1859" s="4"/>
      <c r="AW1859" s="4"/>
    </row>
    <row r="1860" spans="47:49" x14ac:dyDescent="0.35">
      <c r="AU1860" s="4"/>
      <c r="AW1860" s="4"/>
    </row>
    <row r="1861" spans="47:49" x14ac:dyDescent="0.35">
      <c r="AU1861" s="4"/>
      <c r="AW1861" s="4"/>
    </row>
    <row r="1862" spans="47:49" x14ac:dyDescent="0.35">
      <c r="AU1862" s="4"/>
      <c r="AW1862" s="4"/>
    </row>
    <row r="1863" spans="47:49" x14ac:dyDescent="0.35">
      <c r="AU1863" s="4"/>
      <c r="AW1863" s="4"/>
    </row>
    <row r="1864" spans="47:49" x14ac:dyDescent="0.35">
      <c r="AU1864" s="4"/>
      <c r="AW1864" s="4"/>
    </row>
    <row r="1865" spans="47:49" x14ac:dyDescent="0.35">
      <c r="AU1865" s="4"/>
      <c r="AW1865" s="4"/>
    </row>
    <row r="1866" spans="47:49" x14ac:dyDescent="0.35">
      <c r="AU1866" s="4"/>
      <c r="AW1866" s="4"/>
    </row>
    <row r="1867" spans="47:49" x14ac:dyDescent="0.35">
      <c r="AU1867" s="4"/>
      <c r="AW1867" s="4"/>
    </row>
    <row r="1868" spans="47:49" x14ac:dyDescent="0.35">
      <c r="AU1868" s="4"/>
      <c r="AW1868" s="4"/>
    </row>
    <row r="1869" spans="47:49" x14ac:dyDescent="0.35">
      <c r="AU1869" s="4"/>
      <c r="AW1869" s="4"/>
    </row>
    <row r="1870" spans="47:49" x14ac:dyDescent="0.35">
      <c r="AU1870" s="4"/>
      <c r="AW1870" s="4"/>
    </row>
    <row r="1871" spans="47:49" x14ac:dyDescent="0.35">
      <c r="AU1871" s="4"/>
      <c r="AW1871" s="4"/>
    </row>
    <row r="1872" spans="47:49" x14ac:dyDescent="0.35">
      <c r="AU1872" s="4"/>
      <c r="AW1872" s="4"/>
    </row>
    <row r="1873" spans="47:49" x14ac:dyDescent="0.35">
      <c r="AU1873" s="4"/>
      <c r="AW1873" s="4"/>
    </row>
    <row r="1874" spans="47:49" x14ac:dyDescent="0.35">
      <c r="AU1874" s="4"/>
      <c r="AW1874" s="4"/>
    </row>
    <row r="1875" spans="47:49" x14ac:dyDescent="0.35">
      <c r="AU1875" s="4"/>
      <c r="AW1875" s="4"/>
    </row>
    <row r="1876" spans="47:49" x14ac:dyDescent="0.35">
      <c r="AU1876" s="4"/>
      <c r="AW1876" s="4"/>
    </row>
    <row r="1877" spans="47:49" x14ac:dyDescent="0.35">
      <c r="AU1877" s="4"/>
      <c r="AW1877" s="4"/>
    </row>
    <row r="1878" spans="47:49" x14ac:dyDescent="0.35">
      <c r="AU1878" s="4"/>
      <c r="AW1878" s="4"/>
    </row>
    <row r="1879" spans="47:49" x14ac:dyDescent="0.35">
      <c r="AU1879" s="4"/>
      <c r="AW1879" s="4"/>
    </row>
    <row r="1880" spans="47:49" x14ac:dyDescent="0.35">
      <c r="AU1880" s="4"/>
      <c r="AW1880" s="4"/>
    </row>
    <row r="1881" spans="47:49" x14ac:dyDescent="0.35">
      <c r="AU1881" s="4"/>
      <c r="AW1881" s="4"/>
    </row>
    <row r="1882" spans="47:49" x14ac:dyDescent="0.35">
      <c r="AU1882" s="4"/>
      <c r="AW1882" s="4"/>
    </row>
    <row r="1883" spans="47:49" x14ac:dyDescent="0.35">
      <c r="AU1883" s="4"/>
      <c r="AW1883" s="4"/>
    </row>
    <row r="1884" spans="47:49" x14ac:dyDescent="0.35">
      <c r="AU1884" s="4"/>
      <c r="AW1884" s="4"/>
    </row>
    <row r="1885" spans="47:49" x14ac:dyDescent="0.35">
      <c r="AU1885" s="4"/>
      <c r="AW1885" s="4"/>
    </row>
    <row r="1886" spans="47:49" x14ac:dyDescent="0.35">
      <c r="AU1886" s="4"/>
      <c r="AW1886" s="4"/>
    </row>
    <row r="1887" spans="47:49" x14ac:dyDescent="0.35">
      <c r="AU1887" s="4"/>
      <c r="AW1887" s="4"/>
    </row>
    <row r="1888" spans="47:49" x14ac:dyDescent="0.35">
      <c r="AU1888" s="4"/>
      <c r="AW1888" s="4"/>
    </row>
    <row r="1889" spans="47:49" x14ac:dyDescent="0.35">
      <c r="AU1889" s="4"/>
      <c r="AW1889" s="4"/>
    </row>
    <row r="1890" spans="47:49" x14ac:dyDescent="0.35">
      <c r="AU1890" s="4"/>
      <c r="AW1890" s="4"/>
    </row>
    <row r="1891" spans="47:49" x14ac:dyDescent="0.35">
      <c r="AU1891" s="4"/>
      <c r="AW1891" s="4"/>
    </row>
    <row r="1892" spans="47:49" x14ac:dyDescent="0.35">
      <c r="AU1892" s="4"/>
      <c r="AW1892" s="4"/>
    </row>
    <row r="1893" spans="47:49" x14ac:dyDescent="0.35">
      <c r="AU1893" s="4"/>
      <c r="AW1893" s="4"/>
    </row>
    <row r="1894" spans="47:49" x14ac:dyDescent="0.35">
      <c r="AU1894" s="4"/>
      <c r="AW1894" s="4"/>
    </row>
    <row r="1895" spans="47:49" x14ac:dyDescent="0.35">
      <c r="AU1895" s="4"/>
      <c r="AW1895" s="4"/>
    </row>
    <row r="1896" spans="47:49" x14ac:dyDescent="0.35">
      <c r="AU1896" s="4"/>
      <c r="AW1896" s="4"/>
    </row>
    <row r="1897" spans="47:49" x14ac:dyDescent="0.35">
      <c r="AU1897" s="4"/>
      <c r="AW1897" s="4"/>
    </row>
    <row r="1898" spans="47:49" x14ac:dyDescent="0.35">
      <c r="AU1898" s="4"/>
      <c r="AW1898" s="4"/>
    </row>
    <row r="1899" spans="47:49" x14ac:dyDescent="0.35">
      <c r="AU1899" s="4"/>
      <c r="AW1899" s="4"/>
    </row>
    <row r="1900" spans="47:49" x14ac:dyDescent="0.35">
      <c r="AU1900" s="4"/>
      <c r="AW1900" s="4"/>
    </row>
    <row r="1901" spans="47:49" x14ac:dyDescent="0.35">
      <c r="AU1901" s="4"/>
      <c r="AW1901" s="4"/>
    </row>
    <row r="1902" spans="47:49" x14ac:dyDescent="0.35">
      <c r="AU1902" s="4"/>
      <c r="AW1902" s="4"/>
    </row>
    <row r="1903" spans="47:49" x14ac:dyDescent="0.35">
      <c r="AU1903" s="4"/>
      <c r="AW1903" s="4"/>
    </row>
    <row r="1904" spans="47:49" x14ac:dyDescent="0.35">
      <c r="AU1904" s="4"/>
      <c r="AW1904" s="4"/>
    </row>
    <row r="1905" spans="47:49" x14ac:dyDescent="0.35">
      <c r="AU1905" s="4"/>
      <c r="AW1905" s="4"/>
    </row>
    <row r="1906" spans="47:49" x14ac:dyDescent="0.35">
      <c r="AU1906" s="4"/>
      <c r="AW1906" s="4"/>
    </row>
    <row r="1907" spans="47:49" x14ac:dyDescent="0.35">
      <c r="AU1907" s="4"/>
      <c r="AW1907" s="4"/>
    </row>
    <row r="1908" spans="47:49" x14ac:dyDescent="0.35">
      <c r="AU1908" s="4"/>
      <c r="AW1908" s="4"/>
    </row>
    <row r="1909" spans="47:49" x14ac:dyDescent="0.35">
      <c r="AU1909" s="4"/>
      <c r="AW1909" s="4"/>
    </row>
    <row r="1910" spans="47:49" x14ac:dyDescent="0.35">
      <c r="AU1910" s="4"/>
      <c r="AW1910" s="4"/>
    </row>
    <row r="1911" spans="47:49" x14ac:dyDescent="0.35">
      <c r="AU1911" s="4"/>
      <c r="AW1911" s="4"/>
    </row>
    <row r="1912" spans="47:49" x14ac:dyDescent="0.35">
      <c r="AU1912" s="4"/>
      <c r="AW1912" s="4"/>
    </row>
    <row r="1913" spans="47:49" x14ac:dyDescent="0.35">
      <c r="AU1913" s="4"/>
      <c r="AW1913" s="4"/>
    </row>
    <row r="1914" spans="47:49" x14ac:dyDescent="0.35">
      <c r="AU1914" s="4"/>
      <c r="AW1914" s="4"/>
    </row>
    <row r="1915" spans="47:49" x14ac:dyDescent="0.35">
      <c r="AU1915" s="4"/>
      <c r="AW1915" s="4"/>
    </row>
    <row r="1916" spans="47:49" x14ac:dyDescent="0.35">
      <c r="AU1916" s="4"/>
      <c r="AW1916" s="4"/>
    </row>
    <row r="1917" spans="47:49" x14ac:dyDescent="0.35">
      <c r="AU1917" s="4"/>
      <c r="AW1917" s="4"/>
    </row>
    <row r="1918" spans="47:49" x14ac:dyDescent="0.35">
      <c r="AU1918" s="4"/>
      <c r="AW1918" s="4"/>
    </row>
    <row r="1919" spans="47:49" x14ac:dyDescent="0.35">
      <c r="AU1919" s="4"/>
      <c r="AW1919" s="4"/>
    </row>
    <row r="1920" spans="47:49" x14ac:dyDescent="0.35">
      <c r="AU1920" s="4"/>
      <c r="AW1920" s="4"/>
    </row>
    <row r="1921" spans="47:49" x14ac:dyDescent="0.35">
      <c r="AU1921" s="4"/>
      <c r="AW1921" s="4"/>
    </row>
    <row r="1922" spans="47:49" x14ac:dyDescent="0.35">
      <c r="AU1922" s="4"/>
      <c r="AW1922" s="4"/>
    </row>
    <row r="1923" spans="47:49" x14ac:dyDescent="0.35">
      <c r="AU1923" s="4"/>
      <c r="AW1923" s="4"/>
    </row>
    <row r="1924" spans="47:49" x14ac:dyDescent="0.35">
      <c r="AU1924" s="4"/>
      <c r="AW1924" s="4"/>
    </row>
    <row r="1925" spans="47:49" x14ac:dyDescent="0.35">
      <c r="AU1925" s="4"/>
      <c r="AW1925" s="4"/>
    </row>
    <row r="1926" spans="47:49" x14ac:dyDescent="0.35">
      <c r="AU1926" s="4"/>
      <c r="AW1926" s="4"/>
    </row>
    <row r="1927" spans="47:49" x14ac:dyDescent="0.35">
      <c r="AU1927" s="4"/>
      <c r="AW1927" s="4"/>
    </row>
    <row r="1928" spans="47:49" x14ac:dyDescent="0.35">
      <c r="AU1928" s="4"/>
      <c r="AW1928" s="4"/>
    </row>
    <row r="1929" spans="47:49" x14ac:dyDescent="0.35">
      <c r="AU1929" s="4"/>
      <c r="AW1929" s="4"/>
    </row>
    <row r="1930" spans="47:49" x14ac:dyDescent="0.35">
      <c r="AU1930" s="4"/>
      <c r="AW1930" s="4"/>
    </row>
    <row r="1931" spans="47:49" x14ac:dyDescent="0.35">
      <c r="AU1931" s="4"/>
      <c r="AW1931" s="4"/>
    </row>
    <row r="1932" spans="47:49" x14ac:dyDescent="0.35">
      <c r="AU1932" s="4"/>
      <c r="AW1932" s="4"/>
    </row>
    <row r="1933" spans="47:49" x14ac:dyDescent="0.35">
      <c r="AU1933" s="4"/>
      <c r="AW1933" s="4"/>
    </row>
    <row r="1934" spans="47:49" x14ac:dyDescent="0.35">
      <c r="AU1934" s="4"/>
      <c r="AW1934" s="4"/>
    </row>
    <row r="1935" spans="47:49" x14ac:dyDescent="0.35">
      <c r="AU1935" s="4"/>
      <c r="AW1935" s="4"/>
    </row>
    <row r="1936" spans="47:49" x14ac:dyDescent="0.35">
      <c r="AU1936" s="4"/>
      <c r="AW1936" s="4"/>
    </row>
    <row r="1937" spans="47:49" x14ac:dyDescent="0.35">
      <c r="AU1937" s="4"/>
      <c r="AW1937" s="4"/>
    </row>
    <row r="1938" spans="47:49" x14ac:dyDescent="0.35">
      <c r="AU1938" s="4"/>
      <c r="AW1938" s="4"/>
    </row>
    <row r="1939" spans="47:49" x14ac:dyDescent="0.35">
      <c r="AU1939" s="4"/>
      <c r="AW1939" s="4"/>
    </row>
    <row r="1940" spans="47:49" x14ac:dyDescent="0.35">
      <c r="AU1940" s="4"/>
      <c r="AW1940" s="4"/>
    </row>
    <row r="1941" spans="47:49" x14ac:dyDescent="0.35">
      <c r="AU1941" s="4"/>
      <c r="AW1941" s="4"/>
    </row>
    <row r="1942" spans="47:49" x14ac:dyDescent="0.35">
      <c r="AU1942" s="4"/>
      <c r="AW1942" s="4"/>
    </row>
    <row r="1943" spans="47:49" x14ac:dyDescent="0.35">
      <c r="AU1943" s="4"/>
      <c r="AW1943" s="4"/>
    </row>
    <row r="1944" spans="47:49" x14ac:dyDescent="0.35">
      <c r="AU1944" s="4"/>
      <c r="AW1944" s="4"/>
    </row>
    <row r="1945" spans="47:49" x14ac:dyDescent="0.35">
      <c r="AU1945" s="4"/>
      <c r="AW1945" s="4"/>
    </row>
    <row r="1946" spans="47:49" x14ac:dyDescent="0.35">
      <c r="AU1946" s="4"/>
      <c r="AW1946" s="4"/>
    </row>
    <row r="1947" spans="47:49" x14ac:dyDescent="0.35">
      <c r="AU1947" s="4"/>
      <c r="AW1947" s="4"/>
    </row>
    <row r="1948" spans="47:49" x14ac:dyDescent="0.35">
      <c r="AU1948" s="4"/>
      <c r="AW1948" s="4"/>
    </row>
    <row r="1949" spans="47:49" x14ac:dyDescent="0.35">
      <c r="AU1949" s="4"/>
      <c r="AW1949" s="4"/>
    </row>
    <row r="1950" spans="47:49" x14ac:dyDescent="0.35">
      <c r="AU1950" s="4"/>
      <c r="AW1950" s="4"/>
    </row>
    <row r="1951" spans="47:49" x14ac:dyDescent="0.35">
      <c r="AU1951" s="4"/>
      <c r="AW1951" s="4"/>
    </row>
    <row r="1952" spans="47:49" x14ac:dyDescent="0.35">
      <c r="AU1952" s="4"/>
      <c r="AW1952" s="4"/>
    </row>
    <row r="1953" spans="47:49" x14ac:dyDescent="0.35">
      <c r="AU1953" s="4"/>
      <c r="AW1953" s="4"/>
    </row>
    <row r="1954" spans="47:49" x14ac:dyDescent="0.35">
      <c r="AU1954" s="4"/>
      <c r="AW1954" s="4"/>
    </row>
    <row r="1955" spans="47:49" x14ac:dyDescent="0.35">
      <c r="AU1955" s="4"/>
      <c r="AW1955" s="4"/>
    </row>
    <row r="1956" spans="47:49" x14ac:dyDescent="0.35">
      <c r="AU1956" s="4"/>
      <c r="AW1956" s="4"/>
    </row>
    <row r="1957" spans="47:49" x14ac:dyDescent="0.35">
      <c r="AU1957" s="4"/>
      <c r="AW1957" s="4"/>
    </row>
    <row r="1958" spans="47:49" x14ac:dyDescent="0.35">
      <c r="AU1958" s="4"/>
      <c r="AW1958" s="4"/>
    </row>
    <row r="1959" spans="47:49" x14ac:dyDescent="0.35">
      <c r="AU1959" s="4"/>
      <c r="AW1959" s="4"/>
    </row>
    <row r="1960" spans="47:49" x14ac:dyDescent="0.35">
      <c r="AU1960" s="4"/>
      <c r="AW1960" s="4"/>
    </row>
    <row r="1961" spans="47:49" x14ac:dyDescent="0.35">
      <c r="AU1961" s="4"/>
      <c r="AW1961" s="4"/>
    </row>
    <row r="1962" spans="47:49" x14ac:dyDescent="0.35">
      <c r="AU1962" s="4"/>
      <c r="AW1962" s="4"/>
    </row>
    <row r="1963" spans="47:49" x14ac:dyDescent="0.35">
      <c r="AU1963" s="4"/>
      <c r="AW1963" s="4"/>
    </row>
    <row r="1964" spans="47:49" x14ac:dyDescent="0.35">
      <c r="AU1964" s="4"/>
      <c r="AW1964" s="4"/>
    </row>
    <row r="1965" spans="47:49" x14ac:dyDescent="0.35">
      <c r="AU1965" s="4"/>
      <c r="AW1965" s="4"/>
    </row>
    <row r="1966" spans="47:49" x14ac:dyDescent="0.35">
      <c r="AU1966" s="4"/>
      <c r="AW1966" s="4"/>
    </row>
    <row r="1967" spans="47:49" x14ac:dyDescent="0.35">
      <c r="AU1967" s="4"/>
      <c r="AW1967" s="4"/>
    </row>
    <row r="1968" spans="47:49" x14ac:dyDescent="0.35">
      <c r="AU1968" s="4"/>
      <c r="AW1968" s="4"/>
    </row>
    <row r="1969" spans="47:49" x14ac:dyDescent="0.35">
      <c r="AU1969" s="4"/>
      <c r="AW1969" s="4"/>
    </row>
    <row r="1970" spans="47:49" x14ac:dyDescent="0.35">
      <c r="AU1970" s="4"/>
      <c r="AW1970" s="4"/>
    </row>
    <row r="1971" spans="47:49" x14ac:dyDescent="0.35">
      <c r="AU1971" s="4"/>
      <c r="AW1971" s="4"/>
    </row>
    <row r="1972" spans="47:49" x14ac:dyDescent="0.35">
      <c r="AU1972" s="4"/>
      <c r="AW1972" s="4"/>
    </row>
    <row r="1973" spans="47:49" x14ac:dyDescent="0.35">
      <c r="AU1973" s="4"/>
      <c r="AW1973" s="4"/>
    </row>
    <row r="1974" spans="47:49" x14ac:dyDescent="0.35">
      <c r="AU1974" s="4"/>
      <c r="AW1974" s="4"/>
    </row>
    <row r="1975" spans="47:49" x14ac:dyDescent="0.35">
      <c r="AU1975" s="4"/>
      <c r="AW1975" s="4"/>
    </row>
    <row r="1976" spans="47:49" x14ac:dyDescent="0.35">
      <c r="AU1976" s="4"/>
      <c r="AW1976" s="4"/>
    </row>
    <row r="1977" spans="47:49" x14ac:dyDescent="0.35">
      <c r="AU1977" s="4"/>
      <c r="AW1977" s="4"/>
    </row>
    <row r="1978" spans="47:49" x14ac:dyDescent="0.35">
      <c r="AU1978" s="4"/>
      <c r="AW1978" s="4"/>
    </row>
    <row r="1979" spans="47:49" x14ac:dyDescent="0.35">
      <c r="AU1979" s="4"/>
      <c r="AW1979" s="4"/>
    </row>
    <row r="1980" spans="47:49" x14ac:dyDescent="0.35">
      <c r="AU1980" s="4"/>
      <c r="AW1980" s="4"/>
    </row>
    <row r="1981" spans="47:49" x14ac:dyDescent="0.35">
      <c r="AU1981" s="4"/>
      <c r="AW1981" s="4"/>
    </row>
    <row r="1982" spans="47:49" x14ac:dyDescent="0.35">
      <c r="AU1982" s="4"/>
      <c r="AW1982" s="4"/>
    </row>
    <row r="1983" spans="47:49" x14ac:dyDescent="0.35">
      <c r="AU1983" s="4"/>
      <c r="AW1983" s="4"/>
    </row>
    <row r="1984" spans="47:49" x14ac:dyDescent="0.35">
      <c r="AU1984" s="4"/>
      <c r="AW1984" s="4"/>
    </row>
    <row r="1985" spans="47:49" x14ac:dyDescent="0.35">
      <c r="AU1985" s="4"/>
      <c r="AW1985" s="4"/>
    </row>
    <row r="1986" spans="47:49" x14ac:dyDescent="0.35">
      <c r="AU1986" s="4"/>
      <c r="AW1986" s="4"/>
    </row>
    <row r="1987" spans="47:49" x14ac:dyDescent="0.35">
      <c r="AU1987" s="4"/>
      <c r="AW1987" s="4"/>
    </row>
    <row r="1988" spans="47:49" x14ac:dyDescent="0.35">
      <c r="AU1988" s="4"/>
      <c r="AW1988" s="4"/>
    </row>
    <row r="1989" spans="47:49" x14ac:dyDescent="0.35">
      <c r="AU1989" s="4"/>
      <c r="AW1989" s="4"/>
    </row>
    <row r="1990" spans="47:49" x14ac:dyDescent="0.35">
      <c r="AU1990" s="4"/>
      <c r="AW1990" s="4"/>
    </row>
    <row r="1991" spans="47:49" x14ac:dyDescent="0.35">
      <c r="AU1991" s="4"/>
      <c r="AW1991" s="4"/>
    </row>
    <row r="1992" spans="47:49" x14ac:dyDescent="0.35">
      <c r="AU1992" s="4"/>
      <c r="AW1992" s="4"/>
    </row>
    <row r="1993" spans="47:49" x14ac:dyDescent="0.35">
      <c r="AU1993" s="4"/>
      <c r="AW1993" s="4"/>
    </row>
    <row r="1994" spans="47:49" x14ac:dyDescent="0.35">
      <c r="AU1994" s="4"/>
      <c r="AW1994" s="4"/>
    </row>
    <row r="1995" spans="47:49" x14ac:dyDescent="0.35">
      <c r="AU1995" s="4"/>
      <c r="AW1995" s="4"/>
    </row>
    <row r="1996" spans="47:49" x14ac:dyDescent="0.35">
      <c r="AU1996" s="4"/>
      <c r="AW1996" s="4"/>
    </row>
    <row r="1997" spans="47:49" x14ac:dyDescent="0.35">
      <c r="AU1997" s="4"/>
      <c r="AW1997" s="4"/>
    </row>
    <row r="1998" spans="47:49" x14ac:dyDescent="0.35">
      <c r="AU1998" s="4"/>
      <c r="AW1998" s="4"/>
    </row>
    <row r="1999" spans="47:49" x14ac:dyDescent="0.35">
      <c r="AU1999" s="4"/>
      <c r="AW1999" s="4"/>
    </row>
    <row r="2000" spans="47:49" x14ac:dyDescent="0.35">
      <c r="AU2000" s="4"/>
      <c r="AW2000" s="4"/>
    </row>
    <row r="2001" spans="47:49" x14ac:dyDescent="0.35">
      <c r="AU2001" s="4"/>
      <c r="AW2001" s="4"/>
    </row>
    <row r="2002" spans="47:49" x14ac:dyDescent="0.35">
      <c r="AU2002" s="4"/>
      <c r="AW2002" s="4"/>
    </row>
    <row r="2003" spans="47:49" x14ac:dyDescent="0.35">
      <c r="AU2003" s="4"/>
      <c r="AW2003" s="4"/>
    </row>
    <row r="2004" spans="47:49" x14ac:dyDescent="0.35">
      <c r="AU2004" s="4"/>
      <c r="AW2004" s="4"/>
    </row>
    <row r="2005" spans="47:49" x14ac:dyDescent="0.35">
      <c r="AU2005" s="4"/>
      <c r="AW2005" s="4"/>
    </row>
    <row r="2006" spans="47:49" x14ac:dyDescent="0.35">
      <c r="AU2006" s="4"/>
      <c r="AW2006" s="4"/>
    </row>
    <row r="2007" spans="47:49" x14ac:dyDescent="0.35">
      <c r="AU2007" s="4"/>
      <c r="AW2007" s="4"/>
    </row>
    <row r="2008" spans="47:49" x14ac:dyDescent="0.35">
      <c r="AU2008" s="4"/>
      <c r="AW2008" s="4"/>
    </row>
    <row r="2009" spans="47:49" x14ac:dyDescent="0.35">
      <c r="AU2009" s="4"/>
      <c r="AW2009" s="4"/>
    </row>
    <row r="2010" spans="47:49" x14ac:dyDescent="0.35">
      <c r="AU2010" s="4"/>
      <c r="AW2010" s="4"/>
    </row>
    <row r="2011" spans="47:49" x14ac:dyDescent="0.35">
      <c r="AU2011" s="4"/>
      <c r="AW2011" s="4"/>
    </row>
    <row r="2012" spans="47:49" x14ac:dyDescent="0.35">
      <c r="AU2012" s="4"/>
      <c r="AW2012" s="4"/>
    </row>
    <row r="2013" spans="47:49" x14ac:dyDescent="0.35">
      <c r="AU2013" s="4"/>
      <c r="AW2013" s="4"/>
    </row>
    <row r="2014" spans="47:49" x14ac:dyDescent="0.35">
      <c r="AU2014" s="4"/>
      <c r="AW2014" s="4"/>
    </row>
    <row r="2015" spans="47:49" x14ac:dyDescent="0.35">
      <c r="AU2015" s="4"/>
      <c r="AW2015" s="4"/>
    </row>
    <row r="2016" spans="47:49" x14ac:dyDescent="0.35">
      <c r="AU2016" s="4"/>
      <c r="AW2016" s="4"/>
    </row>
    <row r="2017" spans="47:49" x14ac:dyDescent="0.35">
      <c r="AU2017" s="4"/>
      <c r="AW2017" s="4"/>
    </row>
    <row r="2018" spans="47:49" x14ac:dyDescent="0.35">
      <c r="AU2018" s="4"/>
      <c r="AW2018" s="4"/>
    </row>
    <row r="2019" spans="47:49" x14ac:dyDescent="0.35">
      <c r="AU2019" s="4"/>
      <c r="AW2019" s="4"/>
    </row>
    <row r="2020" spans="47:49" x14ac:dyDescent="0.35">
      <c r="AU2020" s="4"/>
      <c r="AW2020" s="4"/>
    </row>
    <row r="2021" spans="47:49" x14ac:dyDescent="0.35">
      <c r="AU2021" s="4"/>
      <c r="AW2021" s="4"/>
    </row>
    <row r="2022" spans="47:49" x14ac:dyDescent="0.35">
      <c r="AU2022" s="4"/>
      <c r="AW2022" s="4"/>
    </row>
    <row r="2023" spans="47:49" x14ac:dyDescent="0.35">
      <c r="AU2023" s="4"/>
      <c r="AW2023" s="4"/>
    </row>
    <row r="2024" spans="47:49" x14ac:dyDescent="0.35">
      <c r="AU2024" s="4"/>
      <c r="AW2024" s="4"/>
    </row>
    <row r="2025" spans="47:49" x14ac:dyDescent="0.35">
      <c r="AU2025" s="4"/>
      <c r="AW2025" s="4"/>
    </row>
    <row r="2026" spans="47:49" x14ac:dyDescent="0.35">
      <c r="AU2026" s="4"/>
      <c r="AW2026" s="4"/>
    </row>
    <row r="2027" spans="47:49" x14ac:dyDescent="0.35">
      <c r="AU2027" s="4"/>
      <c r="AW2027" s="4"/>
    </row>
    <row r="2028" spans="47:49" x14ac:dyDescent="0.35">
      <c r="AU2028" s="4"/>
      <c r="AW2028" s="4"/>
    </row>
    <row r="2029" spans="47:49" x14ac:dyDescent="0.35">
      <c r="AU2029" s="4"/>
      <c r="AW2029" s="4"/>
    </row>
    <row r="2030" spans="47:49" x14ac:dyDescent="0.35">
      <c r="AU2030" s="4"/>
      <c r="AW2030" s="4"/>
    </row>
    <row r="2031" spans="47:49" x14ac:dyDescent="0.35">
      <c r="AU2031" s="4"/>
      <c r="AW2031" s="4"/>
    </row>
    <row r="2032" spans="47:49" x14ac:dyDescent="0.35">
      <c r="AU2032" s="4"/>
      <c r="AW2032" s="4"/>
    </row>
    <row r="2033" spans="47:49" x14ac:dyDescent="0.35">
      <c r="AU2033" s="4"/>
      <c r="AW2033" s="4"/>
    </row>
    <row r="2034" spans="47:49" x14ac:dyDescent="0.35">
      <c r="AU2034" s="4"/>
      <c r="AW2034" s="4"/>
    </row>
    <row r="2035" spans="47:49" x14ac:dyDescent="0.35">
      <c r="AU2035" s="4"/>
      <c r="AW2035" s="4"/>
    </row>
    <row r="2036" spans="47:49" x14ac:dyDescent="0.35">
      <c r="AU2036" s="4"/>
      <c r="AW2036" s="4"/>
    </row>
    <row r="2037" spans="47:49" x14ac:dyDescent="0.35">
      <c r="AU2037" s="4"/>
      <c r="AW2037" s="4"/>
    </row>
    <row r="2038" spans="47:49" x14ac:dyDescent="0.35">
      <c r="AU2038" s="4"/>
      <c r="AW2038" s="4"/>
    </row>
    <row r="2039" spans="47:49" x14ac:dyDescent="0.35">
      <c r="AU2039" s="4"/>
      <c r="AW2039" s="4"/>
    </row>
    <row r="2040" spans="47:49" x14ac:dyDescent="0.35">
      <c r="AU2040" s="4"/>
      <c r="AW2040" s="4"/>
    </row>
    <row r="2041" spans="47:49" x14ac:dyDescent="0.35">
      <c r="AU2041" s="4"/>
      <c r="AW2041" s="4"/>
    </row>
    <row r="2042" spans="47:49" x14ac:dyDescent="0.35">
      <c r="AU2042" s="4"/>
      <c r="AW2042" s="4"/>
    </row>
    <row r="2043" spans="47:49" x14ac:dyDescent="0.35">
      <c r="AU2043" s="4"/>
      <c r="AW2043" s="4"/>
    </row>
    <row r="2044" spans="47:49" x14ac:dyDescent="0.35">
      <c r="AU2044" s="4"/>
      <c r="AW2044" s="4"/>
    </row>
    <row r="2045" spans="47:49" x14ac:dyDescent="0.35">
      <c r="AU2045" s="4"/>
      <c r="AW2045" s="4"/>
    </row>
    <row r="2046" spans="47:49" x14ac:dyDescent="0.35">
      <c r="AU2046" s="4"/>
      <c r="AW2046" s="4"/>
    </row>
    <row r="2047" spans="47:49" x14ac:dyDescent="0.35">
      <c r="AU2047" s="4"/>
      <c r="AW2047" s="4"/>
    </row>
    <row r="2048" spans="47:49" x14ac:dyDescent="0.35">
      <c r="AU2048" s="4"/>
      <c r="AW2048" s="4"/>
    </row>
    <row r="2049" spans="47:49" x14ac:dyDescent="0.35">
      <c r="AU2049" s="4"/>
      <c r="AW2049" s="4"/>
    </row>
    <row r="2050" spans="47:49" x14ac:dyDescent="0.35">
      <c r="AU2050" s="4"/>
      <c r="AW2050" s="4"/>
    </row>
    <row r="2051" spans="47:49" x14ac:dyDescent="0.35">
      <c r="AU2051" s="4"/>
      <c r="AW2051" s="4"/>
    </row>
    <row r="2052" spans="47:49" x14ac:dyDescent="0.35">
      <c r="AU2052" s="4"/>
      <c r="AW2052" s="4"/>
    </row>
    <row r="2053" spans="47:49" x14ac:dyDescent="0.35">
      <c r="AU2053" s="4"/>
      <c r="AW2053" s="4"/>
    </row>
    <row r="2054" spans="47:49" x14ac:dyDescent="0.35">
      <c r="AU2054" s="4"/>
      <c r="AW2054" s="4"/>
    </row>
    <row r="2055" spans="47:49" x14ac:dyDescent="0.35">
      <c r="AU2055" s="4"/>
      <c r="AW2055" s="4"/>
    </row>
    <row r="2056" spans="47:49" x14ac:dyDescent="0.35">
      <c r="AU2056" s="4"/>
      <c r="AW2056" s="4"/>
    </row>
    <row r="2057" spans="47:49" x14ac:dyDescent="0.35">
      <c r="AU2057" s="4"/>
      <c r="AW2057" s="4"/>
    </row>
    <row r="2058" spans="47:49" x14ac:dyDescent="0.35">
      <c r="AU2058" s="4"/>
      <c r="AW2058" s="4"/>
    </row>
    <row r="2059" spans="47:49" x14ac:dyDescent="0.35">
      <c r="AU2059" s="4"/>
      <c r="AW2059" s="4"/>
    </row>
    <row r="2060" spans="47:49" x14ac:dyDescent="0.35">
      <c r="AU2060" s="4"/>
      <c r="AW2060" s="4"/>
    </row>
    <row r="2061" spans="47:49" x14ac:dyDescent="0.35">
      <c r="AU2061" s="4"/>
      <c r="AW2061" s="4"/>
    </row>
    <row r="2062" spans="47:49" x14ac:dyDescent="0.35">
      <c r="AU2062" s="4"/>
      <c r="AW2062" s="4"/>
    </row>
    <row r="2063" spans="47:49" x14ac:dyDescent="0.35">
      <c r="AU2063" s="4"/>
      <c r="AW2063" s="4"/>
    </row>
    <row r="2064" spans="47:49" x14ac:dyDescent="0.35">
      <c r="AU2064" s="4"/>
      <c r="AW2064" s="4"/>
    </row>
    <row r="2065" spans="47:49" x14ac:dyDescent="0.35">
      <c r="AU2065" s="4"/>
      <c r="AW2065" s="4"/>
    </row>
    <row r="2066" spans="47:49" x14ac:dyDescent="0.35">
      <c r="AU2066" s="4"/>
      <c r="AW2066" s="4"/>
    </row>
    <row r="2067" spans="47:49" x14ac:dyDescent="0.35">
      <c r="AU2067" s="4"/>
      <c r="AW2067" s="4"/>
    </row>
    <row r="2068" spans="47:49" x14ac:dyDescent="0.35">
      <c r="AU2068" s="4"/>
      <c r="AW2068" s="4"/>
    </row>
    <row r="2069" spans="47:49" x14ac:dyDescent="0.35">
      <c r="AU2069" s="4"/>
      <c r="AW2069" s="4"/>
    </row>
    <row r="2070" spans="47:49" x14ac:dyDescent="0.35">
      <c r="AU2070" s="4"/>
      <c r="AW2070" s="4"/>
    </row>
    <row r="2071" spans="47:49" x14ac:dyDescent="0.35">
      <c r="AU2071" s="4"/>
      <c r="AW2071" s="4"/>
    </row>
    <row r="2072" spans="47:49" x14ac:dyDescent="0.35">
      <c r="AU2072" s="4"/>
      <c r="AW2072" s="4"/>
    </row>
    <row r="2073" spans="47:49" x14ac:dyDescent="0.35">
      <c r="AU2073" s="4"/>
      <c r="AW2073" s="4"/>
    </row>
    <row r="2074" spans="47:49" x14ac:dyDescent="0.35">
      <c r="AU2074" s="4"/>
      <c r="AW2074" s="4"/>
    </row>
    <row r="2075" spans="47:49" x14ac:dyDescent="0.35">
      <c r="AU2075" s="4"/>
      <c r="AW2075" s="4"/>
    </row>
    <row r="2076" spans="47:49" x14ac:dyDescent="0.35">
      <c r="AU2076" s="4"/>
      <c r="AW2076" s="4"/>
    </row>
    <row r="2077" spans="47:49" x14ac:dyDescent="0.35">
      <c r="AU2077" s="4"/>
      <c r="AW2077" s="4"/>
    </row>
    <row r="2078" spans="47:49" x14ac:dyDescent="0.35">
      <c r="AU2078" s="4"/>
      <c r="AW2078" s="4"/>
    </row>
    <row r="2079" spans="47:49" x14ac:dyDescent="0.35">
      <c r="AU2079" s="4"/>
      <c r="AW2079" s="4"/>
    </row>
    <row r="2080" spans="47:49" x14ac:dyDescent="0.35">
      <c r="AU2080" s="4"/>
      <c r="AW2080" s="4"/>
    </row>
    <row r="2081" spans="47:49" x14ac:dyDescent="0.35">
      <c r="AU2081" s="4"/>
      <c r="AW2081" s="4"/>
    </row>
    <row r="2082" spans="47:49" x14ac:dyDescent="0.35">
      <c r="AU2082" s="4"/>
      <c r="AW2082" s="4"/>
    </row>
    <row r="2083" spans="47:49" x14ac:dyDescent="0.35">
      <c r="AU2083" s="4"/>
      <c r="AW2083" s="4"/>
    </row>
    <row r="2084" spans="47:49" x14ac:dyDescent="0.35">
      <c r="AU2084" s="4"/>
      <c r="AW2084" s="4"/>
    </row>
    <row r="2085" spans="47:49" x14ac:dyDescent="0.35">
      <c r="AU2085" s="4"/>
      <c r="AW2085" s="4"/>
    </row>
    <row r="2086" spans="47:49" x14ac:dyDescent="0.35">
      <c r="AU2086" s="4"/>
      <c r="AW2086" s="4"/>
    </row>
    <row r="2087" spans="47:49" x14ac:dyDescent="0.35">
      <c r="AU2087" s="4"/>
      <c r="AW2087" s="4"/>
    </row>
    <row r="2088" spans="47:49" x14ac:dyDescent="0.35">
      <c r="AU2088" s="4"/>
      <c r="AW2088" s="4"/>
    </row>
    <row r="2089" spans="47:49" x14ac:dyDescent="0.35">
      <c r="AU2089" s="4"/>
      <c r="AW2089" s="4"/>
    </row>
    <row r="2090" spans="47:49" x14ac:dyDescent="0.35">
      <c r="AU2090" s="4"/>
      <c r="AW2090" s="4"/>
    </row>
    <row r="2091" spans="47:49" x14ac:dyDescent="0.35">
      <c r="AU2091" s="4"/>
      <c r="AW2091" s="4"/>
    </row>
    <row r="2092" spans="47:49" x14ac:dyDescent="0.35">
      <c r="AU2092" s="4"/>
      <c r="AW2092" s="4"/>
    </row>
    <row r="2093" spans="47:49" x14ac:dyDescent="0.35">
      <c r="AU2093" s="4"/>
      <c r="AW2093" s="4"/>
    </row>
    <row r="2094" spans="47:49" x14ac:dyDescent="0.35">
      <c r="AU2094" s="4"/>
      <c r="AW2094" s="4"/>
    </row>
    <row r="2095" spans="47:49" x14ac:dyDescent="0.35">
      <c r="AU2095" s="4"/>
      <c r="AW2095" s="4"/>
    </row>
    <row r="2096" spans="47:49" x14ac:dyDescent="0.35">
      <c r="AU2096" s="4"/>
      <c r="AW2096" s="4"/>
    </row>
    <row r="2097" spans="47:49" x14ac:dyDescent="0.35">
      <c r="AU2097" s="4"/>
      <c r="AW2097" s="4"/>
    </row>
    <row r="2098" spans="47:49" x14ac:dyDescent="0.35">
      <c r="AU2098" s="4"/>
      <c r="AW2098" s="4"/>
    </row>
    <row r="2099" spans="47:49" x14ac:dyDescent="0.35">
      <c r="AU2099" s="4"/>
      <c r="AW2099" s="4"/>
    </row>
    <row r="2100" spans="47:49" x14ac:dyDescent="0.35">
      <c r="AU2100" s="4"/>
      <c r="AW2100" s="4"/>
    </row>
    <row r="2101" spans="47:49" x14ac:dyDescent="0.35">
      <c r="AU2101" s="4"/>
      <c r="AW2101" s="4"/>
    </row>
    <row r="2102" spans="47:49" x14ac:dyDescent="0.35">
      <c r="AU2102" s="4"/>
      <c r="AW2102" s="4"/>
    </row>
    <row r="2103" spans="47:49" x14ac:dyDescent="0.35">
      <c r="AU2103" s="4"/>
      <c r="AW2103" s="4"/>
    </row>
    <row r="2104" spans="47:49" x14ac:dyDescent="0.35">
      <c r="AU2104" s="4"/>
      <c r="AW2104" s="4"/>
    </row>
    <row r="2105" spans="47:49" x14ac:dyDescent="0.35">
      <c r="AU2105" s="4"/>
      <c r="AW2105" s="4"/>
    </row>
    <row r="2106" spans="47:49" x14ac:dyDescent="0.35">
      <c r="AU2106" s="4"/>
      <c r="AW2106" s="4"/>
    </row>
    <row r="2107" spans="47:49" x14ac:dyDescent="0.35">
      <c r="AU2107" s="4"/>
      <c r="AW2107" s="4"/>
    </row>
    <row r="2108" spans="47:49" x14ac:dyDescent="0.35">
      <c r="AU2108" s="4"/>
      <c r="AW2108" s="4"/>
    </row>
    <row r="2109" spans="47:49" x14ac:dyDescent="0.35">
      <c r="AU2109" s="4"/>
      <c r="AW2109" s="4"/>
    </row>
    <row r="2110" spans="47:49" x14ac:dyDescent="0.35">
      <c r="AU2110" s="4"/>
      <c r="AW2110" s="4"/>
    </row>
    <row r="2111" spans="47:49" x14ac:dyDescent="0.35">
      <c r="AU2111" s="4"/>
      <c r="AW2111" s="4"/>
    </row>
    <row r="2112" spans="47:49" x14ac:dyDescent="0.35">
      <c r="AU2112" s="4"/>
      <c r="AW2112" s="4"/>
    </row>
    <row r="2113" spans="47:49" x14ac:dyDescent="0.35">
      <c r="AU2113" s="4"/>
      <c r="AW2113" s="4"/>
    </row>
    <row r="2114" spans="47:49" x14ac:dyDescent="0.35">
      <c r="AU2114" s="4"/>
      <c r="AW2114" s="4"/>
    </row>
    <row r="2115" spans="47:49" x14ac:dyDescent="0.35">
      <c r="AU2115" s="4"/>
      <c r="AW2115" s="4"/>
    </row>
    <row r="2116" spans="47:49" x14ac:dyDescent="0.35">
      <c r="AU2116" s="4"/>
      <c r="AW2116" s="4"/>
    </row>
    <row r="2117" spans="47:49" x14ac:dyDescent="0.35">
      <c r="AU2117" s="4"/>
      <c r="AW2117" s="4"/>
    </row>
    <row r="2118" spans="47:49" x14ac:dyDescent="0.35">
      <c r="AU2118" s="4"/>
      <c r="AW2118" s="4"/>
    </row>
    <row r="2119" spans="47:49" x14ac:dyDescent="0.35">
      <c r="AU2119" s="4"/>
      <c r="AW2119" s="4"/>
    </row>
    <row r="2120" spans="47:49" x14ac:dyDescent="0.35">
      <c r="AU2120" s="4"/>
      <c r="AW2120" s="4"/>
    </row>
    <row r="2121" spans="47:49" x14ac:dyDescent="0.35">
      <c r="AU2121" s="4"/>
      <c r="AW2121" s="4"/>
    </row>
    <row r="2122" spans="47:49" x14ac:dyDescent="0.35">
      <c r="AU2122" s="4"/>
      <c r="AW2122" s="4"/>
    </row>
    <row r="2123" spans="47:49" x14ac:dyDescent="0.35">
      <c r="AU2123" s="4"/>
      <c r="AW2123" s="4"/>
    </row>
    <row r="2124" spans="47:49" x14ac:dyDescent="0.35">
      <c r="AU2124" s="4"/>
      <c r="AW2124" s="4"/>
    </row>
    <row r="2125" spans="47:49" x14ac:dyDescent="0.35">
      <c r="AU2125" s="4"/>
      <c r="AW2125" s="4"/>
    </row>
    <row r="2126" spans="47:49" x14ac:dyDescent="0.35">
      <c r="AU2126" s="4"/>
      <c r="AW2126" s="4"/>
    </row>
    <row r="2127" spans="47:49" x14ac:dyDescent="0.35">
      <c r="AU2127" s="4"/>
      <c r="AW2127" s="4"/>
    </row>
    <row r="2128" spans="47:49" x14ac:dyDescent="0.35">
      <c r="AU2128" s="4"/>
      <c r="AW2128" s="4"/>
    </row>
    <row r="2129" spans="47:49" x14ac:dyDescent="0.35">
      <c r="AU2129" s="4"/>
      <c r="AW2129" s="4"/>
    </row>
    <row r="2130" spans="47:49" x14ac:dyDescent="0.35">
      <c r="AU2130" s="4"/>
      <c r="AW2130" s="4"/>
    </row>
    <row r="2131" spans="47:49" x14ac:dyDescent="0.35">
      <c r="AU2131" s="4"/>
      <c r="AW2131" s="4"/>
    </row>
    <row r="2132" spans="47:49" x14ac:dyDescent="0.35">
      <c r="AU2132" s="4"/>
      <c r="AW2132" s="4"/>
    </row>
    <row r="2133" spans="47:49" x14ac:dyDescent="0.35">
      <c r="AU2133" s="4"/>
      <c r="AW2133" s="4"/>
    </row>
    <row r="2134" spans="47:49" x14ac:dyDescent="0.35">
      <c r="AU2134" s="4"/>
      <c r="AW2134" s="4"/>
    </row>
    <row r="2135" spans="47:49" x14ac:dyDescent="0.35">
      <c r="AU2135" s="4"/>
      <c r="AW2135" s="4"/>
    </row>
    <row r="2136" spans="47:49" x14ac:dyDescent="0.35">
      <c r="AU2136" s="4"/>
      <c r="AW2136" s="4"/>
    </row>
    <row r="2137" spans="47:49" x14ac:dyDescent="0.35">
      <c r="AU2137" s="4"/>
      <c r="AW2137" s="4"/>
    </row>
    <row r="2138" spans="47:49" x14ac:dyDescent="0.35">
      <c r="AU2138" s="4"/>
      <c r="AW2138" s="4"/>
    </row>
    <row r="2139" spans="47:49" x14ac:dyDescent="0.35">
      <c r="AU2139" s="4"/>
      <c r="AW2139" s="4"/>
    </row>
    <row r="2140" spans="47:49" x14ac:dyDescent="0.35">
      <c r="AU2140" s="4"/>
      <c r="AW2140" s="4"/>
    </row>
    <row r="2141" spans="47:49" x14ac:dyDescent="0.35">
      <c r="AU2141" s="4"/>
      <c r="AW2141" s="4"/>
    </row>
    <row r="2142" spans="47:49" x14ac:dyDescent="0.35">
      <c r="AU2142" s="4"/>
      <c r="AW2142" s="4"/>
    </row>
    <row r="2143" spans="47:49" x14ac:dyDescent="0.35">
      <c r="AU2143" s="4"/>
      <c r="AW2143" s="4"/>
    </row>
    <row r="2144" spans="47:49" x14ac:dyDescent="0.35">
      <c r="AU2144" s="4"/>
      <c r="AW2144" s="4"/>
    </row>
    <row r="2145" spans="47:49" x14ac:dyDescent="0.35">
      <c r="AU2145" s="4"/>
      <c r="AW2145" s="4"/>
    </row>
    <row r="2146" spans="47:49" x14ac:dyDescent="0.35">
      <c r="AU2146" s="4"/>
      <c r="AW2146" s="4"/>
    </row>
    <row r="2147" spans="47:49" x14ac:dyDescent="0.35">
      <c r="AU2147" s="4"/>
      <c r="AW2147" s="4"/>
    </row>
    <row r="2148" spans="47:49" x14ac:dyDescent="0.35">
      <c r="AU2148" s="4"/>
      <c r="AW2148" s="4"/>
    </row>
    <row r="2149" spans="47:49" x14ac:dyDescent="0.35">
      <c r="AU2149" s="4"/>
      <c r="AW2149" s="4"/>
    </row>
    <row r="2150" spans="47:49" x14ac:dyDescent="0.35">
      <c r="AU2150" s="4"/>
      <c r="AW2150" s="4"/>
    </row>
    <row r="2151" spans="47:49" x14ac:dyDescent="0.35">
      <c r="AU2151" s="4"/>
      <c r="AW2151" s="4"/>
    </row>
    <row r="2152" spans="47:49" x14ac:dyDescent="0.35">
      <c r="AU2152" s="4"/>
      <c r="AW2152" s="4"/>
    </row>
    <row r="2153" spans="47:49" x14ac:dyDescent="0.35">
      <c r="AU2153" s="4"/>
      <c r="AW2153" s="4"/>
    </row>
    <row r="2154" spans="47:49" x14ac:dyDescent="0.35">
      <c r="AU2154" s="4"/>
      <c r="AW2154" s="4"/>
    </row>
    <row r="2155" spans="47:49" x14ac:dyDescent="0.35">
      <c r="AU2155" s="4"/>
      <c r="AW2155" s="4"/>
    </row>
    <row r="2156" spans="47:49" x14ac:dyDescent="0.35">
      <c r="AU2156" s="4"/>
      <c r="AW2156" s="4"/>
    </row>
    <row r="2157" spans="47:49" x14ac:dyDescent="0.35">
      <c r="AU2157" s="4"/>
      <c r="AW2157" s="4"/>
    </row>
    <row r="2158" spans="47:49" x14ac:dyDescent="0.35">
      <c r="AU2158" s="4"/>
      <c r="AW2158" s="4"/>
    </row>
    <row r="2159" spans="47:49" x14ac:dyDescent="0.35">
      <c r="AU2159" s="4"/>
      <c r="AW2159" s="4"/>
    </row>
    <row r="2160" spans="47:49" x14ac:dyDescent="0.35">
      <c r="AU2160" s="4"/>
      <c r="AW2160" s="4"/>
    </row>
    <row r="2161" spans="47:49" x14ac:dyDescent="0.35">
      <c r="AU2161" s="4"/>
      <c r="AW2161" s="4"/>
    </row>
    <row r="2162" spans="47:49" x14ac:dyDescent="0.35">
      <c r="AU2162" s="4"/>
      <c r="AW2162" s="4"/>
    </row>
    <row r="2163" spans="47:49" x14ac:dyDescent="0.35">
      <c r="AU2163" s="4"/>
      <c r="AW2163" s="4"/>
    </row>
    <row r="2164" spans="47:49" x14ac:dyDescent="0.35">
      <c r="AU2164" s="4"/>
      <c r="AW2164" s="4"/>
    </row>
    <row r="2165" spans="47:49" x14ac:dyDescent="0.35">
      <c r="AU2165" s="4"/>
      <c r="AW2165" s="4"/>
    </row>
    <row r="2166" spans="47:49" x14ac:dyDescent="0.35">
      <c r="AU2166" s="4"/>
      <c r="AW2166" s="4"/>
    </row>
    <row r="2167" spans="47:49" x14ac:dyDescent="0.35">
      <c r="AU2167" s="4"/>
      <c r="AW2167" s="4"/>
    </row>
    <row r="2168" spans="47:49" x14ac:dyDescent="0.35">
      <c r="AU2168" s="4"/>
      <c r="AW2168" s="4"/>
    </row>
    <row r="2169" spans="47:49" x14ac:dyDescent="0.35">
      <c r="AU2169" s="4"/>
      <c r="AW2169" s="4"/>
    </row>
    <row r="2170" spans="47:49" x14ac:dyDescent="0.35">
      <c r="AU2170" s="4"/>
      <c r="AW2170" s="4"/>
    </row>
    <row r="2171" spans="47:49" x14ac:dyDescent="0.35">
      <c r="AU2171" s="4"/>
      <c r="AW2171" s="4"/>
    </row>
    <row r="2172" spans="47:49" x14ac:dyDescent="0.35">
      <c r="AU2172" s="4"/>
      <c r="AW2172" s="4"/>
    </row>
    <row r="2173" spans="47:49" x14ac:dyDescent="0.35">
      <c r="AU2173" s="4"/>
      <c r="AW2173" s="4"/>
    </row>
    <row r="2174" spans="47:49" x14ac:dyDescent="0.35">
      <c r="AU2174" s="4"/>
      <c r="AW2174" s="4"/>
    </row>
    <row r="2175" spans="47:49" x14ac:dyDescent="0.35">
      <c r="AU2175" s="4"/>
      <c r="AW2175" s="4"/>
    </row>
    <row r="2176" spans="47:49" x14ac:dyDescent="0.35">
      <c r="AU2176" s="4"/>
      <c r="AW2176" s="4"/>
    </row>
    <row r="2177" spans="47:49" x14ac:dyDescent="0.35">
      <c r="AU2177" s="4"/>
      <c r="AW2177" s="4"/>
    </row>
    <row r="2178" spans="47:49" x14ac:dyDescent="0.35">
      <c r="AU2178" s="4"/>
      <c r="AW2178" s="4"/>
    </row>
    <row r="2179" spans="47:49" x14ac:dyDescent="0.35">
      <c r="AU2179" s="4"/>
      <c r="AW2179" s="4"/>
    </row>
    <row r="2180" spans="47:49" x14ac:dyDescent="0.35">
      <c r="AU2180" s="4"/>
      <c r="AW2180" s="4"/>
    </row>
    <row r="2181" spans="47:49" x14ac:dyDescent="0.35">
      <c r="AU2181" s="4"/>
      <c r="AW2181" s="4"/>
    </row>
    <row r="2182" spans="47:49" x14ac:dyDescent="0.35">
      <c r="AU2182" s="4"/>
      <c r="AW2182" s="4"/>
    </row>
    <row r="2183" spans="47:49" x14ac:dyDescent="0.35">
      <c r="AU2183" s="4"/>
      <c r="AW2183" s="4"/>
    </row>
    <row r="2184" spans="47:49" x14ac:dyDescent="0.35">
      <c r="AU2184" s="4"/>
      <c r="AW2184" s="4"/>
    </row>
    <row r="2185" spans="47:49" x14ac:dyDescent="0.35">
      <c r="AU2185" s="4"/>
      <c r="AW2185" s="4"/>
    </row>
    <row r="2186" spans="47:49" x14ac:dyDescent="0.35">
      <c r="AU2186" s="4"/>
      <c r="AW2186" s="4"/>
    </row>
    <row r="2187" spans="47:49" x14ac:dyDescent="0.35">
      <c r="AU2187" s="4"/>
      <c r="AW2187" s="4"/>
    </row>
    <row r="2188" spans="47:49" x14ac:dyDescent="0.35">
      <c r="AU2188" s="4"/>
      <c r="AW2188" s="4"/>
    </row>
    <row r="2189" spans="47:49" x14ac:dyDescent="0.35">
      <c r="AU2189" s="4"/>
      <c r="AW2189" s="4"/>
    </row>
    <row r="2190" spans="47:49" x14ac:dyDescent="0.35">
      <c r="AU2190" s="4"/>
      <c r="AW2190" s="4"/>
    </row>
    <row r="2191" spans="47:49" x14ac:dyDescent="0.35">
      <c r="AU2191" s="4"/>
      <c r="AW2191" s="4"/>
    </row>
    <row r="2192" spans="47:49" x14ac:dyDescent="0.35">
      <c r="AU2192" s="4"/>
      <c r="AW2192" s="4"/>
    </row>
    <row r="2193" spans="47:49" x14ac:dyDescent="0.35">
      <c r="AU2193" s="4"/>
      <c r="AW2193" s="4"/>
    </row>
    <row r="2194" spans="47:49" x14ac:dyDescent="0.35">
      <c r="AU2194" s="4"/>
      <c r="AW2194" s="4"/>
    </row>
    <row r="2195" spans="47:49" x14ac:dyDescent="0.35">
      <c r="AU2195" s="4"/>
      <c r="AW2195" s="4"/>
    </row>
    <row r="2196" spans="47:49" x14ac:dyDescent="0.35">
      <c r="AU2196" s="4"/>
      <c r="AW2196" s="4"/>
    </row>
    <row r="2197" spans="47:49" x14ac:dyDescent="0.35">
      <c r="AU2197" s="4"/>
      <c r="AW2197" s="4"/>
    </row>
    <row r="2198" spans="47:49" x14ac:dyDescent="0.35">
      <c r="AU2198" s="4"/>
      <c r="AW2198" s="4"/>
    </row>
    <row r="2199" spans="47:49" x14ac:dyDescent="0.35">
      <c r="AU2199" s="4"/>
      <c r="AW2199" s="4"/>
    </row>
    <row r="2200" spans="47:49" x14ac:dyDescent="0.35">
      <c r="AU2200" s="4"/>
      <c r="AW2200" s="4"/>
    </row>
    <row r="2201" spans="47:49" x14ac:dyDescent="0.35">
      <c r="AU2201" s="4"/>
      <c r="AW2201" s="4"/>
    </row>
    <row r="2202" spans="47:49" x14ac:dyDescent="0.35">
      <c r="AU2202" s="4"/>
      <c r="AW2202" s="4"/>
    </row>
    <row r="2203" spans="47:49" x14ac:dyDescent="0.35">
      <c r="AU2203" s="4"/>
      <c r="AW2203" s="4"/>
    </row>
    <row r="2204" spans="47:49" x14ac:dyDescent="0.35">
      <c r="AU2204" s="4"/>
      <c r="AW2204" s="4"/>
    </row>
    <row r="2205" spans="47:49" x14ac:dyDescent="0.35">
      <c r="AU2205" s="4"/>
      <c r="AW2205" s="4"/>
    </row>
    <row r="2206" spans="47:49" x14ac:dyDescent="0.35">
      <c r="AU2206" s="4"/>
      <c r="AW2206" s="4"/>
    </row>
    <row r="2207" spans="47:49" x14ac:dyDescent="0.35">
      <c r="AU2207" s="4"/>
      <c r="AW2207" s="4"/>
    </row>
    <row r="2208" spans="47:49" x14ac:dyDescent="0.35">
      <c r="AU2208" s="4"/>
      <c r="AW2208" s="4"/>
    </row>
    <row r="2209" spans="47:49" x14ac:dyDescent="0.35">
      <c r="AU2209" s="4"/>
      <c r="AW2209" s="4"/>
    </row>
    <row r="2210" spans="47:49" x14ac:dyDescent="0.35">
      <c r="AU2210" s="4"/>
      <c r="AW2210" s="4"/>
    </row>
    <row r="2211" spans="47:49" x14ac:dyDescent="0.35">
      <c r="AU2211" s="4"/>
      <c r="AW2211" s="4"/>
    </row>
    <row r="2212" spans="47:49" x14ac:dyDescent="0.35">
      <c r="AU2212" s="4"/>
      <c r="AW2212" s="4"/>
    </row>
    <row r="2213" spans="47:49" x14ac:dyDescent="0.35">
      <c r="AU2213" s="4"/>
      <c r="AW2213" s="4"/>
    </row>
    <row r="2214" spans="47:49" x14ac:dyDescent="0.35">
      <c r="AU2214" s="4"/>
      <c r="AW2214" s="4"/>
    </row>
    <row r="2215" spans="47:49" x14ac:dyDescent="0.35">
      <c r="AU2215" s="4"/>
      <c r="AW2215" s="4"/>
    </row>
    <row r="2216" spans="47:49" x14ac:dyDescent="0.35">
      <c r="AU2216" s="4"/>
      <c r="AW2216" s="4"/>
    </row>
    <row r="2217" spans="47:49" x14ac:dyDescent="0.35">
      <c r="AU2217" s="4"/>
      <c r="AW2217" s="4"/>
    </row>
    <row r="2218" spans="47:49" x14ac:dyDescent="0.35">
      <c r="AU2218" s="4"/>
      <c r="AW2218" s="4"/>
    </row>
    <row r="2219" spans="47:49" x14ac:dyDescent="0.35">
      <c r="AU2219" s="4"/>
      <c r="AW2219" s="4"/>
    </row>
    <row r="2220" spans="47:49" x14ac:dyDescent="0.35">
      <c r="AU2220" s="4"/>
      <c r="AW2220" s="4"/>
    </row>
    <row r="2221" spans="47:49" x14ac:dyDescent="0.35">
      <c r="AU2221" s="4"/>
      <c r="AW2221" s="4"/>
    </row>
    <row r="2222" spans="47:49" x14ac:dyDescent="0.35">
      <c r="AU2222" s="4"/>
      <c r="AW2222" s="4"/>
    </row>
    <row r="2223" spans="47:49" x14ac:dyDescent="0.35">
      <c r="AU2223" s="4"/>
      <c r="AW2223" s="4"/>
    </row>
    <row r="2224" spans="47:49" x14ac:dyDescent="0.35">
      <c r="AU2224" s="4"/>
      <c r="AW2224" s="4"/>
    </row>
    <row r="2225" spans="47:49" x14ac:dyDescent="0.35">
      <c r="AU2225" s="4"/>
      <c r="AW2225" s="4"/>
    </row>
    <row r="2226" spans="47:49" x14ac:dyDescent="0.35">
      <c r="AU2226" s="4"/>
      <c r="AW2226" s="4"/>
    </row>
    <row r="2227" spans="47:49" x14ac:dyDescent="0.35">
      <c r="AU2227" s="4"/>
      <c r="AW2227" s="4"/>
    </row>
    <row r="2228" spans="47:49" x14ac:dyDescent="0.35">
      <c r="AU2228" s="4"/>
      <c r="AW2228" s="4"/>
    </row>
    <row r="2229" spans="47:49" x14ac:dyDescent="0.35">
      <c r="AU2229" s="4"/>
      <c r="AW2229" s="4"/>
    </row>
    <row r="2230" spans="47:49" x14ac:dyDescent="0.35">
      <c r="AU2230" s="4"/>
      <c r="AW2230" s="4"/>
    </row>
    <row r="2231" spans="47:49" x14ac:dyDescent="0.35">
      <c r="AU2231" s="4"/>
      <c r="AW2231" s="4"/>
    </row>
    <row r="2232" spans="47:49" x14ac:dyDescent="0.35">
      <c r="AU2232" s="4"/>
      <c r="AW2232" s="4"/>
    </row>
    <row r="2233" spans="47:49" x14ac:dyDescent="0.35">
      <c r="AU2233" s="4"/>
      <c r="AW2233" s="4"/>
    </row>
    <row r="2234" spans="47:49" x14ac:dyDescent="0.35">
      <c r="AU2234" s="4"/>
      <c r="AW2234" s="4"/>
    </row>
    <row r="2235" spans="47:49" x14ac:dyDescent="0.35">
      <c r="AU2235" s="4"/>
      <c r="AW2235" s="4"/>
    </row>
    <row r="2236" spans="47:49" x14ac:dyDescent="0.35">
      <c r="AU2236" s="4"/>
      <c r="AW2236" s="4"/>
    </row>
    <row r="2237" spans="47:49" x14ac:dyDescent="0.35">
      <c r="AU2237" s="4"/>
      <c r="AW2237" s="4"/>
    </row>
    <row r="2238" spans="47:49" x14ac:dyDescent="0.35">
      <c r="AU2238" s="4"/>
      <c r="AW2238" s="4"/>
    </row>
    <row r="2239" spans="47:49" x14ac:dyDescent="0.35">
      <c r="AU2239" s="4"/>
      <c r="AW2239" s="4"/>
    </row>
    <row r="2240" spans="47:49" x14ac:dyDescent="0.35">
      <c r="AU2240" s="4"/>
      <c r="AW2240" s="4"/>
    </row>
    <row r="2241" spans="47:49" x14ac:dyDescent="0.35">
      <c r="AU2241" s="4"/>
      <c r="AW2241" s="4"/>
    </row>
    <row r="2242" spans="47:49" x14ac:dyDescent="0.35">
      <c r="AU2242" s="4"/>
      <c r="AW2242" s="4"/>
    </row>
    <row r="2243" spans="47:49" x14ac:dyDescent="0.35">
      <c r="AU2243" s="4"/>
      <c r="AW2243" s="4"/>
    </row>
    <row r="2244" spans="47:49" x14ac:dyDescent="0.35">
      <c r="AU2244" s="4"/>
      <c r="AW2244" s="4"/>
    </row>
    <row r="2245" spans="47:49" x14ac:dyDescent="0.35">
      <c r="AU2245" s="4"/>
      <c r="AW2245" s="4"/>
    </row>
    <row r="2246" spans="47:49" x14ac:dyDescent="0.35">
      <c r="AU2246" s="4"/>
      <c r="AW2246" s="4"/>
    </row>
    <row r="2247" spans="47:49" x14ac:dyDescent="0.35">
      <c r="AU2247" s="4"/>
      <c r="AW2247" s="4"/>
    </row>
    <row r="2248" spans="47:49" x14ac:dyDescent="0.35">
      <c r="AU2248" s="4"/>
      <c r="AW2248" s="4"/>
    </row>
    <row r="2249" spans="47:49" x14ac:dyDescent="0.35">
      <c r="AU2249" s="4"/>
      <c r="AW2249" s="4"/>
    </row>
    <row r="2250" spans="47:49" x14ac:dyDescent="0.35">
      <c r="AU2250" s="4"/>
      <c r="AW2250" s="4"/>
    </row>
    <row r="2251" spans="47:49" x14ac:dyDescent="0.35">
      <c r="AU2251" s="4"/>
      <c r="AW2251" s="4"/>
    </row>
    <row r="2252" spans="47:49" x14ac:dyDescent="0.35">
      <c r="AU2252" s="4"/>
      <c r="AW2252" s="4"/>
    </row>
    <row r="2253" spans="47:49" x14ac:dyDescent="0.35">
      <c r="AU2253" s="4"/>
      <c r="AW2253" s="4"/>
    </row>
    <row r="2254" spans="47:49" x14ac:dyDescent="0.35">
      <c r="AU2254" s="4"/>
      <c r="AW2254" s="4"/>
    </row>
    <row r="2255" spans="47:49" x14ac:dyDescent="0.35">
      <c r="AU2255" s="4"/>
      <c r="AW2255" s="4"/>
    </row>
    <row r="2256" spans="47:49" x14ac:dyDescent="0.35">
      <c r="AU2256" s="4"/>
      <c r="AW2256" s="4"/>
    </row>
    <row r="2257" spans="47:49" x14ac:dyDescent="0.35">
      <c r="AU2257" s="4"/>
      <c r="AW2257" s="4"/>
    </row>
    <row r="2258" spans="47:49" x14ac:dyDescent="0.35">
      <c r="AU2258" s="4"/>
      <c r="AW2258" s="4"/>
    </row>
    <row r="2259" spans="47:49" x14ac:dyDescent="0.35">
      <c r="AU2259" s="4"/>
      <c r="AW2259" s="4"/>
    </row>
    <row r="2260" spans="47:49" x14ac:dyDescent="0.35">
      <c r="AU2260" s="4"/>
      <c r="AW2260" s="4"/>
    </row>
    <row r="2261" spans="47:49" x14ac:dyDescent="0.35">
      <c r="AU2261" s="4"/>
      <c r="AW2261" s="4"/>
    </row>
    <row r="2262" spans="47:49" x14ac:dyDescent="0.35">
      <c r="AU2262" s="4"/>
      <c r="AW2262" s="4"/>
    </row>
    <row r="2263" spans="47:49" x14ac:dyDescent="0.35">
      <c r="AU2263" s="4"/>
      <c r="AW2263" s="4"/>
    </row>
    <row r="2264" spans="47:49" x14ac:dyDescent="0.35">
      <c r="AU2264" s="4"/>
      <c r="AW2264" s="4"/>
    </row>
    <row r="2265" spans="47:49" x14ac:dyDescent="0.35">
      <c r="AU2265" s="4"/>
      <c r="AW2265" s="4"/>
    </row>
    <row r="2266" spans="47:49" x14ac:dyDescent="0.35">
      <c r="AU2266" s="4"/>
      <c r="AW2266" s="4"/>
    </row>
    <row r="2267" spans="47:49" x14ac:dyDescent="0.35">
      <c r="AU2267" s="4"/>
      <c r="AW2267" s="4"/>
    </row>
    <row r="2268" spans="47:49" x14ac:dyDescent="0.35">
      <c r="AU2268" s="4"/>
      <c r="AW2268" s="4"/>
    </row>
    <row r="2269" spans="47:49" x14ac:dyDescent="0.35">
      <c r="AU2269" s="4"/>
      <c r="AW2269" s="4"/>
    </row>
    <row r="2270" spans="47:49" x14ac:dyDescent="0.35">
      <c r="AU2270" s="4"/>
      <c r="AW2270" s="4"/>
    </row>
    <row r="2271" spans="47:49" x14ac:dyDescent="0.35">
      <c r="AU2271" s="4"/>
      <c r="AW2271" s="4"/>
    </row>
    <row r="2272" spans="47:49" x14ac:dyDescent="0.35">
      <c r="AU2272" s="4"/>
      <c r="AW2272" s="4"/>
    </row>
    <row r="2273" spans="47:49" x14ac:dyDescent="0.35">
      <c r="AU2273" s="4"/>
      <c r="AW2273" s="4"/>
    </row>
    <row r="2274" spans="47:49" x14ac:dyDescent="0.35">
      <c r="AU2274" s="4"/>
      <c r="AW2274" s="4"/>
    </row>
    <row r="2275" spans="47:49" x14ac:dyDescent="0.35">
      <c r="AU2275" s="4"/>
      <c r="AW2275" s="4"/>
    </row>
    <row r="2276" spans="47:49" x14ac:dyDescent="0.35">
      <c r="AU2276" s="4"/>
      <c r="AW2276" s="4"/>
    </row>
    <row r="2277" spans="47:49" x14ac:dyDescent="0.35">
      <c r="AU2277" s="4"/>
      <c r="AW2277" s="4"/>
    </row>
    <row r="2278" spans="47:49" x14ac:dyDescent="0.35">
      <c r="AU2278" s="4"/>
      <c r="AW2278" s="4"/>
    </row>
    <row r="2279" spans="47:49" x14ac:dyDescent="0.35">
      <c r="AU2279" s="4"/>
      <c r="AW2279" s="4"/>
    </row>
    <row r="2280" spans="47:49" x14ac:dyDescent="0.35">
      <c r="AU2280" s="4"/>
      <c r="AW2280" s="4"/>
    </row>
    <row r="2281" spans="47:49" x14ac:dyDescent="0.35">
      <c r="AU2281" s="4"/>
      <c r="AW2281" s="4"/>
    </row>
    <row r="2282" spans="47:49" x14ac:dyDescent="0.35">
      <c r="AU2282" s="4"/>
      <c r="AW2282" s="4"/>
    </row>
    <row r="2283" spans="47:49" x14ac:dyDescent="0.35">
      <c r="AU2283" s="4"/>
      <c r="AW2283" s="4"/>
    </row>
    <row r="2284" spans="47:49" x14ac:dyDescent="0.35">
      <c r="AU2284" s="4"/>
      <c r="AW2284" s="4"/>
    </row>
    <row r="2285" spans="47:49" x14ac:dyDescent="0.35">
      <c r="AU2285" s="4"/>
      <c r="AW2285" s="4"/>
    </row>
    <row r="2286" spans="47:49" x14ac:dyDescent="0.35">
      <c r="AU2286" s="4"/>
      <c r="AW2286" s="4"/>
    </row>
    <row r="2287" spans="47:49" x14ac:dyDescent="0.35">
      <c r="AU2287" s="4"/>
      <c r="AW2287" s="4"/>
    </row>
    <row r="2288" spans="47:49" x14ac:dyDescent="0.35">
      <c r="AU2288" s="4"/>
      <c r="AW2288" s="4"/>
    </row>
    <row r="2289" spans="47:49" x14ac:dyDescent="0.35">
      <c r="AU2289" s="4"/>
      <c r="AW2289" s="4"/>
    </row>
    <row r="2290" spans="47:49" x14ac:dyDescent="0.35">
      <c r="AU2290" s="4"/>
      <c r="AW2290" s="4"/>
    </row>
    <row r="2291" spans="47:49" x14ac:dyDescent="0.35">
      <c r="AU2291" s="4"/>
      <c r="AW2291" s="4"/>
    </row>
    <row r="2292" spans="47:49" x14ac:dyDescent="0.35">
      <c r="AU2292" s="4"/>
      <c r="AW2292" s="4"/>
    </row>
    <row r="2293" spans="47:49" x14ac:dyDescent="0.35">
      <c r="AU2293" s="4"/>
      <c r="AW2293" s="4"/>
    </row>
    <row r="2294" spans="47:49" x14ac:dyDescent="0.35">
      <c r="AU2294" s="4"/>
      <c r="AW2294" s="4"/>
    </row>
    <row r="2295" spans="47:49" x14ac:dyDescent="0.35">
      <c r="AU2295" s="4"/>
      <c r="AW2295" s="4"/>
    </row>
    <row r="2296" spans="47:49" x14ac:dyDescent="0.35">
      <c r="AU2296" s="4"/>
      <c r="AW2296" s="4"/>
    </row>
    <row r="2297" spans="47:49" x14ac:dyDescent="0.35">
      <c r="AU2297" s="4"/>
      <c r="AW2297" s="4"/>
    </row>
    <row r="2298" spans="47:49" x14ac:dyDescent="0.35">
      <c r="AU2298" s="4"/>
      <c r="AW2298" s="4"/>
    </row>
    <row r="2299" spans="47:49" x14ac:dyDescent="0.35">
      <c r="AU2299" s="4"/>
      <c r="AW2299" s="4"/>
    </row>
    <row r="2300" spans="47:49" x14ac:dyDescent="0.35">
      <c r="AU2300" s="4"/>
      <c r="AW2300" s="4"/>
    </row>
    <row r="2301" spans="47:49" x14ac:dyDescent="0.35">
      <c r="AU2301" s="4"/>
      <c r="AW2301" s="4"/>
    </row>
    <row r="2302" spans="47:49" x14ac:dyDescent="0.35">
      <c r="AU2302" s="4"/>
      <c r="AW2302" s="4"/>
    </row>
    <row r="2303" spans="47:49" x14ac:dyDescent="0.35">
      <c r="AU2303" s="4"/>
      <c r="AW2303" s="4"/>
    </row>
    <row r="2304" spans="47:49" x14ac:dyDescent="0.35">
      <c r="AU2304" s="4"/>
      <c r="AW2304" s="4"/>
    </row>
    <row r="2305" spans="47:49" x14ac:dyDescent="0.35">
      <c r="AU2305" s="4"/>
      <c r="AW2305" s="4"/>
    </row>
    <row r="2306" spans="47:49" x14ac:dyDescent="0.35">
      <c r="AU2306" s="4"/>
      <c r="AW2306" s="4"/>
    </row>
    <row r="2307" spans="47:49" x14ac:dyDescent="0.35">
      <c r="AU2307" s="4"/>
      <c r="AW2307" s="4"/>
    </row>
    <row r="2308" spans="47:49" x14ac:dyDescent="0.35">
      <c r="AU2308" s="4"/>
      <c r="AW2308" s="4"/>
    </row>
    <row r="2309" spans="47:49" x14ac:dyDescent="0.35">
      <c r="AU2309" s="4"/>
      <c r="AW2309" s="4"/>
    </row>
    <row r="2310" spans="47:49" x14ac:dyDescent="0.35">
      <c r="AU2310" s="4"/>
      <c r="AW2310" s="4"/>
    </row>
    <row r="2311" spans="47:49" x14ac:dyDescent="0.35">
      <c r="AU2311" s="4"/>
      <c r="AW2311" s="4"/>
    </row>
    <row r="2312" spans="47:49" x14ac:dyDescent="0.35">
      <c r="AU2312" s="4"/>
      <c r="AW2312" s="4"/>
    </row>
    <row r="2313" spans="47:49" x14ac:dyDescent="0.35">
      <c r="AU2313" s="4"/>
      <c r="AW2313" s="4"/>
    </row>
    <row r="2314" spans="47:49" x14ac:dyDescent="0.35">
      <c r="AU2314" s="4"/>
      <c r="AW2314" s="4"/>
    </row>
    <row r="2315" spans="47:49" x14ac:dyDescent="0.35">
      <c r="AU2315" s="4"/>
      <c r="AW2315" s="4"/>
    </row>
    <row r="2316" spans="47:49" x14ac:dyDescent="0.35">
      <c r="AU2316" s="4"/>
      <c r="AW2316" s="4"/>
    </row>
    <row r="2317" spans="47:49" x14ac:dyDescent="0.35">
      <c r="AU2317" s="4"/>
      <c r="AW2317" s="4"/>
    </row>
    <row r="2318" spans="47:49" x14ac:dyDescent="0.35">
      <c r="AU2318" s="4"/>
      <c r="AW2318" s="4"/>
    </row>
    <row r="2319" spans="47:49" x14ac:dyDescent="0.35">
      <c r="AU2319" s="4"/>
      <c r="AW2319" s="4"/>
    </row>
    <row r="2320" spans="47:49" x14ac:dyDescent="0.35">
      <c r="AU2320" s="4"/>
      <c r="AW2320" s="4"/>
    </row>
    <row r="2321" spans="47:49" x14ac:dyDescent="0.35">
      <c r="AU2321" s="4"/>
      <c r="AW2321" s="4"/>
    </row>
    <row r="2322" spans="47:49" x14ac:dyDescent="0.35">
      <c r="AU2322" s="4"/>
      <c r="AW2322" s="4"/>
    </row>
    <row r="2323" spans="47:49" x14ac:dyDescent="0.35">
      <c r="AU2323" s="4"/>
      <c r="AW2323" s="4"/>
    </row>
    <row r="2324" spans="47:49" x14ac:dyDescent="0.35">
      <c r="AU2324" s="4"/>
      <c r="AW2324" s="4"/>
    </row>
    <row r="2325" spans="47:49" x14ac:dyDescent="0.35">
      <c r="AU2325" s="4"/>
      <c r="AW2325" s="4"/>
    </row>
    <row r="2326" spans="47:49" x14ac:dyDescent="0.35">
      <c r="AU2326" s="4"/>
      <c r="AW2326" s="4"/>
    </row>
    <row r="2327" spans="47:49" x14ac:dyDescent="0.35">
      <c r="AU2327" s="4"/>
      <c r="AW2327" s="4"/>
    </row>
    <row r="2328" spans="47:49" x14ac:dyDescent="0.35">
      <c r="AU2328" s="4"/>
      <c r="AW2328" s="4"/>
    </row>
    <row r="2329" spans="47:49" x14ac:dyDescent="0.35">
      <c r="AU2329" s="4"/>
      <c r="AW2329" s="4"/>
    </row>
    <row r="2330" spans="47:49" x14ac:dyDescent="0.35">
      <c r="AU2330" s="4"/>
      <c r="AW2330" s="4"/>
    </row>
    <row r="2331" spans="47:49" x14ac:dyDescent="0.35">
      <c r="AU2331" s="4"/>
      <c r="AW2331" s="4"/>
    </row>
    <row r="2332" spans="47:49" x14ac:dyDescent="0.35">
      <c r="AU2332" s="4"/>
      <c r="AW2332" s="4"/>
    </row>
    <row r="2333" spans="47:49" x14ac:dyDescent="0.35">
      <c r="AU2333" s="4"/>
      <c r="AW2333" s="4"/>
    </row>
    <row r="2334" spans="47:49" x14ac:dyDescent="0.35">
      <c r="AU2334" s="4"/>
      <c r="AW2334" s="4"/>
    </row>
    <row r="2335" spans="47:49" x14ac:dyDescent="0.35">
      <c r="AU2335" s="4"/>
      <c r="AW2335" s="4"/>
    </row>
    <row r="2336" spans="47:49" x14ac:dyDescent="0.35">
      <c r="AU2336" s="4"/>
      <c r="AW2336" s="4"/>
    </row>
    <row r="2337" spans="47:49" x14ac:dyDescent="0.35">
      <c r="AU2337" s="4"/>
      <c r="AW2337" s="4"/>
    </row>
    <row r="2338" spans="47:49" x14ac:dyDescent="0.35">
      <c r="AU2338" s="4"/>
      <c r="AW2338" s="4"/>
    </row>
    <row r="2339" spans="47:49" x14ac:dyDescent="0.35">
      <c r="AU2339" s="4"/>
      <c r="AW2339" s="4"/>
    </row>
    <row r="2340" spans="47:49" x14ac:dyDescent="0.35">
      <c r="AU2340" s="4"/>
      <c r="AW2340" s="4"/>
    </row>
    <row r="2341" spans="47:49" x14ac:dyDescent="0.35">
      <c r="AU2341" s="4"/>
      <c r="AW2341" s="4"/>
    </row>
    <row r="2342" spans="47:49" x14ac:dyDescent="0.35">
      <c r="AU2342" s="4"/>
      <c r="AW2342" s="4"/>
    </row>
    <row r="2343" spans="47:49" x14ac:dyDescent="0.35">
      <c r="AU2343" s="4"/>
      <c r="AW2343" s="4"/>
    </row>
    <row r="2344" spans="47:49" x14ac:dyDescent="0.35">
      <c r="AU2344" s="4"/>
      <c r="AW2344" s="4"/>
    </row>
    <row r="2345" spans="47:49" x14ac:dyDescent="0.35">
      <c r="AU2345" s="4"/>
      <c r="AW2345" s="4"/>
    </row>
    <row r="2346" spans="47:49" x14ac:dyDescent="0.35">
      <c r="AU2346" s="4"/>
      <c r="AW2346" s="4"/>
    </row>
    <row r="2347" spans="47:49" x14ac:dyDescent="0.35">
      <c r="AU2347" s="4"/>
      <c r="AW2347" s="4"/>
    </row>
    <row r="2348" spans="47:49" x14ac:dyDescent="0.35">
      <c r="AU2348" s="4"/>
      <c r="AW2348" s="4"/>
    </row>
    <row r="2349" spans="47:49" x14ac:dyDescent="0.35">
      <c r="AU2349" s="4"/>
      <c r="AW2349" s="4"/>
    </row>
    <row r="2350" spans="47:49" x14ac:dyDescent="0.35">
      <c r="AU2350" s="4"/>
      <c r="AW2350" s="4"/>
    </row>
    <row r="2351" spans="47:49" x14ac:dyDescent="0.35">
      <c r="AU2351" s="4"/>
      <c r="AW2351" s="4"/>
    </row>
    <row r="2352" spans="47:49" x14ac:dyDescent="0.35">
      <c r="AU2352" s="4"/>
      <c r="AW2352" s="4"/>
    </row>
    <row r="2353" spans="47:49" x14ac:dyDescent="0.35">
      <c r="AU2353" s="4"/>
      <c r="AW2353" s="4"/>
    </row>
    <row r="2354" spans="47:49" x14ac:dyDescent="0.35">
      <c r="AU2354" s="4"/>
      <c r="AW2354" s="4"/>
    </row>
    <row r="2355" spans="47:49" x14ac:dyDescent="0.35">
      <c r="AU2355" s="4"/>
      <c r="AW2355" s="4"/>
    </row>
    <row r="2356" spans="47:49" x14ac:dyDescent="0.35">
      <c r="AU2356" s="4"/>
      <c r="AW2356" s="4"/>
    </row>
    <row r="2357" spans="47:49" x14ac:dyDescent="0.35">
      <c r="AU2357" s="4"/>
      <c r="AW2357" s="4"/>
    </row>
    <row r="2358" spans="47:49" x14ac:dyDescent="0.35">
      <c r="AU2358" s="4"/>
      <c r="AW2358" s="4"/>
    </row>
    <row r="2359" spans="47:49" x14ac:dyDescent="0.35">
      <c r="AU2359" s="4"/>
      <c r="AW2359" s="4"/>
    </row>
    <row r="2360" spans="47:49" x14ac:dyDescent="0.35">
      <c r="AU2360" s="4"/>
      <c r="AW2360" s="4"/>
    </row>
    <row r="2361" spans="47:49" x14ac:dyDescent="0.35">
      <c r="AU2361" s="4"/>
      <c r="AW2361" s="4"/>
    </row>
    <row r="2362" spans="47:49" x14ac:dyDescent="0.35">
      <c r="AU2362" s="4"/>
      <c r="AW2362" s="4"/>
    </row>
    <row r="2363" spans="47:49" x14ac:dyDescent="0.35">
      <c r="AU2363" s="4"/>
      <c r="AW2363" s="4"/>
    </row>
    <row r="2364" spans="47:49" x14ac:dyDescent="0.35">
      <c r="AU2364" s="4"/>
      <c r="AW2364" s="4"/>
    </row>
    <row r="2365" spans="47:49" x14ac:dyDescent="0.35">
      <c r="AU2365" s="4"/>
      <c r="AW2365" s="4"/>
    </row>
    <row r="2366" spans="47:49" x14ac:dyDescent="0.35">
      <c r="AU2366" s="4"/>
      <c r="AW2366" s="4"/>
    </row>
    <row r="2367" spans="47:49" x14ac:dyDescent="0.35">
      <c r="AU2367" s="4"/>
      <c r="AW2367" s="4"/>
    </row>
    <row r="2368" spans="47:49" x14ac:dyDescent="0.35">
      <c r="AU2368" s="4"/>
      <c r="AW2368" s="4"/>
    </row>
    <row r="2369" spans="47:49" x14ac:dyDescent="0.35">
      <c r="AU2369" s="4"/>
      <c r="AW2369" s="4"/>
    </row>
    <row r="2370" spans="47:49" x14ac:dyDescent="0.35">
      <c r="AU2370" s="4"/>
      <c r="AW2370" s="4"/>
    </row>
    <row r="2371" spans="47:49" x14ac:dyDescent="0.35">
      <c r="AU2371" s="4"/>
      <c r="AW2371" s="4"/>
    </row>
    <row r="2372" spans="47:49" x14ac:dyDescent="0.35">
      <c r="AU2372" s="4"/>
      <c r="AW2372" s="4"/>
    </row>
    <row r="2373" spans="47:49" x14ac:dyDescent="0.35">
      <c r="AU2373" s="4"/>
      <c r="AW2373" s="4"/>
    </row>
    <row r="2374" spans="47:49" x14ac:dyDescent="0.35">
      <c r="AU2374" s="4"/>
      <c r="AW2374" s="4"/>
    </row>
    <row r="2375" spans="47:49" x14ac:dyDescent="0.35">
      <c r="AU2375" s="4"/>
      <c r="AW2375" s="4"/>
    </row>
    <row r="2376" spans="47:49" x14ac:dyDescent="0.35">
      <c r="AU2376" s="4"/>
      <c r="AW2376" s="4"/>
    </row>
    <row r="2377" spans="47:49" x14ac:dyDescent="0.35">
      <c r="AU2377" s="4"/>
      <c r="AW2377" s="4"/>
    </row>
    <row r="2378" spans="47:49" x14ac:dyDescent="0.35">
      <c r="AU2378" s="4"/>
      <c r="AW2378" s="4"/>
    </row>
    <row r="2379" spans="47:49" x14ac:dyDescent="0.35">
      <c r="AU2379" s="4"/>
      <c r="AW2379" s="4"/>
    </row>
    <row r="2380" spans="47:49" x14ac:dyDescent="0.35">
      <c r="AU2380" s="4"/>
      <c r="AW2380" s="4"/>
    </row>
    <row r="2381" spans="47:49" x14ac:dyDescent="0.35">
      <c r="AU2381" s="4"/>
      <c r="AW2381" s="4"/>
    </row>
    <row r="2382" spans="47:49" x14ac:dyDescent="0.35">
      <c r="AU2382" s="4"/>
      <c r="AW2382" s="4"/>
    </row>
    <row r="2383" spans="47:49" x14ac:dyDescent="0.35">
      <c r="AU2383" s="4"/>
      <c r="AW2383" s="4"/>
    </row>
    <row r="2384" spans="47:49" x14ac:dyDescent="0.35">
      <c r="AU2384" s="4"/>
      <c r="AW2384" s="4"/>
    </row>
    <row r="2385" spans="47:49" x14ac:dyDescent="0.35">
      <c r="AU2385" s="4"/>
      <c r="AW2385" s="4"/>
    </row>
    <row r="2386" spans="47:49" x14ac:dyDescent="0.35">
      <c r="AU2386" s="4"/>
      <c r="AW2386" s="4"/>
    </row>
    <row r="2387" spans="47:49" x14ac:dyDescent="0.35">
      <c r="AU2387" s="4"/>
      <c r="AW2387" s="4"/>
    </row>
    <row r="2388" spans="47:49" x14ac:dyDescent="0.35">
      <c r="AU2388" s="4"/>
      <c r="AW2388" s="4"/>
    </row>
    <row r="2389" spans="47:49" x14ac:dyDescent="0.35">
      <c r="AU2389" s="4"/>
      <c r="AW2389" s="4"/>
    </row>
    <row r="2390" spans="47:49" x14ac:dyDescent="0.35">
      <c r="AU2390" s="4"/>
      <c r="AW2390" s="4"/>
    </row>
    <row r="2391" spans="47:49" x14ac:dyDescent="0.35">
      <c r="AU2391" s="4"/>
      <c r="AW2391" s="4"/>
    </row>
    <row r="2392" spans="47:49" x14ac:dyDescent="0.35">
      <c r="AU2392" s="4"/>
      <c r="AW2392" s="4"/>
    </row>
    <row r="2393" spans="47:49" x14ac:dyDescent="0.35">
      <c r="AU2393" s="4"/>
      <c r="AW2393" s="4"/>
    </row>
    <row r="2394" spans="47:49" x14ac:dyDescent="0.35">
      <c r="AU2394" s="4"/>
      <c r="AW2394" s="4"/>
    </row>
    <row r="2395" spans="47:49" x14ac:dyDescent="0.35">
      <c r="AU2395" s="4"/>
      <c r="AW2395" s="4"/>
    </row>
    <row r="2396" spans="47:49" x14ac:dyDescent="0.35">
      <c r="AU2396" s="4"/>
      <c r="AW2396" s="4"/>
    </row>
    <row r="2397" spans="47:49" x14ac:dyDescent="0.35">
      <c r="AU2397" s="4"/>
      <c r="AW2397" s="4"/>
    </row>
    <row r="2398" spans="47:49" x14ac:dyDescent="0.35">
      <c r="AU2398" s="4"/>
      <c r="AW2398" s="4"/>
    </row>
    <row r="2399" spans="47:49" x14ac:dyDescent="0.35">
      <c r="AU2399" s="4"/>
      <c r="AW2399" s="4"/>
    </row>
    <row r="2400" spans="47:49" x14ac:dyDescent="0.35">
      <c r="AU2400" s="4"/>
      <c r="AW2400" s="4"/>
    </row>
    <row r="2401" spans="47:49" x14ac:dyDescent="0.35">
      <c r="AU2401" s="4"/>
      <c r="AW2401" s="4"/>
    </row>
    <row r="2402" spans="47:49" x14ac:dyDescent="0.35">
      <c r="AU2402" s="4"/>
      <c r="AW2402" s="4"/>
    </row>
    <row r="2403" spans="47:49" x14ac:dyDescent="0.35">
      <c r="AU2403" s="4"/>
      <c r="AW2403" s="4"/>
    </row>
    <row r="2404" spans="47:49" x14ac:dyDescent="0.35">
      <c r="AU2404" s="4"/>
      <c r="AW2404" s="4"/>
    </row>
    <row r="2405" spans="47:49" x14ac:dyDescent="0.35">
      <c r="AU2405" s="4"/>
      <c r="AW2405" s="4"/>
    </row>
    <row r="2406" spans="47:49" x14ac:dyDescent="0.35">
      <c r="AU2406" s="4"/>
      <c r="AW2406" s="4"/>
    </row>
    <row r="2407" spans="47:49" x14ac:dyDescent="0.35">
      <c r="AU2407" s="4"/>
      <c r="AW2407" s="4"/>
    </row>
    <row r="2408" spans="47:49" x14ac:dyDescent="0.35">
      <c r="AU2408" s="4"/>
      <c r="AW2408" s="4"/>
    </row>
    <row r="2409" spans="47:49" x14ac:dyDescent="0.35">
      <c r="AU2409" s="4"/>
      <c r="AW2409" s="4"/>
    </row>
    <row r="2410" spans="47:49" x14ac:dyDescent="0.35">
      <c r="AU2410" s="4"/>
      <c r="AW2410" s="4"/>
    </row>
    <row r="2411" spans="47:49" x14ac:dyDescent="0.35">
      <c r="AU2411" s="4"/>
      <c r="AW2411" s="4"/>
    </row>
    <row r="2412" spans="47:49" x14ac:dyDescent="0.35">
      <c r="AU2412" s="4"/>
      <c r="AW2412" s="4"/>
    </row>
    <row r="2413" spans="47:49" x14ac:dyDescent="0.35">
      <c r="AU2413" s="4"/>
      <c r="AW2413" s="4"/>
    </row>
    <row r="2414" spans="47:49" x14ac:dyDescent="0.35">
      <c r="AU2414" s="4"/>
      <c r="AW2414" s="4"/>
    </row>
    <row r="2415" spans="47:49" x14ac:dyDescent="0.35">
      <c r="AU2415" s="4"/>
      <c r="AW2415" s="4"/>
    </row>
    <row r="2416" spans="47:49" x14ac:dyDescent="0.35">
      <c r="AU2416" s="4"/>
      <c r="AW2416" s="4"/>
    </row>
    <row r="2417" spans="47:49" x14ac:dyDescent="0.35">
      <c r="AU2417" s="4"/>
      <c r="AW2417" s="4"/>
    </row>
    <row r="2418" spans="47:49" x14ac:dyDescent="0.35">
      <c r="AU2418" s="4"/>
      <c r="AW2418" s="4"/>
    </row>
    <row r="2419" spans="47:49" x14ac:dyDescent="0.35">
      <c r="AU2419" s="4"/>
      <c r="AW2419" s="4"/>
    </row>
    <row r="2420" spans="47:49" x14ac:dyDescent="0.35">
      <c r="AU2420" s="4"/>
      <c r="AW2420" s="4"/>
    </row>
    <row r="2421" spans="47:49" x14ac:dyDescent="0.35">
      <c r="AU2421" s="4"/>
      <c r="AW2421" s="4"/>
    </row>
    <row r="2422" spans="47:49" x14ac:dyDescent="0.35">
      <c r="AU2422" s="4"/>
      <c r="AW2422" s="4"/>
    </row>
    <row r="2423" spans="47:49" x14ac:dyDescent="0.35">
      <c r="AU2423" s="4"/>
      <c r="AW2423" s="4"/>
    </row>
    <row r="2424" spans="47:49" x14ac:dyDescent="0.35">
      <c r="AU2424" s="4"/>
      <c r="AW2424" s="4"/>
    </row>
    <row r="2425" spans="47:49" x14ac:dyDescent="0.35">
      <c r="AU2425" s="4"/>
      <c r="AW2425" s="4"/>
    </row>
    <row r="2426" spans="47:49" x14ac:dyDescent="0.35">
      <c r="AU2426" s="4"/>
      <c r="AW2426" s="4"/>
    </row>
    <row r="2427" spans="47:49" x14ac:dyDescent="0.35">
      <c r="AU2427" s="4"/>
      <c r="AW2427" s="4"/>
    </row>
    <row r="2428" spans="47:49" x14ac:dyDescent="0.35">
      <c r="AU2428" s="4"/>
      <c r="AW2428" s="4"/>
    </row>
    <row r="2429" spans="47:49" x14ac:dyDescent="0.35">
      <c r="AU2429" s="4"/>
      <c r="AW2429" s="4"/>
    </row>
    <row r="2430" spans="47:49" x14ac:dyDescent="0.35">
      <c r="AU2430" s="4"/>
      <c r="AW2430" s="4"/>
    </row>
    <row r="2431" spans="47:49" x14ac:dyDescent="0.35">
      <c r="AU2431" s="4"/>
      <c r="AW2431" s="4"/>
    </row>
    <row r="2432" spans="47:49" x14ac:dyDescent="0.35">
      <c r="AU2432" s="4"/>
      <c r="AW2432" s="4"/>
    </row>
    <row r="2433" spans="47:49" x14ac:dyDescent="0.35">
      <c r="AU2433" s="4"/>
      <c r="AW2433" s="4"/>
    </row>
    <row r="2434" spans="47:49" x14ac:dyDescent="0.35">
      <c r="AU2434" s="4"/>
      <c r="AW2434" s="4"/>
    </row>
    <row r="2435" spans="47:49" x14ac:dyDescent="0.35">
      <c r="AU2435" s="4"/>
      <c r="AW2435" s="4"/>
    </row>
    <row r="2436" spans="47:49" x14ac:dyDescent="0.35">
      <c r="AU2436" s="4"/>
      <c r="AW2436" s="4"/>
    </row>
    <row r="2437" spans="47:49" x14ac:dyDescent="0.35">
      <c r="AU2437" s="4"/>
      <c r="AW2437" s="4"/>
    </row>
    <row r="2438" spans="47:49" x14ac:dyDescent="0.35">
      <c r="AU2438" s="4"/>
      <c r="AW2438" s="4"/>
    </row>
    <row r="2439" spans="47:49" x14ac:dyDescent="0.35">
      <c r="AU2439" s="4"/>
      <c r="AW2439" s="4"/>
    </row>
    <row r="2440" spans="47:49" x14ac:dyDescent="0.35">
      <c r="AU2440" s="4"/>
      <c r="AW2440" s="4"/>
    </row>
    <row r="2441" spans="47:49" x14ac:dyDescent="0.35">
      <c r="AU2441" s="4"/>
      <c r="AW2441" s="4"/>
    </row>
    <row r="2442" spans="47:49" x14ac:dyDescent="0.35">
      <c r="AU2442" s="4"/>
      <c r="AW2442" s="4"/>
    </row>
    <row r="2443" spans="47:49" x14ac:dyDescent="0.35">
      <c r="AU2443" s="4"/>
      <c r="AW2443" s="4"/>
    </row>
    <row r="2444" spans="47:49" x14ac:dyDescent="0.35">
      <c r="AU2444" s="4"/>
      <c r="AW2444" s="4"/>
    </row>
    <row r="2445" spans="47:49" x14ac:dyDescent="0.35">
      <c r="AU2445" s="4"/>
      <c r="AW2445" s="4"/>
    </row>
    <row r="2446" spans="47:49" x14ac:dyDescent="0.35">
      <c r="AU2446" s="4"/>
      <c r="AW2446" s="4"/>
    </row>
    <row r="2447" spans="47:49" x14ac:dyDescent="0.35">
      <c r="AU2447" s="4"/>
      <c r="AW2447" s="4"/>
    </row>
    <row r="2448" spans="47:49" x14ac:dyDescent="0.35">
      <c r="AU2448" s="4"/>
      <c r="AW2448" s="4"/>
    </row>
    <row r="2449" spans="47:49" x14ac:dyDescent="0.35">
      <c r="AU2449" s="4"/>
      <c r="AW2449" s="4"/>
    </row>
    <row r="2450" spans="47:49" x14ac:dyDescent="0.35">
      <c r="AU2450" s="4"/>
      <c r="AW2450" s="4"/>
    </row>
    <row r="2451" spans="47:49" x14ac:dyDescent="0.35">
      <c r="AU2451" s="4"/>
      <c r="AW2451" s="4"/>
    </row>
    <row r="2452" spans="47:49" x14ac:dyDescent="0.35">
      <c r="AU2452" s="4"/>
      <c r="AW2452" s="4"/>
    </row>
    <row r="2453" spans="47:49" x14ac:dyDescent="0.35">
      <c r="AU2453" s="4"/>
      <c r="AW2453" s="4"/>
    </row>
    <row r="2454" spans="47:49" x14ac:dyDescent="0.35">
      <c r="AU2454" s="4"/>
      <c r="AW2454" s="4"/>
    </row>
    <row r="2455" spans="47:49" x14ac:dyDescent="0.35">
      <c r="AU2455" s="4"/>
      <c r="AW2455" s="4"/>
    </row>
    <row r="2456" spans="47:49" x14ac:dyDescent="0.35">
      <c r="AU2456" s="4"/>
      <c r="AW2456" s="4"/>
    </row>
    <row r="2457" spans="47:49" x14ac:dyDescent="0.35">
      <c r="AU2457" s="4"/>
      <c r="AW2457" s="4"/>
    </row>
    <row r="2458" spans="47:49" x14ac:dyDescent="0.35">
      <c r="AU2458" s="4"/>
      <c r="AW2458" s="4"/>
    </row>
    <row r="2459" spans="47:49" x14ac:dyDescent="0.35">
      <c r="AU2459" s="4"/>
      <c r="AW2459" s="4"/>
    </row>
    <row r="2460" spans="47:49" x14ac:dyDescent="0.35">
      <c r="AU2460" s="4"/>
      <c r="AW2460" s="4"/>
    </row>
    <row r="2461" spans="47:49" x14ac:dyDescent="0.35">
      <c r="AU2461" s="4"/>
      <c r="AW2461" s="4"/>
    </row>
    <row r="2462" spans="47:49" x14ac:dyDescent="0.35">
      <c r="AU2462" s="4"/>
      <c r="AW2462" s="4"/>
    </row>
    <row r="2463" spans="47:49" x14ac:dyDescent="0.35">
      <c r="AU2463" s="4"/>
      <c r="AW2463" s="4"/>
    </row>
    <row r="2464" spans="47:49" x14ac:dyDescent="0.35">
      <c r="AU2464" s="4"/>
      <c r="AW2464" s="4"/>
    </row>
    <row r="2465" spans="47:49" x14ac:dyDescent="0.35">
      <c r="AU2465" s="4"/>
      <c r="AW2465" s="4"/>
    </row>
    <row r="2466" spans="47:49" x14ac:dyDescent="0.35">
      <c r="AU2466" s="4"/>
      <c r="AW2466" s="4"/>
    </row>
    <row r="2467" spans="47:49" x14ac:dyDescent="0.35">
      <c r="AU2467" s="4"/>
      <c r="AW2467" s="4"/>
    </row>
    <row r="2468" spans="47:49" x14ac:dyDescent="0.35">
      <c r="AU2468" s="4"/>
      <c r="AW2468" s="4"/>
    </row>
    <row r="2469" spans="47:49" x14ac:dyDescent="0.35">
      <c r="AU2469" s="4"/>
      <c r="AW2469" s="4"/>
    </row>
    <row r="2470" spans="47:49" x14ac:dyDescent="0.35">
      <c r="AU2470" s="4"/>
      <c r="AW2470" s="4"/>
    </row>
    <row r="2471" spans="47:49" x14ac:dyDescent="0.35">
      <c r="AU2471" s="4"/>
      <c r="AW2471" s="4"/>
    </row>
    <row r="2472" spans="47:49" x14ac:dyDescent="0.35">
      <c r="AU2472" s="4"/>
      <c r="AW2472" s="4"/>
    </row>
    <row r="2473" spans="47:49" x14ac:dyDescent="0.35">
      <c r="AU2473" s="4"/>
      <c r="AW2473" s="4"/>
    </row>
    <row r="2474" spans="47:49" x14ac:dyDescent="0.35">
      <c r="AU2474" s="4"/>
      <c r="AW2474" s="4"/>
    </row>
    <row r="2475" spans="47:49" x14ac:dyDescent="0.35">
      <c r="AU2475" s="4"/>
      <c r="AW2475" s="4"/>
    </row>
    <row r="2476" spans="47:49" x14ac:dyDescent="0.35">
      <c r="AU2476" s="4"/>
      <c r="AW2476" s="4"/>
    </row>
    <row r="2477" spans="47:49" x14ac:dyDescent="0.35">
      <c r="AU2477" s="4"/>
      <c r="AW2477" s="4"/>
    </row>
    <row r="2478" spans="47:49" x14ac:dyDescent="0.35">
      <c r="AU2478" s="4"/>
      <c r="AW2478" s="4"/>
    </row>
    <row r="2479" spans="47:49" x14ac:dyDescent="0.35">
      <c r="AU2479" s="4"/>
      <c r="AW2479" s="4"/>
    </row>
    <row r="2480" spans="47:49" x14ac:dyDescent="0.35">
      <c r="AU2480" s="4"/>
      <c r="AW2480" s="4"/>
    </row>
    <row r="2481" spans="47:49" x14ac:dyDescent="0.35">
      <c r="AU2481" s="4"/>
      <c r="AW2481" s="4"/>
    </row>
    <row r="2482" spans="47:49" x14ac:dyDescent="0.35">
      <c r="AU2482" s="4"/>
      <c r="AW2482" s="4"/>
    </row>
    <row r="2483" spans="47:49" x14ac:dyDescent="0.35">
      <c r="AU2483" s="4"/>
      <c r="AW2483" s="4"/>
    </row>
    <row r="2484" spans="47:49" x14ac:dyDescent="0.35">
      <c r="AU2484" s="4"/>
      <c r="AW2484" s="4"/>
    </row>
    <row r="2485" spans="47:49" x14ac:dyDescent="0.35">
      <c r="AU2485" s="4"/>
      <c r="AW2485" s="4"/>
    </row>
    <row r="2486" spans="47:49" x14ac:dyDescent="0.35">
      <c r="AU2486" s="4"/>
      <c r="AW2486" s="4"/>
    </row>
    <row r="2487" spans="47:49" x14ac:dyDescent="0.35">
      <c r="AU2487" s="4"/>
      <c r="AW2487" s="4"/>
    </row>
    <row r="2488" spans="47:49" x14ac:dyDescent="0.35">
      <c r="AU2488" s="4"/>
      <c r="AW2488" s="4"/>
    </row>
    <row r="2489" spans="47:49" x14ac:dyDescent="0.35">
      <c r="AU2489" s="4"/>
      <c r="AW2489" s="4"/>
    </row>
    <row r="2490" spans="47:49" x14ac:dyDescent="0.35">
      <c r="AU2490" s="4"/>
      <c r="AW2490" s="4"/>
    </row>
    <row r="2491" spans="47:49" x14ac:dyDescent="0.35">
      <c r="AU2491" s="4"/>
      <c r="AW2491" s="4"/>
    </row>
    <row r="2492" spans="47:49" x14ac:dyDescent="0.35">
      <c r="AU2492" s="4"/>
      <c r="AW2492" s="4"/>
    </row>
    <row r="2493" spans="47:49" x14ac:dyDescent="0.35">
      <c r="AU2493" s="4"/>
      <c r="AW2493" s="4"/>
    </row>
    <row r="2494" spans="47:49" x14ac:dyDescent="0.35">
      <c r="AU2494" s="4"/>
      <c r="AW2494" s="4"/>
    </row>
    <row r="2495" spans="47:49" x14ac:dyDescent="0.35">
      <c r="AU2495" s="4"/>
      <c r="AW2495" s="4"/>
    </row>
    <row r="2496" spans="47:49" x14ac:dyDescent="0.35">
      <c r="AU2496" s="4"/>
      <c r="AW2496" s="4"/>
    </row>
    <row r="2497" spans="47:49" x14ac:dyDescent="0.35">
      <c r="AU2497" s="4"/>
      <c r="AW2497" s="4"/>
    </row>
    <row r="2498" spans="47:49" x14ac:dyDescent="0.35">
      <c r="AU2498" s="4"/>
      <c r="AW2498" s="4"/>
    </row>
    <row r="2499" spans="47:49" x14ac:dyDescent="0.35">
      <c r="AU2499" s="4"/>
      <c r="AW2499" s="4"/>
    </row>
    <row r="2500" spans="47:49" x14ac:dyDescent="0.35">
      <c r="AU2500" s="4"/>
      <c r="AW2500" s="4"/>
    </row>
    <row r="2501" spans="47:49" x14ac:dyDescent="0.35">
      <c r="AU2501" s="4"/>
      <c r="AW2501" s="4"/>
    </row>
    <row r="2502" spans="47:49" x14ac:dyDescent="0.35">
      <c r="AU2502" s="4"/>
      <c r="AW2502" s="4"/>
    </row>
    <row r="2503" spans="47:49" x14ac:dyDescent="0.35">
      <c r="AU2503" s="4"/>
      <c r="AW2503" s="4"/>
    </row>
    <row r="2504" spans="47:49" x14ac:dyDescent="0.35">
      <c r="AU2504" s="4"/>
      <c r="AW2504" s="4"/>
    </row>
    <row r="2505" spans="47:49" x14ac:dyDescent="0.35">
      <c r="AU2505" s="4"/>
      <c r="AW2505" s="4"/>
    </row>
    <row r="2506" spans="47:49" x14ac:dyDescent="0.35">
      <c r="AU2506" s="4"/>
      <c r="AW2506" s="4"/>
    </row>
    <row r="2507" spans="47:49" x14ac:dyDescent="0.35">
      <c r="AU2507" s="4"/>
      <c r="AW2507" s="4"/>
    </row>
    <row r="2508" spans="47:49" x14ac:dyDescent="0.35">
      <c r="AU2508" s="4"/>
      <c r="AW2508" s="4"/>
    </row>
    <row r="2509" spans="47:49" x14ac:dyDescent="0.35">
      <c r="AU2509" s="4"/>
      <c r="AW2509" s="4"/>
    </row>
    <row r="2510" spans="47:49" x14ac:dyDescent="0.35">
      <c r="AU2510" s="4"/>
      <c r="AW2510" s="4"/>
    </row>
    <row r="2511" spans="47:49" x14ac:dyDescent="0.35">
      <c r="AU2511" s="4"/>
      <c r="AW2511" s="4"/>
    </row>
    <row r="2512" spans="47:49" x14ac:dyDescent="0.35">
      <c r="AU2512" s="4"/>
      <c r="AW2512" s="4"/>
    </row>
    <row r="2513" spans="47:49" x14ac:dyDescent="0.35">
      <c r="AU2513" s="4"/>
      <c r="AW2513" s="4"/>
    </row>
    <row r="2514" spans="47:49" x14ac:dyDescent="0.35">
      <c r="AU2514" s="4"/>
      <c r="AW2514" s="4"/>
    </row>
    <row r="2515" spans="47:49" x14ac:dyDescent="0.35">
      <c r="AU2515" s="4"/>
      <c r="AW2515" s="4"/>
    </row>
    <row r="2516" spans="47:49" x14ac:dyDescent="0.35">
      <c r="AU2516" s="4"/>
      <c r="AW2516" s="4"/>
    </row>
    <row r="2517" spans="47:49" x14ac:dyDescent="0.35">
      <c r="AU2517" s="4"/>
      <c r="AW2517" s="4"/>
    </row>
    <row r="2518" spans="47:49" x14ac:dyDescent="0.35">
      <c r="AU2518" s="4"/>
      <c r="AW2518" s="4"/>
    </row>
    <row r="2519" spans="47:49" x14ac:dyDescent="0.35">
      <c r="AU2519" s="4"/>
      <c r="AW2519" s="4"/>
    </row>
    <row r="2520" spans="47:49" x14ac:dyDescent="0.35">
      <c r="AU2520" s="4"/>
      <c r="AW2520" s="4"/>
    </row>
    <row r="2521" spans="47:49" x14ac:dyDescent="0.35">
      <c r="AU2521" s="4"/>
      <c r="AW2521" s="4"/>
    </row>
    <row r="2522" spans="47:49" x14ac:dyDescent="0.35">
      <c r="AU2522" s="4"/>
      <c r="AW2522" s="4"/>
    </row>
    <row r="2523" spans="47:49" x14ac:dyDescent="0.35">
      <c r="AU2523" s="4"/>
      <c r="AW2523" s="4"/>
    </row>
    <row r="2524" spans="47:49" x14ac:dyDescent="0.35">
      <c r="AU2524" s="4"/>
      <c r="AW2524" s="4"/>
    </row>
    <row r="2525" spans="47:49" x14ac:dyDescent="0.35">
      <c r="AU2525" s="4"/>
      <c r="AW2525" s="4"/>
    </row>
    <row r="2526" spans="47:49" x14ac:dyDescent="0.35">
      <c r="AU2526" s="4"/>
      <c r="AW2526" s="4"/>
    </row>
    <row r="2527" spans="47:49" x14ac:dyDescent="0.35">
      <c r="AU2527" s="4"/>
      <c r="AW2527" s="4"/>
    </row>
    <row r="2528" spans="47:49" x14ac:dyDescent="0.35">
      <c r="AU2528" s="4"/>
      <c r="AW2528" s="4"/>
    </row>
    <row r="2529" spans="47:49" x14ac:dyDescent="0.35">
      <c r="AU2529" s="4"/>
      <c r="AW2529" s="4"/>
    </row>
    <row r="2530" spans="47:49" x14ac:dyDescent="0.35">
      <c r="AU2530" s="4"/>
      <c r="AW2530" s="4"/>
    </row>
    <row r="2531" spans="47:49" x14ac:dyDescent="0.35">
      <c r="AU2531" s="4"/>
      <c r="AW2531" s="4"/>
    </row>
    <row r="2532" spans="47:49" x14ac:dyDescent="0.35">
      <c r="AU2532" s="4"/>
      <c r="AW2532" s="4"/>
    </row>
    <row r="2533" spans="47:49" x14ac:dyDescent="0.35">
      <c r="AU2533" s="4"/>
      <c r="AW2533" s="4"/>
    </row>
    <row r="2534" spans="47:49" x14ac:dyDescent="0.35">
      <c r="AU2534" s="4"/>
      <c r="AW2534" s="4"/>
    </row>
    <row r="2535" spans="47:49" x14ac:dyDescent="0.35">
      <c r="AU2535" s="4"/>
      <c r="AW2535" s="4"/>
    </row>
    <row r="2536" spans="47:49" x14ac:dyDescent="0.35">
      <c r="AU2536" s="4"/>
      <c r="AW2536" s="4"/>
    </row>
    <row r="2537" spans="47:49" x14ac:dyDescent="0.35">
      <c r="AU2537" s="4"/>
      <c r="AW2537" s="4"/>
    </row>
    <row r="2538" spans="47:49" x14ac:dyDescent="0.35">
      <c r="AU2538" s="4"/>
      <c r="AW2538" s="4"/>
    </row>
    <row r="2539" spans="47:49" x14ac:dyDescent="0.35">
      <c r="AU2539" s="4"/>
      <c r="AW2539" s="4"/>
    </row>
    <row r="2540" spans="47:49" x14ac:dyDescent="0.35">
      <c r="AU2540" s="4"/>
      <c r="AW2540" s="4"/>
    </row>
    <row r="2541" spans="47:49" x14ac:dyDescent="0.35">
      <c r="AU2541" s="4"/>
      <c r="AW2541" s="4"/>
    </row>
    <row r="2542" spans="47:49" x14ac:dyDescent="0.35">
      <c r="AU2542" s="4"/>
      <c r="AW2542" s="4"/>
    </row>
    <row r="2543" spans="47:49" x14ac:dyDescent="0.35">
      <c r="AU2543" s="4"/>
      <c r="AW2543" s="4"/>
    </row>
    <row r="2544" spans="47:49" x14ac:dyDescent="0.35">
      <c r="AU2544" s="4"/>
      <c r="AW2544" s="4"/>
    </row>
    <row r="2545" spans="47:49" x14ac:dyDescent="0.35">
      <c r="AU2545" s="4"/>
      <c r="AW2545" s="4"/>
    </row>
    <row r="2546" spans="47:49" x14ac:dyDescent="0.35">
      <c r="AU2546" s="4"/>
      <c r="AW2546" s="4"/>
    </row>
    <row r="2547" spans="47:49" x14ac:dyDescent="0.35">
      <c r="AU2547" s="4"/>
      <c r="AW2547" s="4"/>
    </row>
    <row r="2548" spans="47:49" x14ac:dyDescent="0.35">
      <c r="AU2548" s="4"/>
      <c r="AW2548" s="4"/>
    </row>
    <row r="2549" spans="47:49" x14ac:dyDescent="0.35">
      <c r="AU2549" s="4"/>
      <c r="AW2549" s="4"/>
    </row>
    <row r="2550" spans="47:49" x14ac:dyDescent="0.35">
      <c r="AU2550" s="4"/>
      <c r="AW2550" s="4"/>
    </row>
    <row r="2551" spans="47:49" x14ac:dyDescent="0.35">
      <c r="AU2551" s="4"/>
      <c r="AW2551" s="4"/>
    </row>
    <row r="2552" spans="47:49" x14ac:dyDescent="0.35">
      <c r="AU2552" s="4"/>
      <c r="AW2552" s="4"/>
    </row>
    <row r="2553" spans="47:49" x14ac:dyDescent="0.35">
      <c r="AU2553" s="4"/>
      <c r="AW2553" s="4"/>
    </row>
    <row r="2554" spans="47:49" x14ac:dyDescent="0.35">
      <c r="AU2554" s="4"/>
      <c r="AW2554" s="4"/>
    </row>
    <row r="2555" spans="47:49" x14ac:dyDescent="0.35">
      <c r="AU2555" s="4"/>
      <c r="AW2555" s="4"/>
    </row>
    <row r="2556" spans="47:49" x14ac:dyDescent="0.35">
      <c r="AU2556" s="4"/>
      <c r="AW2556" s="4"/>
    </row>
    <row r="2557" spans="47:49" x14ac:dyDescent="0.35">
      <c r="AU2557" s="4"/>
      <c r="AW2557" s="4"/>
    </row>
    <row r="2558" spans="47:49" x14ac:dyDescent="0.35">
      <c r="AU2558" s="4"/>
      <c r="AW2558" s="4"/>
    </row>
    <row r="2559" spans="47:49" x14ac:dyDescent="0.35">
      <c r="AU2559" s="4"/>
      <c r="AW2559" s="4"/>
    </row>
    <row r="2560" spans="47:49" x14ac:dyDescent="0.35">
      <c r="AU2560" s="4"/>
      <c r="AW2560" s="4"/>
    </row>
    <row r="2561" spans="47:49" x14ac:dyDescent="0.35">
      <c r="AU2561" s="4"/>
      <c r="AW2561" s="4"/>
    </row>
    <row r="2562" spans="47:49" x14ac:dyDescent="0.35">
      <c r="AU2562" s="4"/>
      <c r="AW2562" s="4"/>
    </row>
    <row r="2563" spans="47:49" x14ac:dyDescent="0.35">
      <c r="AU2563" s="4"/>
      <c r="AW2563" s="4"/>
    </row>
    <row r="2564" spans="47:49" x14ac:dyDescent="0.35">
      <c r="AU2564" s="4"/>
      <c r="AW2564" s="4"/>
    </row>
    <row r="2565" spans="47:49" x14ac:dyDescent="0.35">
      <c r="AU2565" s="4"/>
      <c r="AW2565" s="4"/>
    </row>
    <row r="2566" spans="47:49" x14ac:dyDescent="0.35">
      <c r="AU2566" s="4"/>
      <c r="AW2566" s="4"/>
    </row>
    <row r="2567" spans="47:49" x14ac:dyDescent="0.35">
      <c r="AU2567" s="4"/>
      <c r="AW2567" s="4"/>
    </row>
    <row r="2568" spans="47:49" x14ac:dyDescent="0.35">
      <c r="AU2568" s="4"/>
      <c r="AW2568" s="4"/>
    </row>
    <row r="2569" spans="47:49" x14ac:dyDescent="0.35">
      <c r="AU2569" s="4"/>
      <c r="AW2569" s="4"/>
    </row>
    <row r="2570" spans="47:49" x14ac:dyDescent="0.35">
      <c r="AU2570" s="4"/>
      <c r="AW2570" s="4"/>
    </row>
    <row r="2571" spans="47:49" x14ac:dyDescent="0.35">
      <c r="AU2571" s="4"/>
      <c r="AW2571" s="4"/>
    </row>
    <row r="2572" spans="47:49" x14ac:dyDescent="0.35">
      <c r="AU2572" s="4"/>
      <c r="AW2572" s="4"/>
    </row>
    <row r="2573" spans="47:49" x14ac:dyDescent="0.35">
      <c r="AU2573" s="4"/>
      <c r="AW2573" s="4"/>
    </row>
    <row r="2574" spans="47:49" x14ac:dyDescent="0.35">
      <c r="AU2574" s="4"/>
      <c r="AW2574" s="4"/>
    </row>
    <row r="2575" spans="47:49" x14ac:dyDescent="0.35">
      <c r="AU2575" s="4"/>
      <c r="AW2575" s="4"/>
    </row>
    <row r="2576" spans="47:49" x14ac:dyDescent="0.35">
      <c r="AU2576" s="4"/>
      <c r="AW2576" s="4"/>
    </row>
    <row r="2577" spans="47:49" x14ac:dyDescent="0.35">
      <c r="AU2577" s="4"/>
      <c r="AW2577" s="4"/>
    </row>
    <row r="2578" spans="47:49" x14ac:dyDescent="0.35">
      <c r="AU2578" s="4"/>
      <c r="AW2578" s="4"/>
    </row>
    <row r="2579" spans="47:49" x14ac:dyDescent="0.35">
      <c r="AU2579" s="4"/>
      <c r="AW2579" s="4"/>
    </row>
    <row r="2580" spans="47:49" x14ac:dyDescent="0.35">
      <c r="AU2580" s="4"/>
      <c r="AW2580" s="4"/>
    </row>
    <row r="2581" spans="47:49" x14ac:dyDescent="0.35">
      <c r="AU2581" s="4"/>
      <c r="AW2581" s="4"/>
    </row>
    <row r="2582" spans="47:49" x14ac:dyDescent="0.35">
      <c r="AU2582" s="4"/>
      <c r="AW2582" s="4"/>
    </row>
    <row r="2583" spans="47:49" x14ac:dyDescent="0.35">
      <c r="AU2583" s="4"/>
      <c r="AW2583" s="4"/>
    </row>
    <row r="2584" spans="47:49" x14ac:dyDescent="0.35">
      <c r="AU2584" s="4"/>
      <c r="AW2584" s="4"/>
    </row>
    <row r="2585" spans="47:49" x14ac:dyDescent="0.35">
      <c r="AU2585" s="4"/>
      <c r="AW2585" s="4"/>
    </row>
    <row r="2586" spans="47:49" x14ac:dyDescent="0.35">
      <c r="AU2586" s="4"/>
      <c r="AW2586" s="4"/>
    </row>
    <row r="2587" spans="47:49" x14ac:dyDescent="0.35">
      <c r="AU2587" s="4"/>
      <c r="AW2587" s="4"/>
    </row>
    <row r="2588" spans="47:49" x14ac:dyDescent="0.35">
      <c r="AU2588" s="4"/>
      <c r="AW2588" s="4"/>
    </row>
    <row r="2589" spans="47:49" x14ac:dyDescent="0.35">
      <c r="AU2589" s="4"/>
      <c r="AW2589" s="4"/>
    </row>
    <row r="2590" spans="47:49" x14ac:dyDescent="0.35">
      <c r="AU2590" s="4"/>
      <c r="AW2590" s="4"/>
    </row>
    <row r="2591" spans="47:49" x14ac:dyDescent="0.35">
      <c r="AU2591" s="4"/>
      <c r="AW2591" s="4"/>
    </row>
    <row r="2592" spans="47:49" x14ac:dyDescent="0.35">
      <c r="AU2592" s="4"/>
      <c r="AW2592" s="4"/>
    </row>
    <row r="2593" spans="47:49" x14ac:dyDescent="0.35">
      <c r="AU2593" s="4"/>
      <c r="AW2593" s="4"/>
    </row>
    <row r="2594" spans="47:49" x14ac:dyDescent="0.35">
      <c r="AU2594" s="4"/>
      <c r="AW2594" s="4"/>
    </row>
    <row r="2595" spans="47:49" x14ac:dyDescent="0.35">
      <c r="AU2595" s="4"/>
      <c r="AW2595" s="4"/>
    </row>
    <row r="2596" spans="47:49" x14ac:dyDescent="0.35">
      <c r="AU2596" s="4"/>
      <c r="AW2596" s="4"/>
    </row>
    <row r="2597" spans="47:49" x14ac:dyDescent="0.35">
      <c r="AU2597" s="4"/>
      <c r="AW2597" s="4"/>
    </row>
    <row r="2598" spans="47:49" x14ac:dyDescent="0.35">
      <c r="AU2598" s="4"/>
      <c r="AW2598" s="4"/>
    </row>
    <row r="2599" spans="47:49" x14ac:dyDescent="0.35">
      <c r="AU2599" s="4"/>
      <c r="AW2599" s="4"/>
    </row>
    <row r="2600" spans="47:49" x14ac:dyDescent="0.35">
      <c r="AU2600" s="4"/>
      <c r="AW2600" s="4"/>
    </row>
    <row r="2601" spans="47:49" x14ac:dyDescent="0.35">
      <c r="AU2601" s="4"/>
      <c r="AW2601" s="4"/>
    </row>
    <row r="2602" spans="47:49" x14ac:dyDescent="0.35">
      <c r="AU2602" s="4"/>
      <c r="AW2602" s="4"/>
    </row>
    <row r="2603" spans="47:49" x14ac:dyDescent="0.35">
      <c r="AU2603" s="4"/>
      <c r="AW2603" s="4"/>
    </row>
    <row r="2604" spans="47:49" x14ac:dyDescent="0.35">
      <c r="AU2604" s="4"/>
      <c r="AW2604" s="4"/>
    </row>
    <row r="2605" spans="47:49" x14ac:dyDescent="0.35">
      <c r="AU2605" s="4"/>
      <c r="AW2605" s="4"/>
    </row>
    <row r="2606" spans="47:49" x14ac:dyDescent="0.35">
      <c r="AU2606" s="4"/>
      <c r="AW2606" s="4"/>
    </row>
    <row r="2607" spans="47:49" x14ac:dyDescent="0.35">
      <c r="AU2607" s="4"/>
      <c r="AW2607" s="4"/>
    </row>
    <row r="2608" spans="47:49" x14ac:dyDescent="0.35">
      <c r="AU2608" s="4"/>
      <c r="AW2608" s="4"/>
    </row>
    <row r="2609" spans="47:49" x14ac:dyDescent="0.35">
      <c r="AU2609" s="4"/>
      <c r="AW2609" s="4"/>
    </row>
    <row r="2610" spans="47:49" x14ac:dyDescent="0.35">
      <c r="AU2610" s="4"/>
      <c r="AW2610" s="4"/>
    </row>
    <row r="2611" spans="47:49" x14ac:dyDescent="0.35">
      <c r="AU2611" s="4"/>
      <c r="AW2611" s="4"/>
    </row>
    <row r="2612" spans="47:49" x14ac:dyDescent="0.35">
      <c r="AU2612" s="4"/>
      <c r="AW2612" s="4"/>
    </row>
    <row r="2613" spans="47:49" x14ac:dyDescent="0.35">
      <c r="AU2613" s="4"/>
      <c r="AW2613" s="4"/>
    </row>
    <row r="2614" spans="47:49" x14ac:dyDescent="0.35">
      <c r="AU2614" s="4"/>
      <c r="AW2614" s="4"/>
    </row>
    <row r="2615" spans="47:49" x14ac:dyDescent="0.35">
      <c r="AU2615" s="4"/>
      <c r="AW2615" s="4"/>
    </row>
    <row r="2616" spans="47:49" x14ac:dyDescent="0.35">
      <c r="AU2616" s="4"/>
      <c r="AW2616" s="4"/>
    </row>
    <row r="2617" spans="47:49" x14ac:dyDescent="0.35">
      <c r="AU2617" s="4"/>
      <c r="AW2617" s="4"/>
    </row>
    <row r="2618" spans="47:49" x14ac:dyDescent="0.35">
      <c r="AU2618" s="4"/>
      <c r="AW2618" s="4"/>
    </row>
    <row r="2619" spans="47:49" x14ac:dyDescent="0.35">
      <c r="AU2619" s="4"/>
      <c r="AW2619" s="4"/>
    </row>
    <row r="2620" spans="47:49" x14ac:dyDescent="0.35">
      <c r="AU2620" s="4"/>
      <c r="AW2620" s="4"/>
    </row>
    <row r="2621" spans="47:49" x14ac:dyDescent="0.35">
      <c r="AU2621" s="4"/>
      <c r="AW2621" s="4"/>
    </row>
    <row r="2622" spans="47:49" x14ac:dyDescent="0.35">
      <c r="AU2622" s="4"/>
      <c r="AW2622" s="4"/>
    </row>
    <row r="2623" spans="47:49" x14ac:dyDescent="0.35">
      <c r="AU2623" s="4"/>
      <c r="AW2623" s="4"/>
    </row>
    <row r="2624" spans="47:49" x14ac:dyDescent="0.35">
      <c r="AU2624" s="4"/>
      <c r="AW2624" s="4"/>
    </row>
    <row r="2625" spans="47:49" x14ac:dyDescent="0.35">
      <c r="AU2625" s="4"/>
      <c r="AW2625" s="4"/>
    </row>
    <row r="2626" spans="47:49" x14ac:dyDescent="0.35">
      <c r="AU2626" s="4"/>
      <c r="AW2626" s="4"/>
    </row>
    <row r="2627" spans="47:49" x14ac:dyDescent="0.35">
      <c r="AU2627" s="4"/>
      <c r="AW2627" s="4"/>
    </row>
    <row r="2628" spans="47:49" x14ac:dyDescent="0.35">
      <c r="AU2628" s="4"/>
      <c r="AW2628" s="4"/>
    </row>
    <row r="2629" spans="47:49" x14ac:dyDescent="0.35">
      <c r="AU2629" s="4"/>
      <c r="AW2629" s="4"/>
    </row>
    <row r="2630" spans="47:49" x14ac:dyDescent="0.35">
      <c r="AU2630" s="4"/>
      <c r="AW2630" s="4"/>
    </row>
    <row r="2631" spans="47:49" x14ac:dyDescent="0.35">
      <c r="AU2631" s="4"/>
      <c r="AW2631" s="4"/>
    </row>
    <row r="2632" spans="47:49" x14ac:dyDescent="0.35">
      <c r="AU2632" s="4"/>
      <c r="AW2632" s="4"/>
    </row>
    <row r="2633" spans="47:49" x14ac:dyDescent="0.35">
      <c r="AU2633" s="4"/>
      <c r="AW2633" s="4"/>
    </row>
    <row r="2634" spans="47:49" x14ac:dyDescent="0.35">
      <c r="AU2634" s="4"/>
      <c r="AW2634" s="4"/>
    </row>
    <row r="2635" spans="47:49" x14ac:dyDescent="0.35">
      <c r="AU2635" s="4"/>
      <c r="AW2635" s="4"/>
    </row>
    <row r="2636" spans="47:49" x14ac:dyDescent="0.35">
      <c r="AU2636" s="4"/>
      <c r="AW2636" s="4"/>
    </row>
    <row r="2637" spans="47:49" x14ac:dyDescent="0.35">
      <c r="AU2637" s="4"/>
      <c r="AW2637" s="4"/>
    </row>
    <row r="2638" spans="47:49" x14ac:dyDescent="0.35">
      <c r="AU2638" s="4"/>
      <c r="AW2638" s="4"/>
    </row>
    <row r="2639" spans="47:49" x14ac:dyDescent="0.35">
      <c r="AU2639" s="4"/>
      <c r="AW2639" s="4"/>
    </row>
    <row r="2640" spans="47:49" x14ac:dyDescent="0.35">
      <c r="AU2640" s="4"/>
      <c r="AW2640" s="4"/>
    </row>
    <row r="2641" spans="47:49" x14ac:dyDescent="0.35">
      <c r="AU2641" s="4"/>
      <c r="AW2641" s="4"/>
    </row>
    <row r="2642" spans="47:49" x14ac:dyDescent="0.35">
      <c r="AU2642" s="4"/>
      <c r="AW2642" s="4"/>
    </row>
    <row r="2643" spans="47:49" x14ac:dyDescent="0.35">
      <c r="AU2643" s="4"/>
      <c r="AW2643" s="4"/>
    </row>
    <row r="2644" spans="47:49" x14ac:dyDescent="0.35">
      <c r="AU2644" s="4"/>
      <c r="AW2644" s="4"/>
    </row>
    <row r="2645" spans="47:49" x14ac:dyDescent="0.35">
      <c r="AU2645" s="4"/>
      <c r="AW2645" s="4"/>
    </row>
    <row r="2646" spans="47:49" x14ac:dyDescent="0.35">
      <c r="AU2646" s="4"/>
      <c r="AW2646" s="4"/>
    </row>
    <row r="2647" spans="47:49" x14ac:dyDescent="0.35">
      <c r="AU2647" s="4"/>
      <c r="AW2647" s="4"/>
    </row>
    <row r="2648" spans="47:49" x14ac:dyDescent="0.35">
      <c r="AU2648" s="4"/>
      <c r="AW2648" s="4"/>
    </row>
    <row r="2649" spans="47:49" x14ac:dyDescent="0.35">
      <c r="AU2649" s="4"/>
      <c r="AW2649" s="4"/>
    </row>
    <row r="2650" spans="47:49" x14ac:dyDescent="0.35">
      <c r="AU2650" s="4"/>
      <c r="AW2650" s="4"/>
    </row>
    <row r="2651" spans="47:49" x14ac:dyDescent="0.35">
      <c r="AU2651" s="4"/>
      <c r="AW2651" s="4"/>
    </row>
    <row r="2652" spans="47:49" x14ac:dyDescent="0.35">
      <c r="AU2652" s="4"/>
      <c r="AW2652" s="4"/>
    </row>
    <row r="2653" spans="47:49" x14ac:dyDescent="0.35">
      <c r="AU2653" s="4"/>
      <c r="AW2653" s="4"/>
    </row>
    <row r="2654" spans="47:49" x14ac:dyDescent="0.35">
      <c r="AU2654" s="4"/>
      <c r="AW2654" s="4"/>
    </row>
    <row r="2655" spans="47:49" x14ac:dyDescent="0.35">
      <c r="AU2655" s="4"/>
      <c r="AW2655" s="4"/>
    </row>
    <row r="2656" spans="47:49" x14ac:dyDescent="0.35">
      <c r="AU2656" s="4"/>
      <c r="AW2656" s="4"/>
    </row>
    <row r="2657" spans="47:49" x14ac:dyDescent="0.35">
      <c r="AU2657" s="4"/>
      <c r="AW2657" s="4"/>
    </row>
    <row r="2658" spans="47:49" x14ac:dyDescent="0.35">
      <c r="AU2658" s="4"/>
      <c r="AW2658" s="4"/>
    </row>
    <row r="2659" spans="47:49" x14ac:dyDescent="0.35">
      <c r="AU2659" s="4"/>
      <c r="AW2659" s="4"/>
    </row>
    <row r="2660" spans="47:49" x14ac:dyDescent="0.35">
      <c r="AU2660" s="4"/>
      <c r="AW2660" s="4"/>
    </row>
    <row r="2661" spans="47:49" x14ac:dyDescent="0.35">
      <c r="AU2661" s="4"/>
      <c r="AW2661" s="4"/>
    </row>
    <row r="2662" spans="47:49" x14ac:dyDescent="0.35">
      <c r="AU2662" s="4"/>
      <c r="AW2662" s="4"/>
    </row>
    <row r="2663" spans="47:49" x14ac:dyDescent="0.35">
      <c r="AU2663" s="4"/>
      <c r="AW2663" s="4"/>
    </row>
    <row r="2664" spans="47:49" x14ac:dyDescent="0.35">
      <c r="AU2664" s="4"/>
      <c r="AW2664" s="4"/>
    </row>
    <row r="2665" spans="47:49" x14ac:dyDescent="0.35">
      <c r="AU2665" s="4"/>
      <c r="AW2665" s="4"/>
    </row>
    <row r="2666" spans="47:49" x14ac:dyDescent="0.35">
      <c r="AU2666" s="4"/>
      <c r="AW2666" s="4"/>
    </row>
    <row r="2667" spans="47:49" x14ac:dyDescent="0.35">
      <c r="AU2667" s="4"/>
      <c r="AW2667" s="4"/>
    </row>
    <row r="2668" spans="47:49" x14ac:dyDescent="0.35">
      <c r="AU2668" s="4"/>
      <c r="AW2668" s="4"/>
    </row>
    <row r="2669" spans="47:49" x14ac:dyDescent="0.35">
      <c r="AU2669" s="4"/>
      <c r="AW2669" s="4"/>
    </row>
    <row r="2670" spans="47:49" x14ac:dyDescent="0.35">
      <c r="AU2670" s="4"/>
      <c r="AW2670" s="4"/>
    </row>
    <row r="2671" spans="47:49" x14ac:dyDescent="0.35">
      <c r="AU2671" s="4"/>
      <c r="AW2671" s="4"/>
    </row>
    <row r="2672" spans="47:49" x14ac:dyDescent="0.35">
      <c r="AU2672" s="4"/>
      <c r="AW2672" s="4"/>
    </row>
    <row r="2673" spans="47:49" x14ac:dyDescent="0.35">
      <c r="AU2673" s="4"/>
      <c r="AW2673" s="4"/>
    </row>
    <row r="2674" spans="47:49" x14ac:dyDescent="0.35">
      <c r="AU2674" s="4"/>
      <c r="AW2674" s="4"/>
    </row>
    <row r="2675" spans="47:49" x14ac:dyDescent="0.35">
      <c r="AU2675" s="4"/>
      <c r="AW2675" s="4"/>
    </row>
    <row r="2676" spans="47:49" x14ac:dyDescent="0.35">
      <c r="AU2676" s="4"/>
      <c r="AW2676" s="4"/>
    </row>
    <row r="2677" spans="47:49" x14ac:dyDescent="0.35">
      <c r="AU2677" s="4"/>
      <c r="AW2677" s="4"/>
    </row>
    <row r="2678" spans="47:49" x14ac:dyDescent="0.35">
      <c r="AU2678" s="4"/>
      <c r="AW2678" s="4"/>
    </row>
    <row r="2679" spans="47:49" x14ac:dyDescent="0.35">
      <c r="AU2679" s="4"/>
      <c r="AW2679" s="4"/>
    </row>
    <row r="2680" spans="47:49" x14ac:dyDescent="0.35">
      <c r="AU2680" s="4"/>
      <c r="AW2680" s="4"/>
    </row>
    <row r="2681" spans="47:49" x14ac:dyDescent="0.35">
      <c r="AU2681" s="4"/>
      <c r="AW2681" s="4"/>
    </row>
    <row r="2682" spans="47:49" x14ac:dyDescent="0.35">
      <c r="AU2682" s="4"/>
      <c r="AW2682" s="4"/>
    </row>
    <row r="2683" spans="47:49" x14ac:dyDescent="0.35">
      <c r="AU2683" s="4"/>
      <c r="AW2683" s="4"/>
    </row>
    <row r="2684" spans="47:49" x14ac:dyDescent="0.35">
      <c r="AU2684" s="4"/>
      <c r="AW2684" s="4"/>
    </row>
    <row r="2685" spans="47:49" x14ac:dyDescent="0.35">
      <c r="AU2685" s="4"/>
      <c r="AW2685" s="4"/>
    </row>
    <row r="2686" spans="47:49" x14ac:dyDescent="0.35">
      <c r="AU2686" s="4"/>
      <c r="AW2686" s="4"/>
    </row>
    <row r="2687" spans="47:49" x14ac:dyDescent="0.35">
      <c r="AU2687" s="4"/>
      <c r="AW2687" s="4"/>
    </row>
    <row r="2688" spans="47:49" x14ac:dyDescent="0.35">
      <c r="AU2688" s="4"/>
      <c r="AW2688" s="4"/>
    </row>
    <row r="2689" spans="47:49" x14ac:dyDescent="0.35">
      <c r="AU2689" s="4"/>
      <c r="AW2689" s="4"/>
    </row>
    <row r="2690" spans="47:49" x14ac:dyDescent="0.35">
      <c r="AU2690" s="4"/>
      <c r="AW2690" s="4"/>
    </row>
    <row r="2691" spans="47:49" x14ac:dyDescent="0.35">
      <c r="AU2691" s="4"/>
      <c r="AW2691" s="4"/>
    </row>
    <row r="2692" spans="47:49" x14ac:dyDescent="0.35">
      <c r="AU2692" s="4"/>
      <c r="AW2692" s="4"/>
    </row>
    <row r="2693" spans="47:49" x14ac:dyDescent="0.35">
      <c r="AU2693" s="4"/>
      <c r="AW2693" s="4"/>
    </row>
    <row r="2694" spans="47:49" x14ac:dyDescent="0.35">
      <c r="AU2694" s="4"/>
      <c r="AW2694" s="4"/>
    </row>
    <row r="2695" spans="47:49" x14ac:dyDescent="0.35">
      <c r="AU2695" s="4"/>
      <c r="AW2695" s="4"/>
    </row>
    <row r="2696" spans="47:49" x14ac:dyDescent="0.35">
      <c r="AU2696" s="4"/>
      <c r="AW2696" s="4"/>
    </row>
    <row r="2697" spans="47:49" x14ac:dyDescent="0.35">
      <c r="AU2697" s="4"/>
      <c r="AW2697" s="4"/>
    </row>
    <row r="2698" spans="47:49" x14ac:dyDescent="0.35">
      <c r="AU2698" s="4"/>
      <c r="AW2698" s="4"/>
    </row>
    <row r="2699" spans="47:49" x14ac:dyDescent="0.35">
      <c r="AU2699" s="4"/>
      <c r="AW2699" s="4"/>
    </row>
    <row r="2700" spans="47:49" x14ac:dyDescent="0.35">
      <c r="AU2700" s="4"/>
      <c r="AW2700" s="4"/>
    </row>
    <row r="2701" spans="47:49" x14ac:dyDescent="0.35">
      <c r="AU2701" s="4"/>
      <c r="AW2701" s="4"/>
    </row>
    <row r="2702" spans="47:49" x14ac:dyDescent="0.35">
      <c r="AU2702" s="4"/>
      <c r="AW2702" s="4"/>
    </row>
    <row r="2703" spans="47:49" x14ac:dyDescent="0.35">
      <c r="AU2703" s="4"/>
      <c r="AW2703" s="4"/>
    </row>
    <row r="2704" spans="47:49" x14ac:dyDescent="0.35">
      <c r="AU2704" s="4"/>
      <c r="AW2704" s="4"/>
    </row>
    <row r="2705" spans="47:49" x14ac:dyDescent="0.35">
      <c r="AU2705" s="4"/>
      <c r="AW2705" s="4"/>
    </row>
    <row r="2706" spans="47:49" x14ac:dyDescent="0.35">
      <c r="AU2706" s="4"/>
      <c r="AW2706" s="4"/>
    </row>
    <row r="2707" spans="47:49" x14ac:dyDescent="0.35">
      <c r="AU2707" s="4"/>
      <c r="AW2707" s="4"/>
    </row>
    <row r="2708" spans="47:49" x14ac:dyDescent="0.35">
      <c r="AU2708" s="4"/>
      <c r="AW2708" s="4"/>
    </row>
    <row r="2709" spans="47:49" x14ac:dyDescent="0.35">
      <c r="AU2709" s="4"/>
      <c r="AW2709" s="4"/>
    </row>
    <row r="2710" spans="47:49" x14ac:dyDescent="0.35">
      <c r="AU2710" s="4"/>
      <c r="AW2710" s="4"/>
    </row>
    <row r="2711" spans="47:49" x14ac:dyDescent="0.35">
      <c r="AU2711" s="4"/>
      <c r="AW2711" s="4"/>
    </row>
    <row r="2712" spans="47:49" x14ac:dyDescent="0.35">
      <c r="AU2712" s="4"/>
      <c r="AW2712" s="4"/>
    </row>
    <row r="2713" spans="47:49" x14ac:dyDescent="0.35">
      <c r="AU2713" s="4"/>
      <c r="AW2713" s="4"/>
    </row>
    <row r="2714" spans="47:49" x14ac:dyDescent="0.35">
      <c r="AU2714" s="4"/>
      <c r="AW2714" s="4"/>
    </row>
    <row r="2715" spans="47:49" x14ac:dyDescent="0.35">
      <c r="AU2715" s="4"/>
      <c r="AW2715" s="4"/>
    </row>
    <row r="2716" spans="47:49" x14ac:dyDescent="0.35">
      <c r="AU2716" s="4"/>
      <c r="AW2716" s="4"/>
    </row>
    <row r="2717" spans="47:49" x14ac:dyDescent="0.35">
      <c r="AU2717" s="4"/>
      <c r="AW2717" s="4"/>
    </row>
    <row r="2718" spans="47:49" x14ac:dyDescent="0.35">
      <c r="AU2718" s="4"/>
      <c r="AW2718" s="4"/>
    </row>
    <row r="2719" spans="47:49" x14ac:dyDescent="0.35">
      <c r="AU2719" s="4"/>
      <c r="AW2719" s="4"/>
    </row>
    <row r="2720" spans="47:49" x14ac:dyDescent="0.35">
      <c r="AU2720" s="4"/>
      <c r="AW2720" s="4"/>
    </row>
    <row r="2721" spans="47:49" x14ac:dyDescent="0.35">
      <c r="AU2721" s="4"/>
      <c r="AW2721" s="4"/>
    </row>
    <row r="2722" spans="47:49" x14ac:dyDescent="0.35">
      <c r="AU2722" s="4"/>
      <c r="AW2722" s="4"/>
    </row>
    <row r="2723" spans="47:49" x14ac:dyDescent="0.35">
      <c r="AU2723" s="4"/>
      <c r="AW2723" s="4"/>
    </row>
    <row r="2724" spans="47:49" x14ac:dyDescent="0.35">
      <c r="AU2724" s="4"/>
      <c r="AW2724" s="4"/>
    </row>
    <row r="2725" spans="47:49" x14ac:dyDescent="0.35">
      <c r="AU2725" s="4"/>
      <c r="AW2725" s="4"/>
    </row>
    <row r="2726" spans="47:49" x14ac:dyDescent="0.35">
      <c r="AU2726" s="4"/>
      <c r="AW2726" s="4"/>
    </row>
    <row r="2727" spans="47:49" x14ac:dyDescent="0.35">
      <c r="AU2727" s="4"/>
      <c r="AW2727" s="4"/>
    </row>
    <row r="2728" spans="47:49" x14ac:dyDescent="0.35">
      <c r="AU2728" s="4"/>
      <c r="AW2728" s="4"/>
    </row>
    <row r="2729" spans="47:49" x14ac:dyDescent="0.35">
      <c r="AU2729" s="4"/>
      <c r="AW2729" s="4"/>
    </row>
    <row r="2730" spans="47:49" x14ac:dyDescent="0.35">
      <c r="AU2730" s="4"/>
      <c r="AW2730" s="4"/>
    </row>
    <row r="2731" spans="47:49" x14ac:dyDescent="0.35">
      <c r="AU2731" s="4"/>
      <c r="AW2731" s="4"/>
    </row>
    <row r="2732" spans="47:49" x14ac:dyDescent="0.35">
      <c r="AU2732" s="4"/>
      <c r="AW2732" s="4"/>
    </row>
    <row r="2733" spans="47:49" x14ac:dyDescent="0.35">
      <c r="AU2733" s="4"/>
      <c r="AW2733" s="4"/>
    </row>
    <row r="2734" spans="47:49" x14ac:dyDescent="0.35">
      <c r="AU2734" s="4"/>
      <c r="AW2734" s="4"/>
    </row>
    <row r="2735" spans="47:49" x14ac:dyDescent="0.35">
      <c r="AU2735" s="4"/>
      <c r="AW2735" s="4"/>
    </row>
    <row r="2736" spans="47:49" x14ac:dyDescent="0.35">
      <c r="AU2736" s="4"/>
      <c r="AW2736" s="4"/>
    </row>
    <row r="2737" spans="47:49" x14ac:dyDescent="0.35">
      <c r="AU2737" s="4"/>
      <c r="AW2737" s="4"/>
    </row>
    <row r="2738" spans="47:49" x14ac:dyDescent="0.35">
      <c r="AU2738" s="4"/>
      <c r="AW2738" s="4"/>
    </row>
    <row r="2739" spans="47:49" x14ac:dyDescent="0.35">
      <c r="AU2739" s="4"/>
      <c r="AW2739" s="4"/>
    </row>
    <row r="2740" spans="47:49" x14ac:dyDescent="0.35">
      <c r="AU2740" s="4"/>
      <c r="AW2740" s="4"/>
    </row>
    <row r="2741" spans="47:49" x14ac:dyDescent="0.35">
      <c r="AU2741" s="4"/>
      <c r="AW2741" s="4"/>
    </row>
    <row r="2742" spans="47:49" x14ac:dyDescent="0.35">
      <c r="AU2742" s="4"/>
      <c r="AW2742" s="4"/>
    </row>
    <row r="2743" spans="47:49" x14ac:dyDescent="0.35">
      <c r="AU2743" s="4"/>
      <c r="AW2743" s="4"/>
    </row>
    <row r="2744" spans="47:49" x14ac:dyDescent="0.35">
      <c r="AU2744" s="4"/>
      <c r="AW2744" s="4"/>
    </row>
    <row r="2745" spans="47:49" x14ac:dyDescent="0.35">
      <c r="AU2745" s="4"/>
      <c r="AW2745" s="4"/>
    </row>
    <row r="2746" spans="47:49" x14ac:dyDescent="0.35">
      <c r="AU2746" s="4"/>
      <c r="AW2746" s="4"/>
    </row>
    <row r="2747" spans="47:49" x14ac:dyDescent="0.35">
      <c r="AU2747" s="4"/>
      <c r="AW2747" s="4"/>
    </row>
    <row r="2748" spans="47:49" x14ac:dyDescent="0.35">
      <c r="AU2748" s="4"/>
      <c r="AW2748" s="4"/>
    </row>
    <row r="2749" spans="47:49" x14ac:dyDescent="0.35">
      <c r="AU2749" s="4"/>
      <c r="AW2749" s="4"/>
    </row>
    <row r="2750" spans="47:49" x14ac:dyDescent="0.35">
      <c r="AU2750" s="4"/>
      <c r="AW2750" s="4"/>
    </row>
    <row r="2751" spans="47:49" x14ac:dyDescent="0.35">
      <c r="AU2751" s="4"/>
      <c r="AW2751" s="4"/>
    </row>
    <row r="2752" spans="47:49" x14ac:dyDescent="0.35">
      <c r="AU2752" s="4"/>
      <c r="AW2752" s="4"/>
    </row>
    <row r="2753" spans="47:49" x14ac:dyDescent="0.35">
      <c r="AU2753" s="4"/>
      <c r="AW2753" s="4"/>
    </row>
    <row r="2754" spans="47:49" x14ac:dyDescent="0.35">
      <c r="AU2754" s="4"/>
      <c r="AW2754" s="4"/>
    </row>
    <row r="2755" spans="47:49" x14ac:dyDescent="0.35">
      <c r="AU2755" s="4"/>
      <c r="AW2755" s="4"/>
    </row>
    <row r="2756" spans="47:49" x14ac:dyDescent="0.35">
      <c r="AU2756" s="4"/>
      <c r="AW2756" s="4"/>
    </row>
    <row r="2757" spans="47:49" x14ac:dyDescent="0.35">
      <c r="AU2757" s="4"/>
      <c r="AW2757" s="4"/>
    </row>
    <row r="2758" spans="47:49" x14ac:dyDescent="0.35">
      <c r="AU2758" s="4"/>
      <c r="AW2758" s="4"/>
    </row>
    <row r="2759" spans="47:49" x14ac:dyDescent="0.35">
      <c r="AU2759" s="4"/>
      <c r="AW2759" s="4"/>
    </row>
    <row r="2760" spans="47:49" x14ac:dyDescent="0.35">
      <c r="AU2760" s="4"/>
      <c r="AW2760" s="4"/>
    </row>
    <row r="2761" spans="47:49" x14ac:dyDescent="0.35">
      <c r="AU2761" s="4"/>
      <c r="AW2761" s="4"/>
    </row>
    <row r="2762" spans="47:49" x14ac:dyDescent="0.35">
      <c r="AU2762" s="4"/>
      <c r="AW2762" s="4"/>
    </row>
    <row r="2763" spans="47:49" x14ac:dyDescent="0.35">
      <c r="AU2763" s="4"/>
      <c r="AW2763" s="4"/>
    </row>
    <row r="2764" spans="47:49" x14ac:dyDescent="0.35">
      <c r="AU2764" s="4"/>
      <c r="AW2764" s="4"/>
    </row>
    <row r="2765" spans="47:49" x14ac:dyDescent="0.35">
      <c r="AU2765" s="4"/>
      <c r="AW2765" s="4"/>
    </row>
    <row r="2766" spans="47:49" x14ac:dyDescent="0.35">
      <c r="AU2766" s="4"/>
      <c r="AW2766" s="4"/>
    </row>
    <row r="2767" spans="47:49" x14ac:dyDescent="0.35">
      <c r="AU2767" s="4"/>
      <c r="AW2767" s="4"/>
    </row>
    <row r="2768" spans="47:49" x14ac:dyDescent="0.35">
      <c r="AU2768" s="4"/>
      <c r="AW2768" s="4"/>
    </row>
    <row r="2769" spans="47:49" x14ac:dyDescent="0.35">
      <c r="AU2769" s="4"/>
      <c r="AW2769" s="4"/>
    </row>
    <row r="2770" spans="47:49" x14ac:dyDescent="0.35">
      <c r="AU2770" s="4"/>
      <c r="AW2770" s="4"/>
    </row>
    <row r="2771" spans="47:49" x14ac:dyDescent="0.35">
      <c r="AU2771" s="4"/>
      <c r="AW2771" s="4"/>
    </row>
    <row r="2772" spans="47:49" x14ac:dyDescent="0.35">
      <c r="AU2772" s="4"/>
      <c r="AW2772" s="4"/>
    </row>
    <row r="2773" spans="47:49" x14ac:dyDescent="0.35">
      <c r="AU2773" s="4"/>
      <c r="AW2773" s="4"/>
    </row>
    <row r="2774" spans="47:49" x14ac:dyDescent="0.35">
      <c r="AU2774" s="4"/>
      <c r="AW2774" s="4"/>
    </row>
    <row r="2775" spans="47:49" x14ac:dyDescent="0.35">
      <c r="AU2775" s="4"/>
      <c r="AW2775" s="4"/>
    </row>
    <row r="2776" spans="47:49" x14ac:dyDescent="0.35">
      <c r="AU2776" s="4"/>
      <c r="AW2776" s="4"/>
    </row>
    <row r="2777" spans="47:49" x14ac:dyDescent="0.35">
      <c r="AU2777" s="4"/>
      <c r="AW2777" s="4"/>
    </row>
    <row r="2778" spans="47:49" x14ac:dyDescent="0.35">
      <c r="AU2778" s="4"/>
      <c r="AW2778" s="4"/>
    </row>
    <row r="2779" spans="47:49" x14ac:dyDescent="0.35">
      <c r="AU2779" s="4"/>
      <c r="AW2779" s="4"/>
    </row>
    <row r="2780" spans="47:49" x14ac:dyDescent="0.35">
      <c r="AU2780" s="4"/>
      <c r="AW2780" s="4"/>
    </row>
    <row r="2781" spans="47:49" x14ac:dyDescent="0.35">
      <c r="AU2781" s="4"/>
      <c r="AW2781" s="4"/>
    </row>
    <row r="2782" spans="47:49" x14ac:dyDescent="0.35">
      <c r="AU2782" s="4"/>
      <c r="AW2782" s="4"/>
    </row>
    <row r="2783" spans="47:49" x14ac:dyDescent="0.35">
      <c r="AU2783" s="4"/>
      <c r="AW2783" s="4"/>
    </row>
    <row r="2784" spans="47:49" x14ac:dyDescent="0.35">
      <c r="AU2784" s="4"/>
      <c r="AW2784" s="4"/>
    </row>
    <row r="2785" spans="47:49" x14ac:dyDescent="0.35">
      <c r="AU2785" s="4"/>
      <c r="AW2785" s="4"/>
    </row>
    <row r="2786" spans="47:49" x14ac:dyDescent="0.35">
      <c r="AU2786" s="4"/>
      <c r="AW2786" s="4"/>
    </row>
    <row r="2787" spans="47:49" x14ac:dyDescent="0.35">
      <c r="AU2787" s="4"/>
      <c r="AW2787" s="4"/>
    </row>
    <row r="2788" spans="47:49" x14ac:dyDescent="0.35">
      <c r="AU2788" s="4"/>
      <c r="AW2788" s="4"/>
    </row>
    <row r="2789" spans="47:49" x14ac:dyDescent="0.35">
      <c r="AU2789" s="4"/>
      <c r="AW2789" s="4"/>
    </row>
    <row r="2790" spans="47:49" x14ac:dyDescent="0.35">
      <c r="AU2790" s="4"/>
      <c r="AW2790" s="4"/>
    </row>
    <row r="2791" spans="47:49" x14ac:dyDescent="0.35">
      <c r="AU2791" s="4"/>
      <c r="AW2791" s="4"/>
    </row>
    <row r="2792" spans="47:49" x14ac:dyDescent="0.35">
      <c r="AU2792" s="4"/>
      <c r="AW2792" s="4"/>
    </row>
    <row r="2793" spans="47:49" x14ac:dyDescent="0.35">
      <c r="AU2793" s="4"/>
      <c r="AW2793" s="4"/>
    </row>
    <row r="2794" spans="47:49" x14ac:dyDescent="0.35">
      <c r="AU2794" s="4"/>
      <c r="AW2794" s="4"/>
    </row>
    <row r="2795" spans="47:49" x14ac:dyDescent="0.35">
      <c r="AU2795" s="4"/>
      <c r="AW2795" s="4"/>
    </row>
    <row r="2796" spans="47:49" x14ac:dyDescent="0.35">
      <c r="AU2796" s="4"/>
      <c r="AW2796" s="4"/>
    </row>
    <row r="2797" spans="47:49" x14ac:dyDescent="0.35">
      <c r="AU2797" s="4"/>
      <c r="AW2797" s="4"/>
    </row>
    <row r="2798" spans="47:49" x14ac:dyDescent="0.35">
      <c r="AU2798" s="4"/>
      <c r="AW2798" s="4"/>
    </row>
    <row r="2799" spans="47:49" x14ac:dyDescent="0.35">
      <c r="AU2799" s="4"/>
      <c r="AW2799" s="4"/>
    </row>
    <row r="2800" spans="47:49" x14ac:dyDescent="0.35">
      <c r="AU2800" s="4"/>
      <c r="AW2800" s="4"/>
    </row>
    <row r="2801" spans="47:49" x14ac:dyDescent="0.35">
      <c r="AU2801" s="4"/>
      <c r="AW2801" s="4"/>
    </row>
    <row r="2802" spans="47:49" x14ac:dyDescent="0.35">
      <c r="AU2802" s="4"/>
      <c r="AW2802" s="4"/>
    </row>
    <row r="2803" spans="47:49" x14ac:dyDescent="0.35">
      <c r="AU2803" s="4"/>
      <c r="AW2803" s="4"/>
    </row>
    <row r="2804" spans="47:49" x14ac:dyDescent="0.35">
      <c r="AU2804" s="4"/>
      <c r="AW2804" s="4"/>
    </row>
    <row r="2805" spans="47:49" x14ac:dyDescent="0.35">
      <c r="AU2805" s="4"/>
      <c r="AW2805" s="4"/>
    </row>
    <row r="2806" spans="47:49" x14ac:dyDescent="0.35">
      <c r="AU2806" s="4"/>
      <c r="AW2806" s="4"/>
    </row>
    <row r="2807" spans="47:49" x14ac:dyDescent="0.35">
      <c r="AU2807" s="4"/>
      <c r="AW2807" s="4"/>
    </row>
    <row r="2808" spans="47:49" x14ac:dyDescent="0.35">
      <c r="AU2808" s="4"/>
      <c r="AW2808" s="4"/>
    </row>
    <row r="2809" spans="47:49" x14ac:dyDescent="0.35">
      <c r="AU2809" s="4"/>
      <c r="AW2809" s="4"/>
    </row>
    <row r="2810" spans="47:49" x14ac:dyDescent="0.35">
      <c r="AU2810" s="4"/>
      <c r="AW2810" s="4"/>
    </row>
    <row r="2811" spans="47:49" x14ac:dyDescent="0.35">
      <c r="AU2811" s="4"/>
      <c r="AW2811" s="4"/>
    </row>
    <row r="2812" spans="47:49" x14ac:dyDescent="0.35">
      <c r="AU2812" s="4"/>
      <c r="AW2812" s="4"/>
    </row>
    <row r="2813" spans="47:49" x14ac:dyDescent="0.35">
      <c r="AU2813" s="4"/>
      <c r="AW2813" s="4"/>
    </row>
    <row r="2814" spans="47:49" x14ac:dyDescent="0.35">
      <c r="AU2814" s="4"/>
      <c r="AW2814" s="4"/>
    </row>
    <row r="2815" spans="47:49" x14ac:dyDescent="0.35">
      <c r="AU2815" s="4"/>
      <c r="AW2815" s="4"/>
    </row>
    <row r="2816" spans="47:49" x14ac:dyDescent="0.35">
      <c r="AU2816" s="4"/>
      <c r="AW2816" s="4"/>
    </row>
    <row r="2817" spans="47:49" x14ac:dyDescent="0.35">
      <c r="AU2817" s="4"/>
      <c r="AW2817" s="4"/>
    </row>
    <row r="2818" spans="47:49" x14ac:dyDescent="0.35">
      <c r="AU2818" s="4"/>
      <c r="AW2818" s="4"/>
    </row>
    <row r="2819" spans="47:49" x14ac:dyDescent="0.35">
      <c r="AU2819" s="4"/>
      <c r="AW2819" s="4"/>
    </row>
    <row r="2820" spans="47:49" x14ac:dyDescent="0.35">
      <c r="AU2820" s="4"/>
      <c r="AW2820" s="4"/>
    </row>
    <row r="2821" spans="47:49" x14ac:dyDescent="0.35">
      <c r="AU2821" s="4"/>
      <c r="AW2821" s="4"/>
    </row>
    <row r="2822" spans="47:49" x14ac:dyDescent="0.35">
      <c r="AU2822" s="4"/>
      <c r="AW2822" s="4"/>
    </row>
    <row r="2823" spans="47:49" x14ac:dyDescent="0.35">
      <c r="AU2823" s="4"/>
      <c r="AW2823" s="4"/>
    </row>
    <row r="2824" spans="47:49" x14ac:dyDescent="0.35">
      <c r="AU2824" s="4"/>
      <c r="AW2824" s="4"/>
    </row>
    <row r="2825" spans="47:49" x14ac:dyDescent="0.35">
      <c r="AU2825" s="4"/>
      <c r="AW2825" s="4"/>
    </row>
    <row r="2826" spans="47:49" x14ac:dyDescent="0.35">
      <c r="AU2826" s="4"/>
      <c r="AW2826" s="4"/>
    </row>
    <row r="2827" spans="47:49" x14ac:dyDescent="0.35">
      <c r="AU2827" s="4"/>
      <c r="AW2827" s="4"/>
    </row>
    <row r="2828" spans="47:49" x14ac:dyDescent="0.35">
      <c r="AU2828" s="4"/>
      <c r="AW2828" s="4"/>
    </row>
    <row r="2829" spans="47:49" x14ac:dyDescent="0.35">
      <c r="AU2829" s="4"/>
      <c r="AW2829" s="4"/>
    </row>
    <row r="2830" spans="47:49" x14ac:dyDescent="0.35">
      <c r="AU2830" s="4"/>
      <c r="AW2830" s="4"/>
    </row>
    <row r="2831" spans="47:49" x14ac:dyDescent="0.35">
      <c r="AU2831" s="4"/>
      <c r="AW2831" s="4"/>
    </row>
    <row r="2832" spans="47:49" x14ac:dyDescent="0.35">
      <c r="AU2832" s="4"/>
      <c r="AW2832" s="4"/>
    </row>
    <row r="2833" spans="47:49" x14ac:dyDescent="0.35">
      <c r="AU2833" s="4"/>
      <c r="AW2833" s="4"/>
    </row>
    <row r="2834" spans="47:49" x14ac:dyDescent="0.35">
      <c r="AU2834" s="4"/>
      <c r="AW2834" s="4"/>
    </row>
    <row r="2835" spans="47:49" x14ac:dyDescent="0.35">
      <c r="AU2835" s="4"/>
      <c r="AW2835" s="4"/>
    </row>
    <row r="2836" spans="47:49" x14ac:dyDescent="0.35">
      <c r="AU2836" s="4"/>
      <c r="AW2836" s="4"/>
    </row>
    <row r="2837" spans="47:49" x14ac:dyDescent="0.35">
      <c r="AU2837" s="4"/>
      <c r="AW2837" s="4"/>
    </row>
    <row r="2838" spans="47:49" x14ac:dyDescent="0.35">
      <c r="AU2838" s="4"/>
      <c r="AW2838" s="4"/>
    </row>
    <row r="2839" spans="47:49" x14ac:dyDescent="0.35">
      <c r="AU2839" s="4"/>
      <c r="AW2839" s="4"/>
    </row>
    <row r="2840" spans="47:49" x14ac:dyDescent="0.35">
      <c r="AU2840" s="4"/>
      <c r="AW2840" s="4"/>
    </row>
    <row r="2841" spans="47:49" x14ac:dyDescent="0.35">
      <c r="AU2841" s="4"/>
      <c r="AW2841" s="4"/>
    </row>
    <row r="2842" spans="47:49" x14ac:dyDescent="0.35">
      <c r="AU2842" s="4"/>
      <c r="AW2842" s="4"/>
    </row>
    <row r="2843" spans="47:49" x14ac:dyDescent="0.35">
      <c r="AU2843" s="4"/>
      <c r="AW2843" s="4"/>
    </row>
    <row r="2844" spans="47:49" x14ac:dyDescent="0.35">
      <c r="AU2844" s="4"/>
      <c r="AW2844" s="4"/>
    </row>
    <row r="2845" spans="47:49" x14ac:dyDescent="0.35">
      <c r="AU2845" s="4"/>
      <c r="AW2845" s="4"/>
    </row>
    <row r="2846" spans="47:49" x14ac:dyDescent="0.35">
      <c r="AU2846" s="4"/>
      <c r="AW2846" s="4"/>
    </row>
    <row r="2847" spans="47:49" x14ac:dyDescent="0.35">
      <c r="AU2847" s="4"/>
      <c r="AW2847" s="4"/>
    </row>
    <row r="2848" spans="47:49" x14ac:dyDescent="0.35">
      <c r="AU2848" s="4"/>
      <c r="AW2848" s="4"/>
    </row>
    <row r="2849" spans="47:49" x14ac:dyDescent="0.35">
      <c r="AU2849" s="4"/>
      <c r="AW2849" s="4"/>
    </row>
    <row r="2850" spans="47:49" x14ac:dyDescent="0.35">
      <c r="AU2850" s="4"/>
      <c r="AW2850" s="4"/>
    </row>
    <row r="2851" spans="47:49" x14ac:dyDescent="0.35">
      <c r="AU2851" s="4"/>
      <c r="AW2851" s="4"/>
    </row>
    <row r="2852" spans="47:49" x14ac:dyDescent="0.35">
      <c r="AU2852" s="4"/>
      <c r="AW2852" s="4"/>
    </row>
    <row r="2853" spans="47:49" x14ac:dyDescent="0.35">
      <c r="AU2853" s="4"/>
      <c r="AW2853" s="4"/>
    </row>
    <row r="2854" spans="47:49" x14ac:dyDescent="0.35">
      <c r="AU2854" s="4"/>
      <c r="AW2854" s="4"/>
    </row>
    <row r="2855" spans="47:49" x14ac:dyDescent="0.35">
      <c r="AU2855" s="4"/>
      <c r="AW2855" s="4"/>
    </row>
    <row r="2856" spans="47:49" x14ac:dyDescent="0.35">
      <c r="AU2856" s="4"/>
      <c r="AW2856" s="4"/>
    </row>
    <row r="2857" spans="47:49" x14ac:dyDescent="0.35">
      <c r="AU2857" s="4"/>
      <c r="AW2857" s="4"/>
    </row>
    <row r="2858" spans="47:49" x14ac:dyDescent="0.35">
      <c r="AU2858" s="4"/>
      <c r="AW2858" s="4"/>
    </row>
    <row r="2859" spans="47:49" x14ac:dyDescent="0.35">
      <c r="AU2859" s="4"/>
      <c r="AW2859" s="4"/>
    </row>
    <row r="2860" spans="47:49" x14ac:dyDescent="0.35">
      <c r="AU2860" s="4"/>
      <c r="AW2860" s="4"/>
    </row>
    <row r="2861" spans="47:49" x14ac:dyDescent="0.35">
      <c r="AU2861" s="4"/>
      <c r="AW2861" s="4"/>
    </row>
    <row r="2862" spans="47:49" x14ac:dyDescent="0.35">
      <c r="AU2862" s="4"/>
      <c r="AW2862" s="4"/>
    </row>
    <row r="2863" spans="47:49" x14ac:dyDescent="0.35">
      <c r="AU2863" s="4"/>
      <c r="AW2863" s="4"/>
    </row>
    <row r="2864" spans="47:49" x14ac:dyDescent="0.35">
      <c r="AU2864" s="4"/>
      <c r="AW2864" s="4"/>
    </row>
    <row r="2865" spans="47:49" x14ac:dyDescent="0.35">
      <c r="AU2865" s="4"/>
      <c r="AW2865" s="4"/>
    </row>
    <row r="2866" spans="47:49" x14ac:dyDescent="0.35">
      <c r="AU2866" s="4"/>
      <c r="AW2866" s="4"/>
    </row>
    <row r="2867" spans="47:49" x14ac:dyDescent="0.35">
      <c r="AU2867" s="4"/>
      <c r="AW2867" s="4"/>
    </row>
    <row r="2868" spans="47:49" x14ac:dyDescent="0.35">
      <c r="AU2868" s="4"/>
      <c r="AW2868" s="4"/>
    </row>
    <row r="2869" spans="47:49" x14ac:dyDescent="0.35">
      <c r="AU2869" s="4"/>
      <c r="AW2869" s="4"/>
    </row>
    <row r="2870" spans="47:49" x14ac:dyDescent="0.35">
      <c r="AU2870" s="4"/>
      <c r="AW2870" s="4"/>
    </row>
    <row r="2871" spans="47:49" x14ac:dyDescent="0.35">
      <c r="AU2871" s="4"/>
      <c r="AW2871" s="4"/>
    </row>
    <row r="2872" spans="47:49" x14ac:dyDescent="0.35">
      <c r="AU2872" s="4"/>
      <c r="AW2872" s="4"/>
    </row>
    <row r="2873" spans="47:49" x14ac:dyDescent="0.35">
      <c r="AU2873" s="4"/>
      <c r="AW2873" s="4"/>
    </row>
    <row r="2874" spans="47:49" x14ac:dyDescent="0.35">
      <c r="AU2874" s="4"/>
      <c r="AW2874" s="4"/>
    </row>
    <row r="2875" spans="47:49" x14ac:dyDescent="0.35">
      <c r="AU2875" s="4"/>
      <c r="AW2875" s="4"/>
    </row>
    <row r="2876" spans="47:49" x14ac:dyDescent="0.35">
      <c r="AU2876" s="4"/>
      <c r="AW2876" s="4"/>
    </row>
    <row r="2877" spans="47:49" x14ac:dyDescent="0.35">
      <c r="AU2877" s="4"/>
      <c r="AW2877" s="4"/>
    </row>
    <row r="2878" spans="47:49" x14ac:dyDescent="0.35">
      <c r="AU2878" s="4"/>
      <c r="AW2878" s="4"/>
    </row>
    <row r="2879" spans="47:49" x14ac:dyDescent="0.35">
      <c r="AU2879" s="4"/>
      <c r="AW2879" s="4"/>
    </row>
    <row r="2880" spans="47:49" x14ac:dyDescent="0.35">
      <c r="AU2880" s="4"/>
      <c r="AW2880" s="4"/>
    </row>
    <row r="2881" spans="47:49" x14ac:dyDescent="0.35">
      <c r="AU2881" s="4"/>
      <c r="AW2881" s="4"/>
    </row>
    <row r="2882" spans="47:49" x14ac:dyDescent="0.35">
      <c r="AU2882" s="4"/>
      <c r="AW2882" s="4"/>
    </row>
    <row r="2883" spans="47:49" x14ac:dyDescent="0.35">
      <c r="AU2883" s="4"/>
      <c r="AW2883" s="4"/>
    </row>
    <row r="2884" spans="47:49" x14ac:dyDescent="0.35">
      <c r="AU2884" s="4"/>
      <c r="AW2884" s="4"/>
    </row>
    <row r="2885" spans="47:49" x14ac:dyDescent="0.35">
      <c r="AU2885" s="4"/>
      <c r="AW2885" s="4"/>
    </row>
    <row r="2886" spans="47:49" x14ac:dyDescent="0.35">
      <c r="AU2886" s="4"/>
      <c r="AW2886" s="4"/>
    </row>
    <row r="2887" spans="47:49" x14ac:dyDescent="0.35">
      <c r="AU2887" s="4"/>
      <c r="AW2887" s="4"/>
    </row>
    <row r="2888" spans="47:49" x14ac:dyDescent="0.35">
      <c r="AU2888" s="4"/>
      <c r="AW2888" s="4"/>
    </row>
    <row r="2889" spans="47:49" x14ac:dyDescent="0.35">
      <c r="AU2889" s="4"/>
      <c r="AW2889" s="4"/>
    </row>
    <row r="2890" spans="47:49" x14ac:dyDescent="0.35">
      <c r="AU2890" s="4"/>
      <c r="AW2890" s="4"/>
    </row>
    <row r="2891" spans="47:49" x14ac:dyDescent="0.35">
      <c r="AU2891" s="4"/>
      <c r="AW2891" s="4"/>
    </row>
    <row r="2892" spans="47:49" x14ac:dyDescent="0.35">
      <c r="AU2892" s="4"/>
      <c r="AW2892" s="4"/>
    </row>
    <row r="2893" spans="47:49" x14ac:dyDescent="0.35">
      <c r="AU2893" s="4"/>
      <c r="AW2893" s="4"/>
    </row>
    <row r="2894" spans="47:49" x14ac:dyDescent="0.35">
      <c r="AU2894" s="4"/>
      <c r="AW2894" s="4"/>
    </row>
    <row r="2895" spans="47:49" x14ac:dyDescent="0.35">
      <c r="AU2895" s="4"/>
      <c r="AW2895" s="4"/>
    </row>
    <row r="2896" spans="47:49" x14ac:dyDescent="0.35">
      <c r="AU2896" s="4"/>
      <c r="AW2896" s="4"/>
    </row>
    <row r="2897" spans="47:49" x14ac:dyDescent="0.35">
      <c r="AU2897" s="4"/>
      <c r="AW2897" s="4"/>
    </row>
    <row r="2898" spans="47:49" x14ac:dyDescent="0.35">
      <c r="AU2898" s="4"/>
      <c r="AW2898" s="4"/>
    </row>
    <row r="2899" spans="47:49" x14ac:dyDescent="0.35">
      <c r="AU2899" s="4"/>
      <c r="AW2899" s="4"/>
    </row>
    <row r="2900" spans="47:49" x14ac:dyDescent="0.35">
      <c r="AU2900" s="4"/>
      <c r="AW2900" s="4"/>
    </row>
    <row r="2901" spans="47:49" x14ac:dyDescent="0.35">
      <c r="AU2901" s="4"/>
      <c r="AW2901" s="4"/>
    </row>
    <row r="2902" spans="47:49" x14ac:dyDescent="0.35">
      <c r="AU2902" s="4"/>
      <c r="AW2902" s="4"/>
    </row>
    <row r="2903" spans="47:49" x14ac:dyDescent="0.35">
      <c r="AU2903" s="4"/>
      <c r="AW2903" s="4"/>
    </row>
    <row r="2904" spans="47:49" x14ac:dyDescent="0.35">
      <c r="AU2904" s="4"/>
      <c r="AW2904" s="4"/>
    </row>
    <row r="2905" spans="47:49" x14ac:dyDescent="0.35">
      <c r="AU2905" s="4"/>
      <c r="AW2905" s="4"/>
    </row>
    <row r="2906" spans="47:49" x14ac:dyDescent="0.35">
      <c r="AU2906" s="4"/>
      <c r="AW2906" s="4"/>
    </row>
    <row r="2907" spans="47:49" x14ac:dyDescent="0.35">
      <c r="AU2907" s="4"/>
      <c r="AW2907" s="4"/>
    </row>
    <row r="2908" spans="47:49" x14ac:dyDescent="0.35">
      <c r="AU2908" s="4"/>
      <c r="AW2908" s="4"/>
    </row>
    <row r="2909" spans="47:49" x14ac:dyDescent="0.35">
      <c r="AU2909" s="4"/>
      <c r="AW2909" s="4"/>
    </row>
    <row r="2910" spans="47:49" x14ac:dyDescent="0.35">
      <c r="AU2910" s="4"/>
      <c r="AW2910" s="4"/>
    </row>
    <row r="2911" spans="47:49" x14ac:dyDescent="0.35">
      <c r="AU2911" s="4"/>
      <c r="AW2911" s="4"/>
    </row>
    <row r="2912" spans="47:49" x14ac:dyDescent="0.35">
      <c r="AU2912" s="4"/>
      <c r="AW2912" s="4"/>
    </row>
    <row r="2913" spans="47:49" x14ac:dyDescent="0.35">
      <c r="AU2913" s="4"/>
      <c r="AW2913" s="4"/>
    </row>
    <row r="2914" spans="47:49" x14ac:dyDescent="0.35">
      <c r="AU2914" s="4"/>
      <c r="AW2914" s="4"/>
    </row>
    <row r="2915" spans="47:49" x14ac:dyDescent="0.35">
      <c r="AU2915" s="4"/>
      <c r="AW2915" s="4"/>
    </row>
    <row r="2916" spans="47:49" x14ac:dyDescent="0.35">
      <c r="AU2916" s="4"/>
      <c r="AW2916" s="4"/>
    </row>
    <row r="2917" spans="47:49" x14ac:dyDescent="0.35">
      <c r="AU2917" s="4"/>
      <c r="AW2917" s="4"/>
    </row>
    <row r="2918" spans="47:49" x14ac:dyDescent="0.35">
      <c r="AU2918" s="4"/>
      <c r="AW2918" s="4"/>
    </row>
    <row r="2919" spans="47:49" x14ac:dyDescent="0.35">
      <c r="AU2919" s="4"/>
      <c r="AW2919" s="4"/>
    </row>
    <row r="2920" spans="47:49" x14ac:dyDescent="0.35">
      <c r="AU2920" s="4"/>
      <c r="AW2920" s="4"/>
    </row>
    <row r="2921" spans="47:49" x14ac:dyDescent="0.35">
      <c r="AU2921" s="4"/>
      <c r="AW2921" s="4"/>
    </row>
    <row r="2922" spans="47:49" x14ac:dyDescent="0.35">
      <c r="AU2922" s="4"/>
      <c r="AW2922" s="4"/>
    </row>
    <row r="2923" spans="47:49" x14ac:dyDescent="0.35">
      <c r="AU2923" s="4"/>
      <c r="AW2923" s="4"/>
    </row>
    <row r="2924" spans="47:49" x14ac:dyDescent="0.35">
      <c r="AU2924" s="4"/>
      <c r="AW2924" s="4"/>
    </row>
    <row r="2925" spans="47:49" x14ac:dyDescent="0.35">
      <c r="AU2925" s="4"/>
      <c r="AW2925" s="4"/>
    </row>
    <row r="2926" spans="47:49" x14ac:dyDescent="0.35">
      <c r="AU2926" s="4"/>
      <c r="AW2926" s="4"/>
    </row>
    <row r="2927" spans="47:49" x14ac:dyDescent="0.35">
      <c r="AU2927" s="4"/>
      <c r="AW2927" s="4"/>
    </row>
    <row r="2928" spans="47:49" x14ac:dyDescent="0.35">
      <c r="AU2928" s="4"/>
      <c r="AW2928" s="4"/>
    </row>
    <row r="2929" spans="47:49" x14ac:dyDescent="0.35">
      <c r="AU2929" s="4"/>
      <c r="AW2929" s="4"/>
    </row>
    <row r="2930" spans="47:49" x14ac:dyDescent="0.35">
      <c r="AU2930" s="4"/>
      <c r="AW2930" s="4"/>
    </row>
    <row r="2931" spans="47:49" x14ac:dyDescent="0.35">
      <c r="AU2931" s="4"/>
      <c r="AW2931" s="4"/>
    </row>
    <row r="2932" spans="47:49" x14ac:dyDescent="0.35">
      <c r="AU2932" s="4"/>
      <c r="AW2932" s="4"/>
    </row>
    <row r="2933" spans="47:49" x14ac:dyDescent="0.35">
      <c r="AU2933" s="4"/>
      <c r="AW2933" s="4"/>
    </row>
    <row r="2934" spans="47:49" x14ac:dyDescent="0.35">
      <c r="AU2934" s="4"/>
      <c r="AW2934" s="4"/>
    </row>
    <row r="2935" spans="47:49" x14ac:dyDescent="0.35">
      <c r="AU2935" s="4"/>
      <c r="AW2935" s="4"/>
    </row>
    <row r="2936" spans="47:49" x14ac:dyDescent="0.35">
      <c r="AU2936" s="4"/>
      <c r="AW2936" s="4"/>
    </row>
    <row r="2937" spans="47:49" x14ac:dyDescent="0.35">
      <c r="AU2937" s="4"/>
      <c r="AW2937" s="4"/>
    </row>
    <row r="2938" spans="47:49" x14ac:dyDescent="0.35">
      <c r="AU2938" s="4"/>
      <c r="AW2938" s="4"/>
    </row>
    <row r="2939" spans="47:49" x14ac:dyDescent="0.35">
      <c r="AU2939" s="4"/>
      <c r="AW2939" s="4"/>
    </row>
    <row r="2940" spans="47:49" x14ac:dyDescent="0.35">
      <c r="AU2940" s="4"/>
      <c r="AW2940" s="4"/>
    </row>
    <row r="2941" spans="47:49" x14ac:dyDescent="0.35">
      <c r="AU2941" s="4"/>
      <c r="AW2941" s="4"/>
    </row>
    <row r="2942" spans="47:49" x14ac:dyDescent="0.35">
      <c r="AU2942" s="4"/>
      <c r="AW2942" s="4"/>
    </row>
    <row r="2943" spans="47:49" x14ac:dyDescent="0.35">
      <c r="AU2943" s="4"/>
      <c r="AW2943" s="4"/>
    </row>
    <row r="2944" spans="47:49" x14ac:dyDescent="0.35">
      <c r="AU2944" s="4"/>
      <c r="AW2944" s="4"/>
    </row>
    <row r="2945" spans="47:49" x14ac:dyDescent="0.35">
      <c r="AU2945" s="4"/>
      <c r="AW2945" s="4"/>
    </row>
    <row r="2946" spans="47:49" x14ac:dyDescent="0.35">
      <c r="AU2946" s="4"/>
      <c r="AW2946" s="4"/>
    </row>
    <row r="2947" spans="47:49" x14ac:dyDescent="0.35">
      <c r="AU2947" s="4"/>
      <c r="AW2947" s="4"/>
    </row>
    <row r="2948" spans="47:49" x14ac:dyDescent="0.35">
      <c r="AU2948" s="4"/>
      <c r="AW2948" s="4"/>
    </row>
    <row r="2949" spans="47:49" x14ac:dyDescent="0.35">
      <c r="AU2949" s="4"/>
      <c r="AW2949" s="4"/>
    </row>
    <row r="2950" spans="47:49" x14ac:dyDescent="0.35">
      <c r="AU2950" s="4"/>
      <c r="AW2950" s="4"/>
    </row>
    <row r="2951" spans="47:49" x14ac:dyDescent="0.35">
      <c r="AU2951" s="4"/>
      <c r="AW2951" s="4"/>
    </row>
    <row r="2952" spans="47:49" x14ac:dyDescent="0.35">
      <c r="AU2952" s="4"/>
      <c r="AW2952" s="4"/>
    </row>
    <row r="2953" spans="47:49" x14ac:dyDescent="0.35">
      <c r="AU2953" s="4"/>
      <c r="AW2953" s="4"/>
    </row>
    <row r="2954" spans="47:49" x14ac:dyDescent="0.35">
      <c r="AU2954" s="4"/>
      <c r="AW2954" s="4"/>
    </row>
    <row r="2955" spans="47:49" x14ac:dyDescent="0.35">
      <c r="AU2955" s="4"/>
      <c r="AW2955" s="4"/>
    </row>
    <row r="2956" spans="47:49" x14ac:dyDescent="0.35">
      <c r="AU2956" s="4"/>
      <c r="AW2956" s="4"/>
    </row>
    <row r="2957" spans="47:49" x14ac:dyDescent="0.35">
      <c r="AU2957" s="4"/>
      <c r="AW2957" s="4"/>
    </row>
    <row r="2958" spans="47:49" x14ac:dyDescent="0.35">
      <c r="AU2958" s="4"/>
      <c r="AW2958" s="4"/>
    </row>
    <row r="2959" spans="47:49" x14ac:dyDescent="0.35">
      <c r="AU2959" s="4"/>
      <c r="AW2959" s="4"/>
    </row>
    <row r="2960" spans="47:49" x14ac:dyDescent="0.35">
      <c r="AU2960" s="4"/>
      <c r="AW2960" s="4"/>
    </row>
    <row r="2961" spans="47:49" x14ac:dyDescent="0.35">
      <c r="AU2961" s="4"/>
      <c r="AW2961" s="4"/>
    </row>
    <row r="2962" spans="47:49" x14ac:dyDescent="0.35">
      <c r="AU2962" s="4"/>
      <c r="AW2962" s="4"/>
    </row>
    <row r="2963" spans="47:49" x14ac:dyDescent="0.35">
      <c r="AU2963" s="4"/>
      <c r="AW2963" s="4"/>
    </row>
    <row r="2964" spans="47:49" x14ac:dyDescent="0.35">
      <c r="AU2964" s="4"/>
      <c r="AW2964" s="4"/>
    </row>
    <row r="2965" spans="47:49" x14ac:dyDescent="0.35">
      <c r="AU2965" s="4"/>
      <c r="AW2965" s="4"/>
    </row>
    <row r="2966" spans="47:49" x14ac:dyDescent="0.35">
      <c r="AU2966" s="4"/>
      <c r="AW2966" s="4"/>
    </row>
    <row r="2967" spans="47:49" x14ac:dyDescent="0.35">
      <c r="AU2967" s="4"/>
      <c r="AW2967" s="4"/>
    </row>
    <row r="2968" spans="47:49" x14ac:dyDescent="0.35">
      <c r="AU2968" s="4"/>
      <c r="AW2968" s="4"/>
    </row>
    <row r="2969" spans="47:49" x14ac:dyDescent="0.35">
      <c r="AU2969" s="4"/>
      <c r="AW2969" s="4"/>
    </row>
    <row r="2970" spans="47:49" x14ac:dyDescent="0.35">
      <c r="AU2970" s="4"/>
      <c r="AW2970" s="4"/>
    </row>
    <row r="2971" spans="47:49" x14ac:dyDescent="0.35">
      <c r="AU2971" s="4"/>
      <c r="AW2971" s="4"/>
    </row>
    <row r="2972" spans="47:49" x14ac:dyDescent="0.35">
      <c r="AU2972" s="4"/>
      <c r="AW2972" s="4"/>
    </row>
    <row r="2973" spans="47:49" x14ac:dyDescent="0.35">
      <c r="AU2973" s="4"/>
      <c r="AW2973" s="4"/>
    </row>
    <row r="2974" spans="47:49" x14ac:dyDescent="0.35">
      <c r="AU2974" s="4"/>
      <c r="AW2974" s="4"/>
    </row>
    <row r="2975" spans="47:49" x14ac:dyDescent="0.35">
      <c r="AU2975" s="4"/>
      <c r="AW2975" s="4"/>
    </row>
    <row r="2976" spans="47:49" x14ac:dyDescent="0.35">
      <c r="AU2976" s="4"/>
      <c r="AW2976" s="4"/>
    </row>
    <row r="2977" spans="47:49" x14ac:dyDescent="0.35">
      <c r="AU2977" s="4"/>
      <c r="AW2977" s="4"/>
    </row>
    <row r="2978" spans="47:49" x14ac:dyDescent="0.35">
      <c r="AU2978" s="4"/>
      <c r="AW2978" s="4"/>
    </row>
    <row r="2979" spans="47:49" x14ac:dyDescent="0.35">
      <c r="AU2979" s="4"/>
      <c r="AW2979" s="4"/>
    </row>
    <row r="2980" spans="47:49" x14ac:dyDescent="0.35">
      <c r="AU2980" s="4"/>
      <c r="AW2980" s="4"/>
    </row>
    <row r="2981" spans="47:49" x14ac:dyDescent="0.35">
      <c r="AU2981" s="4"/>
      <c r="AW2981" s="4"/>
    </row>
    <row r="2982" spans="47:49" x14ac:dyDescent="0.35">
      <c r="AU2982" s="4"/>
      <c r="AW2982" s="4"/>
    </row>
    <row r="2983" spans="47:49" x14ac:dyDescent="0.35">
      <c r="AU2983" s="4"/>
      <c r="AW2983" s="4"/>
    </row>
    <row r="2984" spans="47:49" x14ac:dyDescent="0.35">
      <c r="AU2984" s="4"/>
      <c r="AW2984" s="4"/>
    </row>
    <row r="2985" spans="47:49" x14ac:dyDescent="0.35">
      <c r="AU2985" s="4"/>
      <c r="AW2985" s="4"/>
    </row>
    <row r="2986" spans="47:49" x14ac:dyDescent="0.35">
      <c r="AU2986" s="4"/>
      <c r="AW2986" s="4"/>
    </row>
    <row r="2987" spans="47:49" x14ac:dyDescent="0.35">
      <c r="AU2987" s="4"/>
      <c r="AW2987" s="4"/>
    </row>
    <row r="2988" spans="47:49" x14ac:dyDescent="0.35">
      <c r="AU2988" s="4"/>
      <c r="AW2988" s="4"/>
    </row>
    <row r="2989" spans="47:49" x14ac:dyDescent="0.35">
      <c r="AU2989" s="4"/>
      <c r="AW2989" s="4"/>
    </row>
    <row r="2990" spans="47:49" x14ac:dyDescent="0.35">
      <c r="AU2990" s="4"/>
      <c r="AW2990" s="4"/>
    </row>
    <row r="2991" spans="47:49" x14ac:dyDescent="0.35">
      <c r="AU2991" s="4"/>
      <c r="AW2991" s="4"/>
    </row>
    <row r="2992" spans="47:49" x14ac:dyDescent="0.35">
      <c r="AU2992" s="4"/>
      <c r="AW2992" s="4"/>
    </row>
    <row r="2993" spans="47:49" x14ac:dyDescent="0.35">
      <c r="AU2993" s="4"/>
      <c r="AW2993" s="4"/>
    </row>
    <row r="2994" spans="47:49" x14ac:dyDescent="0.35">
      <c r="AU2994" s="4"/>
      <c r="AW2994" s="4"/>
    </row>
    <row r="2995" spans="47:49" x14ac:dyDescent="0.35">
      <c r="AU2995" s="4"/>
      <c r="AW2995" s="4"/>
    </row>
    <row r="2996" spans="47:49" x14ac:dyDescent="0.35">
      <c r="AU2996" s="4"/>
      <c r="AW2996" s="4"/>
    </row>
    <row r="2997" spans="47:49" x14ac:dyDescent="0.35">
      <c r="AU2997" s="4"/>
      <c r="AW2997" s="4"/>
    </row>
    <row r="2998" spans="47:49" x14ac:dyDescent="0.35">
      <c r="AU2998" s="4"/>
      <c r="AW2998" s="4"/>
    </row>
    <row r="2999" spans="47:49" x14ac:dyDescent="0.35">
      <c r="AU2999" s="4"/>
      <c r="AW2999" s="4"/>
    </row>
    <row r="3000" spans="47:49" x14ac:dyDescent="0.35">
      <c r="AU3000" s="4"/>
      <c r="AW3000" s="4"/>
    </row>
    <row r="3001" spans="47:49" x14ac:dyDescent="0.35">
      <c r="AU3001" s="4"/>
      <c r="AW3001" s="4"/>
    </row>
    <row r="3002" spans="47:49" x14ac:dyDescent="0.35">
      <c r="AU3002" s="4"/>
      <c r="AW3002" s="4"/>
    </row>
    <row r="3003" spans="47:49" x14ac:dyDescent="0.35">
      <c r="AU3003" s="4"/>
      <c r="AW3003" s="4"/>
    </row>
    <row r="3004" spans="47:49" x14ac:dyDescent="0.35">
      <c r="AU3004" s="4"/>
      <c r="AW3004" s="4"/>
    </row>
    <row r="3005" spans="47:49" x14ac:dyDescent="0.35">
      <c r="AU3005" s="4"/>
      <c r="AW3005" s="4"/>
    </row>
    <row r="3006" spans="47:49" x14ac:dyDescent="0.35">
      <c r="AU3006" s="4"/>
      <c r="AW3006" s="4"/>
    </row>
    <row r="3007" spans="47:49" x14ac:dyDescent="0.35">
      <c r="AU3007" s="4"/>
      <c r="AW3007" s="4"/>
    </row>
    <row r="3008" spans="47:49" x14ac:dyDescent="0.35">
      <c r="AU3008" s="4"/>
      <c r="AW3008" s="4"/>
    </row>
    <row r="3009" spans="47:49" x14ac:dyDescent="0.35">
      <c r="AU3009" s="4"/>
      <c r="AW3009" s="4"/>
    </row>
    <row r="3010" spans="47:49" x14ac:dyDescent="0.35">
      <c r="AU3010" s="4"/>
      <c r="AW3010" s="4"/>
    </row>
    <row r="3011" spans="47:49" x14ac:dyDescent="0.35">
      <c r="AU3011" s="4"/>
      <c r="AW3011" s="4"/>
    </row>
    <row r="3012" spans="47:49" x14ac:dyDescent="0.35">
      <c r="AU3012" s="4"/>
      <c r="AW3012" s="4"/>
    </row>
    <row r="3013" spans="47:49" x14ac:dyDescent="0.35">
      <c r="AU3013" s="4"/>
      <c r="AW3013" s="4"/>
    </row>
    <row r="3014" spans="47:49" x14ac:dyDescent="0.35">
      <c r="AU3014" s="4"/>
      <c r="AW3014" s="4"/>
    </row>
    <row r="3015" spans="47:49" x14ac:dyDescent="0.35">
      <c r="AU3015" s="4"/>
      <c r="AW3015" s="4"/>
    </row>
    <row r="3016" spans="47:49" x14ac:dyDescent="0.35">
      <c r="AU3016" s="4"/>
      <c r="AW3016" s="4"/>
    </row>
    <row r="3017" spans="47:49" x14ac:dyDescent="0.35">
      <c r="AU3017" s="4"/>
      <c r="AW3017" s="4"/>
    </row>
    <row r="3018" spans="47:49" x14ac:dyDescent="0.35">
      <c r="AU3018" s="4"/>
      <c r="AW3018" s="4"/>
    </row>
    <row r="3019" spans="47:49" x14ac:dyDescent="0.35">
      <c r="AU3019" s="4"/>
      <c r="AW3019" s="4"/>
    </row>
    <row r="3020" spans="47:49" x14ac:dyDescent="0.35">
      <c r="AU3020" s="4"/>
      <c r="AW3020" s="4"/>
    </row>
    <row r="3021" spans="47:49" x14ac:dyDescent="0.35">
      <c r="AU3021" s="4"/>
      <c r="AW3021" s="4"/>
    </row>
    <row r="3022" spans="47:49" x14ac:dyDescent="0.35">
      <c r="AU3022" s="4"/>
      <c r="AW3022" s="4"/>
    </row>
    <row r="3023" spans="47:49" x14ac:dyDescent="0.35">
      <c r="AU3023" s="4"/>
      <c r="AW3023" s="4"/>
    </row>
    <row r="3024" spans="47:49" x14ac:dyDescent="0.35">
      <c r="AU3024" s="4"/>
      <c r="AW3024" s="4"/>
    </row>
    <row r="3025" spans="47:49" x14ac:dyDescent="0.35">
      <c r="AU3025" s="4"/>
      <c r="AW3025" s="4"/>
    </row>
    <row r="3026" spans="47:49" x14ac:dyDescent="0.35">
      <c r="AU3026" s="4"/>
      <c r="AW3026" s="4"/>
    </row>
    <row r="3027" spans="47:49" x14ac:dyDescent="0.35">
      <c r="AU3027" s="4"/>
      <c r="AW3027" s="4"/>
    </row>
    <row r="3028" spans="47:49" x14ac:dyDescent="0.35">
      <c r="AU3028" s="4"/>
      <c r="AW3028" s="4"/>
    </row>
    <row r="3029" spans="47:49" x14ac:dyDescent="0.35">
      <c r="AU3029" s="4"/>
      <c r="AW3029" s="4"/>
    </row>
    <row r="3030" spans="47:49" x14ac:dyDescent="0.35">
      <c r="AU3030" s="4"/>
      <c r="AW3030" s="4"/>
    </row>
    <row r="3031" spans="47:49" x14ac:dyDescent="0.35">
      <c r="AU3031" s="4"/>
      <c r="AW3031" s="4"/>
    </row>
    <row r="3032" spans="47:49" x14ac:dyDescent="0.35">
      <c r="AU3032" s="4"/>
      <c r="AW3032" s="4"/>
    </row>
    <row r="3033" spans="47:49" x14ac:dyDescent="0.35">
      <c r="AU3033" s="4"/>
      <c r="AW3033" s="4"/>
    </row>
    <row r="3034" spans="47:49" x14ac:dyDescent="0.35">
      <c r="AU3034" s="4"/>
      <c r="AW3034" s="4"/>
    </row>
    <row r="3035" spans="47:49" x14ac:dyDescent="0.35">
      <c r="AU3035" s="4"/>
      <c r="AW3035" s="4"/>
    </row>
    <row r="3036" spans="47:49" x14ac:dyDescent="0.35">
      <c r="AU3036" s="4"/>
      <c r="AW3036" s="4"/>
    </row>
    <row r="3037" spans="47:49" x14ac:dyDescent="0.35">
      <c r="AU3037" s="4"/>
      <c r="AW3037" s="4"/>
    </row>
    <row r="3038" spans="47:49" x14ac:dyDescent="0.35">
      <c r="AU3038" s="4"/>
      <c r="AW3038" s="4"/>
    </row>
    <row r="3039" spans="47:49" x14ac:dyDescent="0.35">
      <c r="AU3039" s="4"/>
      <c r="AW3039" s="4"/>
    </row>
    <row r="3040" spans="47:49" x14ac:dyDescent="0.35">
      <c r="AU3040" s="4"/>
      <c r="AW3040" s="4"/>
    </row>
    <row r="3041" spans="47:49" x14ac:dyDescent="0.35">
      <c r="AU3041" s="4"/>
      <c r="AW3041" s="4"/>
    </row>
    <row r="3042" spans="47:49" x14ac:dyDescent="0.35">
      <c r="AU3042" s="4"/>
      <c r="AW3042" s="4"/>
    </row>
    <row r="3043" spans="47:49" x14ac:dyDescent="0.35">
      <c r="AU3043" s="4"/>
      <c r="AW3043" s="4"/>
    </row>
    <row r="3044" spans="47:49" x14ac:dyDescent="0.35">
      <c r="AU3044" s="4"/>
      <c r="AW3044" s="4"/>
    </row>
    <row r="3045" spans="47:49" x14ac:dyDescent="0.35">
      <c r="AU3045" s="4"/>
      <c r="AW3045" s="4"/>
    </row>
    <row r="3046" spans="47:49" x14ac:dyDescent="0.35">
      <c r="AU3046" s="4"/>
      <c r="AW3046" s="4"/>
    </row>
    <row r="3047" spans="47:49" x14ac:dyDescent="0.35">
      <c r="AU3047" s="4"/>
      <c r="AW3047" s="4"/>
    </row>
    <row r="3048" spans="47:49" x14ac:dyDescent="0.35">
      <c r="AU3048" s="4"/>
      <c r="AW3048" s="4"/>
    </row>
    <row r="3049" spans="47:49" x14ac:dyDescent="0.35">
      <c r="AU3049" s="4"/>
      <c r="AW3049" s="4"/>
    </row>
    <row r="3050" spans="47:49" x14ac:dyDescent="0.35">
      <c r="AU3050" s="4"/>
      <c r="AW3050" s="4"/>
    </row>
    <row r="3051" spans="47:49" x14ac:dyDescent="0.35">
      <c r="AU3051" s="4"/>
      <c r="AW3051" s="4"/>
    </row>
    <row r="3052" spans="47:49" x14ac:dyDescent="0.35">
      <c r="AU3052" s="4"/>
      <c r="AW3052" s="4"/>
    </row>
    <row r="3053" spans="47:49" x14ac:dyDescent="0.35">
      <c r="AU3053" s="4"/>
      <c r="AW3053" s="4"/>
    </row>
    <row r="3054" spans="47:49" x14ac:dyDescent="0.35">
      <c r="AU3054" s="4"/>
      <c r="AW3054" s="4"/>
    </row>
    <row r="3055" spans="47:49" x14ac:dyDescent="0.35">
      <c r="AU3055" s="4"/>
      <c r="AW3055" s="4"/>
    </row>
    <row r="3056" spans="47:49" x14ac:dyDescent="0.35">
      <c r="AU3056" s="4"/>
      <c r="AW3056" s="4"/>
    </row>
    <row r="3057" spans="47:49" x14ac:dyDescent="0.35">
      <c r="AU3057" s="4"/>
      <c r="AW3057" s="4"/>
    </row>
    <row r="3058" spans="47:49" x14ac:dyDescent="0.35">
      <c r="AU3058" s="4"/>
      <c r="AW3058" s="4"/>
    </row>
    <row r="3059" spans="47:49" x14ac:dyDescent="0.35">
      <c r="AU3059" s="4"/>
      <c r="AW3059" s="4"/>
    </row>
    <row r="3060" spans="47:49" x14ac:dyDescent="0.35">
      <c r="AU3060" s="4"/>
      <c r="AW3060" s="4"/>
    </row>
    <row r="3061" spans="47:49" x14ac:dyDescent="0.35">
      <c r="AU3061" s="4"/>
      <c r="AW3061" s="4"/>
    </row>
    <row r="3062" spans="47:49" x14ac:dyDescent="0.35">
      <c r="AU3062" s="4"/>
      <c r="AW3062" s="4"/>
    </row>
    <row r="3063" spans="47:49" x14ac:dyDescent="0.35">
      <c r="AU3063" s="4"/>
      <c r="AW3063" s="4"/>
    </row>
    <row r="3064" spans="47:49" x14ac:dyDescent="0.35">
      <c r="AU3064" s="4"/>
      <c r="AW3064" s="4"/>
    </row>
    <row r="3065" spans="47:49" x14ac:dyDescent="0.35">
      <c r="AU3065" s="4"/>
      <c r="AW3065" s="4"/>
    </row>
    <row r="3066" spans="47:49" x14ac:dyDescent="0.35">
      <c r="AU3066" s="4"/>
      <c r="AW3066" s="4"/>
    </row>
    <row r="3067" spans="47:49" x14ac:dyDescent="0.35">
      <c r="AU3067" s="4"/>
      <c r="AW3067" s="4"/>
    </row>
    <row r="3068" spans="47:49" x14ac:dyDescent="0.35">
      <c r="AU3068" s="4"/>
      <c r="AW3068" s="4"/>
    </row>
    <row r="3069" spans="47:49" x14ac:dyDescent="0.35">
      <c r="AU3069" s="4"/>
      <c r="AW3069" s="4"/>
    </row>
    <row r="3070" spans="47:49" x14ac:dyDescent="0.35">
      <c r="AU3070" s="4"/>
      <c r="AW3070" s="4"/>
    </row>
    <row r="3071" spans="47:49" x14ac:dyDescent="0.35">
      <c r="AU3071" s="4"/>
      <c r="AW3071" s="4"/>
    </row>
    <row r="3072" spans="47:49" x14ac:dyDescent="0.35">
      <c r="AU3072" s="4"/>
      <c r="AW3072" s="4"/>
    </row>
    <row r="3073" spans="47:49" x14ac:dyDescent="0.35">
      <c r="AU3073" s="4"/>
      <c r="AW3073" s="4"/>
    </row>
    <row r="3074" spans="47:49" x14ac:dyDescent="0.35">
      <c r="AU3074" s="4"/>
      <c r="AW3074" s="4"/>
    </row>
    <row r="3075" spans="47:49" x14ac:dyDescent="0.35">
      <c r="AU3075" s="4"/>
      <c r="AW3075" s="4"/>
    </row>
    <row r="3076" spans="47:49" x14ac:dyDescent="0.35">
      <c r="AU3076" s="4"/>
      <c r="AW3076" s="4"/>
    </row>
    <row r="3077" spans="47:49" x14ac:dyDescent="0.35">
      <c r="AU3077" s="4"/>
      <c r="AW3077" s="4"/>
    </row>
    <row r="3078" spans="47:49" x14ac:dyDescent="0.35">
      <c r="AU3078" s="4"/>
      <c r="AW3078" s="4"/>
    </row>
    <row r="3079" spans="47:49" x14ac:dyDescent="0.35">
      <c r="AU3079" s="4"/>
      <c r="AW3079" s="4"/>
    </row>
    <row r="3080" spans="47:49" x14ac:dyDescent="0.35">
      <c r="AU3080" s="4"/>
      <c r="AW3080" s="4"/>
    </row>
    <row r="3081" spans="47:49" x14ac:dyDescent="0.35">
      <c r="AU3081" s="4"/>
      <c r="AW3081" s="4"/>
    </row>
    <row r="3082" spans="47:49" x14ac:dyDescent="0.35">
      <c r="AU3082" s="4"/>
      <c r="AW3082" s="4"/>
    </row>
    <row r="3083" spans="47:49" x14ac:dyDescent="0.35">
      <c r="AU3083" s="4"/>
      <c r="AW3083" s="4"/>
    </row>
    <row r="3084" spans="47:49" x14ac:dyDescent="0.35">
      <c r="AU3084" s="4"/>
      <c r="AW3084" s="4"/>
    </row>
    <row r="3085" spans="47:49" x14ac:dyDescent="0.35">
      <c r="AU3085" s="4"/>
      <c r="AW3085" s="4"/>
    </row>
    <row r="3086" spans="47:49" x14ac:dyDescent="0.35">
      <c r="AU3086" s="4"/>
      <c r="AW3086" s="4"/>
    </row>
    <row r="3087" spans="47:49" x14ac:dyDescent="0.35">
      <c r="AU3087" s="4"/>
      <c r="AW3087" s="4"/>
    </row>
    <row r="3088" spans="47:49" x14ac:dyDescent="0.35">
      <c r="AU3088" s="4"/>
      <c r="AW3088" s="4"/>
    </row>
    <row r="3089" spans="47:49" x14ac:dyDescent="0.35">
      <c r="AU3089" s="4"/>
      <c r="AW3089" s="4"/>
    </row>
    <row r="3090" spans="47:49" x14ac:dyDescent="0.35">
      <c r="AU3090" s="4"/>
      <c r="AW3090" s="4"/>
    </row>
    <row r="3091" spans="47:49" x14ac:dyDescent="0.35">
      <c r="AU3091" s="4"/>
      <c r="AW3091" s="4"/>
    </row>
    <row r="3092" spans="47:49" x14ac:dyDescent="0.35">
      <c r="AU3092" s="4"/>
      <c r="AW3092" s="4"/>
    </row>
    <row r="3093" spans="47:49" x14ac:dyDescent="0.35">
      <c r="AU3093" s="4"/>
      <c r="AW3093" s="4"/>
    </row>
    <row r="3094" spans="47:49" x14ac:dyDescent="0.35">
      <c r="AU3094" s="4"/>
      <c r="AW3094" s="4"/>
    </row>
    <row r="3095" spans="47:49" x14ac:dyDescent="0.35">
      <c r="AU3095" s="4"/>
      <c r="AW3095" s="4"/>
    </row>
    <row r="3096" spans="47:49" x14ac:dyDescent="0.35">
      <c r="AU3096" s="4"/>
      <c r="AW3096" s="4"/>
    </row>
    <row r="3097" spans="47:49" x14ac:dyDescent="0.35">
      <c r="AU3097" s="4"/>
      <c r="AW3097" s="4"/>
    </row>
    <row r="3098" spans="47:49" x14ac:dyDescent="0.35">
      <c r="AU3098" s="4"/>
      <c r="AW3098" s="4"/>
    </row>
    <row r="3099" spans="47:49" x14ac:dyDescent="0.35">
      <c r="AU3099" s="4"/>
      <c r="AW3099" s="4"/>
    </row>
    <row r="3100" spans="47:49" x14ac:dyDescent="0.35">
      <c r="AU3100" s="4"/>
      <c r="AW3100" s="4"/>
    </row>
    <row r="3101" spans="47:49" x14ac:dyDescent="0.35">
      <c r="AU3101" s="4"/>
      <c r="AW3101" s="4"/>
    </row>
    <row r="3102" spans="47:49" x14ac:dyDescent="0.35">
      <c r="AU3102" s="4"/>
      <c r="AW3102" s="4"/>
    </row>
    <row r="3103" spans="47:49" x14ac:dyDescent="0.35">
      <c r="AU3103" s="4"/>
      <c r="AW3103" s="4"/>
    </row>
    <row r="3104" spans="47:49" x14ac:dyDescent="0.35">
      <c r="AU3104" s="4"/>
      <c r="AW3104" s="4"/>
    </row>
    <row r="3105" spans="47:49" x14ac:dyDescent="0.35">
      <c r="AU3105" s="4"/>
      <c r="AW3105" s="4"/>
    </row>
    <row r="3106" spans="47:49" x14ac:dyDescent="0.35">
      <c r="AU3106" s="4"/>
      <c r="AW3106" s="4"/>
    </row>
    <row r="3107" spans="47:49" x14ac:dyDescent="0.35">
      <c r="AU3107" s="4"/>
      <c r="AW3107" s="4"/>
    </row>
    <row r="3108" spans="47:49" x14ac:dyDescent="0.35">
      <c r="AU3108" s="4"/>
      <c r="AW3108" s="4"/>
    </row>
    <row r="3109" spans="47:49" x14ac:dyDescent="0.35">
      <c r="AU3109" s="4"/>
      <c r="AW3109" s="4"/>
    </row>
    <row r="3110" spans="47:49" x14ac:dyDescent="0.35">
      <c r="AU3110" s="4"/>
      <c r="AW3110" s="4"/>
    </row>
    <row r="3111" spans="47:49" x14ac:dyDescent="0.35">
      <c r="AU3111" s="4"/>
      <c r="AW3111" s="4"/>
    </row>
    <row r="3112" spans="47:49" x14ac:dyDescent="0.35">
      <c r="AU3112" s="4"/>
      <c r="AW3112" s="4"/>
    </row>
    <row r="3113" spans="47:49" x14ac:dyDescent="0.35">
      <c r="AU3113" s="4"/>
      <c r="AW3113" s="4"/>
    </row>
    <row r="3114" spans="47:49" x14ac:dyDescent="0.35">
      <c r="AU3114" s="4"/>
      <c r="AW3114" s="4"/>
    </row>
    <row r="3115" spans="47:49" x14ac:dyDescent="0.35">
      <c r="AU3115" s="4"/>
      <c r="AW3115" s="4"/>
    </row>
    <row r="3116" spans="47:49" x14ac:dyDescent="0.35">
      <c r="AU3116" s="4"/>
      <c r="AW3116" s="4"/>
    </row>
    <row r="3117" spans="47:49" x14ac:dyDescent="0.35">
      <c r="AU3117" s="4"/>
      <c r="AW3117" s="4"/>
    </row>
    <row r="3118" spans="47:49" x14ac:dyDescent="0.35">
      <c r="AU3118" s="4"/>
      <c r="AW3118" s="4"/>
    </row>
    <row r="3119" spans="47:49" x14ac:dyDescent="0.35">
      <c r="AU3119" s="4"/>
      <c r="AW3119" s="4"/>
    </row>
    <row r="3120" spans="47:49" x14ac:dyDescent="0.35">
      <c r="AU3120" s="4"/>
      <c r="AW3120" s="4"/>
    </row>
    <row r="3121" spans="47:49" x14ac:dyDescent="0.35">
      <c r="AU3121" s="4"/>
      <c r="AW3121" s="4"/>
    </row>
    <row r="3122" spans="47:49" x14ac:dyDescent="0.35">
      <c r="AU3122" s="4"/>
      <c r="AW3122" s="4"/>
    </row>
    <row r="3123" spans="47:49" x14ac:dyDescent="0.35">
      <c r="AU3123" s="4"/>
      <c r="AW3123" s="4"/>
    </row>
    <row r="3124" spans="47:49" x14ac:dyDescent="0.35">
      <c r="AU3124" s="4"/>
      <c r="AW3124" s="4"/>
    </row>
    <row r="3125" spans="47:49" x14ac:dyDescent="0.35">
      <c r="AU3125" s="4"/>
      <c r="AW3125" s="4"/>
    </row>
    <row r="3126" spans="47:49" x14ac:dyDescent="0.35">
      <c r="AU3126" s="4"/>
      <c r="AW3126" s="4"/>
    </row>
    <row r="3127" spans="47:49" x14ac:dyDescent="0.35">
      <c r="AU3127" s="4"/>
      <c r="AW3127" s="4"/>
    </row>
    <row r="3128" spans="47:49" x14ac:dyDescent="0.35">
      <c r="AU3128" s="4"/>
      <c r="AW3128" s="4"/>
    </row>
    <row r="3129" spans="47:49" x14ac:dyDescent="0.35">
      <c r="AU3129" s="4"/>
      <c r="AW3129" s="4"/>
    </row>
    <row r="3130" spans="47:49" x14ac:dyDescent="0.35">
      <c r="AU3130" s="4"/>
      <c r="AW3130" s="4"/>
    </row>
    <row r="3131" spans="47:49" x14ac:dyDescent="0.35">
      <c r="AU3131" s="4"/>
      <c r="AW3131" s="4"/>
    </row>
    <row r="3132" spans="47:49" x14ac:dyDescent="0.35">
      <c r="AU3132" s="4"/>
      <c r="AW3132" s="4"/>
    </row>
    <row r="3133" spans="47:49" x14ac:dyDescent="0.35">
      <c r="AU3133" s="4"/>
      <c r="AW3133" s="4"/>
    </row>
    <row r="3134" spans="47:49" x14ac:dyDescent="0.35">
      <c r="AU3134" s="4"/>
      <c r="AW3134" s="4"/>
    </row>
    <row r="3135" spans="47:49" x14ac:dyDescent="0.35">
      <c r="AU3135" s="4"/>
      <c r="AW3135" s="4"/>
    </row>
    <row r="3136" spans="47:49" x14ac:dyDescent="0.35">
      <c r="AU3136" s="4"/>
      <c r="AW3136" s="4"/>
    </row>
    <row r="3137" spans="47:49" x14ac:dyDescent="0.35">
      <c r="AU3137" s="4"/>
      <c r="AW3137" s="4"/>
    </row>
    <row r="3138" spans="47:49" x14ac:dyDescent="0.35">
      <c r="AU3138" s="4"/>
      <c r="AW3138" s="4"/>
    </row>
    <row r="3139" spans="47:49" x14ac:dyDescent="0.35">
      <c r="AU3139" s="4"/>
      <c r="AW3139" s="4"/>
    </row>
    <row r="3140" spans="47:49" x14ac:dyDescent="0.35">
      <c r="AU3140" s="4"/>
      <c r="AW3140" s="4"/>
    </row>
    <row r="3141" spans="47:49" x14ac:dyDescent="0.35">
      <c r="AU3141" s="4"/>
      <c r="AW3141" s="4"/>
    </row>
    <row r="3142" spans="47:49" x14ac:dyDescent="0.35">
      <c r="AU3142" s="4"/>
      <c r="AW3142" s="4"/>
    </row>
    <row r="3143" spans="47:49" x14ac:dyDescent="0.35">
      <c r="AU3143" s="4"/>
      <c r="AW3143" s="4"/>
    </row>
    <row r="3144" spans="47:49" x14ac:dyDescent="0.35">
      <c r="AU3144" s="4"/>
      <c r="AW3144" s="4"/>
    </row>
    <row r="3145" spans="47:49" x14ac:dyDescent="0.35">
      <c r="AU3145" s="4"/>
      <c r="AW3145" s="4"/>
    </row>
    <row r="3146" spans="47:49" x14ac:dyDescent="0.35">
      <c r="AU3146" s="4"/>
      <c r="AW3146" s="4"/>
    </row>
    <row r="3147" spans="47:49" x14ac:dyDescent="0.35">
      <c r="AU3147" s="4"/>
      <c r="AW3147" s="4"/>
    </row>
    <row r="3148" spans="47:49" x14ac:dyDescent="0.35">
      <c r="AU3148" s="4"/>
      <c r="AW3148" s="4"/>
    </row>
    <row r="3149" spans="47:49" x14ac:dyDescent="0.35">
      <c r="AU3149" s="4"/>
      <c r="AW3149" s="4"/>
    </row>
    <row r="3150" spans="47:49" x14ac:dyDescent="0.35">
      <c r="AU3150" s="4"/>
      <c r="AW3150" s="4"/>
    </row>
    <row r="3151" spans="47:49" x14ac:dyDescent="0.35">
      <c r="AU3151" s="4"/>
      <c r="AW3151" s="4"/>
    </row>
    <row r="3152" spans="47:49" x14ac:dyDescent="0.35">
      <c r="AU3152" s="4"/>
      <c r="AW3152" s="4"/>
    </row>
    <row r="3153" spans="47:49" x14ac:dyDescent="0.35">
      <c r="AU3153" s="4"/>
      <c r="AW3153" s="4"/>
    </row>
    <row r="3154" spans="47:49" x14ac:dyDescent="0.35">
      <c r="AU3154" s="4"/>
      <c r="AW3154" s="4"/>
    </row>
    <row r="3155" spans="47:49" x14ac:dyDescent="0.35">
      <c r="AU3155" s="4"/>
      <c r="AW3155" s="4"/>
    </row>
    <row r="3156" spans="47:49" x14ac:dyDescent="0.35">
      <c r="AU3156" s="4"/>
      <c r="AW3156" s="4"/>
    </row>
    <row r="3157" spans="47:49" x14ac:dyDescent="0.35">
      <c r="AU3157" s="4"/>
      <c r="AW3157" s="4"/>
    </row>
    <row r="3158" spans="47:49" x14ac:dyDescent="0.35">
      <c r="AU3158" s="4"/>
      <c r="AW3158" s="4"/>
    </row>
    <row r="3159" spans="47:49" x14ac:dyDescent="0.35">
      <c r="AU3159" s="4"/>
      <c r="AW3159" s="4"/>
    </row>
    <row r="3160" spans="47:49" x14ac:dyDescent="0.35">
      <c r="AU3160" s="4"/>
      <c r="AW3160" s="4"/>
    </row>
    <row r="3161" spans="47:49" x14ac:dyDescent="0.35">
      <c r="AU3161" s="4"/>
      <c r="AW3161" s="4"/>
    </row>
    <row r="3162" spans="47:49" x14ac:dyDescent="0.35">
      <c r="AU3162" s="4"/>
      <c r="AW3162" s="4"/>
    </row>
    <row r="3163" spans="47:49" x14ac:dyDescent="0.35">
      <c r="AU3163" s="4"/>
      <c r="AW3163" s="4"/>
    </row>
    <row r="3164" spans="47:49" x14ac:dyDescent="0.35">
      <c r="AU3164" s="4"/>
      <c r="AW3164" s="4"/>
    </row>
    <row r="3165" spans="47:49" x14ac:dyDescent="0.35">
      <c r="AU3165" s="4"/>
      <c r="AW3165" s="4"/>
    </row>
    <row r="3166" spans="47:49" x14ac:dyDescent="0.35">
      <c r="AU3166" s="4"/>
      <c r="AW3166" s="4"/>
    </row>
    <row r="3167" spans="47:49" x14ac:dyDescent="0.35">
      <c r="AU3167" s="4"/>
      <c r="AW3167" s="4"/>
    </row>
    <row r="3168" spans="47:49" x14ac:dyDescent="0.35">
      <c r="AU3168" s="4"/>
      <c r="AW3168" s="4"/>
    </row>
    <row r="3169" spans="47:49" x14ac:dyDescent="0.35">
      <c r="AU3169" s="4"/>
      <c r="AW3169" s="4"/>
    </row>
    <row r="3170" spans="47:49" x14ac:dyDescent="0.35">
      <c r="AU3170" s="4"/>
      <c r="AW3170" s="4"/>
    </row>
    <row r="3171" spans="47:49" x14ac:dyDescent="0.35">
      <c r="AU3171" s="4"/>
      <c r="AW3171" s="4"/>
    </row>
    <row r="3172" spans="47:49" x14ac:dyDescent="0.35">
      <c r="AU3172" s="4"/>
      <c r="AW3172" s="4"/>
    </row>
    <row r="3173" spans="47:49" x14ac:dyDescent="0.35">
      <c r="AU3173" s="4"/>
      <c r="AW3173" s="4"/>
    </row>
    <row r="3174" spans="47:49" x14ac:dyDescent="0.35">
      <c r="AU3174" s="4"/>
      <c r="AW3174" s="4"/>
    </row>
    <row r="3175" spans="47:49" x14ac:dyDescent="0.35">
      <c r="AU3175" s="4"/>
      <c r="AW3175" s="4"/>
    </row>
    <row r="3176" spans="47:49" x14ac:dyDescent="0.35">
      <c r="AU3176" s="4"/>
      <c r="AW3176" s="4"/>
    </row>
    <row r="3177" spans="47:49" x14ac:dyDescent="0.35">
      <c r="AU3177" s="4"/>
      <c r="AW3177" s="4"/>
    </row>
    <row r="3178" spans="47:49" x14ac:dyDescent="0.35">
      <c r="AU3178" s="4"/>
      <c r="AW3178" s="4"/>
    </row>
    <row r="3179" spans="47:49" x14ac:dyDescent="0.35">
      <c r="AU3179" s="4"/>
      <c r="AW3179" s="4"/>
    </row>
    <row r="3180" spans="47:49" x14ac:dyDescent="0.35">
      <c r="AU3180" s="4"/>
      <c r="AW3180" s="4"/>
    </row>
    <row r="3181" spans="47:49" x14ac:dyDescent="0.35">
      <c r="AU3181" s="4"/>
      <c r="AW3181" s="4"/>
    </row>
    <row r="3182" spans="47:49" x14ac:dyDescent="0.35">
      <c r="AU3182" s="4"/>
      <c r="AW3182" s="4"/>
    </row>
    <row r="3183" spans="47:49" x14ac:dyDescent="0.35">
      <c r="AU3183" s="4"/>
      <c r="AW3183" s="4"/>
    </row>
    <row r="3184" spans="47:49" x14ac:dyDescent="0.35">
      <c r="AU3184" s="4"/>
      <c r="AW3184" s="4"/>
    </row>
    <row r="3185" spans="47:49" x14ac:dyDescent="0.35">
      <c r="AU3185" s="4"/>
      <c r="AW3185" s="4"/>
    </row>
    <row r="3186" spans="47:49" x14ac:dyDescent="0.35">
      <c r="AU3186" s="4"/>
      <c r="AW3186" s="4"/>
    </row>
    <row r="3187" spans="47:49" x14ac:dyDescent="0.35">
      <c r="AU3187" s="4"/>
      <c r="AW3187" s="4"/>
    </row>
    <row r="3188" spans="47:49" x14ac:dyDescent="0.35">
      <c r="AU3188" s="4"/>
      <c r="AW3188" s="4"/>
    </row>
    <row r="3189" spans="47:49" x14ac:dyDescent="0.35">
      <c r="AU3189" s="4"/>
      <c r="AW3189" s="4"/>
    </row>
    <row r="3190" spans="47:49" x14ac:dyDescent="0.35">
      <c r="AU3190" s="4"/>
      <c r="AW3190" s="4"/>
    </row>
    <row r="3191" spans="47:49" x14ac:dyDescent="0.35">
      <c r="AU3191" s="4"/>
      <c r="AW3191" s="4"/>
    </row>
    <row r="3192" spans="47:49" x14ac:dyDescent="0.35">
      <c r="AU3192" s="4"/>
      <c r="AW3192" s="4"/>
    </row>
    <row r="3193" spans="47:49" x14ac:dyDescent="0.35">
      <c r="AU3193" s="4"/>
      <c r="AW3193" s="4"/>
    </row>
    <row r="3194" spans="47:49" x14ac:dyDescent="0.35">
      <c r="AU3194" s="4"/>
      <c r="AW3194" s="4"/>
    </row>
    <row r="3195" spans="47:49" x14ac:dyDescent="0.35">
      <c r="AU3195" s="4"/>
      <c r="AW3195" s="4"/>
    </row>
    <row r="3196" spans="47:49" x14ac:dyDescent="0.35">
      <c r="AU3196" s="4"/>
      <c r="AW3196" s="4"/>
    </row>
    <row r="3197" spans="47:49" x14ac:dyDescent="0.35">
      <c r="AU3197" s="4"/>
      <c r="AW3197" s="4"/>
    </row>
    <row r="3198" spans="47:49" x14ac:dyDescent="0.35">
      <c r="AU3198" s="4"/>
      <c r="AW3198" s="4"/>
    </row>
    <row r="3199" spans="47:49" x14ac:dyDescent="0.35">
      <c r="AU3199" s="4"/>
      <c r="AW3199" s="4"/>
    </row>
    <row r="3200" spans="47:49" x14ac:dyDescent="0.35">
      <c r="AU3200" s="4"/>
      <c r="AW3200" s="4"/>
    </row>
    <row r="3201" spans="47:49" x14ac:dyDescent="0.35">
      <c r="AU3201" s="4"/>
      <c r="AW3201" s="4"/>
    </row>
    <row r="3202" spans="47:49" x14ac:dyDescent="0.35">
      <c r="AU3202" s="4"/>
      <c r="AW3202" s="4"/>
    </row>
    <row r="3203" spans="47:49" x14ac:dyDescent="0.35">
      <c r="AU3203" s="4"/>
      <c r="AW3203" s="4"/>
    </row>
    <row r="3204" spans="47:49" x14ac:dyDescent="0.35">
      <c r="AU3204" s="4"/>
      <c r="AW3204" s="4"/>
    </row>
    <row r="3205" spans="47:49" x14ac:dyDescent="0.35">
      <c r="AU3205" s="4"/>
      <c r="AW3205" s="4"/>
    </row>
    <row r="3206" spans="47:49" x14ac:dyDescent="0.35">
      <c r="AU3206" s="4"/>
      <c r="AW3206" s="4"/>
    </row>
    <row r="3207" spans="47:49" x14ac:dyDescent="0.35">
      <c r="AU3207" s="4"/>
      <c r="AW3207" s="4"/>
    </row>
    <row r="3208" spans="47:49" x14ac:dyDescent="0.35">
      <c r="AU3208" s="4"/>
      <c r="AW3208" s="4"/>
    </row>
    <row r="3209" spans="47:49" x14ac:dyDescent="0.35">
      <c r="AU3209" s="4"/>
      <c r="AW3209" s="4"/>
    </row>
    <row r="3210" spans="47:49" x14ac:dyDescent="0.35">
      <c r="AU3210" s="4"/>
      <c r="AW3210" s="4"/>
    </row>
    <row r="3211" spans="47:49" x14ac:dyDescent="0.35">
      <c r="AU3211" s="4"/>
      <c r="AW3211" s="4"/>
    </row>
    <row r="3212" spans="47:49" x14ac:dyDescent="0.35">
      <c r="AU3212" s="4"/>
      <c r="AW3212" s="4"/>
    </row>
    <row r="3213" spans="47:49" x14ac:dyDescent="0.35">
      <c r="AU3213" s="4"/>
      <c r="AW3213" s="4"/>
    </row>
    <row r="3214" spans="47:49" x14ac:dyDescent="0.35">
      <c r="AU3214" s="4"/>
      <c r="AW3214" s="4"/>
    </row>
    <row r="3215" spans="47:49" x14ac:dyDescent="0.35">
      <c r="AU3215" s="4"/>
      <c r="AW3215" s="4"/>
    </row>
    <row r="3216" spans="47:49" x14ac:dyDescent="0.35">
      <c r="AU3216" s="4"/>
      <c r="AW3216" s="4"/>
    </row>
    <row r="3217" spans="47:49" x14ac:dyDescent="0.35">
      <c r="AU3217" s="4"/>
      <c r="AW3217" s="4"/>
    </row>
    <row r="3218" spans="47:49" x14ac:dyDescent="0.35">
      <c r="AU3218" s="4"/>
      <c r="AW3218" s="4"/>
    </row>
    <row r="3219" spans="47:49" x14ac:dyDescent="0.35">
      <c r="AU3219" s="4"/>
      <c r="AW3219" s="4"/>
    </row>
    <row r="3220" spans="47:49" x14ac:dyDescent="0.35">
      <c r="AU3220" s="4"/>
      <c r="AW3220" s="4"/>
    </row>
    <row r="3221" spans="47:49" x14ac:dyDescent="0.35">
      <c r="AU3221" s="4"/>
      <c r="AW3221" s="4"/>
    </row>
    <row r="3222" spans="47:49" x14ac:dyDescent="0.35">
      <c r="AU3222" s="4"/>
      <c r="AW3222" s="4"/>
    </row>
    <row r="3223" spans="47:49" x14ac:dyDescent="0.35">
      <c r="AU3223" s="4"/>
      <c r="AW3223" s="4"/>
    </row>
    <row r="3224" spans="47:49" x14ac:dyDescent="0.35">
      <c r="AU3224" s="4"/>
      <c r="AW3224" s="4"/>
    </row>
    <row r="3225" spans="47:49" x14ac:dyDescent="0.35">
      <c r="AU3225" s="4"/>
      <c r="AW3225" s="4"/>
    </row>
    <row r="3226" spans="47:49" x14ac:dyDescent="0.35">
      <c r="AU3226" s="4"/>
      <c r="AW3226" s="4"/>
    </row>
    <row r="3227" spans="47:49" x14ac:dyDescent="0.35">
      <c r="AU3227" s="4"/>
      <c r="AW3227" s="4"/>
    </row>
    <row r="3228" spans="47:49" x14ac:dyDescent="0.35">
      <c r="AU3228" s="4"/>
      <c r="AW3228" s="4"/>
    </row>
    <row r="3229" spans="47:49" x14ac:dyDescent="0.35">
      <c r="AU3229" s="4"/>
      <c r="AW3229" s="4"/>
    </row>
    <row r="3230" spans="47:49" x14ac:dyDescent="0.35">
      <c r="AU3230" s="4"/>
      <c r="AW3230" s="4"/>
    </row>
    <row r="3231" spans="47:49" x14ac:dyDescent="0.35">
      <c r="AU3231" s="4"/>
      <c r="AW3231" s="4"/>
    </row>
    <row r="3232" spans="47:49" x14ac:dyDescent="0.35">
      <c r="AU3232" s="4"/>
      <c r="AW3232" s="4"/>
    </row>
    <row r="3233" spans="47:49" x14ac:dyDescent="0.35">
      <c r="AU3233" s="4"/>
      <c r="AW3233" s="4"/>
    </row>
    <row r="3234" spans="47:49" x14ac:dyDescent="0.35">
      <c r="AU3234" s="4"/>
      <c r="AW3234" s="4"/>
    </row>
    <row r="3235" spans="47:49" x14ac:dyDescent="0.35">
      <c r="AU3235" s="4"/>
      <c r="AW3235" s="4"/>
    </row>
    <row r="3236" spans="47:49" x14ac:dyDescent="0.35">
      <c r="AU3236" s="4"/>
      <c r="AW3236" s="4"/>
    </row>
    <row r="3237" spans="47:49" x14ac:dyDescent="0.35">
      <c r="AU3237" s="4"/>
      <c r="AW3237" s="4"/>
    </row>
    <row r="3238" spans="47:49" x14ac:dyDescent="0.35">
      <c r="AU3238" s="4"/>
      <c r="AW3238" s="4"/>
    </row>
    <row r="3239" spans="47:49" x14ac:dyDescent="0.35">
      <c r="AU3239" s="4"/>
      <c r="AW3239" s="4"/>
    </row>
    <row r="3240" spans="47:49" x14ac:dyDescent="0.35">
      <c r="AU3240" s="4"/>
      <c r="AW3240" s="4"/>
    </row>
    <row r="3241" spans="47:49" x14ac:dyDescent="0.35">
      <c r="AU3241" s="4"/>
      <c r="AW3241" s="4"/>
    </row>
    <row r="3242" spans="47:49" x14ac:dyDescent="0.35">
      <c r="AU3242" s="4"/>
      <c r="AW3242" s="4"/>
    </row>
    <row r="3243" spans="47:49" x14ac:dyDescent="0.35">
      <c r="AU3243" s="4"/>
      <c r="AW3243" s="4"/>
    </row>
    <row r="3244" spans="47:49" x14ac:dyDescent="0.35">
      <c r="AU3244" s="4"/>
      <c r="AW3244" s="4"/>
    </row>
    <row r="3245" spans="47:49" x14ac:dyDescent="0.35">
      <c r="AU3245" s="4"/>
      <c r="AW3245" s="4"/>
    </row>
    <row r="3246" spans="47:49" x14ac:dyDescent="0.35">
      <c r="AU3246" s="4"/>
      <c r="AW3246" s="4"/>
    </row>
    <row r="3247" spans="47:49" x14ac:dyDescent="0.35">
      <c r="AU3247" s="4"/>
      <c r="AW3247" s="4"/>
    </row>
    <row r="3248" spans="47:49" x14ac:dyDescent="0.35">
      <c r="AU3248" s="4"/>
      <c r="AW3248" s="4"/>
    </row>
    <row r="3249" spans="47:49" x14ac:dyDescent="0.35">
      <c r="AU3249" s="4"/>
      <c r="AW3249" s="4"/>
    </row>
    <row r="3250" spans="47:49" x14ac:dyDescent="0.35">
      <c r="AU3250" s="4"/>
      <c r="AW3250" s="4"/>
    </row>
    <row r="3251" spans="47:49" x14ac:dyDescent="0.35">
      <c r="AU3251" s="4"/>
      <c r="AW3251" s="4"/>
    </row>
    <row r="3252" spans="47:49" x14ac:dyDescent="0.35">
      <c r="AU3252" s="4"/>
      <c r="AW3252" s="4"/>
    </row>
    <row r="3253" spans="47:49" x14ac:dyDescent="0.35">
      <c r="AU3253" s="4"/>
      <c r="AW3253" s="4"/>
    </row>
    <row r="3254" spans="47:49" x14ac:dyDescent="0.35">
      <c r="AU3254" s="4"/>
      <c r="AW3254" s="4"/>
    </row>
    <row r="3255" spans="47:49" x14ac:dyDescent="0.35">
      <c r="AU3255" s="4"/>
      <c r="AW3255" s="4"/>
    </row>
    <row r="3256" spans="47:49" x14ac:dyDescent="0.35">
      <c r="AU3256" s="4"/>
      <c r="AW3256" s="4"/>
    </row>
    <row r="3257" spans="47:49" x14ac:dyDescent="0.35">
      <c r="AU3257" s="4"/>
      <c r="AW3257" s="4"/>
    </row>
    <row r="3258" spans="47:49" x14ac:dyDescent="0.35">
      <c r="AU3258" s="4"/>
      <c r="AW3258" s="4"/>
    </row>
    <row r="3259" spans="47:49" x14ac:dyDescent="0.35">
      <c r="AU3259" s="4"/>
      <c r="AW3259" s="4"/>
    </row>
    <row r="3260" spans="47:49" x14ac:dyDescent="0.35">
      <c r="AU3260" s="4"/>
      <c r="AW3260" s="4"/>
    </row>
    <row r="3261" spans="47:49" x14ac:dyDescent="0.35">
      <c r="AU3261" s="4"/>
      <c r="AW3261" s="4"/>
    </row>
    <row r="3262" spans="47:49" x14ac:dyDescent="0.35">
      <c r="AU3262" s="4"/>
      <c r="AW3262" s="4"/>
    </row>
    <row r="3263" spans="47:49" x14ac:dyDescent="0.35">
      <c r="AU3263" s="4"/>
      <c r="AW3263" s="4"/>
    </row>
    <row r="3264" spans="47:49" x14ac:dyDescent="0.35">
      <c r="AU3264" s="4"/>
      <c r="AW3264" s="4"/>
    </row>
    <row r="3265" spans="47:49" x14ac:dyDescent="0.35">
      <c r="AU3265" s="4"/>
      <c r="AW3265" s="4"/>
    </row>
    <row r="3266" spans="47:49" x14ac:dyDescent="0.35">
      <c r="AU3266" s="4"/>
      <c r="AW3266" s="4"/>
    </row>
    <row r="3267" spans="47:49" x14ac:dyDescent="0.35">
      <c r="AU3267" s="4"/>
      <c r="AW3267" s="4"/>
    </row>
    <row r="3268" spans="47:49" x14ac:dyDescent="0.35">
      <c r="AU3268" s="4"/>
      <c r="AW3268" s="4"/>
    </row>
    <row r="3269" spans="47:49" x14ac:dyDescent="0.35">
      <c r="AU3269" s="4"/>
      <c r="AW3269" s="4"/>
    </row>
    <row r="3270" spans="47:49" x14ac:dyDescent="0.35">
      <c r="AU3270" s="4"/>
      <c r="AW3270" s="4"/>
    </row>
    <row r="3271" spans="47:49" x14ac:dyDescent="0.35">
      <c r="AU3271" s="4"/>
      <c r="AW3271" s="4"/>
    </row>
    <row r="3272" spans="47:49" x14ac:dyDescent="0.35">
      <c r="AU3272" s="4"/>
      <c r="AW3272" s="4"/>
    </row>
    <row r="3273" spans="47:49" x14ac:dyDescent="0.35">
      <c r="AU3273" s="4"/>
      <c r="AW3273" s="4"/>
    </row>
    <row r="3274" spans="47:49" x14ac:dyDescent="0.35">
      <c r="AU3274" s="4"/>
      <c r="AW3274" s="4"/>
    </row>
    <row r="3275" spans="47:49" x14ac:dyDescent="0.35">
      <c r="AU3275" s="4"/>
      <c r="AW3275" s="4"/>
    </row>
    <row r="3276" spans="47:49" x14ac:dyDescent="0.35">
      <c r="AU3276" s="4"/>
      <c r="AW3276" s="4"/>
    </row>
    <row r="3277" spans="47:49" x14ac:dyDescent="0.35">
      <c r="AU3277" s="4"/>
      <c r="AW3277" s="4"/>
    </row>
    <row r="3278" spans="47:49" x14ac:dyDescent="0.35">
      <c r="AU3278" s="4"/>
      <c r="AW3278" s="4"/>
    </row>
    <row r="3279" spans="47:49" x14ac:dyDescent="0.35">
      <c r="AU3279" s="4"/>
      <c r="AW3279" s="4"/>
    </row>
    <row r="3280" spans="47:49" x14ac:dyDescent="0.35">
      <c r="AU3280" s="4"/>
      <c r="AW3280" s="4"/>
    </row>
    <row r="3281" spans="47:49" x14ac:dyDescent="0.35">
      <c r="AU3281" s="4"/>
      <c r="AW3281" s="4"/>
    </row>
    <row r="3282" spans="47:49" x14ac:dyDescent="0.35">
      <c r="AU3282" s="4"/>
      <c r="AW3282" s="4"/>
    </row>
    <row r="3283" spans="47:49" x14ac:dyDescent="0.35">
      <c r="AU3283" s="4"/>
      <c r="AW3283" s="4"/>
    </row>
    <row r="3284" spans="47:49" x14ac:dyDescent="0.35">
      <c r="AU3284" s="4"/>
      <c r="AW3284" s="4"/>
    </row>
    <row r="3285" spans="47:49" x14ac:dyDescent="0.35">
      <c r="AU3285" s="4"/>
      <c r="AW3285" s="4"/>
    </row>
    <row r="3286" spans="47:49" x14ac:dyDescent="0.35">
      <c r="AU3286" s="4"/>
      <c r="AW3286" s="4"/>
    </row>
    <row r="3287" spans="47:49" x14ac:dyDescent="0.35">
      <c r="AU3287" s="4"/>
      <c r="AW3287" s="4"/>
    </row>
    <row r="3288" spans="47:49" x14ac:dyDescent="0.35">
      <c r="AU3288" s="4"/>
      <c r="AW3288" s="4"/>
    </row>
    <row r="3289" spans="47:49" x14ac:dyDescent="0.35">
      <c r="AU3289" s="4"/>
      <c r="AW3289" s="4"/>
    </row>
    <row r="3290" spans="47:49" x14ac:dyDescent="0.35">
      <c r="AU3290" s="4"/>
      <c r="AW3290" s="4"/>
    </row>
    <row r="3291" spans="47:49" x14ac:dyDescent="0.35">
      <c r="AU3291" s="4"/>
      <c r="AW3291" s="4"/>
    </row>
    <row r="3292" spans="47:49" x14ac:dyDescent="0.35">
      <c r="AU3292" s="4"/>
      <c r="AW3292" s="4"/>
    </row>
    <row r="3293" spans="47:49" x14ac:dyDescent="0.35">
      <c r="AU3293" s="4"/>
      <c r="AW3293" s="4"/>
    </row>
    <row r="3294" spans="47:49" x14ac:dyDescent="0.35">
      <c r="AU3294" s="4"/>
      <c r="AW3294" s="4"/>
    </row>
    <row r="3295" spans="47:49" x14ac:dyDescent="0.35">
      <c r="AU3295" s="4"/>
      <c r="AW3295" s="4"/>
    </row>
    <row r="3296" spans="47:49" x14ac:dyDescent="0.35">
      <c r="AU3296" s="4"/>
      <c r="AW3296" s="4"/>
    </row>
    <row r="3297" spans="47:49" x14ac:dyDescent="0.35">
      <c r="AU3297" s="4"/>
      <c r="AW3297" s="4"/>
    </row>
    <row r="3298" spans="47:49" x14ac:dyDescent="0.35">
      <c r="AU3298" s="4"/>
      <c r="AW3298" s="4"/>
    </row>
    <row r="3299" spans="47:49" x14ac:dyDescent="0.35">
      <c r="AU3299" s="4"/>
      <c r="AW3299" s="4"/>
    </row>
    <row r="3300" spans="47:49" x14ac:dyDescent="0.35">
      <c r="AU3300" s="4"/>
      <c r="AW3300" s="4"/>
    </row>
    <row r="3301" spans="47:49" x14ac:dyDescent="0.35">
      <c r="AU3301" s="4"/>
      <c r="AW3301" s="4"/>
    </row>
    <row r="3302" spans="47:49" x14ac:dyDescent="0.35">
      <c r="AU3302" s="4"/>
      <c r="AW3302" s="4"/>
    </row>
    <row r="3303" spans="47:49" x14ac:dyDescent="0.35">
      <c r="AU3303" s="4"/>
      <c r="AW3303" s="4"/>
    </row>
    <row r="3304" spans="47:49" x14ac:dyDescent="0.35">
      <c r="AU3304" s="4"/>
      <c r="AW3304" s="4"/>
    </row>
    <row r="3305" spans="47:49" x14ac:dyDescent="0.35">
      <c r="AU3305" s="4"/>
      <c r="AW3305" s="4"/>
    </row>
    <row r="3306" spans="47:49" x14ac:dyDescent="0.35">
      <c r="AU3306" s="4"/>
      <c r="AW3306" s="4"/>
    </row>
    <row r="3307" spans="47:49" x14ac:dyDescent="0.35">
      <c r="AU3307" s="4"/>
      <c r="AW3307" s="4"/>
    </row>
    <row r="3308" spans="47:49" x14ac:dyDescent="0.35">
      <c r="AU3308" s="4"/>
      <c r="AW3308" s="4"/>
    </row>
    <row r="3309" spans="47:49" x14ac:dyDescent="0.35">
      <c r="AU3309" s="4"/>
      <c r="AW3309" s="4"/>
    </row>
    <row r="3310" spans="47:49" x14ac:dyDescent="0.35">
      <c r="AU3310" s="4"/>
      <c r="AW3310" s="4"/>
    </row>
    <row r="3311" spans="47:49" x14ac:dyDescent="0.35">
      <c r="AU3311" s="4"/>
      <c r="AW3311" s="4"/>
    </row>
    <row r="3312" spans="47:49" x14ac:dyDescent="0.35">
      <c r="AU3312" s="4"/>
      <c r="AW3312" s="4"/>
    </row>
    <row r="3313" spans="47:49" x14ac:dyDescent="0.35">
      <c r="AU3313" s="4"/>
      <c r="AW3313" s="4"/>
    </row>
    <row r="3314" spans="47:49" x14ac:dyDescent="0.35">
      <c r="AU3314" s="4"/>
      <c r="AW3314" s="4"/>
    </row>
    <row r="3315" spans="47:49" x14ac:dyDescent="0.35">
      <c r="AU3315" s="4"/>
      <c r="AW3315" s="4"/>
    </row>
    <row r="3316" spans="47:49" x14ac:dyDescent="0.35">
      <c r="AU3316" s="4"/>
      <c r="AW3316" s="4"/>
    </row>
    <row r="3317" spans="47:49" x14ac:dyDescent="0.35">
      <c r="AU3317" s="4"/>
      <c r="AW3317" s="4"/>
    </row>
    <row r="3318" spans="47:49" x14ac:dyDescent="0.35">
      <c r="AU3318" s="4"/>
      <c r="AW3318" s="4"/>
    </row>
    <row r="3319" spans="47:49" x14ac:dyDescent="0.35">
      <c r="AU3319" s="4"/>
      <c r="AW3319" s="4"/>
    </row>
    <row r="3320" spans="47:49" x14ac:dyDescent="0.35">
      <c r="AU3320" s="4"/>
      <c r="AW3320" s="4"/>
    </row>
    <row r="3321" spans="47:49" x14ac:dyDescent="0.35">
      <c r="AU3321" s="4"/>
      <c r="AW3321" s="4"/>
    </row>
    <row r="3322" spans="47:49" x14ac:dyDescent="0.35">
      <c r="AU3322" s="4"/>
      <c r="AW3322" s="4"/>
    </row>
    <row r="3323" spans="47:49" x14ac:dyDescent="0.35">
      <c r="AU3323" s="4"/>
      <c r="AW3323" s="4"/>
    </row>
    <row r="3324" spans="47:49" x14ac:dyDescent="0.35">
      <c r="AU3324" s="4"/>
      <c r="AW3324" s="4"/>
    </row>
    <row r="3325" spans="47:49" x14ac:dyDescent="0.35">
      <c r="AU3325" s="4"/>
      <c r="AW3325" s="4"/>
    </row>
    <row r="3326" spans="47:49" x14ac:dyDescent="0.35">
      <c r="AU3326" s="4"/>
      <c r="AW3326" s="4"/>
    </row>
    <row r="3327" spans="47:49" x14ac:dyDescent="0.35">
      <c r="AU3327" s="4"/>
      <c r="AW3327" s="4"/>
    </row>
    <row r="3328" spans="47:49" x14ac:dyDescent="0.35">
      <c r="AU3328" s="4"/>
      <c r="AW3328" s="4"/>
    </row>
    <row r="3329" spans="47:49" x14ac:dyDescent="0.35">
      <c r="AU3329" s="4"/>
      <c r="AW3329" s="4"/>
    </row>
    <row r="3330" spans="47:49" x14ac:dyDescent="0.35">
      <c r="AU3330" s="4"/>
      <c r="AW3330" s="4"/>
    </row>
    <row r="3331" spans="47:49" x14ac:dyDescent="0.35">
      <c r="AU3331" s="4"/>
      <c r="AW3331" s="4"/>
    </row>
    <row r="3332" spans="47:49" x14ac:dyDescent="0.35">
      <c r="AU3332" s="4"/>
      <c r="AW3332" s="4"/>
    </row>
    <row r="3333" spans="47:49" x14ac:dyDescent="0.35">
      <c r="AU3333" s="4"/>
      <c r="AW3333" s="4"/>
    </row>
    <row r="3334" spans="47:49" x14ac:dyDescent="0.35">
      <c r="AU3334" s="4"/>
      <c r="AW3334" s="4"/>
    </row>
    <row r="3335" spans="47:49" x14ac:dyDescent="0.35">
      <c r="AU3335" s="4"/>
      <c r="AW3335" s="4"/>
    </row>
    <row r="3336" spans="47:49" x14ac:dyDescent="0.35">
      <c r="AU3336" s="4"/>
      <c r="AW3336" s="4"/>
    </row>
    <row r="3337" spans="47:49" x14ac:dyDescent="0.35">
      <c r="AU3337" s="4"/>
      <c r="AW3337" s="4"/>
    </row>
    <row r="3338" spans="47:49" x14ac:dyDescent="0.35">
      <c r="AU3338" s="4"/>
      <c r="AW3338" s="4"/>
    </row>
    <row r="3339" spans="47:49" x14ac:dyDescent="0.35">
      <c r="AU3339" s="4"/>
      <c r="AW3339" s="4"/>
    </row>
    <row r="3340" spans="47:49" x14ac:dyDescent="0.35">
      <c r="AU3340" s="4"/>
      <c r="AW3340" s="4"/>
    </row>
    <row r="3341" spans="47:49" x14ac:dyDescent="0.35">
      <c r="AU3341" s="4"/>
      <c r="AW3341" s="4"/>
    </row>
    <row r="3342" spans="47:49" x14ac:dyDescent="0.35">
      <c r="AU3342" s="4"/>
      <c r="AW3342" s="4"/>
    </row>
    <row r="3343" spans="47:49" x14ac:dyDescent="0.35">
      <c r="AU3343" s="4"/>
      <c r="AW3343" s="4"/>
    </row>
    <row r="3344" spans="47:49" x14ac:dyDescent="0.35">
      <c r="AU3344" s="4"/>
      <c r="AW3344" s="4"/>
    </row>
    <row r="3345" spans="47:49" x14ac:dyDescent="0.35">
      <c r="AU3345" s="4"/>
      <c r="AW3345" s="4"/>
    </row>
    <row r="3346" spans="47:49" x14ac:dyDescent="0.35">
      <c r="AU3346" s="4"/>
      <c r="AW3346" s="4"/>
    </row>
    <row r="3347" spans="47:49" x14ac:dyDescent="0.35">
      <c r="AU3347" s="4"/>
      <c r="AW3347" s="4"/>
    </row>
    <row r="3348" spans="47:49" x14ac:dyDescent="0.35">
      <c r="AU3348" s="4"/>
      <c r="AW3348" s="4"/>
    </row>
    <row r="3349" spans="47:49" x14ac:dyDescent="0.35">
      <c r="AU3349" s="4"/>
      <c r="AW3349" s="4"/>
    </row>
    <row r="3350" spans="47:49" x14ac:dyDescent="0.35">
      <c r="AU3350" s="4"/>
      <c r="AW3350" s="4"/>
    </row>
    <row r="3351" spans="47:49" x14ac:dyDescent="0.35">
      <c r="AU3351" s="4"/>
      <c r="AW3351" s="4"/>
    </row>
    <row r="3352" spans="47:49" x14ac:dyDescent="0.35">
      <c r="AU3352" s="4"/>
      <c r="AW3352" s="4"/>
    </row>
    <row r="3353" spans="47:49" x14ac:dyDescent="0.35">
      <c r="AU3353" s="4"/>
      <c r="AW3353" s="4"/>
    </row>
    <row r="3354" spans="47:49" x14ac:dyDescent="0.35">
      <c r="AU3354" s="4"/>
      <c r="AW3354" s="4"/>
    </row>
    <row r="3355" spans="47:49" x14ac:dyDescent="0.35">
      <c r="AU3355" s="4"/>
      <c r="AW3355" s="4"/>
    </row>
    <row r="3356" spans="47:49" x14ac:dyDescent="0.35">
      <c r="AU3356" s="4"/>
      <c r="AW3356" s="4"/>
    </row>
    <row r="3357" spans="47:49" x14ac:dyDescent="0.35">
      <c r="AU3357" s="4"/>
      <c r="AW3357" s="4"/>
    </row>
    <row r="3358" spans="47:49" x14ac:dyDescent="0.35">
      <c r="AU3358" s="4"/>
      <c r="AW3358" s="4"/>
    </row>
    <row r="3359" spans="47:49" x14ac:dyDescent="0.35">
      <c r="AU3359" s="4"/>
      <c r="AW3359" s="4"/>
    </row>
    <row r="3360" spans="47:49" x14ac:dyDescent="0.35">
      <c r="AU3360" s="4"/>
      <c r="AW3360" s="4"/>
    </row>
    <row r="3361" spans="47:49" x14ac:dyDescent="0.35">
      <c r="AU3361" s="4"/>
      <c r="AW3361" s="4"/>
    </row>
    <row r="3362" spans="47:49" x14ac:dyDescent="0.35">
      <c r="AU3362" s="4"/>
      <c r="AW3362" s="4"/>
    </row>
    <row r="3363" spans="47:49" x14ac:dyDescent="0.35">
      <c r="AU3363" s="4"/>
      <c r="AW3363" s="4"/>
    </row>
    <row r="3364" spans="47:49" x14ac:dyDescent="0.35">
      <c r="AU3364" s="4"/>
      <c r="AW3364" s="4"/>
    </row>
    <row r="3365" spans="47:49" x14ac:dyDescent="0.35">
      <c r="AU3365" s="4"/>
      <c r="AW3365" s="4"/>
    </row>
    <row r="3366" spans="47:49" x14ac:dyDescent="0.35">
      <c r="AU3366" s="4"/>
      <c r="AW3366" s="4"/>
    </row>
    <row r="3367" spans="47:49" x14ac:dyDescent="0.35">
      <c r="AU3367" s="4"/>
      <c r="AW3367" s="4"/>
    </row>
    <row r="3368" spans="47:49" x14ac:dyDescent="0.35">
      <c r="AU3368" s="4"/>
      <c r="AW3368" s="4"/>
    </row>
    <row r="3369" spans="47:49" x14ac:dyDescent="0.35">
      <c r="AU3369" s="4"/>
      <c r="AW3369" s="4"/>
    </row>
    <row r="3370" spans="47:49" x14ac:dyDescent="0.35">
      <c r="AU3370" s="4"/>
      <c r="AW3370" s="4"/>
    </row>
    <row r="3371" spans="47:49" x14ac:dyDescent="0.35">
      <c r="AU3371" s="4"/>
      <c r="AW3371" s="4"/>
    </row>
    <row r="3372" spans="47:49" x14ac:dyDescent="0.35">
      <c r="AU3372" s="4"/>
      <c r="AW3372" s="4"/>
    </row>
    <row r="3373" spans="47:49" x14ac:dyDescent="0.35">
      <c r="AU3373" s="4"/>
      <c r="AW3373" s="4"/>
    </row>
    <row r="3374" spans="47:49" x14ac:dyDescent="0.35">
      <c r="AU3374" s="4"/>
      <c r="AW3374" s="4"/>
    </row>
    <row r="3375" spans="47:49" x14ac:dyDescent="0.35">
      <c r="AU3375" s="4"/>
      <c r="AW3375" s="4"/>
    </row>
    <row r="3376" spans="47:49" x14ac:dyDescent="0.35">
      <c r="AU3376" s="4"/>
      <c r="AW3376" s="4"/>
    </row>
    <row r="3377" spans="47:49" x14ac:dyDescent="0.35">
      <c r="AU3377" s="4"/>
      <c r="AW3377" s="4"/>
    </row>
    <row r="3378" spans="47:49" x14ac:dyDescent="0.35">
      <c r="AU3378" s="4"/>
      <c r="AW3378" s="4"/>
    </row>
    <row r="3379" spans="47:49" x14ac:dyDescent="0.35">
      <c r="AU3379" s="4"/>
      <c r="AW3379" s="4"/>
    </row>
    <row r="3380" spans="47:49" x14ac:dyDescent="0.35">
      <c r="AU3380" s="4"/>
      <c r="AW3380" s="4"/>
    </row>
    <row r="3381" spans="47:49" x14ac:dyDescent="0.35">
      <c r="AU3381" s="4"/>
      <c r="AW3381" s="4"/>
    </row>
    <row r="3382" spans="47:49" x14ac:dyDescent="0.35">
      <c r="AU3382" s="4"/>
      <c r="AW3382" s="4"/>
    </row>
    <row r="3383" spans="47:49" x14ac:dyDescent="0.35">
      <c r="AU3383" s="4"/>
      <c r="AW3383" s="4"/>
    </row>
    <row r="3384" spans="47:49" x14ac:dyDescent="0.35">
      <c r="AU3384" s="4"/>
      <c r="AW3384" s="4"/>
    </row>
    <row r="3385" spans="47:49" x14ac:dyDescent="0.35">
      <c r="AU3385" s="4"/>
      <c r="AW3385" s="4"/>
    </row>
    <row r="3386" spans="47:49" x14ac:dyDescent="0.35">
      <c r="AU3386" s="4"/>
      <c r="AW3386" s="4"/>
    </row>
    <row r="3387" spans="47:49" x14ac:dyDescent="0.35">
      <c r="AU3387" s="4"/>
      <c r="AW3387" s="4"/>
    </row>
    <row r="3388" spans="47:49" x14ac:dyDescent="0.35">
      <c r="AU3388" s="4"/>
      <c r="AW3388" s="4"/>
    </row>
    <row r="3389" spans="47:49" x14ac:dyDescent="0.35">
      <c r="AU3389" s="4"/>
      <c r="AW3389" s="4"/>
    </row>
    <row r="3390" spans="47:49" x14ac:dyDescent="0.35">
      <c r="AU3390" s="4"/>
      <c r="AW3390" s="4"/>
    </row>
    <row r="3391" spans="47:49" x14ac:dyDescent="0.35">
      <c r="AU3391" s="4"/>
      <c r="AW3391" s="4"/>
    </row>
    <row r="3392" spans="47:49" x14ac:dyDescent="0.35">
      <c r="AU3392" s="4"/>
      <c r="AW3392" s="4"/>
    </row>
    <row r="3393" spans="47:49" x14ac:dyDescent="0.35">
      <c r="AU3393" s="4"/>
      <c r="AW3393" s="4"/>
    </row>
    <row r="3394" spans="47:49" x14ac:dyDescent="0.35">
      <c r="AU3394" s="4"/>
      <c r="AW3394" s="4"/>
    </row>
    <row r="3395" spans="47:49" x14ac:dyDescent="0.35">
      <c r="AU3395" s="4"/>
      <c r="AW3395" s="4"/>
    </row>
    <row r="3396" spans="47:49" x14ac:dyDescent="0.35">
      <c r="AU3396" s="4"/>
      <c r="AW3396" s="4"/>
    </row>
    <row r="3397" spans="47:49" x14ac:dyDescent="0.35">
      <c r="AU3397" s="4"/>
      <c r="AW3397" s="4"/>
    </row>
    <row r="3398" spans="47:49" x14ac:dyDescent="0.35">
      <c r="AU3398" s="4"/>
      <c r="AW3398" s="4"/>
    </row>
    <row r="3399" spans="47:49" x14ac:dyDescent="0.35">
      <c r="AU3399" s="4"/>
      <c r="AW3399" s="4"/>
    </row>
    <row r="3400" spans="47:49" x14ac:dyDescent="0.35">
      <c r="AU3400" s="4"/>
      <c r="AW3400" s="4"/>
    </row>
    <row r="3401" spans="47:49" x14ac:dyDescent="0.35">
      <c r="AU3401" s="4"/>
      <c r="AW3401" s="4"/>
    </row>
    <row r="3402" spans="47:49" x14ac:dyDescent="0.35">
      <c r="AU3402" s="4"/>
      <c r="AW3402" s="4"/>
    </row>
    <row r="3403" spans="47:49" x14ac:dyDescent="0.35">
      <c r="AU3403" s="4"/>
      <c r="AW3403" s="4"/>
    </row>
    <row r="3404" spans="47:49" x14ac:dyDescent="0.35">
      <c r="AU3404" s="4"/>
      <c r="AW3404" s="4"/>
    </row>
    <row r="3405" spans="47:49" x14ac:dyDescent="0.35">
      <c r="AU3405" s="4"/>
      <c r="AW3405" s="4"/>
    </row>
    <row r="3406" spans="47:49" x14ac:dyDescent="0.35">
      <c r="AU3406" s="4"/>
      <c r="AW3406" s="4"/>
    </row>
    <row r="3407" spans="47:49" x14ac:dyDescent="0.35">
      <c r="AU3407" s="4"/>
      <c r="AW3407" s="4"/>
    </row>
    <row r="3408" spans="47:49" x14ac:dyDescent="0.35">
      <c r="AU3408" s="4"/>
      <c r="AW3408" s="4"/>
    </row>
    <row r="3409" spans="47:49" x14ac:dyDescent="0.35">
      <c r="AU3409" s="4"/>
      <c r="AW3409" s="4"/>
    </row>
    <row r="3410" spans="47:49" x14ac:dyDescent="0.35">
      <c r="AU3410" s="4"/>
      <c r="AW3410" s="4"/>
    </row>
    <row r="3411" spans="47:49" x14ac:dyDescent="0.35">
      <c r="AU3411" s="4"/>
      <c r="AW3411" s="4"/>
    </row>
    <row r="3412" spans="47:49" x14ac:dyDescent="0.35">
      <c r="AU3412" s="4"/>
      <c r="AW3412" s="4"/>
    </row>
    <row r="3413" spans="47:49" x14ac:dyDescent="0.35">
      <c r="AU3413" s="4"/>
      <c r="AW3413" s="4"/>
    </row>
    <row r="3414" spans="47:49" x14ac:dyDescent="0.35">
      <c r="AU3414" s="4"/>
      <c r="AW3414" s="4"/>
    </row>
    <row r="3415" spans="47:49" x14ac:dyDescent="0.35">
      <c r="AU3415" s="4"/>
      <c r="AW3415" s="4"/>
    </row>
    <row r="3416" spans="47:49" x14ac:dyDescent="0.35">
      <c r="AU3416" s="4"/>
      <c r="AW3416" s="4"/>
    </row>
    <row r="3417" spans="47:49" x14ac:dyDescent="0.35">
      <c r="AU3417" s="4"/>
      <c r="AW3417" s="4"/>
    </row>
    <row r="3418" spans="47:49" x14ac:dyDescent="0.35">
      <c r="AU3418" s="4"/>
      <c r="AW3418" s="4"/>
    </row>
    <row r="3419" spans="47:49" x14ac:dyDescent="0.35">
      <c r="AU3419" s="4"/>
      <c r="AW3419" s="4"/>
    </row>
    <row r="3420" spans="47:49" x14ac:dyDescent="0.35">
      <c r="AU3420" s="4"/>
      <c r="AW3420" s="4"/>
    </row>
    <row r="3421" spans="47:49" x14ac:dyDescent="0.35">
      <c r="AU3421" s="4"/>
      <c r="AW3421" s="4"/>
    </row>
    <row r="3422" spans="47:49" x14ac:dyDescent="0.35">
      <c r="AU3422" s="4"/>
      <c r="AW3422" s="4"/>
    </row>
    <row r="3423" spans="47:49" x14ac:dyDescent="0.35">
      <c r="AU3423" s="4"/>
      <c r="AW3423" s="4"/>
    </row>
    <row r="3424" spans="47:49" x14ac:dyDescent="0.35">
      <c r="AU3424" s="4"/>
      <c r="AW3424" s="4"/>
    </row>
    <row r="3425" spans="47:49" x14ac:dyDescent="0.35">
      <c r="AU3425" s="4"/>
      <c r="AW3425" s="4"/>
    </row>
    <row r="3426" spans="47:49" x14ac:dyDescent="0.35">
      <c r="AU3426" s="4"/>
      <c r="AW3426" s="4"/>
    </row>
    <row r="3427" spans="47:49" x14ac:dyDescent="0.35">
      <c r="AU3427" s="4"/>
      <c r="AW3427" s="4"/>
    </row>
    <row r="3428" spans="47:49" x14ac:dyDescent="0.35">
      <c r="AU3428" s="4"/>
      <c r="AW3428" s="4"/>
    </row>
    <row r="3429" spans="47:49" x14ac:dyDescent="0.35">
      <c r="AU3429" s="4"/>
      <c r="AW3429" s="4"/>
    </row>
    <row r="3430" spans="47:49" x14ac:dyDescent="0.35">
      <c r="AU3430" s="4"/>
      <c r="AW3430" s="4"/>
    </row>
    <row r="3431" spans="47:49" x14ac:dyDescent="0.35">
      <c r="AU3431" s="4"/>
      <c r="AW3431" s="4"/>
    </row>
    <row r="3432" spans="47:49" x14ac:dyDescent="0.35">
      <c r="AU3432" s="4"/>
      <c r="AW3432" s="4"/>
    </row>
    <row r="3433" spans="47:49" x14ac:dyDescent="0.35">
      <c r="AU3433" s="4"/>
      <c r="AW3433" s="4"/>
    </row>
    <row r="3434" spans="47:49" x14ac:dyDescent="0.35">
      <c r="AU3434" s="4"/>
      <c r="AW3434" s="4"/>
    </row>
    <row r="3435" spans="47:49" x14ac:dyDescent="0.35">
      <c r="AU3435" s="4"/>
      <c r="AW3435" s="4"/>
    </row>
    <row r="3436" spans="47:49" x14ac:dyDescent="0.35">
      <c r="AU3436" s="4"/>
      <c r="AW3436" s="4"/>
    </row>
    <row r="3437" spans="47:49" x14ac:dyDescent="0.35">
      <c r="AU3437" s="4"/>
      <c r="AW3437" s="4"/>
    </row>
    <row r="3438" spans="47:49" x14ac:dyDescent="0.35">
      <c r="AU3438" s="4"/>
      <c r="AW3438" s="4"/>
    </row>
    <row r="3439" spans="47:49" x14ac:dyDescent="0.35">
      <c r="AU3439" s="4"/>
      <c r="AW3439" s="4"/>
    </row>
    <row r="3440" spans="47:49" x14ac:dyDescent="0.35">
      <c r="AU3440" s="4"/>
      <c r="AW3440" s="4"/>
    </row>
    <row r="3441" spans="47:49" x14ac:dyDescent="0.35">
      <c r="AU3441" s="4"/>
      <c r="AW3441" s="4"/>
    </row>
    <row r="3442" spans="47:49" x14ac:dyDescent="0.35">
      <c r="AU3442" s="4"/>
      <c r="AW3442" s="4"/>
    </row>
    <row r="3443" spans="47:49" x14ac:dyDescent="0.35">
      <c r="AU3443" s="4"/>
      <c r="AW3443" s="4"/>
    </row>
    <row r="3444" spans="47:49" x14ac:dyDescent="0.35">
      <c r="AU3444" s="4"/>
      <c r="AW3444" s="4"/>
    </row>
    <row r="3445" spans="47:49" x14ac:dyDescent="0.35">
      <c r="AU3445" s="4"/>
      <c r="AW3445" s="4"/>
    </row>
    <row r="3446" spans="47:49" x14ac:dyDescent="0.35">
      <c r="AU3446" s="4"/>
      <c r="AW3446" s="4"/>
    </row>
    <row r="3447" spans="47:49" x14ac:dyDescent="0.35">
      <c r="AU3447" s="4"/>
      <c r="AW3447" s="4"/>
    </row>
    <row r="3448" spans="47:49" x14ac:dyDescent="0.35">
      <c r="AU3448" s="4"/>
      <c r="AW3448" s="4"/>
    </row>
    <row r="3449" spans="47:49" x14ac:dyDescent="0.35">
      <c r="AU3449" s="4"/>
      <c r="AW3449" s="4"/>
    </row>
    <row r="3450" spans="47:49" x14ac:dyDescent="0.35">
      <c r="AU3450" s="4"/>
      <c r="AW3450" s="4"/>
    </row>
    <row r="3451" spans="47:49" x14ac:dyDescent="0.35">
      <c r="AU3451" s="4"/>
      <c r="AW3451" s="4"/>
    </row>
    <row r="3452" spans="47:49" x14ac:dyDescent="0.35">
      <c r="AU3452" s="4"/>
      <c r="AW3452" s="4"/>
    </row>
    <row r="3453" spans="47:49" x14ac:dyDescent="0.35">
      <c r="AU3453" s="4"/>
      <c r="AW3453" s="4"/>
    </row>
    <row r="3454" spans="47:49" x14ac:dyDescent="0.35">
      <c r="AU3454" s="4"/>
      <c r="AW3454" s="4"/>
    </row>
    <row r="3455" spans="47:49" x14ac:dyDescent="0.35">
      <c r="AU3455" s="4"/>
      <c r="AW3455" s="4"/>
    </row>
    <row r="3456" spans="47:49" x14ac:dyDescent="0.35">
      <c r="AU3456" s="4"/>
      <c r="AW3456" s="4"/>
    </row>
    <row r="3457" spans="47:49" x14ac:dyDescent="0.35">
      <c r="AU3457" s="4"/>
      <c r="AW3457" s="4"/>
    </row>
    <row r="3458" spans="47:49" x14ac:dyDescent="0.35">
      <c r="AU3458" s="4"/>
      <c r="AW3458" s="4"/>
    </row>
    <row r="3459" spans="47:49" x14ac:dyDescent="0.35">
      <c r="AU3459" s="4"/>
      <c r="AW3459" s="4"/>
    </row>
    <row r="3460" spans="47:49" x14ac:dyDescent="0.35">
      <c r="AU3460" s="4"/>
      <c r="AW3460" s="4"/>
    </row>
    <row r="3461" spans="47:49" x14ac:dyDescent="0.35">
      <c r="AU3461" s="4"/>
      <c r="AW3461" s="4"/>
    </row>
    <row r="3462" spans="47:49" x14ac:dyDescent="0.35">
      <c r="AU3462" s="4"/>
      <c r="AW3462" s="4"/>
    </row>
    <row r="3463" spans="47:49" x14ac:dyDescent="0.35">
      <c r="AU3463" s="4"/>
      <c r="AW3463" s="4"/>
    </row>
    <row r="3464" spans="47:49" x14ac:dyDescent="0.35">
      <c r="AU3464" s="4"/>
      <c r="AW3464" s="4"/>
    </row>
    <row r="3465" spans="47:49" x14ac:dyDescent="0.35">
      <c r="AU3465" s="4"/>
      <c r="AW3465" s="4"/>
    </row>
    <row r="3466" spans="47:49" x14ac:dyDescent="0.35">
      <c r="AU3466" s="4"/>
      <c r="AW3466" s="4"/>
    </row>
    <row r="3467" spans="47:49" x14ac:dyDescent="0.35">
      <c r="AU3467" s="4"/>
      <c r="AW3467" s="4"/>
    </row>
    <row r="3468" spans="47:49" x14ac:dyDescent="0.35">
      <c r="AU3468" s="4"/>
      <c r="AW3468" s="4"/>
    </row>
    <row r="3469" spans="47:49" x14ac:dyDescent="0.35">
      <c r="AU3469" s="4"/>
      <c r="AW3469" s="4"/>
    </row>
    <row r="3470" spans="47:49" x14ac:dyDescent="0.35">
      <c r="AU3470" s="4"/>
      <c r="AW3470" s="4"/>
    </row>
    <row r="3471" spans="47:49" x14ac:dyDescent="0.35">
      <c r="AU3471" s="4"/>
      <c r="AW3471" s="4"/>
    </row>
    <row r="3472" spans="47:49" x14ac:dyDescent="0.35">
      <c r="AU3472" s="4"/>
      <c r="AW3472" s="4"/>
    </row>
    <row r="3473" spans="47:49" x14ac:dyDescent="0.35">
      <c r="AU3473" s="4"/>
      <c r="AW3473" s="4"/>
    </row>
    <row r="3474" spans="47:49" x14ac:dyDescent="0.35">
      <c r="AU3474" s="4"/>
      <c r="AW3474" s="4"/>
    </row>
    <row r="3475" spans="47:49" x14ac:dyDescent="0.35">
      <c r="AU3475" s="4"/>
      <c r="AW3475" s="4"/>
    </row>
    <row r="3476" spans="47:49" x14ac:dyDescent="0.35">
      <c r="AU3476" s="4"/>
      <c r="AW3476" s="4"/>
    </row>
    <row r="3477" spans="47:49" x14ac:dyDescent="0.35">
      <c r="AU3477" s="4"/>
      <c r="AW3477" s="4"/>
    </row>
    <row r="3478" spans="47:49" x14ac:dyDescent="0.35">
      <c r="AU3478" s="4"/>
      <c r="AW3478" s="4"/>
    </row>
    <row r="3479" spans="47:49" x14ac:dyDescent="0.35">
      <c r="AU3479" s="4"/>
      <c r="AW3479" s="4"/>
    </row>
    <row r="3480" spans="47:49" x14ac:dyDescent="0.35">
      <c r="AU3480" s="4"/>
      <c r="AW3480" s="4"/>
    </row>
    <row r="3481" spans="47:49" x14ac:dyDescent="0.35">
      <c r="AU3481" s="4"/>
      <c r="AW3481" s="4"/>
    </row>
    <row r="3482" spans="47:49" x14ac:dyDescent="0.35">
      <c r="AU3482" s="4"/>
      <c r="AW3482" s="4"/>
    </row>
    <row r="3483" spans="47:49" x14ac:dyDescent="0.35">
      <c r="AU3483" s="4"/>
      <c r="AW3483" s="4"/>
    </row>
    <row r="3484" spans="47:49" x14ac:dyDescent="0.35">
      <c r="AU3484" s="4"/>
      <c r="AW3484" s="4"/>
    </row>
    <row r="3485" spans="47:49" x14ac:dyDescent="0.35">
      <c r="AU3485" s="4"/>
      <c r="AW3485" s="4"/>
    </row>
    <row r="3486" spans="47:49" x14ac:dyDescent="0.35">
      <c r="AU3486" s="4"/>
      <c r="AW3486" s="4"/>
    </row>
    <row r="3487" spans="47:49" x14ac:dyDescent="0.35">
      <c r="AU3487" s="4"/>
      <c r="AW3487" s="4"/>
    </row>
    <row r="3488" spans="47:49" x14ac:dyDescent="0.35">
      <c r="AU3488" s="4"/>
      <c r="AW3488" s="4"/>
    </row>
    <row r="3489" spans="47:49" x14ac:dyDescent="0.35">
      <c r="AU3489" s="4"/>
      <c r="AW3489" s="4"/>
    </row>
    <row r="3490" spans="47:49" x14ac:dyDescent="0.35">
      <c r="AU3490" s="4"/>
      <c r="AW3490" s="4"/>
    </row>
    <row r="3491" spans="47:49" x14ac:dyDescent="0.35">
      <c r="AU3491" s="4"/>
      <c r="AW3491" s="4"/>
    </row>
    <row r="3492" spans="47:49" x14ac:dyDescent="0.35">
      <c r="AU3492" s="4"/>
      <c r="AW3492" s="4"/>
    </row>
    <row r="3493" spans="47:49" x14ac:dyDescent="0.35">
      <c r="AU3493" s="4"/>
      <c r="AW3493" s="4"/>
    </row>
    <row r="3494" spans="47:49" x14ac:dyDescent="0.35">
      <c r="AU3494" s="4"/>
      <c r="AW3494" s="4"/>
    </row>
    <row r="3495" spans="47:49" x14ac:dyDescent="0.35">
      <c r="AU3495" s="4"/>
      <c r="AW3495" s="4"/>
    </row>
    <row r="3496" spans="47:49" x14ac:dyDescent="0.35">
      <c r="AU3496" s="4"/>
      <c r="AW3496" s="4"/>
    </row>
    <row r="3497" spans="47:49" x14ac:dyDescent="0.35">
      <c r="AU3497" s="4"/>
      <c r="AW3497" s="4"/>
    </row>
    <row r="3498" spans="47:49" x14ac:dyDescent="0.35">
      <c r="AU3498" s="4"/>
      <c r="AW3498" s="4"/>
    </row>
    <row r="3499" spans="47:49" x14ac:dyDescent="0.35">
      <c r="AU3499" s="4"/>
      <c r="AW3499" s="4"/>
    </row>
    <row r="3500" spans="47:49" x14ac:dyDescent="0.35">
      <c r="AU3500" s="4"/>
      <c r="AW3500" s="4"/>
    </row>
    <row r="3501" spans="47:49" x14ac:dyDescent="0.35">
      <c r="AU3501" s="4"/>
      <c r="AW3501" s="4"/>
    </row>
    <row r="3502" spans="47:49" x14ac:dyDescent="0.35">
      <c r="AU3502" s="4"/>
      <c r="AW3502" s="4"/>
    </row>
    <row r="3503" spans="47:49" x14ac:dyDescent="0.35">
      <c r="AU3503" s="4"/>
      <c r="AW3503" s="4"/>
    </row>
    <row r="3504" spans="47:49" x14ac:dyDescent="0.35">
      <c r="AU3504" s="4"/>
      <c r="AW3504" s="4"/>
    </row>
    <row r="3505" spans="47:49" x14ac:dyDescent="0.35">
      <c r="AU3505" s="4"/>
      <c r="AW3505" s="4"/>
    </row>
    <row r="3506" spans="47:49" x14ac:dyDescent="0.35">
      <c r="AU3506" s="4"/>
      <c r="AW3506" s="4"/>
    </row>
    <row r="3507" spans="47:49" x14ac:dyDescent="0.35">
      <c r="AU3507" s="4"/>
      <c r="AW3507" s="4"/>
    </row>
    <row r="3508" spans="47:49" x14ac:dyDescent="0.35">
      <c r="AU3508" s="4"/>
      <c r="AW3508" s="4"/>
    </row>
    <row r="3509" spans="47:49" x14ac:dyDescent="0.35">
      <c r="AU3509" s="4"/>
      <c r="AW3509" s="4"/>
    </row>
    <row r="3510" spans="47:49" x14ac:dyDescent="0.35">
      <c r="AU3510" s="4"/>
      <c r="AW3510" s="4"/>
    </row>
    <row r="3511" spans="47:49" x14ac:dyDescent="0.35">
      <c r="AU3511" s="4"/>
      <c r="AW3511" s="4"/>
    </row>
    <row r="3512" spans="47:49" x14ac:dyDescent="0.35">
      <c r="AU3512" s="4"/>
      <c r="AW3512" s="4"/>
    </row>
    <row r="3513" spans="47:49" x14ac:dyDescent="0.35">
      <c r="AU3513" s="4"/>
      <c r="AW3513" s="4"/>
    </row>
    <row r="3514" spans="47:49" x14ac:dyDescent="0.35">
      <c r="AU3514" s="4"/>
      <c r="AW3514" s="4"/>
    </row>
    <row r="3515" spans="47:49" x14ac:dyDescent="0.35">
      <c r="AU3515" s="4"/>
      <c r="AW3515" s="4"/>
    </row>
    <row r="3516" spans="47:49" x14ac:dyDescent="0.35">
      <c r="AU3516" s="4"/>
      <c r="AW3516" s="4"/>
    </row>
    <row r="3517" spans="47:49" x14ac:dyDescent="0.35">
      <c r="AU3517" s="4"/>
      <c r="AW3517" s="4"/>
    </row>
    <row r="3518" spans="47:49" x14ac:dyDescent="0.35">
      <c r="AU3518" s="4"/>
      <c r="AW3518" s="4"/>
    </row>
    <row r="3519" spans="47:49" x14ac:dyDescent="0.35">
      <c r="AU3519" s="4"/>
      <c r="AW3519" s="4"/>
    </row>
    <row r="3520" spans="47:49" x14ac:dyDescent="0.35">
      <c r="AU3520" s="4"/>
      <c r="AW3520" s="4"/>
    </row>
    <row r="3521" spans="47:49" x14ac:dyDescent="0.35">
      <c r="AU3521" s="4"/>
      <c r="AW3521" s="4"/>
    </row>
    <row r="3522" spans="47:49" x14ac:dyDescent="0.35">
      <c r="AU3522" s="4"/>
      <c r="AW3522" s="4"/>
    </row>
    <row r="3523" spans="47:49" x14ac:dyDescent="0.35">
      <c r="AU3523" s="4"/>
      <c r="AW3523" s="4"/>
    </row>
    <row r="3524" spans="47:49" x14ac:dyDescent="0.35">
      <c r="AU3524" s="4"/>
      <c r="AW3524" s="4"/>
    </row>
    <row r="3525" spans="47:49" x14ac:dyDescent="0.35">
      <c r="AU3525" s="4"/>
      <c r="AW3525" s="4"/>
    </row>
    <row r="3526" spans="47:49" x14ac:dyDescent="0.35">
      <c r="AU3526" s="4"/>
      <c r="AW3526" s="4"/>
    </row>
    <row r="3527" spans="47:49" x14ac:dyDescent="0.35">
      <c r="AU3527" s="4"/>
      <c r="AW3527" s="4"/>
    </row>
    <row r="3528" spans="47:49" x14ac:dyDescent="0.35">
      <c r="AU3528" s="4"/>
      <c r="AW3528" s="4"/>
    </row>
    <row r="3529" spans="47:49" x14ac:dyDescent="0.35">
      <c r="AU3529" s="4"/>
      <c r="AW3529" s="4"/>
    </row>
    <row r="3530" spans="47:49" x14ac:dyDescent="0.35">
      <c r="AU3530" s="4"/>
      <c r="AW3530" s="4"/>
    </row>
    <row r="3531" spans="47:49" x14ac:dyDescent="0.35">
      <c r="AU3531" s="4"/>
      <c r="AW3531" s="4"/>
    </row>
    <row r="3532" spans="47:49" x14ac:dyDescent="0.35">
      <c r="AU3532" s="4"/>
      <c r="AW3532" s="4"/>
    </row>
    <row r="3533" spans="47:49" x14ac:dyDescent="0.35">
      <c r="AU3533" s="4"/>
      <c r="AW3533" s="4"/>
    </row>
    <row r="3534" spans="47:49" x14ac:dyDescent="0.35">
      <c r="AU3534" s="4"/>
      <c r="AW3534" s="4"/>
    </row>
    <row r="3535" spans="47:49" x14ac:dyDescent="0.35">
      <c r="AU3535" s="4"/>
      <c r="AW3535" s="4"/>
    </row>
    <row r="3536" spans="47:49" x14ac:dyDescent="0.35">
      <c r="AU3536" s="4"/>
      <c r="AW3536" s="4"/>
    </row>
    <row r="3537" spans="47:49" x14ac:dyDescent="0.35">
      <c r="AU3537" s="4"/>
      <c r="AW3537" s="4"/>
    </row>
    <row r="3538" spans="47:49" x14ac:dyDescent="0.35">
      <c r="AU3538" s="4"/>
      <c r="AW3538" s="4"/>
    </row>
    <row r="3539" spans="47:49" x14ac:dyDescent="0.35">
      <c r="AU3539" s="4"/>
      <c r="AW3539" s="4"/>
    </row>
    <row r="3540" spans="47:49" x14ac:dyDescent="0.35">
      <c r="AU3540" s="4"/>
      <c r="AW3540" s="4"/>
    </row>
    <row r="3541" spans="47:49" x14ac:dyDescent="0.35">
      <c r="AU3541" s="4"/>
      <c r="AW3541" s="4"/>
    </row>
    <row r="3542" spans="47:49" x14ac:dyDescent="0.35">
      <c r="AU3542" s="4"/>
      <c r="AW3542" s="4"/>
    </row>
    <row r="3543" spans="47:49" x14ac:dyDescent="0.35">
      <c r="AU3543" s="4"/>
      <c r="AW3543" s="4"/>
    </row>
    <row r="3544" spans="47:49" x14ac:dyDescent="0.35">
      <c r="AU3544" s="4"/>
      <c r="AW3544" s="4"/>
    </row>
    <row r="3545" spans="47:49" x14ac:dyDescent="0.35">
      <c r="AU3545" s="4"/>
      <c r="AW3545" s="4"/>
    </row>
    <row r="3546" spans="47:49" x14ac:dyDescent="0.35">
      <c r="AU3546" s="4"/>
      <c r="AW3546" s="4"/>
    </row>
    <row r="3547" spans="47:49" x14ac:dyDescent="0.35">
      <c r="AU3547" s="4"/>
      <c r="AW3547" s="4"/>
    </row>
    <row r="3548" spans="47:49" x14ac:dyDescent="0.35">
      <c r="AU3548" s="4"/>
      <c r="AW3548" s="4"/>
    </row>
    <row r="3549" spans="47:49" x14ac:dyDescent="0.35">
      <c r="AU3549" s="4"/>
      <c r="AW3549" s="4"/>
    </row>
    <row r="3550" spans="47:49" x14ac:dyDescent="0.35">
      <c r="AU3550" s="4"/>
      <c r="AW3550" s="4"/>
    </row>
    <row r="3551" spans="47:49" x14ac:dyDescent="0.35">
      <c r="AU3551" s="4"/>
      <c r="AW3551" s="4"/>
    </row>
    <row r="3552" spans="47:49" x14ac:dyDescent="0.35">
      <c r="AU3552" s="4"/>
      <c r="AW3552" s="4"/>
    </row>
    <row r="3553" spans="47:49" x14ac:dyDescent="0.35">
      <c r="AU3553" s="4"/>
      <c r="AW3553" s="4"/>
    </row>
    <row r="3554" spans="47:49" x14ac:dyDescent="0.35">
      <c r="AU3554" s="4"/>
      <c r="AW3554" s="4"/>
    </row>
    <row r="3555" spans="47:49" x14ac:dyDescent="0.35">
      <c r="AU3555" s="4"/>
      <c r="AW3555" s="4"/>
    </row>
    <row r="3556" spans="47:49" x14ac:dyDescent="0.35">
      <c r="AU3556" s="4"/>
      <c r="AW3556" s="4"/>
    </row>
    <row r="3557" spans="47:49" x14ac:dyDescent="0.35">
      <c r="AU3557" s="4"/>
      <c r="AW3557" s="4"/>
    </row>
    <row r="3558" spans="47:49" x14ac:dyDescent="0.35">
      <c r="AU3558" s="4"/>
      <c r="AW3558" s="4"/>
    </row>
    <row r="3559" spans="47:49" x14ac:dyDescent="0.35">
      <c r="AU3559" s="4"/>
      <c r="AW3559" s="4"/>
    </row>
    <row r="3560" spans="47:49" x14ac:dyDescent="0.35">
      <c r="AU3560" s="4"/>
      <c r="AW3560" s="4"/>
    </row>
    <row r="3561" spans="47:49" x14ac:dyDescent="0.35">
      <c r="AU3561" s="4"/>
      <c r="AW3561" s="4"/>
    </row>
    <row r="3562" spans="47:49" x14ac:dyDescent="0.35">
      <c r="AU3562" s="4"/>
      <c r="AW3562" s="4"/>
    </row>
    <row r="3563" spans="47:49" x14ac:dyDescent="0.35">
      <c r="AU3563" s="4"/>
      <c r="AW3563" s="4"/>
    </row>
    <row r="3564" spans="47:49" x14ac:dyDescent="0.35">
      <c r="AU3564" s="4"/>
      <c r="AW3564" s="4"/>
    </row>
    <row r="3565" spans="47:49" x14ac:dyDescent="0.35">
      <c r="AU3565" s="4"/>
      <c r="AW3565" s="4"/>
    </row>
    <row r="3566" spans="47:49" x14ac:dyDescent="0.35">
      <c r="AU3566" s="4"/>
      <c r="AW3566" s="4"/>
    </row>
    <row r="3567" spans="47:49" x14ac:dyDescent="0.35">
      <c r="AU3567" s="4"/>
      <c r="AW3567" s="4"/>
    </row>
    <row r="3568" spans="47:49" x14ac:dyDescent="0.35">
      <c r="AU3568" s="4"/>
      <c r="AW3568" s="4"/>
    </row>
    <row r="3569" spans="47:49" x14ac:dyDescent="0.35">
      <c r="AU3569" s="4"/>
      <c r="AW3569" s="4"/>
    </row>
    <row r="3570" spans="47:49" x14ac:dyDescent="0.35">
      <c r="AU3570" s="4"/>
      <c r="AW3570" s="4"/>
    </row>
    <row r="3571" spans="47:49" x14ac:dyDescent="0.35">
      <c r="AU3571" s="4"/>
      <c r="AW3571" s="4"/>
    </row>
    <row r="3572" spans="47:49" x14ac:dyDescent="0.35">
      <c r="AU3572" s="4"/>
      <c r="AW3572" s="4"/>
    </row>
    <row r="3573" spans="47:49" x14ac:dyDescent="0.35">
      <c r="AU3573" s="4"/>
      <c r="AW3573" s="4"/>
    </row>
    <row r="3574" spans="47:49" x14ac:dyDescent="0.35">
      <c r="AU3574" s="4"/>
      <c r="AW3574" s="4"/>
    </row>
    <row r="3575" spans="47:49" x14ac:dyDescent="0.35">
      <c r="AU3575" s="4"/>
      <c r="AW3575" s="4"/>
    </row>
    <row r="3576" spans="47:49" x14ac:dyDescent="0.35">
      <c r="AU3576" s="4"/>
      <c r="AW3576" s="4"/>
    </row>
    <row r="3577" spans="47:49" x14ac:dyDescent="0.35">
      <c r="AU3577" s="4"/>
      <c r="AW3577" s="4"/>
    </row>
    <row r="3578" spans="47:49" x14ac:dyDescent="0.35">
      <c r="AU3578" s="4"/>
      <c r="AW3578" s="4"/>
    </row>
    <row r="3579" spans="47:49" x14ac:dyDescent="0.35">
      <c r="AU3579" s="4"/>
      <c r="AW3579" s="4"/>
    </row>
    <row r="3580" spans="47:49" x14ac:dyDescent="0.35">
      <c r="AU3580" s="4"/>
      <c r="AW3580" s="4"/>
    </row>
    <row r="3581" spans="47:49" x14ac:dyDescent="0.35">
      <c r="AU3581" s="4"/>
      <c r="AW3581" s="4"/>
    </row>
    <row r="3582" spans="47:49" x14ac:dyDescent="0.35">
      <c r="AU3582" s="4"/>
      <c r="AW3582" s="4"/>
    </row>
    <row r="3583" spans="47:49" x14ac:dyDescent="0.35">
      <c r="AU3583" s="4"/>
      <c r="AW3583" s="4"/>
    </row>
    <row r="3584" spans="47:49" x14ac:dyDescent="0.35">
      <c r="AU3584" s="4"/>
      <c r="AW3584" s="4"/>
    </row>
    <row r="3585" spans="47:49" x14ac:dyDescent="0.35">
      <c r="AU3585" s="4"/>
      <c r="AW3585" s="4"/>
    </row>
    <row r="3586" spans="47:49" x14ac:dyDescent="0.35">
      <c r="AU3586" s="4"/>
      <c r="AW3586" s="4"/>
    </row>
    <row r="3587" spans="47:49" x14ac:dyDescent="0.35">
      <c r="AU3587" s="4"/>
      <c r="AW3587" s="4"/>
    </row>
    <row r="3588" spans="47:49" x14ac:dyDescent="0.35">
      <c r="AU3588" s="4"/>
      <c r="AW3588" s="4"/>
    </row>
    <row r="3589" spans="47:49" x14ac:dyDescent="0.35">
      <c r="AU3589" s="4"/>
      <c r="AW3589" s="4"/>
    </row>
    <row r="3590" spans="47:49" x14ac:dyDescent="0.35">
      <c r="AU3590" s="4"/>
      <c r="AW3590" s="4"/>
    </row>
    <row r="3591" spans="47:49" x14ac:dyDescent="0.35">
      <c r="AU3591" s="4"/>
      <c r="AW3591" s="4"/>
    </row>
    <row r="3592" spans="47:49" x14ac:dyDescent="0.35">
      <c r="AU3592" s="4"/>
      <c r="AW3592" s="4"/>
    </row>
    <row r="3593" spans="47:49" x14ac:dyDescent="0.35">
      <c r="AU3593" s="4"/>
      <c r="AW3593" s="4"/>
    </row>
    <row r="3594" spans="47:49" x14ac:dyDescent="0.35">
      <c r="AU3594" s="4"/>
      <c r="AW3594" s="4"/>
    </row>
    <row r="3595" spans="47:49" x14ac:dyDescent="0.35">
      <c r="AU3595" s="4"/>
      <c r="AW3595" s="4"/>
    </row>
    <row r="3596" spans="47:49" x14ac:dyDescent="0.35">
      <c r="AU3596" s="4"/>
      <c r="AW3596" s="4"/>
    </row>
    <row r="3597" spans="47:49" x14ac:dyDescent="0.35">
      <c r="AU3597" s="4"/>
      <c r="AW3597" s="4"/>
    </row>
    <row r="3598" spans="47:49" x14ac:dyDescent="0.35">
      <c r="AU3598" s="4"/>
      <c r="AW3598" s="4"/>
    </row>
    <row r="3599" spans="47:49" x14ac:dyDescent="0.35">
      <c r="AU3599" s="4"/>
      <c r="AW3599" s="4"/>
    </row>
    <row r="3600" spans="47:49" x14ac:dyDescent="0.35">
      <c r="AU3600" s="4"/>
      <c r="AW3600" s="4"/>
    </row>
    <row r="3601" spans="47:49" x14ac:dyDescent="0.35">
      <c r="AU3601" s="4"/>
      <c r="AW3601" s="4"/>
    </row>
    <row r="3602" spans="47:49" x14ac:dyDescent="0.35">
      <c r="AU3602" s="4"/>
      <c r="AW3602" s="4"/>
    </row>
    <row r="3603" spans="47:49" x14ac:dyDescent="0.35">
      <c r="AU3603" s="4"/>
      <c r="AW3603" s="4"/>
    </row>
    <row r="3604" spans="47:49" x14ac:dyDescent="0.35">
      <c r="AU3604" s="4"/>
      <c r="AW3604" s="4"/>
    </row>
    <row r="3605" spans="47:49" x14ac:dyDescent="0.35">
      <c r="AU3605" s="4"/>
      <c r="AW3605" s="4"/>
    </row>
    <row r="3606" spans="47:49" x14ac:dyDescent="0.35">
      <c r="AU3606" s="4"/>
      <c r="AW3606" s="4"/>
    </row>
    <row r="3607" spans="47:49" x14ac:dyDescent="0.35">
      <c r="AU3607" s="4"/>
      <c r="AW3607" s="4"/>
    </row>
    <row r="3608" spans="47:49" x14ac:dyDescent="0.35">
      <c r="AU3608" s="4"/>
      <c r="AW3608" s="4"/>
    </row>
    <row r="3609" spans="47:49" x14ac:dyDescent="0.35">
      <c r="AU3609" s="4"/>
      <c r="AW3609" s="4"/>
    </row>
    <row r="3610" spans="47:49" x14ac:dyDescent="0.35">
      <c r="AU3610" s="4"/>
      <c r="AW3610" s="4"/>
    </row>
    <row r="3611" spans="47:49" x14ac:dyDescent="0.35">
      <c r="AU3611" s="4"/>
      <c r="AW3611" s="4"/>
    </row>
    <row r="3612" spans="47:49" x14ac:dyDescent="0.35">
      <c r="AU3612" s="4"/>
      <c r="AW3612" s="4"/>
    </row>
    <row r="3613" spans="47:49" x14ac:dyDescent="0.35">
      <c r="AU3613" s="4"/>
      <c r="AW3613" s="4"/>
    </row>
    <row r="3614" spans="47:49" x14ac:dyDescent="0.35">
      <c r="AU3614" s="4"/>
      <c r="AW3614" s="4"/>
    </row>
    <row r="3615" spans="47:49" x14ac:dyDescent="0.35">
      <c r="AU3615" s="4"/>
      <c r="AW3615" s="4"/>
    </row>
    <row r="3616" spans="47:49" x14ac:dyDescent="0.35">
      <c r="AU3616" s="4"/>
      <c r="AW3616" s="4"/>
    </row>
    <row r="3617" spans="47:49" x14ac:dyDescent="0.35">
      <c r="AU3617" s="4"/>
      <c r="AW3617" s="4"/>
    </row>
    <row r="3618" spans="47:49" x14ac:dyDescent="0.35">
      <c r="AU3618" s="4"/>
      <c r="AW3618" s="4"/>
    </row>
    <row r="3619" spans="47:49" x14ac:dyDescent="0.35">
      <c r="AU3619" s="4"/>
      <c r="AW3619" s="4"/>
    </row>
    <row r="3620" spans="47:49" x14ac:dyDescent="0.35">
      <c r="AU3620" s="4"/>
      <c r="AW3620" s="4"/>
    </row>
    <row r="3621" spans="47:49" x14ac:dyDescent="0.35">
      <c r="AU3621" s="4"/>
      <c r="AW3621" s="4"/>
    </row>
    <row r="3622" spans="47:49" x14ac:dyDescent="0.35">
      <c r="AU3622" s="4"/>
      <c r="AW3622" s="4"/>
    </row>
    <row r="3623" spans="47:49" x14ac:dyDescent="0.35">
      <c r="AU3623" s="4"/>
      <c r="AW3623" s="4"/>
    </row>
    <row r="3624" spans="47:49" x14ac:dyDescent="0.35">
      <c r="AU3624" s="4"/>
      <c r="AW3624" s="4"/>
    </row>
    <row r="3625" spans="47:49" x14ac:dyDescent="0.35">
      <c r="AU3625" s="4"/>
      <c r="AW3625" s="4"/>
    </row>
    <row r="3626" spans="47:49" x14ac:dyDescent="0.35">
      <c r="AU3626" s="4"/>
      <c r="AW3626" s="4"/>
    </row>
    <row r="3627" spans="47:49" x14ac:dyDescent="0.35">
      <c r="AU3627" s="4"/>
      <c r="AW3627" s="4"/>
    </row>
    <row r="3628" spans="47:49" x14ac:dyDescent="0.35">
      <c r="AU3628" s="4"/>
      <c r="AW3628" s="4"/>
    </row>
    <row r="3629" spans="47:49" x14ac:dyDescent="0.35">
      <c r="AU3629" s="4"/>
      <c r="AW3629" s="4"/>
    </row>
    <row r="3630" spans="47:49" x14ac:dyDescent="0.35">
      <c r="AU3630" s="4"/>
      <c r="AW3630" s="4"/>
    </row>
    <row r="3631" spans="47:49" x14ac:dyDescent="0.35">
      <c r="AU3631" s="4"/>
      <c r="AW3631" s="4"/>
    </row>
    <row r="3632" spans="47:49" x14ac:dyDescent="0.35">
      <c r="AU3632" s="4"/>
      <c r="AW3632" s="4"/>
    </row>
    <row r="3633" spans="47:49" x14ac:dyDescent="0.35">
      <c r="AU3633" s="4"/>
      <c r="AW3633" s="4"/>
    </row>
    <row r="3634" spans="47:49" x14ac:dyDescent="0.35">
      <c r="AU3634" s="4"/>
      <c r="AW3634" s="4"/>
    </row>
    <row r="3635" spans="47:49" x14ac:dyDescent="0.35">
      <c r="AU3635" s="4"/>
      <c r="AW3635" s="4"/>
    </row>
    <row r="3636" spans="47:49" x14ac:dyDescent="0.35">
      <c r="AU3636" s="4"/>
      <c r="AW3636" s="4"/>
    </row>
    <row r="3637" spans="47:49" x14ac:dyDescent="0.35">
      <c r="AU3637" s="4"/>
      <c r="AW3637" s="4"/>
    </row>
    <row r="3638" spans="47:49" x14ac:dyDescent="0.35">
      <c r="AU3638" s="4"/>
      <c r="AW3638" s="4"/>
    </row>
    <row r="3639" spans="47:49" x14ac:dyDescent="0.35">
      <c r="AU3639" s="4"/>
      <c r="AW3639" s="4"/>
    </row>
    <row r="3640" spans="47:49" x14ac:dyDescent="0.35">
      <c r="AU3640" s="4"/>
      <c r="AW3640" s="4"/>
    </row>
    <row r="3641" spans="47:49" x14ac:dyDescent="0.35">
      <c r="AU3641" s="4"/>
      <c r="AW3641" s="4"/>
    </row>
    <row r="3642" spans="47:49" x14ac:dyDescent="0.35">
      <c r="AU3642" s="4"/>
      <c r="AW3642" s="4"/>
    </row>
    <row r="3643" spans="47:49" x14ac:dyDescent="0.35">
      <c r="AU3643" s="4"/>
      <c r="AW3643" s="4"/>
    </row>
    <row r="3644" spans="47:49" x14ac:dyDescent="0.35">
      <c r="AU3644" s="4"/>
      <c r="AW3644" s="4"/>
    </row>
    <row r="3645" spans="47:49" x14ac:dyDescent="0.35">
      <c r="AU3645" s="4"/>
      <c r="AW3645" s="4"/>
    </row>
    <row r="3646" spans="47:49" x14ac:dyDescent="0.35">
      <c r="AU3646" s="4"/>
      <c r="AW3646" s="4"/>
    </row>
    <row r="3647" spans="47:49" x14ac:dyDescent="0.35">
      <c r="AU3647" s="4"/>
      <c r="AW3647" s="4"/>
    </row>
    <row r="3648" spans="47:49" x14ac:dyDescent="0.35">
      <c r="AU3648" s="4"/>
      <c r="AW3648" s="4"/>
    </row>
    <row r="3649" spans="47:49" x14ac:dyDescent="0.35">
      <c r="AU3649" s="4"/>
      <c r="AW3649" s="4"/>
    </row>
    <row r="3650" spans="47:49" x14ac:dyDescent="0.35">
      <c r="AU3650" s="4"/>
      <c r="AW3650" s="4"/>
    </row>
    <row r="3651" spans="47:49" x14ac:dyDescent="0.35">
      <c r="AU3651" s="4"/>
      <c r="AW3651" s="4"/>
    </row>
    <row r="3652" spans="47:49" x14ac:dyDescent="0.35">
      <c r="AU3652" s="4"/>
      <c r="AW3652" s="4"/>
    </row>
    <row r="3653" spans="47:49" x14ac:dyDescent="0.35">
      <c r="AU3653" s="4"/>
      <c r="AW3653" s="4"/>
    </row>
    <row r="3654" spans="47:49" x14ac:dyDescent="0.35">
      <c r="AU3654" s="4"/>
      <c r="AW3654" s="4"/>
    </row>
    <row r="3655" spans="47:49" x14ac:dyDescent="0.35">
      <c r="AU3655" s="4"/>
      <c r="AW3655" s="4"/>
    </row>
    <row r="3656" spans="47:49" x14ac:dyDescent="0.35">
      <c r="AU3656" s="4"/>
      <c r="AW3656" s="4"/>
    </row>
    <row r="3657" spans="47:49" x14ac:dyDescent="0.35">
      <c r="AU3657" s="4"/>
      <c r="AW3657" s="4"/>
    </row>
    <row r="3658" spans="47:49" x14ac:dyDescent="0.35">
      <c r="AU3658" s="4"/>
      <c r="AW3658" s="4"/>
    </row>
    <row r="3659" spans="47:49" x14ac:dyDescent="0.35">
      <c r="AU3659" s="4"/>
      <c r="AW3659" s="4"/>
    </row>
    <row r="3660" spans="47:49" x14ac:dyDescent="0.35">
      <c r="AU3660" s="4"/>
      <c r="AW3660" s="4"/>
    </row>
    <row r="3661" spans="47:49" x14ac:dyDescent="0.35">
      <c r="AU3661" s="4"/>
      <c r="AW3661" s="4"/>
    </row>
    <row r="3662" spans="47:49" x14ac:dyDescent="0.35">
      <c r="AU3662" s="4"/>
      <c r="AW3662" s="4"/>
    </row>
    <row r="3663" spans="47:49" x14ac:dyDescent="0.35">
      <c r="AU3663" s="4"/>
      <c r="AW3663" s="4"/>
    </row>
    <row r="3664" spans="47:49" x14ac:dyDescent="0.35">
      <c r="AU3664" s="4"/>
      <c r="AW3664" s="4"/>
    </row>
    <row r="3665" spans="47:49" x14ac:dyDescent="0.35">
      <c r="AU3665" s="4"/>
      <c r="AW3665" s="4"/>
    </row>
    <row r="3666" spans="47:49" x14ac:dyDescent="0.35">
      <c r="AU3666" s="4"/>
      <c r="AW3666" s="4"/>
    </row>
    <row r="3667" spans="47:49" x14ac:dyDescent="0.35">
      <c r="AU3667" s="4"/>
      <c r="AW3667" s="4"/>
    </row>
    <row r="3668" spans="47:49" x14ac:dyDescent="0.35">
      <c r="AU3668" s="4"/>
      <c r="AW3668" s="4"/>
    </row>
    <row r="3669" spans="47:49" x14ac:dyDescent="0.35">
      <c r="AU3669" s="4"/>
      <c r="AW3669" s="4"/>
    </row>
    <row r="3670" spans="47:49" x14ac:dyDescent="0.35">
      <c r="AU3670" s="4"/>
      <c r="AW3670" s="4"/>
    </row>
    <row r="3671" spans="47:49" x14ac:dyDescent="0.35">
      <c r="AU3671" s="4"/>
      <c r="AW3671" s="4"/>
    </row>
    <row r="3672" spans="47:49" x14ac:dyDescent="0.35">
      <c r="AU3672" s="4"/>
      <c r="AW3672" s="4"/>
    </row>
    <row r="3673" spans="47:49" x14ac:dyDescent="0.35">
      <c r="AU3673" s="4"/>
      <c r="AW3673" s="4"/>
    </row>
    <row r="3674" spans="47:49" x14ac:dyDescent="0.35">
      <c r="AU3674" s="4"/>
      <c r="AW3674" s="4"/>
    </row>
    <row r="3675" spans="47:49" x14ac:dyDescent="0.35">
      <c r="AU3675" s="4"/>
      <c r="AW3675" s="4"/>
    </row>
    <row r="3676" spans="47:49" x14ac:dyDescent="0.35">
      <c r="AU3676" s="4"/>
      <c r="AW3676" s="4"/>
    </row>
    <row r="3677" spans="47:49" x14ac:dyDescent="0.35">
      <c r="AU3677" s="4"/>
      <c r="AW3677" s="4"/>
    </row>
    <row r="3678" spans="47:49" x14ac:dyDescent="0.35">
      <c r="AU3678" s="4"/>
      <c r="AW3678" s="4"/>
    </row>
    <row r="3679" spans="47:49" x14ac:dyDescent="0.35">
      <c r="AU3679" s="4"/>
      <c r="AW3679" s="4"/>
    </row>
    <row r="3680" spans="47:49" x14ac:dyDescent="0.35">
      <c r="AU3680" s="4"/>
      <c r="AW3680" s="4"/>
    </row>
    <row r="3681" spans="47:49" x14ac:dyDescent="0.35">
      <c r="AU3681" s="4"/>
      <c r="AW3681" s="4"/>
    </row>
    <row r="3682" spans="47:49" x14ac:dyDescent="0.35">
      <c r="AU3682" s="4"/>
      <c r="AW3682" s="4"/>
    </row>
    <row r="3683" spans="47:49" x14ac:dyDescent="0.35">
      <c r="AU3683" s="4"/>
      <c r="AW3683" s="4"/>
    </row>
    <row r="3684" spans="47:49" x14ac:dyDescent="0.35">
      <c r="AU3684" s="4"/>
      <c r="AW3684" s="4"/>
    </row>
    <row r="3685" spans="47:49" x14ac:dyDescent="0.35">
      <c r="AU3685" s="4"/>
      <c r="AW3685" s="4"/>
    </row>
    <row r="3686" spans="47:49" x14ac:dyDescent="0.35">
      <c r="AU3686" s="4"/>
      <c r="AW3686" s="4"/>
    </row>
    <row r="3687" spans="47:49" x14ac:dyDescent="0.35">
      <c r="AU3687" s="4"/>
      <c r="AW3687" s="4"/>
    </row>
    <row r="3688" spans="47:49" x14ac:dyDescent="0.35">
      <c r="AU3688" s="4"/>
      <c r="AW3688" s="4"/>
    </row>
    <row r="3689" spans="47:49" x14ac:dyDescent="0.35">
      <c r="AU3689" s="4"/>
      <c r="AW3689" s="4"/>
    </row>
    <row r="3690" spans="47:49" x14ac:dyDescent="0.35">
      <c r="AU3690" s="4"/>
      <c r="AW3690" s="4"/>
    </row>
    <row r="3691" spans="47:49" x14ac:dyDescent="0.35">
      <c r="AU3691" s="4"/>
      <c r="AW3691" s="4"/>
    </row>
    <row r="3692" spans="47:49" x14ac:dyDescent="0.35">
      <c r="AU3692" s="4"/>
      <c r="AW3692" s="4"/>
    </row>
    <row r="3693" spans="47:49" x14ac:dyDescent="0.35">
      <c r="AU3693" s="4"/>
      <c r="AW3693" s="4"/>
    </row>
    <row r="3694" spans="47:49" x14ac:dyDescent="0.35">
      <c r="AU3694" s="4"/>
      <c r="AW3694" s="4"/>
    </row>
    <row r="3695" spans="47:49" x14ac:dyDescent="0.35">
      <c r="AU3695" s="4"/>
      <c r="AW3695" s="4"/>
    </row>
    <row r="3696" spans="47:49" x14ac:dyDescent="0.35">
      <c r="AU3696" s="4"/>
      <c r="AW3696" s="4"/>
    </row>
    <row r="3697" spans="47:49" x14ac:dyDescent="0.35">
      <c r="AU3697" s="4"/>
      <c r="AW3697" s="4"/>
    </row>
    <row r="3698" spans="47:49" x14ac:dyDescent="0.35">
      <c r="AU3698" s="4"/>
      <c r="AW3698" s="4"/>
    </row>
    <row r="3699" spans="47:49" x14ac:dyDescent="0.35">
      <c r="AU3699" s="4"/>
      <c r="AW3699" s="4"/>
    </row>
    <row r="3700" spans="47:49" x14ac:dyDescent="0.35">
      <c r="AU3700" s="4"/>
      <c r="AW3700" s="4"/>
    </row>
    <row r="3701" spans="47:49" x14ac:dyDescent="0.35">
      <c r="AU3701" s="4"/>
      <c r="AW3701" s="4"/>
    </row>
    <row r="3702" spans="47:49" x14ac:dyDescent="0.35">
      <c r="AU3702" s="4"/>
      <c r="AW3702" s="4"/>
    </row>
    <row r="3703" spans="47:49" x14ac:dyDescent="0.35">
      <c r="AU3703" s="4"/>
      <c r="AW3703" s="4"/>
    </row>
    <row r="3704" spans="47:49" x14ac:dyDescent="0.35">
      <c r="AU3704" s="4"/>
      <c r="AW3704" s="4"/>
    </row>
    <row r="3705" spans="47:49" x14ac:dyDescent="0.35">
      <c r="AU3705" s="4"/>
      <c r="AW3705" s="4"/>
    </row>
    <row r="3706" spans="47:49" x14ac:dyDescent="0.35">
      <c r="AU3706" s="4"/>
      <c r="AW3706" s="4"/>
    </row>
    <row r="3707" spans="47:49" x14ac:dyDescent="0.35">
      <c r="AU3707" s="4"/>
      <c r="AW3707" s="4"/>
    </row>
    <row r="3708" spans="47:49" x14ac:dyDescent="0.35">
      <c r="AU3708" s="4"/>
      <c r="AW3708" s="4"/>
    </row>
    <row r="3709" spans="47:49" x14ac:dyDescent="0.35">
      <c r="AU3709" s="4"/>
      <c r="AW3709" s="4"/>
    </row>
    <row r="3710" spans="47:49" x14ac:dyDescent="0.35">
      <c r="AU3710" s="4"/>
      <c r="AW3710" s="4"/>
    </row>
    <row r="3711" spans="47:49" x14ac:dyDescent="0.35">
      <c r="AU3711" s="4"/>
      <c r="AW3711" s="4"/>
    </row>
    <row r="3712" spans="47:49" x14ac:dyDescent="0.35">
      <c r="AU3712" s="4"/>
      <c r="AW3712" s="4"/>
    </row>
    <row r="3713" spans="47:49" x14ac:dyDescent="0.35">
      <c r="AU3713" s="4"/>
      <c r="AW3713" s="4"/>
    </row>
    <row r="3714" spans="47:49" x14ac:dyDescent="0.35">
      <c r="AU3714" s="4"/>
      <c r="AW3714" s="4"/>
    </row>
    <row r="3715" spans="47:49" x14ac:dyDescent="0.35">
      <c r="AU3715" s="4"/>
      <c r="AW3715" s="4"/>
    </row>
    <row r="3716" spans="47:49" x14ac:dyDescent="0.35">
      <c r="AU3716" s="4"/>
      <c r="AW3716" s="4"/>
    </row>
    <row r="3717" spans="47:49" x14ac:dyDescent="0.35">
      <c r="AU3717" s="4"/>
      <c r="AW3717" s="4"/>
    </row>
    <row r="3718" spans="47:49" x14ac:dyDescent="0.35">
      <c r="AU3718" s="4"/>
      <c r="AW3718" s="4"/>
    </row>
    <row r="3719" spans="47:49" x14ac:dyDescent="0.35">
      <c r="AU3719" s="4"/>
      <c r="AW3719" s="4"/>
    </row>
    <row r="3720" spans="47:49" x14ac:dyDescent="0.35">
      <c r="AU3720" s="4"/>
      <c r="AW3720" s="4"/>
    </row>
    <row r="3721" spans="47:49" x14ac:dyDescent="0.35">
      <c r="AU3721" s="4"/>
      <c r="AW3721" s="4"/>
    </row>
    <row r="3722" spans="47:49" x14ac:dyDescent="0.35">
      <c r="AU3722" s="4"/>
      <c r="AW3722" s="4"/>
    </row>
    <row r="3723" spans="47:49" x14ac:dyDescent="0.35">
      <c r="AU3723" s="4"/>
      <c r="AW3723" s="4"/>
    </row>
    <row r="3724" spans="47:49" x14ac:dyDescent="0.35">
      <c r="AU3724" s="4"/>
      <c r="AW3724" s="4"/>
    </row>
    <row r="3725" spans="47:49" x14ac:dyDescent="0.35">
      <c r="AU3725" s="4"/>
      <c r="AW3725" s="4"/>
    </row>
    <row r="3726" spans="47:49" x14ac:dyDescent="0.35">
      <c r="AU3726" s="4"/>
      <c r="AW3726" s="4"/>
    </row>
    <row r="3727" spans="47:49" x14ac:dyDescent="0.35">
      <c r="AU3727" s="4"/>
      <c r="AW3727" s="4"/>
    </row>
    <row r="3728" spans="47:49" x14ac:dyDescent="0.35">
      <c r="AU3728" s="4"/>
      <c r="AW3728" s="4"/>
    </row>
    <row r="3729" spans="47:49" x14ac:dyDescent="0.35">
      <c r="AU3729" s="4"/>
      <c r="AW3729" s="4"/>
    </row>
    <row r="3730" spans="47:49" x14ac:dyDescent="0.35">
      <c r="AU3730" s="4"/>
      <c r="AW3730" s="4"/>
    </row>
    <row r="3731" spans="47:49" x14ac:dyDescent="0.35">
      <c r="AU3731" s="4"/>
      <c r="AW3731" s="4"/>
    </row>
    <row r="3732" spans="47:49" x14ac:dyDescent="0.35">
      <c r="AU3732" s="4"/>
      <c r="AW3732" s="4"/>
    </row>
    <row r="3733" spans="47:49" x14ac:dyDescent="0.35">
      <c r="AU3733" s="4"/>
      <c r="AW3733" s="4"/>
    </row>
    <row r="3734" spans="47:49" x14ac:dyDescent="0.35">
      <c r="AU3734" s="4"/>
      <c r="AW3734" s="4"/>
    </row>
    <row r="3735" spans="47:49" x14ac:dyDescent="0.35">
      <c r="AU3735" s="4"/>
      <c r="AW3735" s="4"/>
    </row>
    <row r="3736" spans="47:49" x14ac:dyDescent="0.35">
      <c r="AU3736" s="4"/>
      <c r="AW3736" s="4"/>
    </row>
    <row r="3737" spans="47:49" x14ac:dyDescent="0.35">
      <c r="AU3737" s="4"/>
      <c r="AW3737" s="4"/>
    </row>
    <row r="3738" spans="47:49" x14ac:dyDescent="0.35">
      <c r="AU3738" s="4"/>
      <c r="AW3738" s="4"/>
    </row>
    <row r="3739" spans="47:49" x14ac:dyDescent="0.35">
      <c r="AU3739" s="4"/>
      <c r="AW3739" s="4"/>
    </row>
    <row r="3740" spans="47:49" x14ac:dyDescent="0.35">
      <c r="AU3740" s="4"/>
      <c r="AW3740" s="4"/>
    </row>
    <row r="3741" spans="47:49" x14ac:dyDescent="0.35">
      <c r="AU3741" s="4"/>
      <c r="AW3741" s="4"/>
    </row>
    <row r="3742" spans="47:49" x14ac:dyDescent="0.35">
      <c r="AU3742" s="4"/>
      <c r="AW3742" s="4"/>
    </row>
    <row r="3743" spans="47:49" x14ac:dyDescent="0.35">
      <c r="AU3743" s="4"/>
      <c r="AW3743" s="4"/>
    </row>
    <row r="3744" spans="47:49" x14ac:dyDescent="0.35">
      <c r="AU3744" s="4"/>
      <c r="AW3744" s="4"/>
    </row>
    <row r="3745" spans="47:49" x14ac:dyDescent="0.35">
      <c r="AU3745" s="4"/>
      <c r="AW3745" s="4"/>
    </row>
    <row r="3746" spans="47:49" x14ac:dyDescent="0.35">
      <c r="AU3746" s="4"/>
      <c r="AW3746" s="4"/>
    </row>
    <row r="3747" spans="47:49" x14ac:dyDescent="0.35">
      <c r="AU3747" s="4"/>
      <c r="AW3747" s="4"/>
    </row>
    <row r="3748" spans="47:49" x14ac:dyDescent="0.35">
      <c r="AU3748" s="4"/>
      <c r="AW3748" s="4"/>
    </row>
    <row r="3749" spans="47:49" x14ac:dyDescent="0.35">
      <c r="AU3749" s="4"/>
      <c r="AW3749" s="4"/>
    </row>
    <row r="3750" spans="47:49" x14ac:dyDescent="0.35">
      <c r="AU3750" s="4"/>
      <c r="AW3750" s="4"/>
    </row>
    <row r="3751" spans="47:49" x14ac:dyDescent="0.35">
      <c r="AU3751" s="4"/>
      <c r="AW3751" s="4"/>
    </row>
    <row r="3752" spans="47:49" x14ac:dyDescent="0.35">
      <c r="AU3752" s="4"/>
      <c r="AW3752" s="4"/>
    </row>
    <row r="3753" spans="47:49" x14ac:dyDescent="0.35">
      <c r="AU3753" s="4"/>
      <c r="AW3753" s="4"/>
    </row>
    <row r="3754" spans="47:49" x14ac:dyDescent="0.35">
      <c r="AU3754" s="4"/>
      <c r="AW3754" s="4"/>
    </row>
    <row r="3755" spans="47:49" x14ac:dyDescent="0.35">
      <c r="AU3755" s="4"/>
      <c r="AW3755" s="4"/>
    </row>
    <row r="3756" spans="47:49" x14ac:dyDescent="0.35">
      <c r="AU3756" s="4"/>
      <c r="AW3756" s="4"/>
    </row>
    <row r="3757" spans="47:49" x14ac:dyDescent="0.35">
      <c r="AU3757" s="4"/>
      <c r="AW3757" s="4"/>
    </row>
    <row r="3758" spans="47:49" x14ac:dyDescent="0.35">
      <c r="AU3758" s="4"/>
      <c r="AW3758" s="4"/>
    </row>
    <row r="3759" spans="47:49" x14ac:dyDescent="0.35">
      <c r="AU3759" s="4"/>
      <c r="AW3759" s="4"/>
    </row>
    <row r="3760" spans="47:49" x14ac:dyDescent="0.35">
      <c r="AU3760" s="4"/>
      <c r="AW3760" s="4"/>
    </row>
    <row r="3761" spans="47:49" x14ac:dyDescent="0.35">
      <c r="AU3761" s="4"/>
      <c r="AW3761" s="4"/>
    </row>
    <row r="3762" spans="47:49" x14ac:dyDescent="0.35">
      <c r="AU3762" s="4"/>
      <c r="AW3762" s="4"/>
    </row>
    <row r="3763" spans="47:49" x14ac:dyDescent="0.35">
      <c r="AU3763" s="4"/>
      <c r="AW3763" s="4"/>
    </row>
    <row r="3764" spans="47:49" x14ac:dyDescent="0.35">
      <c r="AU3764" s="4"/>
      <c r="AW3764" s="4"/>
    </row>
    <row r="3765" spans="47:49" x14ac:dyDescent="0.35">
      <c r="AU3765" s="4"/>
      <c r="AW3765" s="4"/>
    </row>
    <row r="3766" spans="47:49" x14ac:dyDescent="0.35">
      <c r="AU3766" s="4"/>
      <c r="AW3766" s="4"/>
    </row>
    <row r="3767" spans="47:49" x14ac:dyDescent="0.35">
      <c r="AU3767" s="4"/>
      <c r="AW3767" s="4"/>
    </row>
    <row r="3768" spans="47:49" x14ac:dyDescent="0.35">
      <c r="AU3768" s="4"/>
      <c r="AW3768" s="4"/>
    </row>
    <row r="3769" spans="47:49" x14ac:dyDescent="0.35">
      <c r="AU3769" s="4"/>
      <c r="AW3769" s="4"/>
    </row>
    <row r="3770" spans="47:49" x14ac:dyDescent="0.35">
      <c r="AU3770" s="4"/>
      <c r="AW3770" s="4"/>
    </row>
    <row r="3771" spans="47:49" x14ac:dyDescent="0.35">
      <c r="AU3771" s="4"/>
      <c r="AW3771" s="4"/>
    </row>
    <row r="3772" spans="47:49" x14ac:dyDescent="0.35">
      <c r="AU3772" s="4"/>
      <c r="AW3772" s="4"/>
    </row>
    <row r="3773" spans="47:49" x14ac:dyDescent="0.35">
      <c r="AU3773" s="4"/>
      <c r="AW3773" s="4"/>
    </row>
    <row r="3774" spans="47:49" x14ac:dyDescent="0.35">
      <c r="AU3774" s="4"/>
      <c r="AW3774" s="4"/>
    </row>
    <row r="3775" spans="47:49" x14ac:dyDescent="0.35">
      <c r="AU3775" s="4"/>
      <c r="AW3775" s="4"/>
    </row>
    <row r="3776" spans="47:49" x14ac:dyDescent="0.35">
      <c r="AU3776" s="4"/>
      <c r="AW3776" s="4"/>
    </row>
    <row r="3777" spans="47:49" x14ac:dyDescent="0.35">
      <c r="AU3777" s="4"/>
      <c r="AW3777" s="4"/>
    </row>
    <row r="3778" spans="47:49" x14ac:dyDescent="0.35">
      <c r="AU3778" s="4"/>
      <c r="AW3778" s="4"/>
    </row>
    <row r="3779" spans="47:49" x14ac:dyDescent="0.35">
      <c r="AU3779" s="4"/>
      <c r="AW3779" s="4"/>
    </row>
    <row r="3780" spans="47:49" x14ac:dyDescent="0.35">
      <c r="AU3780" s="4"/>
      <c r="AW3780" s="4"/>
    </row>
    <row r="3781" spans="47:49" x14ac:dyDescent="0.35">
      <c r="AU3781" s="4"/>
      <c r="AW3781" s="4"/>
    </row>
    <row r="3782" spans="47:49" x14ac:dyDescent="0.35">
      <c r="AU3782" s="4"/>
      <c r="AW3782" s="4"/>
    </row>
    <row r="3783" spans="47:49" x14ac:dyDescent="0.35">
      <c r="AU3783" s="4"/>
      <c r="AW3783" s="4"/>
    </row>
    <row r="3784" spans="47:49" x14ac:dyDescent="0.35">
      <c r="AU3784" s="4"/>
      <c r="AW3784" s="4"/>
    </row>
    <row r="3785" spans="47:49" x14ac:dyDescent="0.35">
      <c r="AU3785" s="4"/>
      <c r="AW3785" s="4"/>
    </row>
    <row r="3786" spans="47:49" x14ac:dyDescent="0.35">
      <c r="AU3786" s="4"/>
      <c r="AW3786" s="4"/>
    </row>
    <row r="3787" spans="47:49" x14ac:dyDescent="0.35">
      <c r="AU3787" s="4"/>
      <c r="AW3787" s="4"/>
    </row>
    <row r="3788" spans="47:49" x14ac:dyDescent="0.35">
      <c r="AU3788" s="4"/>
      <c r="AW3788" s="4"/>
    </row>
    <row r="3789" spans="47:49" x14ac:dyDescent="0.35">
      <c r="AU3789" s="4"/>
      <c r="AW3789" s="4"/>
    </row>
    <row r="3790" spans="47:49" x14ac:dyDescent="0.35">
      <c r="AU3790" s="4"/>
      <c r="AW3790" s="4"/>
    </row>
    <row r="3791" spans="47:49" x14ac:dyDescent="0.35">
      <c r="AU3791" s="4"/>
      <c r="AW3791" s="4"/>
    </row>
    <row r="3792" spans="47:49" x14ac:dyDescent="0.35">
      <c r="AU3792" s="4"/>
      <c r="AW3792" s="4"/>
    </row>
    <row r="3793" spans="47:49" x14ac:dyDescent="0.35">
      <c r="AU3793" s="4"/>
      <c r="AW3793" s="4"/>
    </row>
    <row r="3794" spans="47:49" x14ac:dyDescent="0.35">
      <c r="AU3794" s="4"/>
      <c r="AW3794" s="4"/>
    </row>
    <row r="3795" spans="47:49" x14ac:dyDescent="0.35">
      <c r="AU3795" s="4"/>
      <c r="AW3795" s="4"/>
    </row>
    <row r="3796" spans="47:49" x14ac:dyDescent="0.35">
      <c r="AU3796" s="4"/>
      <c r="AW3796" s="4"/>
    </row>
    <row r="3797" spans="47:49" x14ac:dyDescent="0.35">
      <c r="AU3797" s="4"/>
      <c r="AW3797" s="4"/>
    </row>
    <row r="3798" spans="47:49" x14ac:dyDescent="0.35">
      <c r="AU3798" s="4"/>
      <c r="AW3798" s="4"/>
    </row>
    <row r="3799" spans="47:49" x14ac:dyDescent="0.35">
      <c r="AU3799" s="4"/>
      <c r="AW3799" s="4"/>
    </row>
    <row r="3800" spans="47:49" x14ac:dyDescent="0.35">
      <c r="AU3800" s="4"/>
      <c r="AW3800" s="4"/>
    </row>
    <row r="3801" spans="47:49" x14ac:dyDescent="0.35">
      <c r="AU3801" s="4"/>
      <c r="AW3801" s="4"/>
    </row>
    <row r="3802" spans="47:49" x14ac:dyDescent="0.35">
      <c r="AU3802" s="4"/>
      <c r="AW3802" s="4"/>
    </row>
    <row r="3803" spans="47:49" x14ac:dyDescent="0.35">
      <c r="AU3803" s="4"/>
      <c r="AW3803" s="4"/>
    </row>
    <row r="3804" spans="47:49" x14ac:dyDescent="0.35">
      <c r="AU3804" s="4"/>
      <c r="AW3804" s="4"/>
    </row>
    <row r="3805" spans="47:49" x14ac:dyDescent="0.35">
      <c r="AU3805" s="4"/>
      <c r="AW3805" s="4"/>
    </row>
    <row r="3806" spans="47:49" x14ac:dyDescent="0.35">
      <c r="AU3806" s="4"/>
      <c r="AW3806" s="4"/>
    </row>
    <row r="3807" spans="47:49" x14ac:dyDescent="0.35">
      <c r="AU3807" s="4"/>
      <c r="AW3807" s="4"/>
    </row>
    <row r="3808" spans="47:49" x14ac:dyDescent="0.35">
      <c r="AU3808" s="4"/>
      <c r="AW3808" s="4"/>
    </row>
    <row r="3809" spans="47:49" x14ac:dyDescent="0.35">
      <c r="AU3809" s="4"/>
      <c r="AW3809" s="4"/>
    </row>
    <row r="3810" spans="47:49" x14ac:dyDescent="0.35">
      <c r="AU3810" s="4"/>
      <c r="AW3810" s="4"/>
    </row>
    <row r="3811" spans="47:49" x14ac:dyDescent="0.35">
      <c r="AU3811" s="4"/>
      <c r="AW3811" s="4"/>
    </row>
    <row r="3812" spans="47:49" x14ac:dyDescent="0.35">
      <c r="AU3812" s="4"/>
      <c r="AW3812" s="4"/>
    </row>
    <row r="3813" spans="47:49" x14ac:dyDescent="0.35">
      <c r="AU3813" s="4"/>
      <c r="AW3813" s="4"/>
    </row>
    <row r="3814" spans="47:49" x14ac:dyDescent="0.35">
      <c r="AU3814" s="4"/>
      <c r="AW3814" s="4"/>
    </row>
    <row r="3815" spans="47:49" x14ac:dyDescent="0.35">
      <c r="AU3815" s="4"/>
      <c r="AW3815" s="4"/>
    </row>
    <row r="3816" spans="47:49" x14ac:dyDescent="0.35">
      <c r="AU3816" s="4"/>
      <c r="AW3816" s="4"/>
    </row>
    <row r="3817" spans="47:49" x14ac:dyDescent="0.35">
      <c r="AU3817" s="4"/>
      <c r="AW3817" s="4"/>
    </row>
    <row r="3818" spans="47:49" x14ac:dyDescent="0.35">
      <c r="AU3818" s="4"/>
      <c r="AW3818" s="4"/>
    </row>
    <row r="3819" spans="47:49" x14ac:dyDescent="0.35">
      <c r="AU3819" s="4"/>
      <c r="AW3819" s="4"/>
    </row>
    <row r="3820" spans="47:49" x14ac:dyDescent="0.35">
      <c r="AU3820" s="4"/>
      <c r="AW3820" s="4"/>
    </row>
    <row r="3821" spans="47:49" x14ac:dyDescent="0.35">
      <c r="AU3821" s="4"/>
      <c r="AW3821" s="4"/>
    </row>
    <row r="3822" spans="47:49" x14ac:dyDescent="0.35">
      <c r="AU3822" s="4"/>
      <c r="AW3822" s="4"/>
    </row>
    <row r="3823" spans="47:49" x14ac:dyDescent="0.35">
      <c r="AU3823" s="4"/>
      <c r="AW3823" s="4"/>
    </row>
    <row r="3824" spans="47:49" x14ac:dyDescent="0.35">
      <c r="AU3824" s="4"/>
      <c r="AW3824" s="4"/>
    </row>
    <row r="3825" spans="47:49" x14ac:dyDescent="0.35">
      <c r="AU3825" s="4"/>
      <c r="AW3825" s="4"/>
    </row>
    <row r="3826" spans="47:49" x14ac:dyDescent="0.35">
      <c r="AU3826" s="4"/>
      <c r="AW3826" s="4"/>
    </row>
    <row r="3827" spans="47:49" x14ac:dyDescent="0.35">
      <c r="AU3827" s="4"/>
      <c r="AW3827" s="4"/>
    </row>
    <row r="3828" spans="47:49" x14ac:dyDescent="0.35">
      <c r="AU3828" s="4"/>
      <c r="AW3828" s="4"/>
    </row>
    <row r="3829" spans="47:49" x14ac:dyDescent="0.35">
      <c r="AU3829" s="4"/>
      <c r="AW3829" s="4"/>
    </row>
    <row r="3830" spans="47:49" x14ac:dyDescent="0.35">
      <c r="AU3830" s="4"/>
      <c r="AW3830" s="4"/>
    </row>
    <row r="3831" spans="47:49" x14ac:dyDescent="0.35">
      <c r="AU3831" s="4"/>
      <c r="AW3831" s="4"/>
    </row>
    <row r="3832" spans="47:49" x14ac:dyDescent="0.35">
      <c r="AU3832" s="4"/>
      <c r="AW3832" s="4"/>
    </row>
    <row r="3833" spans="47:49" x14ac:dyDescent="0.35">
      <c r="AU3833" s="4"/>
      <c r="AW3833" s="4"/>
    </row>
    <row r="3834" spans="47:49" x14ac:dyDescent="0.35">
      <c r="AU3834" s="4"/>
      <c r="AW3834" s="4"/>
    </row>
    <row r="3835" spans="47:49" x14ac:dyDescent="0.35">
      <c r="AU3835" s="4"/>
      <c r="AW3835" s="4"/>
    </row>
    <row r="3836" spans="47:49" x14ac:dyDescent="0.35">
      <c r="AU3836" s="4"/>
      <c r="AW3836" s="4"/>
    </row>
    <row r="3837" spans="47:49" x14ac:dyDescent="0.35">
      <c r="AU3837" s="4"/>
      <c r="AW3837" s="4"/>
    </row>
    <row r="3838" spans="47:49" x14ac:dyDescent="0.35">
      <c r="AU3838" s="4"/>
      <c r="AW3838" s="4"/>
    </row>
    <row r="3839" spans="47:49" x14ac:dyDescent="0.35">
      <c r="AU3839" s="4"/>
      <c r="AW3839" s="4"/>
    </row>
    <row r="3840" spans="47:49" x14ac:dyDescent="0.35">
      <c r="AU3840" s="4"/>
      <c r="AW3840" s="4"/>
    </row>
    <row r="3841" spans="47:49" x14ac:dyDescent="0.35">
      <c r="AU3841" s="4"/>
      <c r="AW3841" s="4"/>
    </row>
    <row r="3842" spans="47:49" x14ac:dyDescent="0.35">
      <c r="AU3842" s="4"/>
      <c r="AW3842" s="4"/>
    </row>
    <row r="3843" spans="47:49" x14ac:dyDescent="0.35">
      <c r="AU3843" s="4"/>
      <c r="AW3843" s="4"/>
    </row>
    <row r="3844" spans="47:49" x14ac:dyDescent="0.35">
      <c r="AU3844" s="4"/>
      <c r="AW3844" s="4"/>
    </row>
    <row r="3845" spans="47:49" x14ac:dyDescent="0.35">
      <c r="AU3845" s="4"/>
      <c r="AW3845" s="4"/>
    </row>
    <row r="3846" spans="47:49" x14ac:dyDescent="0.35">
      <c r="AU3846" s="4"/>
      <c r="AW3846" s="4"/>
    </row>
    <row r="3847" spans="47:49" x14ac:dyDescent="0.35">
      <c r="AU3847" s="4"/>
      <c r="AW3847" s="4"/>
    </row>
    <row r="3848" spans="47:49" x14ac:dyDescent="0.35">
      <c r="AU3848" s="4"/>
      <c r="AW3848" s="4"/>
    </row>
    <row r="3849" spans="47:49" x14ac:dyDescent="0.35">
      <c r="AU3849" s="4"/>
      <c r="AW3849" s="4"/>
    </row>
    <row r="3850" spans="47:49" x14ac:dyDescent="0.35">
      <c r="AU3850" s="4"/>
      <c r="AW3850" s="4"/>
    </row>
    <row r="3851" spans="47:49" x14ac:dyDescent="0.35">
      <c r="AU3851" s="4"/>
      <c r="AW3851" s="4"/>
    </row>
    <row r="3852" spans="47:49" x14ac:dyDescent="0.35">
      <c r="AU3852" s="4"/>
      <c r="AW3852" s="4"/>
    </row>
    <row r="3853" spans="47:49" x14ac:dyDescent="0.35">
      <c r="AU3853" s="4"/>
      <c r="AW3853" s="4"/>
    </row>
    <row r="3854" spans="47:49" x14ac:dyDescent="0.35">
      <c r="AU3854" s="4"/>
      <c r="AW3854" s="4"/>
    </row>
    <row r="3855" spans="47:49" x14ac:dyDescent="0.35">
      <c r="AU3855" s="4"/>
      <c r="AW3855" s="4"/>
    </row>
    <row r="3856" spans="47:49" x14ac:dyDescent="0.35">
      <c r="AU3856" s="4"/>
      <c r="AW3856" s="4"/>
    </row>
    <row r="3857" spans="47:49" x14ac:dyDescent="0.35">
      <c r="AU3857" s="4"/>
      <c r="AW3857" s="4"/>
    </row>
    <row r="3858" spans="47:49" x14ac:dyDescent="0.35">
      <c r="AU3858" s="4"/>
      <c r="AW3858" s="4"/>
    </row>
    <row r="3859" spans="47:49" x14ac:dyDescent="0.35">
      <c r="AU3859" s="4"/>
      <c r="AW3859" s="4"/>
    </row>
    <row r="3860" spans="47:49" x14ac:dyDescent="0.35">
      <c r="AU3860" s="4"/>
      <c r="AW3860" s="4"/>
    </row>
    <row r="3861" spans="47:49" x14ac:dyDescent="0.35">
      <c r="AU3861" s="4"/>
      <c r="AW3861" s="4"/>
    </row>
    <row r="3862" spans="47:49" x14ac:dyDescent="0.35">
      <c r="AU3862" s="4"/>
      <c r="AW3862" s="4"/>
    </row>
    <row r="3863" spans="47:49" x14ac:dyDescent="0.35">
      <c r="AU3863" s="4"/>
      <c r="AW3863" s="4"/>
    </row>
    <row r="3864" spans="47:49" x14ac:dyDescent="0.35">
      <c r="AU3864" s="4"/>
      <c r="AW3864" s="4"/>
    </row>
    <row r="3865" spans="47:49" x14ac:dyDescent="0.35">
      <c r="AU3865" s="4"/>
      <c r="AW3865" s="4"/>
    </row>
    <row r="3866" spans="47:49" x14ac:dyDescent="0.35">
      <c r="AU3866" s="4"/>
      <c r="AW3866" s="4"/>
    </row>
    <row r="3867" spans="47:49" x14ac:dyDescent="0.35">
      <c r="AU3867" s="4"/>
      <c r="AW3867" s="4"/>
    </row>
    <row r="3868" spans="47:49" x14ac:dyDescent="0.35">
      <c r="AU3868" s="4"/>
      <c r="AW3868" s="4"/>
    </row>
    <row r="3869" spans="47:49" x14ac:dyDescent="0.35">
      <c r="AU3869" s="4"/>
      <c r="AW3869" s="4"/>
    </row>
    <row r="3870" spans="47:49" x14ac:dyDescent="0.35">
      <c r="AU3870" s="4"/>
      <c r="AW3870" s="4"/>
    </row>
    <row r="3871" spans="47:49" x14ac:dyDescent="0.35">
      <c r="AU3871" s="4"/>
      <c r="AW3871" s="4"/>
    </row>
    <row r="3872" spans="47:49" x14ac:dyDescent="0.35">
      <c r="AU3872" s="4"/>
      <c r="AW3872" s="4"/>
    </row>
    <row r="3873" spans="47:49" x14ac:dyDescent="0.35">
      <c r="AU3873" s="4"/>
      <c r="AW3873" s="4"/>
    </row>
    <row r="3874" spans="47:49" x14ac:dyDescent="0.35">
      <c r="AU3874" s="4"/>
      <c r="AW3874" s="4"/>
    </row>
    <row r="3875" spans="47:49" x14ac:dyDescent="0.35">
      <c r="AU3875" s="4"/>
      <c r="AW3875" s="4"/>
    </row>
    <row r="3876" spans="47:49" x14ac:dyDescent="0.35">
      <c r="AU3876" s="4"/>
      <c r="AW3876" s="4"/>
    </row>
    <row r="3877" spans="47:49" x14ac:dyDescent="0.35">
      <c r="AU3877" s="4"/>
      <c r="AW3877" s="4"/>
    </row>
    <row r="3878" spans="47:49" x14ac:dyDescent="0.35">
      <c r="AU3878" s="4"/>
      <c r="AW3878" s="4"/>
    </row>
    <row r="3879" spans="47:49" x14ac:dyDescent="0.35">
      <c r="AU3879" s="4"/>
      <c r="AW3879" s="4"/>
    </row>
    <row r="3880" spans="47:49" x14ac:dyDescent="0.35">
      <c r="AU3880" s="4"/>
      <c r="AW3880" s="4"/>
    </row>
    <row r="3881" spans="47:49" x14ac:dyDescent="0.35">
      <c r="AU3881" s="4"/>
      <c r="AW3881" s="4"/>
    </row>
    <row r="3882" spans="47:49" x14ac:dyDescent="0.35">
      <c r="AU3882" s="4"/>
      <c r="AW3882" s="4"/>
    </row>
    <row r="3883" spans="47:49" x14ac:dyDescent="0.35">
      <c r="AU3883" s="4"/>
      <c r="AW3883" s="4"/>
    </row>
    <row r="3884" spans="47:49" x14ac:dyDescent="0.35">
      <c r="AU3884" s="4"/>
      <c r="AW3884" s="4"/>
    </row>
    <row r="3885" spans="47:49" x14ac:dyDescent="0.35">
      <c r="AU3885" s="4"/>
      <c r="AW3885" s="4"/>
    </row>
    <row r="3886" spans="47:49" x14ac:dyDescent="0.35">
      <c r="AU3886" s="4"/>
      <c r="AW3886" s="4"/>
    </row>
    <row r="3887" spans="47:49" x14ac:dyDescent="0.35">
      <c r="AU3887" s="4"/>
      <c r="AW3887" s="4"/>
    </row>
    <row r="3888" spans="47:49" x14ac:dyDescent="0.35">
      <c r="AU3888" s="4"/>
      <c r="AW3888" s="4"/>
    </row>
    <row r="3889" spans="47:49" x14ac:dyDescent="0.35">
      <c r="AU3889" s="4"/>
      <c r="AW3889" s="4"/>
    </row>
    <row r="3890" spans="47:49" x14ac:dyDescent="0.35">
      <c r="AU3890" s="4"/>
      <c r="AW3890" s="4"/>
    </row>
    <row r="3891" spans="47:49" x14ac:dyDescent="0.35">
      <c r="AU3891" s="4"/>
      <c r="AW3891" s="4"/>
    </row>
    <row r="3892" spans="47:49" x14ac:dyDescent="0.35">
      <c r="AU3892" s="4"/>
      <c r="AW3892" s="4"/>
    </row>
    <row r="3893" spans="47:49" x14ac:dyDescent="0.35">
      <c r="AU3893" s="4"/>
      <c r="AW3893" s="4"/>
    </row>
    <row r="3894" spans="47:49" x14ac:dyDescent="0.35">
      <c r="AU3894" s="4"/>
      <c r="AW3894" s="4"/>
    </row>
    <row r="3895" spans="47:49" x14ac:dyDescent="0.35">
      <c r="AU3895" s="4"/>
      <c r="AW3895" s="4"/>
    </row>
    <row r="3896" spans="47:49" x14ac:dyDescent="0.35">
      <c r="AU3896" s="4"/>
      <c r="AW3896" s="4"/>
    </row>
    <row r="3897" spans="47:49" x14ac:dyDescent="0.35">
      <c r="AU3897" s="4"/>
      <c r="AW3897" s="4"/>
    </row>
    <row r="3898" spans="47:49" x14ac:dyDescent="0.35">
      <c r="AU3898" s="4"/>
      <c r="AW3898" s="4"/>
    </row>
    <row r="3899" spans="47:49" x14ac:dyDescent="0.35">
      <c r="AU3899" s="4"/>
      <c r="AW3899" s="4"/>
    </row>
    <row r="3900" spans="47:49" x14ac:dyDescent="0.35">
      <c r="AU3900" s="4"/>
      <c r="AW3900" s="4"/>
    </row>
    <row r="3901" spans="47:49" x14ac:dyDescent="0.35">
      <c r="AU3901" s="4"/>
      <c r="AW3901" s="4"/>
    </row>
    <row r="3902" spans="47:49" x14ac:dyDescent="0.35">
      <c r="AU3902" s="4"/>
      <c r="AW3902" s="4"/>
    </row>
    <row r="3903" spans="47:49" x14ac:dyDescent="0.35">
      <c r="AU3903" s="4"/>
      <c r="AW3903" s="4"/>
    </row>
    <row r="3904" spans="47:49" x14ac:dyDescent="0.35">
      <c r="AU3904" s="4"/>
      <c r="AW3904" s="4"/>
    </row>
    <row r="3905" spans="47:49" x14ac:dyDescent="0.35">
      <c r="AU3905" s="4"/>
      <c r="AW3905" s="4"/>
    </row>
    <row r="3906" spans="47:49" x14ac:dyDescent="0.35">
      <c r="AU3906" s="4"/>
      <c r="AW3906" s="4"/>
    </row>
    <row r="3907" spans="47:49" x14ac:dyDescent="0.35">
      <c r="AU3907" s="4"/>
      <c r="AW3907" s="4"/>
    </row>
    <row r="3908" spans="47:49" x14ac:dyDescent="0.35">
      <c r="AU3908" s="4"/>
      <c r="AW3908" s="4"/>
    </row>
    <row r="3909" spans="47:49" x14ac:dyDescent="0.35">
      <c r="AU3909" s="4"/>
      <c r="AW3909" s="4"/>
    </row>
    <row r="3910" spans="47:49" x14ac:dyDescent="0.35">
      <c r="AU3910" s="4"/>
      <c r="AW3910" s="4"/>
    </row>
    <row r="3911" spans="47:49" x14ac:dyDescent="0.35">
      <c r="AU3911" s="4"/>
      <c r="AW3911" s="4"/>
    </row>
    <row r="3912" spans="47:49" x14ac:dyDescent="0.35">
      <c r="AU3912" s="4"/>
      <c r="AW3912" s="4"/>
    </row>
    <row r="3913" spans="47:49" x14ac:dyDescent="0.35">
      <c r="AU3913" s="4"/>
      <c r="AW3913" s="4"/>
    </row>
    <row r="3914" spans="47:49" x14ac:dyDescent="0.35">
      <c r="AU3914" s="4"/>
      <c r="AW3914" s="4"/>
    </row>
    <row r="3915" spans="47:49" x14ac:dyDescent="0.35">
      <c r="AU3915" s="4"/>
      <c r="AW3915" s="4"/>
    </row>
    <row r="3916" spans="47:49" x14ac:dyDescent="0.35">
      <c r="AU3916" s="4"/>
      <c r="AW3916" s="4"/>
    </row>
    <row r="3917" spans="47:49" x14ac:dyDescent="0.35">
      <c r="AU3917" s="4"/>
      <c r="AW3917" s="4"/>
    </row>
    <row r="3918" spans="47:49" x14ac:dyDescent="0.35">
      <c r="AU3918" s="4"/>
      <c r="AW3918" s="4"/>
    </row>
    <row r="3919" spans="47:49" x14ac:dyDescent="0.35">
      <c r="AU3919" s="4"/>
      <c r="AW3919" s="4"/>
    </row>
    <row r="3920" spans="47:49" x14ac:dyDescent="0.35">
      <c r="AU3920" s="4"/>
      <c r="AW3920" s="4"/>
    </row>
    <row r="3921" spans="47:49" x14ac:dyDescent="0.35">
      <c r="AU3921" s="4"/>
      <c r="AW3921" s="4"/>
    </row>
    <row r="3922" spans="47:49" x14ac:dyDescent="0.35">
      <c r="AU3922" s="4"/>
      <c r="AW3922" s="4"/>
    </row>
    <row r="3923" spans="47:49" x14ac:dyDescent="0.35">
      <c r="AU3923" s="4"/>
      <c r="AW3923" s="4"/>
    </row>
    <row r="3924" spans="47:49" x14ac:dyDescent="0.35">
      <c r="AU3924" s="4"/>
      <c r="AW3924" s="4"/>
    </row>
    <row r="3925" spans="47:49" x14ac:dyDescent="0.35">
      <c r="AU3925" s="4"/>
      <c r="AW3925" s="4"/>
    </row>
    <row r="3926" spans="47:49" x14ac:dyDescent="0.35">
      <c r="AU3926" s="4"/>
      <c r="AW3926" s="4"/>
    </row>
    <row r="3927" spans="47:49" x14ac:dyDescent="0.35">
      <c r="AU3927" s="4"/>
      <c r="AW3927" s="4"/>
    </row>
    <row r="3928" spans="47:49" x14ac:dyDescent="0.35">
      <c r="AU3928" s="4"/>
      <c r="AW3928" s="4"/>
    </row>
    <row r="3929" spans="47:49" x14ac:dyDescent="0.35">
      <c r="AU3929" s="4"/>
      <c r="AW3929" s="4"/>
    </row>
    <row r="3930" spans="47:49" x14ac:dyDescent="0.35">
      <c r="AU3930" s="4"/>
      <c r="AW3930" s="4"/>
    </row>
    <row r="3931" spans="47:49" x14ac:dyDescent="0.35">
      <c r="AU3931" s="4"/>
      <c r="AW3931" s="4"/>
    </row>
    <row r="3932" spans="47:49" x14ac:dyDescent="0.35">
      <c r="AU3932" s="4"/>
      <c r="AW3932" s="4"/>
    </row>
    <row r="3933" spans="47:49" x14ac:dyDescent="0.35">
      <c r="AU3933" s="4"/>
      <c r="AW3933" s="4"/>
    </row>
    <row r="3934" spans="47:49" x14ac:dyDescent="0.35">
      <c r="AU3934" s="4"/>
      <c r="AW3934" s="4"/>
    </row>
    <row r="3935" spans="47:49" x14ac:dyDescent="0.35">
      <c r="AU3935" s="4"/>
      <c r="AW3935" s="4"/>
    </row>
    <row r="3936" spans="47:49" x14ac:dyDescent="0.35">
      <c r="AU3936" s="4"/>
      <c r="AW3936" s="4"/>
    </row>
    <row r="3937" spans="47:49" x14ac:dyDescent="0.35">
      <c r="AU3937" s="4"/>
      <c r="AW3937" s="4"/>
    </row>
    <row r="3938" spans="47:49" x14ac:dyDescent="0.35">
      <c r="AU3938" s="4"/>
      <c r="AW3938" s="4"/>
    </row>
    <row r="3939" spans="47:49" x14ac:dyDescent="0.35">
      <c r="AU3939" s="4"/>
      <c r="AW3939" s="4"/>
    </row>
    <row r="3940" spans="47:49" x14ac:dyDescent="0.35">
      <c r="AU3940" s="4"/>
      <c r="AW3940" s="4"/>
    </row>
    <row r="3941" spans="47:49" x14ac:dyDescent="0.35">
      <c r="AU3941" s="4"/>
      <c r="AW3941" s="4"/>
    </row>
    <row r="3942" spans="47:49" x14ac:dyDescent="0.35">
      <c r="AU3942" s="4"/>
      <c r="AW3942" s="4"/>
    </row>
    <row r="3943" spans="47:49" x14ac:dyDescent="0.35">
      <c r="AU3943" s="4"/>
      <c r="AW3943" s="4"/>
    </row>
    <row r="3944" spans="47:49" x14ac:dyDescent="0.35">
      <c r="AU3944" s="4"/>
      <c r="AW3944" s="4"/>
    </row>
    <row r="3945" spans="47:49" x14ac:dyDescent="0.35">
      <c r="AU3945" s="4"/>
      <c r="AW3945" s="4"/>
    </row>
    <row r="3946" spans="47:49" x14ac:dyDescent="0.35">
      <c r="AU3946" s="4"/>
      <c r="AW3946" s="4"/>
    </row>
    <row r="3947" spans="47:49" x14ac:dyDescent="0.35">
      <c r="AU3947" s="4"/>
      <c r="AW3947" s="4"/>
    </row>
    <row r="3948" spans="47:49" x14ac:dyDescent="0.35">
      <c r="AU3948" s="4"/>
      <c r="AW3948" s="4"/>
    </row>
    <row r="3949" spans="47:49" x14ac:dyDescent="0.35">
      <c r="AU3949" s="4"/>
      <c r="AW3949" s="4"/>
    </row>
    <row r="3950" spans="47:49" x14ac:dyDescent="0.35">
      <c r="AU3950" s="4"/>
      <c r="AW3950" s="4"/>
    </row>
    <row r="3951" spans="47:49" x14ac:dyDescent="0.35">
      <c r="AU3951" s="4"/>
      <c r="AW3951" s="4"/>
    </row>
    <row r="3952" spans="47:49" x14ac:dyDescent="0.35">
      <c r="AU3952" s="4"/>
      <c r="AW3952" s="4"/>
    </row>
    <row r="3953" spans="47:49" x14ac:dyDescent="0.35">
      <c r="AU3953" s="4"/>
      <c r="AW3953" s="4"/>
    </row>
    <row r="3954" spans="47:49" x14ac:dyDescent="0.35">
      <c r="AU3954" s="4"/>
      <c r="AW3954" s="4"/>
    </row>
    <row r="3955" spans="47:49" x14ac:dyDescent="0.35">
      <c r="AU3955" s="4"/>
      <c r="AW3955" s="4"/>
    </row>
    <row r="3956" spans="47:49" x14ac:dyDescent="0.35">
      <c r="AU3956" s="4"/>
      <c r="AW3956" s="4"/>
    </row>
    <row r="3957" spans="47:49" x14ac:dyDescent="0.35">
      <c r="AU3957" s="4"/>
      <c r="AW3957" s="4"/>
    </row>
    <row r="3958" spans="47:49" x14ac:dyDescent="0.35">
      <c r="AU3958" s="4"/>
      <c r="AW3958" s="4"/>
    </row>
    <row r="3959" spans="47:49" x14ac:dyDescent="0.35">
      <c r="AU3959" s="4"/>
      <c r="AW3959" s="4"/>
    </row>
    <row r="3960" spans="47:49" x14ac:dyDescent="0.35">
      <c r="AU3960" s="4"/>
      <c r="AW3960" s="4"/>
    </row>
    <row r="3961" spans="47:49" x14ac:dyDescent="0.35">
      <c r="AU3961" s="4"/>
      <c r="AW3961" s="4"/>
    </row>
    <row r="3962" spans="47:49" x14ac:dyDescent="0.35">
      <c r="AU3962" s="4"/>
      <c r="AW3962" s="4"/>
    </row>
    <row r="3963" spans="47:49" x14ac:dyDescent="0.35">
      <c r="AU3963" s="4"/>
      <c r="AW3963" s="4"/>
    </row>
    <row r="3964" spans="47:49" x14ac:dyDescent="0.35">
      <c r="AU3964" s="4"/>
      <c r="AW3964" s="4"/>
    </row>
    <row r="3965" spans="47:49" x14ac:dyDescent="0.35">
      <c r="AU3965" s="4"/>
      <c r="AW3965" s="4"/>
    </row>
    <row r="3966" spans="47:49" x14ac:dyDescent="0.35">
      <c r="AU3966" s="4"/>
      <c r="AW3966" s="4"/>
    </row>
    <row r="3967" spans="47:49" x14ac:dyDescent="0.35">
      <c r="AU3967" s="4"/>
      <c r="AW3967" s="4"/>
    </row>
    <row r="3968" spans="47:49" x14ac:dyDescent="0.35">
      <c r="AU3968" s="4"/>
      <c r="AW3968" s="4"/>
    </row>
    <row r="3969" spans="47:49" x14ac:dyDescent="0.35">
      <c r="AU3969" s="4"/>
      <c r="AW3969" s="4"/>
    </row>
    <row r="3970" spans="47:49" x14ac:dyDescent="0.35">
      <c r="AU3970" s="4"/>
      <c r="AW3970" s="4"/>
    </row>
    <row r="3971" spans="47:49" x14ac:dyDescent="0.35">
      <c r="AU3971" s="4"/>
      <c r="AW3971" s="4"/>
    </row>
    <row r="3972" spans="47:49" x14ac:dyDescent="0.35">
      <c r="AU3972" s="4"/>
      <c r="AW3972" s="4"/>
    </row>
    <row r="3973" spans="47:49" x14ac:dyDescent="0.35">
      <c r="AU3973" s="4"/>
      <c r="AW3973" s="4"/>
    </row>
    <row r="3974" spans="47:49" x14ac:dyDescent="0.35">
      <c r="AU3974" s="4"/>
      <c r="AW3974" s="4"/>
    </row>
    <row r="3975" spans="47:49" x14ac:dyDescent="0.35">
      <c r="AU3975" s="4"/>
      <c r="AW3975" s="4"/>
    </row>
    <row r="3976" spans="47:49" x14ac:dyDescent="0.35">
      <c r="AU3976" s="4"/>
      <c r="AW3976" s="4"/>
    </row>
    <row r="3977" spans="47:49" x14ac:dyDescent="0.35">
      <c r="AU3977" s="4"/>
      <c r="AW3977" s="4"/>
    </row>
    <row r="3978" spans="47:49" x14ac:dyDescent="0.35">
      <c r="AU3978" s="4"/>
      <c r="AW3978" s="4"/>
    </row>
    <row r="3979" spans="47:49" x14ac:dyDescent="0.35">
      <c r="AU3979" s="4"/>
      <c r="AW3979" s="4"/>
    </row>
    <row r="3980" spans="47:49" x14ac:dyDescent="0.35">
      <c r="AU3980" s="4"/>
      <c r="AW3980" s="4"/>
    </row>
    <row r="3981" spans="47:49" x14ac:dyDescent="0.35">
      <c r="AU3981" s="4"/>
      <c r="AW3981" s="4"/>
    </row>
    <row r="3982" spans="47:49" x14ac:dyDescent="0.35">
      <c r="AU3982" s="4"/>
      <c r="AW3982" s="4"/>
    </row>
    <row r="3983" spans="47:49" x14ac:dyDescent="0.35">
      <c r="AU3983" s="4"/>
      <c r="AW3983" s="4"/>
    </row>
    <row r="3984" spans="47:49" x14ac:dyDescent="0.35">
      <c r="AU3984" s="4"/>
      <c r="AW3984" s="4"/>
    </row>
    <row r="3985" spans="47:49" x14ac:dyDescent="0.35">
      <c r="AU3985" s="4"/>
      <c r="AW3985" s="4"/>
    </row>
    <row r="3986" spans="47:49" x14ac:dyDescent="0.35">
      <c r="AU3986" s="4"/>
      <c r="AW3986" s="4"/>
    </row>
    <row r="3987" spans="47:49" x14ac:dyDescent="0.35">
      <c r="AU3987" s="4"/>
      <c r="AW3987" s="4"/>
    </row>
    <row r="3988" spans="47:49" x14ac:dyDescent="0.35">
      <c r="AU3988" s="4"/>
      <c r="AW3988" s="4"/>
    </row>
    <row r="3989" spans="47:49" x14ac:dyDescent="0.35">
      <c r="AU3989" s="4"/>
      <c r="AW3989" s="4"/>
    </row>
    <row r="3990" spans="47:49" x14ac:dyDescent="0.35">
      <c r="AU3990" s="4"/>
      <c r="AW3990" s="4"/>
    </row>
    <row r="3991" spans="47:49" x14ac:dyDescent="0.35">
      <c r="AU3991" s="4"/>
      <c r="AW3991" s="4"/>
    </row>
    <row r="3992" spans="47:49" x14ac:dyDescent="0.35">
      <c r="AU3992" s="4"/>
      <c r="AW3992" s="4"/>
    </row>
    <row r="3993" spans="47:49" x14ac:dyDescent="0.35">
      <c r="AU3993" s="4"/>
      <c r="AW3993" s="4"/>
    </row>
    <row r="3994" spans="47:49" x14ac:dyDescent="0.35">
      <c r="AU3994" s="4"/>
      <c r="AW3994" s="4"/>
    </row>
    <row r="3995" spans="47:49" x14ac:dyDescent="0.35">
      <c r="AU3995" s="4"/>
      <c r="AW3995" s="4"/>
    </row>
    <row r="3996" spans="47:49" x14ac:dyDescent="0.35">
      <c r="AU3996" s="4"/>
      <c r="AW3996" s="4"/>
    </row>
    <row r="3997" spans="47:49" x14ac:dyDescent="0.35">
      <c r="AU3997" s="4"/>
      <c r="AW3997" s="4"/>
    </row>
    <row r="3998" spans="47:49" x14ac:dyDescent="0.35">
      <c r="AU3998" s="4"/>
      <c r="AW3998" s="4"/>
    </row>
    <row r="3999" spans="47:49" x14ac:dyDescent="0.35">
      <c r="AU3999" s="4"/>
      <c r="AW3999" s="4"/>
    </row>
    <row r="4000" spans="47:49" x14ac:dyDescent="0.35">
      <c r="AU4000" s="4"/>
      <c r="AW4000" s="4"/>
    </row>
    <row r="4001" spans="47:49" x14ac:dyDescent="0.35">
      <c r="AU4001" s="4"/>
      <c r="AW4001" s="4"/>
    </row>
    <row r="4002" spans="47:49" x14ac:dyDescent="0.35">
      <c r="AU4002" s="4"/>
      <c r="AW4002" s="4"/>
    </row>
    <row r="4003" spans="47:49" x14ac:dyDescent="0.35">
      <c r="AU4003" s="4"/>
      <c r="AW4003" s="4"/>
    </row>
    <row r="4004" spans="47:49" x14ac:dyDescent="0.35">
      <c r="AU4004" s="4"/>
      <c r="AW4004" s="4"/>
    </row>
    <row r="4005" spans="47:49" x14ac:dyDescent="0.35">
      <c r="AU4005" s="4"/>
      <c r="AW4005" s="4"/>
    </row>
    <row r="4006" spans="47:49" x14ac:dyDescent="0.35">
      <c r="AU4006" s="4"/>
      <c r="AW4006" s="4"/>
    </row>
    <row r="4007" spans="47:49" x14ac:dyDescent="0.35">
      <c r="AU4007" s="4"/>
      <c r="AW4007" s="4"/>
    </row>
    <row r="4008" spans="47:49" x14ac:dyDescent="0.35">
      <c r="AU4008" s="4"/>
      <c r="AW4008" s="4"/>
    </row>
    <row r="4009" spans="47:49" x14ac:dyDescent="0.35">
      <c r="AU4009" s="4"/>
      <c r="AW4009" s="4"/>
    </row>
    <row r="4010" spans="47:49" x14ac:dyDescent="0.35">
      <c r="AU4010" s="4"/>
      <c r="AW4010" s="4"/>
    </row>
    <row r="4011" spans="47:49" x14ac:dyDescent="0.35">
      <c r="AU4011" s="4"/>
      <c r="AW4011" s="4"/>
    </row>
    <row r="4012" spans="47:49" x14ac:dyDescent="0.35">
      <c r="AU4012" s="4"/>
      <c r="AW4012" s="4"/>
    </row>
    <row r="4013" spans="47:49" x14ac:dyDescent="0.35">
      <c r="AU4013" s="4"/>
      <c r="AW4013" s="4"/>
    </row>
    <row r="4014" spans="47:49" x14ac:dyDescent="0.35">
      <c r="AU4014" s="4"/>
      <c r="AW4014" s="4"/>
    </row>
    <row r="4015" spans="47:49" x14ac:dyDescent="0.35">
      <c r="AU4015" s="4"/>
      <c r="AW4015" s="4"/>
    </row>
    <row r="4016" spans="47:49" x14ac:dyDescent="0.35">
      <c r="AU4016" s="4"/>
      <c r="AW4016" s="4"/>
    </row>
    <row r="4017" spans="47:49" x14ac:dyDescent="0.35">
      <c r="AU4017" s="4"/>
      <c r="AW4017" s="4"/>
    </row>
    <row r="4018" spans="47:49" x14ac:dyDescent="0.35">
      <c r="AU4018" s="4"/>
      <c r="AW4018" s="4"/>
    </row>
    <row r="4019" spans="47:49" x14ac:dyDescent="0.35">
      <c r="AU4019" s="4"/>
      <c r="AW4019" s="4"/>
    </row>
    <row r="4020" spans="47:49" x14ac:dyDescent="0.35">
      <c r="AU4020" s="4"/>
      <c r="AW4020" s="4"/>
    </row>
    <row r="4021" spans="47:49" x14ac:dyDescent="0.35">
      <c r="AU4021" s="4"/>
      <c r="AW4021" s="4"/>
    </row>
    <row r="4022" spans="47:49" x14ac:dyDescent="0.35">
      <c r="AU4022" s="4"/>
      <c r="AW4022" s="4"/>
    </row>
    <row r="4023" spans="47:49" x14ac:dyDescent="0.35">
      <c r="AU4023" s="4"/>
      <c r="AW4023" s="4"/>
    </row>
    <row r="4024" spans="47:49" x14ac:dyDescent="0.35">
      <c r="AU4024" s="4"/>
      <c r="AW4024" s="4"/>
    </row>
    <row r="4025" spans="47:49" x14ac:dyDescent="0.35">
      <c r="AU4025" s="4"/>
      <c r="AW4025" s="4"/>
    </row>
    <row r="4026" spans="47:49" x14ac:dyDescent="0.35">
      <c r="AU4026" s="4"/>
      <c r="AW4026" s="4"/>
    </row>
    <row r="4027" spans="47:49" x14ac:dyDescent="0.35">
      <c r="AU4027" s="4"/>
      <c r="AW4027" s="4"/>
    </row>
    <row r="4028" spans="47:49" x14ac:dyDescent="0.35">
      <c r="AU4028" s="4"/>
      <c r="AW4028" s="4"/>
    </row>
    <row r="4029" spans="47:49" x14ac:dyDescent="0.35">
      <c r="AU4029" s="4"/>
      <c r="AW4029" s="4"/>
    </row>
    <row r="4030" spans="47:49" x14ac:dyDescent="0.35">
      <c r="AU4030" s="4"/>
      <c r="AW4030" s="4"/>
    </row>
    <row r="4031" spans="47:49" x14ac:dyDescent="0.35">
      <c r="AU4031" s="4"/>
      <c r="AW4031" s="4"/>
    </row>
    <row r="4032" spans="47:49" x14ac:dyDescent="0.35">
      <c r="AU4032" s="4"/>
      <c r="AW4032" s="4"/>
    </row>
    <row r="4033" spans="47:49" x14ac:dyDescent="0.35">
      <c r="AU4033" s="4"/>
      <c r="AW4033" s="4"/>
    </row>
    <row r="4034" spans="47:49" x14ac:dyDescent="0.35">
      <c r="AU4034" s="4"/>
      <c r="AW4034" s="4"/>
    </row>
    <row r="4035" spans="47:49" x14ac:dyDescent="0.35">
      <c r="AU4035" s="4"/>
      <c r="AW4035" s="4"/>
    </row>
    <row r="4036" spans="47:49" x14ac:dyDescent="0.35">
      <c r="AU4036" s="4"/>
      <c r="AW4036" s="4"/>
    </row>
    <row r="4037" spans="47:49" x14ac:dyDescent="0.35">
      <c r="AU4037" s="4"/>
      <c r="AW4037" s="4"/>
    </row>
    <row r="4038" spans="47:49" x14ac:dyDescent="0.35">
      <c r="AU4038" s="4"/>
      <c r="AW4038" s="4"/>
    </row>
    <row r="4039" spans="47:49" x14ac:dyDescent="0.35">
      <c r="AU4039" s="4"/>
      <c r="AW4039" s="4"/>
    </row>
    <row r="4040" spans="47:49" x14ac:dyDescent="0.35">
      <c r="AU4040" s="4"/>
      <c r="AW4040" s="4"/>
    </row>
    <row r="4041" spans="47:49" x14ac:dyDescent="0.35">
      <c r="AU4041" s="4"/>
      <c r="AW4041" s="4"/>
    </row>
    <row r="4042" spans="47:49" x14ac:dyDescent="0.35">
      <c r="AU4042" s="4"/>
      <c r="AW4042" s="4"/>
    </row>
    <row r="4043" spans="47:49" x14ac:dyDescent="0.35">
      <c r="AU4043" s="4"/>
      <c r="AW4043" s="4"/>
    </row>
    <row r="4044" spans="47:49" x14ac:dyDescent="0.35">
      <c r="AU4044" s="4"/>
      <c r="AW4044" s="4"/>
    </row>
    <row r="4045" spans="47:49" x14ac:dyDescent="0.35">
      <c r="AU4045" s="4"/>
      <c r="AW4045" s="4"/>
    </row>
    <row r="4046" spans="47:49" x14ac:dyDescent="0.35">
      <c r="AU4046" s="4"/>
      <c r="AW4046" s="4"/>
    </row>
    <row r="4047" spans="47:49" x14ac:dyDescent="0.35">
      <c r="AU4047" s="4"/>
      <c r="AW4047" s="4"/>
    </row>
    <row r="4048" spans="47:49" x14ac:dyDescent="0.35">
      <c r="AU4048" s="4"/>
      <c r="AW4048" s="4"/>
    </row>
    <row r="4049" spans="47:49" x14ac:dyDescent="0.35">
      <c r="AU4049" s="4"/>
      <c r="AW4049" s="4"/>
    </row>
    <row r="4050" spans="47:49" x14ac:dyDescent="0.35">
      <c r="AU4050" s="4"/>
      <c r="AW4050" s="4"/>
    </row>
    <row r="4051" spans="47:49" x14ac:dyDescent="0.35">
      <c r="AU4051" s="4"/>
      <c r="AW4051" s="4"/>
    </row>
    <row r="4052" spans="47:49" x14ac:dyDescent="0.35">
      <c r="AU4052" s="4"/>
      <c r="AW4052" s="4"/>
    </row>
    <row r="4053" spans="47:49" x14ac:dyDescent="0.35">
      <c r="AU4053" s="4"/>
      <c r="AW4053" s="4"/>
    </row>
    <row r="4054" spans="47:49" x14ac:dyDescent="0.35">
      <c r="AU4054" s="4"/>
      <c r="AW4054" s="4"/>
    </row>
    <row r="4055" spans="47:49" x14ac:dyDescent="0.35">
      <c r="AU4055" s="4"/>
      <c r="AW4055" s="4"/>
    </row>
    <row r="4056" spans="47:49" x14ac:dyDescent="0.35">
      <c r="AU4056" s="4"/>
      <c r="AW4056" s="4"/>
    </row>
    <row r="4057" spans="47:49" x14ac:dyDescent="0.35">
      <c r="AU4057" s="4"/>
      <c r="AW4057" s="4"/>
    </row>
    <row r="4058" spans="47:49" x14ac:dyDescent="0.35">
      <c r="AU4058" s="4"/>
      <c r="AW4058" s="4"/>
    </row>
    <row r="4059" spans="47:49" x14ac:dyDescent="0.35">
      <c r="AU4059" s="4"/>
      <c r="AW4059" s="4"/>
    </row>
    <row r="4060" spans="47:49" x14ac:dyDescent="0.35">
      <c r="AU4060" s="4"/>
      <c r="AW4060" s="4"/>
    </row>
    <row r="4061" spans="47:49" x14ac:dyDescent="0.35">
      <c r="AU4061" s="4"/>
      <c r="AW4061" s="4"/>
    </row>
    <row r="4062" spans="47:49" x14ac:dyDescent="0.35">
      <c r="AU4062" s="4"/>
      <c r="AW4062" s="4"/>
    </row>
    <row r="4063" spans="47:49" x14ac:dyDescent="0.35">
      <c r="AU4063" s="4"/>
      <c r="AW4063" s="4"/>
    </row>
    <row r="4064" spans="47:49" x14ac:dyDescent="0.35">
      <c r="AU4064" s="4"/>
      <c r="AW4064" s="4"/>
    </row>
    <row r="4065" spans="47:49" x14ac:dyDescent="0.35">
      <c r="AU4065" s="4"/>
      <c r="AW4065" s="4"/>
    </row>
    <row r="4066" spans="47:49" x14ac:dyDescent="0.35">
      <c r="AU4066" s="4"/>
      <c r="AW4066" s="4"/>
    </row>
    <row r="4067" spans="47:49" x14ac:dyDescent="0.35">
      <c r="AU4067" s="4"/>
      <c r="AW4067" s="4"/>
    </row>
    <row r="4068" spans="47:49" x14ac:dyDescent="0.35">
      <c r="AU4068" s="4"/>
      <c r="AW4068" s="4"/>
    </row>
    <row r="4069" spans="47:49" x14ac:dyDescent="0.35">
      <c r="AU4069" s="4"/>
      <c r="AW4069" s="4"/>
    </row>
    <row r="4070" spans="47:49" x14ac:dyDescent="0.35">
      <c r="AU4070" s="4"/>
      <c r="AW4070" s="4"/>
    </row>
    <row r="4071" spans="47:49" x14ac:dyDescent="0.35">
      <c r="AU4071" s="4"/>
      <c r="AW4071" s="4"/>
    </row>
    <row r="4072" spans="47:49" x14ac:dyDescent="0.35">
      <c r="AU4072" s="4"/>
      <c r="AW4072" s="4"/>
    </row>
    <row r="4073" spans="47:49" x14ac:dyDescent="0.35">
      <c r="AU4073" s="4"/>
      <c r="AW4073" s="4"/>
    </row>
    <row r="4074" spans="47:49" x14ac:dyDescent="0.35">
      <c r="AU4074" s="4"/>
      <c r="AW4074" s="4"/>
    </row>
    <row r="4075" spans="47:49" x14ac:dyDescent="0.35">
      <c r="AU4075" s="4"/>
      <c r="AW4075" s="4"/>
    </row>
    <row r="4076" spans="47:49" x14ac:dyDescent="0.35">
      <c r="AU4076" s="4"/>
      <c r="AW4076" s="4"/>
    </row>
    <row r="4077" spans="47:49" x14ac:dyDescent="0.35">
      <c r="AU4077" s="4"/>
      <c r="AW4077" s="4"/>
    </row>
    <row r="4078" spans="47:49" x14ac:dyDescent="0.35">
      <c r="AU4078" s="4"/>
      <c r="AW4078" s="4"/>
    </row>
    <row r="4079" spans="47:49" x14ac:dyDescent="0.35">
      <c r="AU4079" s="4"/>
      <c r="AW4079" s="4"/>
    </row>
    <row r="4080" spans="47:49" x14ac:dyDescent="0.35">
      <c r="AU4080" s="4"/>
      <c r="AW4080" s="4"/>
    </row>
    <row r="4081" spans="47:49" x14ac:dyDescent="0.35">
      <c r="AU4081" s="4"/>
      <c r="AW4081" s="4"/>
    </row>
    <row r="4082" spans="47:49" x14ac:dyDescent="0.35">
      <c r="AU4082" s="4"/>
      <c r="AW4082" s="4"/>
    </row>
    <row r="4083" spans="47:49" x14ac:dyDescent="0.35">
      <c r="AU4083" s="4"/>
      <c r="AW4083" s="4"/>
    </row>
    <row r="4084" spans="47:49" x14ac:dyDescent="0.35">
      <c r="AU4084" s="4"/>
      <c r="AW4084" s="4"/>
    </row>
    <row r="4085" spans="47:49" x14ac:dyDescent="0.35">
      <c r="AU4085" s="4"/>
      <c r="AW4085" s="4"/>
    </row>
    <row r="4086" spans="47:49" x14ac:dyDescent="0.35">
      <c r="AU4086" s="4"/>
      <c r="AW4086" s="4"/>
    </row>
    <row r="4087" spans="47:49" x14ac:dyDescent="0.35">
      <c r="AU4087" s="4"/>
      <c r="AW4087" s="4"/>
    </row>
    <row r="4088" spans="47:49" x14ac:dyDescent="0.35">
      <c r="AU4088" s="4"/>
      <c r="AW4088" s="4"/>
    </row>
    <row r="4089" spans="47:49" x14ac:dyDescent="0.35">
      <c r="AU4089" s="4"/>
      <c r="AW4089" s="4"/>
    </row>
    <row r="4090" spans="47:49" x14ac:dyDescent="0.35">
      <c r="AU4090" s="4"/>
      <c r="AW4090" s="4"/>
    </row>
    <row r="4091" spans="47:49" x14ac:dyDescent="0.35">
      <c r="AU4091" s="4"/>
      <c r="AW4091" s="4"/>
    </row>
    <row r="4092" spans="47:49" x14ac:dyDescent="0.35">
      <c r="AU4092" s="4"/>
      <c r="AW4092" s="4"/>
    </row>
    <row r="4093" spans="47:49" x14ac:dyDescent="0.35">
      <c r="AU4093" s="4"/>
      <c r="AW4093" s="4"/>
    </row>
    <row r="4094" spans="47:49" x14ac:dyDescent="0.35">
      <c r="AU4094" s="4"/>
      <c r="AW4094" s="4"/>
    </row>
    <row r="4095" spans="47:49" x14ac:dyDescent="0.35">
      <c r="AU4095" s="4"/>
      <c r="AW4095" s="4"/>
    </row>
    <row r="4096" spans="47:49" x14ac:dyDescent="0.35">
      <c r="AU4096" s="4"/>
      <c r="AW4096" s="4"/>
    </row>
    <row r="4097" spans="47:49" x14ac:dyDescent="0.35">
      <c r="AU4097" s="4"/>
      <c r="AW4097" s="4"/>
    </row>
    <row r="4098" spans="47:49" x14ac:dyDescent="0.35">
      <c r="AU4098" s="4"/>
      <c r="AW4098" s="4"/>
    </row>
    <row r="4099" spans="47:49" x14ac:dyDescent="0.35">
      <c r="AU4099" s="4"/>
      <c r="AW4099" s="4"/>
    </row>
    <row r="4100" spans="47:49" x14ac:dyDescent="0.35">
      <c r="AU4100" s="4"/>
      <c r="AW4100" s="4"/>
    </row>
    <row r="4101" spans="47:49" x14ac:dyDescent="0.35">
      <c r="AU4101" s="4"/>
      <c r="AW4101" s="4"/>
    </row>
    <row r="4102" spans="47:49" x14ac:dyDescent="0.35">
      <c r="AU4102" s="4"/>
      <c r="AW4102" s="4"/>
    </row>
    <row r="4103" spans="47:49" x14ac:dyDescent="0.35">
      <c r="AU4103" s="4"/>
      <c r="AW4103" s="4"/>
    </row>
    <row r="4104" spans="47:49" x14ac:dyDescent="0.35">
      <c r="AU4104" s="4"/>
      <c r="AW4104" s="4"/>
    </row>
    <row r="4105" spans="47:49" x14ac:dyDescent="0.35">
      <c r="AU4105" s="4"/>
      <c r="AW4105" s="4"/>
    </row>
    <row r="4106" spans="47:49" x14ac:dyDescent="0.35">
      <c r="AU4106" s="4"/>
      <c r="AW4106" s="4"/>
    </row>
    <row r="4107" spans="47:49" x14ac:dyDescent="0.35">
      <c r="AU4107" s="4"/>
      <c r="AW4107" s="4"/>
    </row>
    <row r="4108" spans="47:49" x14ac:dyDescent="0.35">
      <c r="AU4108" s="4"/>
      <c r="AW4108" s="4"/>
    </row>
    <row r="4109" spans="47:49" x14ac:dyDescent="0.35">
      <c r="AU4109" s="4"/>
      <c r="AW4109" s="4"/>
    </row>
    <row r="4110" spans="47:49" x14ac:dyDescent="0.35">
      <c r="AU4110" s="4"/>
      <c r="AW4110" s="4"/>
    </row>
    <row r="4111" spans="47:49" x14ac:dyDescent="0.35">
      <c r="AU4111" s="4"/>
      <c r="AW4111" s="4"/>
    </row>
    <row r="4112" spans="47:49" x14ac:dyDescent="0.35">
      <c r="AU4112" s="4"/>
      <c r="AW4112" s="4"/>
    </row>
    <row r="4113" spans="47:49" x14ac:dyDescent="0.35">
      <c r="AU4113" s="4"/>
      <c r="AW4113" s="4"/>
    </row>
    <row r="4114" spans="47:49" x14ac:dyDescent="0.35">
      <c r="AU4114" s="4"/>
      <c r="AW4114" s="4"/>
    </row>
    <row r="4115" spans="47:49" x14ac:dyDescent="0.35">
      <c r="AU4115" s="4"/>
      <c r="AW4115" s="4"/>
    </row>
    <row r="4116" spans="47:49" x14ac:dyDescent="0.35">
      <c r="AU4116" s="4"/>
      <c r="AW4116" s="4"/>
    </row>
    <row r="4117" spans="47:49" x14ac:dyDescent="0.35">
      <c r="AU4117" s="4"/>
      <c r="AW4117" s="4"/>
    </row>
    <row r="4118" spans="47:49" x14ac:dyDescent="0.35">
      <c r="AU4118" s="4"/>
      <c r="AW4118" s="4"/>
    </row>
    <row r="4119" spans="47:49" x14ac:dyDescent="0.35">
      <c r="AU4119" s="4"/>
      <c r="AW4119" s="4"/>
    </row>
    <row r="4120" spans="47:49" x14ac:dyDescent="0.35">
      <c r="AU4120" s="4"/>
      <c r="AW4120" s="4"/>
    </row>
    <row r="4121" spans="47:49" x14ac:dyDescent="0.35">
      <c r="AU4121" s="4"/>
      <c r="AW4121" s="4"/>
    </row>
    <row r="4122" spans="47:49" x14ac:dyDescent="0.35">
      <c r="AU4122" s="4"/>
      <c r="AW4122" s="4"/>
    </row>
    <row r="4123" spans="47:49" x14ac:dyDescent="0.35">
      <c r="AU4123" s="4"/>
      <c r="AW4123" s="4"/>
    </row>
    <row r="4124" spans="47:49" x14ac:dyDescent="0.35">
      <c r="AU4124" s="4"/>
      <c r="AW4124" s="4"/>
    </row>
    <row r="4125" spans="47:49" x14ac:dyDescent="0.35">
      <c r="AU4125" s="4"/>
      <c r="AW4125" s="4"/>
    </row>
    <row r="4126" spans="47:49" x14ac:dyDescent="0.35">
      <c r="AU4126" s="4"/>
      <c r="AW4126" s="4"/>
    </row>
    <row r="4127" spans="47:49" x14ac:dyDescent="0.35">
      <c r="AU4127" s="4"/>
      <c r="AW4127" s="4"/>
    </row>
    <row r="4128" spans="47:49" x14ac:dyDescent="0.35">
      <c r="AU4128" s="4"/>
      <c r="AW4128" s="4"/>
    </row>
    <row r="4129" spans="47:49" x14ac:dyDescent="0.35">
      <c r="AU4129" s="4"/>
      <c r="AW4129" s="4"/>
    </row>
    <row r="4130" spans="47:49" x14ac:dyDescent="0.35">
      <c r="AU4130" s="4"/>
      <c r="AW4130" s="4"/>
    </row>
    <row r="4131" spans="47:49" x14ac:dyDescent="0.35">
      <c r="AU4131" s="4"/>
      <c r="AW4131" s="4"/>
    </row>
    <row r="4132" spans="47:49" x14ac:dyDescent="0.35">
      <c r="AU4132" s="4"/>
      <c r="AW4132" s="4"/>
    </row>
    <row r="4133" spans="47:49" x14ac:dyDescent="0.35">
      <c r="AU4133" s="4"/>
      <c r="AW4133" s="4"/>
    </row>
    <row r="4134" spans="47:49" x14ac:dyDescent="0.35">
      <c r="AU4134" s="4"/>
      <c r="AW4134" s="4"/>
    </row>
    <row r="4135" spans="47:49" x14ac:dyDescent="0.35">
      <c r="AU4135" s="4"/>
      <c r="AW4135" s="4"/>
    </row>
    <row r="4136" spans="47:49" x14ac:dyDescent="0.35">
      <c r="AU4136" s="4"/>
      <c r="AW4136" s="4"/>
    </row>
    <row r="4137" spans="47:49" x14ac:dyDescent="0.35">
      <c r="AU4137" s="4"/>
      <c r="AW4137" s="4"/>
    </row>
    <row r="4138" spans="47:49" x14ac:dyDescent="0.35">
      <c r="AU4138" s="4"/>
      <c r="AW4138" s="4"/>
    </row>
    <row r="4139" spans="47:49" x14ac:dyDescent="0.35">
      <c r="AU4139" s="4"/>
      <c r="AW4139" s="4"/>
    </row>
    <row r="4140" spans="47:49" x14ac:dyDescent="0.35">
      <c r="AU4140" s="4"/>
      <c r="AW4140" s="4"/>
    </row>
    <row r="4141" spans="47:49" x14ac:dyDescent="0.35">
      <c r="AU4141" s="4"/>
      <c r="AW4141" s="4"/>
    </row>
    <row r="4142" spans="47:49" x14ac:dyDescent="0.35">
      <c r="AU4142" s="4"/>
      <c r="AW4142" s="4"/>
    </row>
    <row r="4143" spans="47:49" x14ac:dyDescent="0.35">
      <c r="AU4143" s="4"/>
      <c r="AW4143" s="4"/>
    </row>
    <row r="4144" spans="47:49" x14ac:dyDescent="0.35">
      <c r="AU4144" s="4"/>
      <c r="AW4144" s="4"/>
    </row>
    <row r="4145" spans="47:49" x14ac:dyDescent="0.35">
      <c r="AU4145" s="4"/>
      <c r="AW4145" s="4"/>
    </row>
    <row r="4146" spans="47:49" x14ac:dyDescent="0.35">
      <c r="AU4146" s="4"/>
      <c r="AW4146" s="4"/>
    </row>
    <row r="4147" spans="47:49" x14ac:dyDescent="0.35">
      <c r="AU4147" s="4"/>
      <c r="AW4147" s="4"/>
    </row>
    <row r="4148" spans="47:49" x14ac:dyDescent="0.35">
      <c r="AU4148" s="4"/>
      <c r="AW4148" s="4"/>
    </row>
    <row r="4149" spans="47:49" x14ac:dyDescent="0.35">
      <c r="AU4149" s="4"/>
      <c r="AW4149" s="4"/>
    </row>
    <row r="4150" spans="47:49" x14ac:dyDescent="0.35">
      <c r="AU4150" s="4"/>
      <c r="AW4150" s="4"/>
    </row>
    <row r="4151" spans="47:49" x14ac:dyDescent="0.35">
      <c r="AU4151" s="4"/>
      <c r="AW4151" s="4"/>
    </row>
    <row r="4152" spans="47:49" x14ac:dyDescent="0.35">
      <c r="AU4152" s="4"/>
      <c r="AW4152" s="4"/>
    </row>
    <row r="4153" spans="47:49" x14ac:dyDescent="0.35">
      <c r="AU4153" s="4"/>
      <c r="AW4153" s="4"/>
    </row>
    <row r="4154" spans="47:49" x14ac:dyDescent="0.35">
      <c r="AU4154" s="4"/>
      <c r="AW4154" s="4"/>
    </row>
    <row r="4155" spans="47:49" x14ac:dyDescent="0.35">
      <c r="AU4155" s="4"/>
      <c r="AW4155" s="4"/>
    </row>
    <row r="4156" spans="47:49" x14ac:dyDescent="0.35">
      <c r="AU4156" s="4"/>
      <c r="AW4156" s="4"/>
    </row>
    <row r="4157" spans="47:49" x14ac:dyDescent="0.35">
      <c r="AU4157" s="4"/>
      <c r="AW4157" s="4"/>
    </row>
    <row r="4158" spans="47:49" x14ac:dyDescent="0.35">
      <c r="AU4158" s="4"/>
      <c r="AW4158" s="4"/>
    </row>
    <row r="4159" spans="47:49" x14ac:dyDescent="0.35">
      <c r="AU4159" s="4"/>
      <c r="AW4159" s="4"/>
    </row>
    <row r="4160" spans="47:49" x14ac:dyDescent="0.35">
      <c r="AU4160" s="4"/>
      <c r="AW4160" s="4"/>
    </row>
    <row r="4161" spans="47:49" x14ac:dyDescent="0.35">
      <c r="AU4161" s="4"/>
      <c r="AW4161" s="4"/>
    </row>
    <row r="4162" spans="47:49" x14ac:dyDescent="0.35">
      <c r="AU4162" s="4"/>
      <c r="AW4162" s="4"/>
    </row>
    <row r="4163" spans="47:49" x14ac:dyDescent="0.35">
      <c r="AU4163" s="4"/>
      <c r="AW4163" s="4"/>
    </row>
    <row r="4164" spans="47:49" x14ac:dyDescent="0.35">
      <c r="AU4164" s="4"/>
      <c r="AW4164" s="4"/>
    </row>
    <row r="4165" spans="47:49" x14ac:dyDescent="0.35">
      <c r="AU4165" s="4"/>
      <c r="AW4165" s="4"/>
    </row>
    <row r="4166" spans="47:49" x14ac:dyDescent="0.35">
      <c r="AU4166" s="4"/>
      <c r="AW4166" s="4"/>
    </row>
    <row r="4167" spans="47:49" x14ac:dyDescent="0.35">
      <c r="AU4167" s="4"/>
      <c r="AW4167" s="4"/>
    </row>
    <row r="4168" spans="47:49" x14ac:dyDescent="0.35">
      <c r="AU4168" s="4"/>
      <c r="AW4168" s="4"/>
    </row>
    <row r="4169" spans="47:49" x14ac:dyDescent="0.35">
      <c r="AU4169" s="4"/>
      <c r="AW4169" s="4"/>
    </row>
    <row r="4170" spans="47:49" x14ac:dyDescent="0.35">
      <c r="AU4170" s="4"/>
      <c r="AW4170" s="4"/>
    </row>
    <row r="4171" spans="47:49" x14ac:dyDescent="0.35">
      <c r="AU4171" s="4"/>
      <c r="AW4171" s="4"/>
    </row>
    <row r="4172" spans="47:49" x14ac:dyDescent="0.35">
      <c r="AU4172" s="4"/>
      <c r="AW4172" s="4"/>
    </row>
    <row r="4173" spans="47:49" x14ac:dyDescent="0.35">
      <c r="AU4173" s="4"/>
      <c r="AW4173" s="4"/>
    </row>
    <row r="4174" spans="47:49" x14ac:dyDescent="0.35">
      <c r="AU4174" s="4"/>
      <c r="AW4174" s="4"/>
    </row>
    <row r="4175" spans="47:49" x14ac:dyDescent="0.35">
      <c r="AU4175" s="4"/>
      <c r="AW4175" s="4"/>
    </row>
    <row r="4176" spans="47:49" x14ac:dyDescent="0.35">
      <c r="AU4176" s="4"/>
      <c r="AW4176" s="4"/>
    </row>
    <row r="4177" spans="47:49" x14ac:dyDescent="0.35">
      <c r="AU4177" s="4"/>
      <c r="AW4177" s="4"/>
    </row>
    <row r="4178" spans="47:49" x14ac:dyDescent="0.35">
      <c r="AU4178" s="4"/>
      <c r="AW4178" s="4"/>
    </row>
    <row r="4179" spans="47:49" x14ac:dyDescent="0.35">
      <c r="AU4179" s="4"/>
      <c r="AW4179" s="4"/>
    </row>
    <row r="4180" spans="47:49" x14ac:dyDescent="0.35">
      <c r="AU4180" s="4"/>
      <c r="AW4180" s="4"/>
    </row>
    <row r="4181" spans="47:49" x14ac:dyDescent="0.35">
      <c r="AU4181" s="4"/>
      <c r="AW4181" s="4"/>
    </row>
    <row r="4182" spans="47:49" x14ac:dyDescent="0.35">
      <c r="AU4182" s="4"/>
      <c r="AW4182" s="4"/>
    </row>
    <row r="4183" spans="47:49" x14ac:dyDescent="0.35">
      <c r="AU4183" s="4"/>
      <c r="AW4183" s="4"/>
    </row>
    <row r="4184" spans="47:49" x14ac:dyDescent="0.35">
      <c r="AU4184" s="4"/>
      <c r="AW4184" s="4"/>
    </row>
    <row r="4185" spans="47:49" x14ac:dyDescent="0.35">
      <c r="AU4185" s="4"/>
      <c r="AW4185" s="4"/>
    </row>
    <row r="4186" spans="47:49" x14ac:dyDescent="0.35">
      <c r="AU4186" s="4"/>
      <c r="AW4186" s="4"/>
    </row>
    <row r="4187" spans="47:49" x14ac:dyDescent="0.35">
      <c r="AU4187" s="4"/>
      <c r="AW4187" s="4"/>
    </row>
    <row r="4188" spans="47:49" x14ac:dyDescent="0.35">
      <c r="AU4188" s="4"/>
      <c r="AW4188" s="4"/>
    </row>
    <row r="4189" spans="47:49" x14ac:dyDescent="0.35">
      <c r="AU4189" s="4"/>
      <c r="AW4189" s="4"/>
    </row>
    <row r="4190" spans="47:49" x14ac:dyDescent="0.35">
      <c r="AU4190" s="4"/>
      <c r="AW4190" s="4"/>
    </row>
    <row r="4191" spans="47:49" x14ac:dyDescent="0.35">
      <c r="AU4191" s="4"/>
      <c r="AW4191" s="4"/>
    </row>
    <row r="4192" spans="47:49" x14ac:dyDescent="0.35">
      <c r="AU4192" s="4"/>
      <c r="AW4192" s="4"/>
    </row>
    <row r="4193" spans="47:49" x14ac:dyDescent="0.35">
      <c r="AU4193" s="4"/>
      <c r="AW4193" s="4"/>
    </row>
    <row r="4194" spans="47:49" x14ac:dyDescent="0.35">
      <c r="AU4194" s="4"/>
      <c r="AW4194" s="4"/>
    </row>
    <row r="4195" spans="47:49" x14ac:dyDescent="0.35">
      <c r="AU4195" s="4"/>
      <c r="AW4195" s="4"/>
    </row>
    <row r="4196" spans="47:49" x14ac:dyDescent="0.35">
      <c r="AU4196" s="4"/>
      <c r="AW4196" s="4"/>
    </row>
    <row r="4197" spans="47:49" x14ac:dyDescent="0.35">
      <c r="AU4197" s="4"/>
      <c r="AW4197" s="4"/>
    </row>
    <row r="4198" spans="47:49" x14ac:dyDescent="0.35">
      <c r="AU4198" s="4"/>
      <c r="AW4198" s="4"/>
    </row>
    <row r="4199" spans="47:49" x14ac:dyDescent="0.35">
      <c r="AU4199" s="4"/>
      <c r="AW4199" s="4"/>
    </row>
    <row r="4200" spans="47:49" x14ac:dyDescent="0.35">
      <c r="AU4200" s="4"/>
      <c r="AW4200" s="4"/>
    </row>
    <row r="4201" spans="47:49" x14ac:dyDescent="0.35">
      <c r="AU4201" s="4"/>
      <c r="AW4201" s="4"/>
    </row>
    <row r="4202" spans="47:49" x14ac:dyDescent="0.35">
      <c r="AU4202" s="4"/>
      <c r="AW4202" s="4"/>
    </row>
    <row r="4203" spans="47:49" x14ac:dyDescent="0.35">
      <c r="AU4203" s="4"/>
      <c r="AW4203" s="4"/>
    </row>
    <row r="4204" spans="47:49" x14ac:dyDescent="0.35">
      <c r="AU4204" s="4"/>
      <c r="AW4204" s="4"/>
    </row>
    <row r="4205" spans="47:49" x14ac:dyDescent="0.35">
      <c r="AU4205" s="4"/>
      <c r="AW4205" s="4"/>
    </row>
    <row r="4206" spans="47:49" x14ac:dyDescent="0.35">
      <c r="AU4206" s="4"/>
      <c r="AW4206" s="4"/>
    </row>
    <row r="4207" spans="47:49" x14ac:dyDescent="0.35">
      <c r="AU4207" s="4"/>
      <c r="AW4207" s="4"/>
    </row>
    <row r="4208" spans="47:49" x14ac:dyDescent="0.35">
      <c r="AU4208" s="4"/>
      <c r="AW4208" s="4"/>
    </row>
    <row r="4209" spans="47:49" x14ac:dyDescent="0.35">
      <c r="AU4209" s="4"/>
      <c r="AW4209" s="4"/>
    </row>
    <row r="4210" spans="47:49" x14ac:dyDescent="0.35">
      <c r="AU4210" s="4"/>
      <c r="AW4210" s="4"/>
    </row>
    <row r="4211" spans="47:49" x14ac:dyDescent="0.35">
      <c r="AU4211" s="4"/>
      <c r="AW4211" s="4"/>
    </row>
    <row r="4212" spans="47:49" x14ac:dyDescent="0.35">
      <c r="AU4212" s="4"/>
      <c r="AW4212" s="4"/>
    </row>
    <row r="4213" spans="47:49" x14ac:dyDescent="0.35">
      <c r="AU4213" s="4"/>
      <c r="AW4213" s="4"/>
    </row>
    <row r="4214" spans="47:49" x14ac:dyDescent="0.35">
      <c r="AU4214" s="4"/>
      <c r="AW4214" s="4"/>
    </row>
    <row r="4215" spans="47:49" x14ac:dyDescent="0.35">
      <c r="AU4215" s="4"/>
      <c r="AW4215" s="4"/>
    </row>
    <row r="4216" spans="47:49" x14ac:dyDescent="0.35">
      <c r="AU4216" s="4"/>
      <c r="AW4216" s="4"/>
    </row>
    <row r="4217" spans="47:49" x14ac:dyDescent="0.35">
      <c r="AU4217" s="4"/>
      <c r="AW4217" s="4"/>
    </row>
    <row r="4218" spans="47:49" x14ac:dyDescent="0.35">
      <c r="AU4218" s="4"/>
      <c r="AW4218" s="4"/>
    </row>
    <row r="4219" spans="47:49" x14ac:dyDescent="0.35">
      <c r="AU4219" s="4"/>
      <c r="AW4219" s="4"/>
    </row>
    <row r="4220" spans="47:49" x14ac:dyDescent="0.35">
      <c r="AU4220" s="4"/>
      <c r="AW4220" s="4"/>
    </row>
    <row r="4221" spans="47:49" x14ac:dyDescent="0.35">
      <c r="AU4221" s="4"/>
      <c r="AW4221" s="4"/>
    </row>
    <row r="4222" spans="47:49" x14ac:dyDescent="0.35">
      <c r="AU4222" s="4"/>
      <c r="AW4222" s="4"/>
    </row>
    <row r="4223" spans="47:49" x14ac:dyDescent="0.35">
      <c r="AU4223" s="4"/>
      <c r="AW4223" s="4"/>
    </row>
    <row r="4224" spans="47:49" x14ac:dyDescent="0.35">
      <c r="AU4224" s="4"/>
      <c r="AW4224" s="4"/>
    </row>
    <row r="4225" spans="47:49" x14ac:dyDescent="0.35">
      <c r="AU4225" s="4"/>
      <c r="AW4225" s="4"/>
    </row>
    <row r="4226" spans="47:49" x14ac:dyDescent="0.35">
      <c r="AU4226" s="4"/>
      <c r="AW4226" s="4"/>
    </row>
    <row r="4227" spans="47:49" x14ac:dyDescent="0.35">
      <c r="AU4227" s="4"/>
      <c r="AW4227" s="4"/>
    </row>
    <row r="4228" spans="47:49" x14ac:dyDescent="0.35">
      <c r="AU4228" s="4"/>
      <c r="AW4228" s="4"/>
    </row>
    <row r="4229" spans="47:49" x14ac:dyDescent="0.35">
      <c r="AU4229" s="4"/>
      <c r="AW4229" s="4"/>
    </row>
    <row r="4230" spans="47:49" x14ac:dyDescent="0.35">
      <c r="AU4230" s="4"/>
      <c r="AW4230" s="4"/>
    </row>
    <row r="4231" spans="47:49" x14ac:dyDescent="0.35">
      <c r="AU4231" s="4"/>
      <c r="AW4231" s="4"/>
    </row>
    <row r="4232" spans="47:49" x14ac:dyDescent="0.35">
      <c r="AU4232" s="4"/>
      <c r="AW4232" s="4"/>
    </row>
    <row r="4233" spans="47:49" x14ac:dyDescent="0.35">
      <c r="AU4233" s="4"/>
      <c r="AW4233" s="4"/>
    </row>
    <row r="4234" spans="47:49" x14ac:dyDescent="0.35">
      <c r="AU4234" s="4"/>
      <c r="AW4234" s="4"/>
    </row>
    <row r="4235" spans="47:49" x14ac:dyDescent="0.35">
      <c r="AU4235" s="4"/>
      <c r="AW4235" s="4"/>
    </row>
    <row r="4236" spans="47:49" x14ac:dyDescent="0.35">
      <c r="AU4236" s="4"/>
      <c r="AW4236" s="4"/>
    </row>
    <row r="4237" spans="47:49" x14ac:dyDescent="0.35">
      <c r="AU4237" s="4"/>
      <c r="AW4237" s="4"/>
    </row>
    <row r="4238" spans="47:49" x14ac:dyDescent="0.35">
      <c r="AU4238" s="4"/>
      <c r="AW4238" s="4"/>
    </row>
    <row r="4239" spans="47:49" x14ac:dyDescent="0.35">
      <c r="AU4239" s="4"/>
      <c r="AW4239" s="4"/>
    </row>
    <row r="4240" spans="47:49" x14ac:dyDescent="0.35">
      <c r="AU4240" s="4"/>
      <c r="AW4240" s="4"/>
    </row>
    <row r="4241" spans="47:49" x14ac:dyDescent="0.35">
      <c r="AU4241" s="4"/>
      <c r="AW4241" s="4"/>
    </row>
    <row r="4242" spans="47:49" x14ac:dyDescent="0.35">
      <c r="AU4242" s="4"/>
      <c r="AW4242" s="4"/>
    </row>
    <row r="4243" spans="47:49" x14ac:dyDescent="0.35">
      <c r="AU4243" s="4"/>
      <c r="AW4243" s="4"/>
    </row>
    <row r="4244" spans="47:49" x14ac:dyDescent="0.35">
      <c r="AU4244" s="4"/>
      <c r="AW4244" s="4"/>
    </row>
    <row r="4245" spans="47:49" x14ac:dyDescent="0.35">
      <c r="AU4245" s="4"/>
      <c r="AW4245" s="4"/>
    </row>
    <row r="4246" spans="47:49" x14ac:dyDescent="0.35">
      <c r="AU4246" s="4"/>
      <c r="AW4246" s="4"/>
    </row>
    <row r="4247" spans="47:49" x14ac:dyDescent="0.35">
      <c r="AU4247" s="4"/>
      <c r="AW4247" s="4"/>
    </row>
    <row r="4248" spans="47:49" x14ac:dyDescent="0.35">
      <c r="AU4248" s="4"/>
      <c r="AW4248" s="4"/>
    </row>
    <row r="4249" spans="47:49" x14ac:dyDescent="0.35">
      <c r="AU4249" s="4"/>
      <c r="AW4249" s="4"/>
    </row>
    <row r="4250" spans="47:49" x14ac:dyDescent="0.35">
      <c r="AU4250" s="4"/>
      <c r="AW4250" s="4"/>
    </row>
    <row r="4251" spans="47:49" x14ac:dyDescent="0.35">
      <c r="AU4251" s="4"/>
      <c r="AW4251" s="4"/>
    </row>
    <row r="4252" spans="47:49" x14ac:dyDescent="0.35">
      <c r="AU4252" s="4"/>
      <c r="AW4252" s="4"/>
    </row>
    <row r="4253" spans="47:49" x14ac:dyDescent="0.35">
      <c r="AU4253" s="4"/>
      <c r="AW4253" s="4"/>
    </row>
    <row r="4254" spans="47:49" x14ac:dyDescent="0.35">
      <c r="AU4254" s="4"/>
      <c r="AW4254" s="4"/>
    </row>
    <row r="4255" spans="47:49" x14ac:dyDescent="0.35">
      <c r="AU4255" s="4"/>
      <c r="AW4255" s="4"/>
    </row>
    <row r="4256" spans="47:49" x14ac:dyDescent="0.35">
      <c r="AU4256" s="4"/>
      <c r="AW4256" s="4"/>
    </row>
    <row r="4257" spans="47:49" x14ac:dyDescent="0.35">
      <c r="AU4257" s="4"/>
      <c r="AW4257" s="4"/>
    </row>
    <row r="4258" spans="47:49" x14ac:dyDescent="0.35">
      <c r="AU4258" s="4"/>
      <c r="AW4258" s="4"/>
    </row>
    <row r="4259" spans="47:49" x14ac:dyDescent="0.35">
      <c r="AU4259" s="4"/>
      <c r="AW4259" s="4"/>
    </row>
    <row r="4260" spans="47:49" x14ac:dyDescent="0.35">
      <c r="AU4260" s="4"/>
      <c r="AW4260" s="4"/>
    </row>
    <row r="4261" spans="47:49" x14ac:dyDescent="0.35">
      <c r="AU4261" s="4"/>
      <c r="AW4261" s="4"/>
    </row>
    <row r="4262" spans="47:49" x14ac:dyDescent="0.35">
      <c r="AU4262" s="4"/>
      <c r="AW4262" s="4"/>
    </row>
    <row r="4263" spans="47:49" x14ac:dyDescent="0.35">
      <c r="AU4263" s="4"/>
      <c r="AW4263" s="4"/>
    </row>
    <row r="4264" spans="47:49" x14ac:dyDescent="0.35">
      <c r="AU4264" s="4"/>
      <c r="AW4264" s="4"/>
    </row>
    <row r="4265" spans="47:49" x14ac:dyDescent="0.35">
      <c r="AU4265" s="4"/>
      <c r="AW4265" s="4"/>
    </row>
    <row r="4266" spans="47:49" x14ac:dyDescent="0.35">
      <c r="AU4266" s="4"/>
      <c r="AW4266" s="4"/>
    </row>
    <row r="4267" spans="47:49" x14ac:dyDescent="0.35">
      <c r="AU4267" s="4"/>
      <c r="AW4267" s="4"/>
    </row>
    <row r="4268" spans="47:49" x14ac:dyDescent="0.35">
      <c r="AU4268" s="4"/>
      <c r="AW4268" s="4"/>
    </row>
    <row r="4269" spans="47:49" x14ac:dyDescent="0.35">
      <c r="AU4269" s="4"/>
      <c r="AW4269" s="4"/>
    </row>
    <row r="4270" spans="47:49" x14ac:dyDescent="0.35">
      <c r="AU4270" s="4"/>
      <c r="AW4270" s="4"/>
    </row>
    <row r="4271" spans="47:49" x14ac:dyDescent="0.35">
      <c r="AU4271" s="4"/>
      <c r="AW4271" s="4"/>
    </row>
    <row r="4272" spans="47:49" x14ac:dyDescent="0.35">
      <c r="AU4272" s="4"/>
      <c r="AW4272" s="4"/>
    </row>
    <row r="4273" spans="47:49" x14ac:dyDescent="0.35">
      <c r="AU4273" s="4"/>
      <c r="AW4273" s="4"/>
    </row>
    <row r="4274" spans="47:49" x14ac:dyDescent="0.35">
      <c r="AU4274" s="4"/>
      <c r="AW4274" s="4"/>
    </row>
    <row r="4275" spans="47:49" x14ac:dyDescent="0.35">
      <c r="AU4275" s="4"/>
      <c r="AW4275" s="4"/>
    </row>
    <row r="4276" spans="47:49" x14ac:dyDescent="0.35">
      <c r="AU4276" s="4"/>
      <c r="AW4276" s="4"/>
    </row>
    <row r="4277" spans="47:49" x14ac:dyDescent="0.35">
      <c r="AU4277" s="4"/>
      <c r="AW4277" s="4"/>
    </row>
    <row r="4278" spans="47:49" x14ac:dyDescent="0.35">
      <c r="AU4278" s="4"/>
      <c r="AW4278" s="4"/>
    </row>
    <row r="4279" spans="47:49" x14ac:dyDescent="0.35">
      <c r="AU4279" s="4"/>
      <c r="AW4279" s="4"/>
    </row>
    <row r="4280" spans="47:49" x14ac:dyDescent="0.35">
      <c r="AU4280" s="4"/>
      <c r="AW4280" s="4"/>
    </row>
    <row r="4281" spans="47:49" x14ac:dyDescent="0.35">
      <c r="AU4281" s="4"/>
      <c r="AW4281" s="4"/>
    </row>
    <row r="4282" spans="47:49" x14ac:dyDescent="0.35">
      <c r="AU4282" s="4"/>
      <c r="AW4282" s="4"/>
    </row>
    <row r="4283" spans="47:49" x14ac:dyDescent="0.35">
      <c r="AU4283" s="4"/>
      <c r="AW4283" s="4"/>
    </row>
    <row r="4284" spans="47:49" x14ac:dyDescent="0.35">
      <c r="AU4284" s="4"/>
      <c r="AW4284" s="4"/>
    </row>
    <row r="4285" spans="47:49" x14ac:dyDescent="0.35">
      <c r="AU4285" s="4"/>
      <c r="AW4285" s="4"/>
    </row>
    <row r="4286" spans="47:49" x14ac:dyDescent="0.35">
      <c r="AU4286" s="4"/>
      <c r="AW4286" s="4"/>
    </row>
    <row r="4287" spans="47:49" x14ac:dyDescent="0.35">
      <c r="AU4287" s="4"/>
      <c r="AW4287" s="4"/>
    </row>
    <row r="4288" spans="47:49" x14ac:dyDescent="0.35">
      <c r="AU4288" s="4"/>
      <c r="AW4288" s="4"/>
    </row>
    <row r="4289" spans="47:49" x14ac:dyDescent="0.35">
      <c r="AU4289" s="4"/>
      <c r="AW4289" s="4"/>
    </row>
    <row r="4290" spans="47:49" x14ac:dyDescent="0.35">
      <c r="AU4290" s="4"/>
      <c r="AW4290" s="4"/>
    </row>
    <row r="4291" spans="47:49" x14ac:dyDescent="0.35">
      <c r="AU4291" s="4"/>
      <c r="AW4291" s="4"/>
    </row>
    <row r="4292" spans="47:49" x14ac:dyDescent="0.35">
      <c r="AU4292" s="4"/>
      <c r="AW4292" s="4"/>
    </row>
    <row r="4293" spans="47:49" x14ac:dyDescent="0.35">
      <c r="AU4293" s="4"/>
      <c r="AW4293" s="4"/>
    </row>
    <row r="4294" spans="47:49" x14ac:dyDescent="0.35">
      <c r="AU4294" s="4"/>
      <c r="AW4294" s="4"/>
    </row>
    <row r="4295" spans="47:49" x14ac:dyDescent="0.35">
      <c r="AU4295" s="4"/>
      <c r="AW4295" s="4"/>
    </row>
    <row r="4296" spans="47:49" x14ac:dyDescent="0.35">
      <c r="AU4296" s="4"/>
      <c r="AW4296" s="4"/>
    </row>
    <row r="4297" spans="47:49" x14ac:dyDescent="0.35">
      <c r="AU4297" s="4"/>
      <c r="AW4297" s="4"/>
    </row>
    <row r="4298" spans="47:49" x14ac:dyDescent="0.35">
      <c r="AU4298" s="4"/>
      <c r="AW4298" s="4"/>
    </row>
    <row r="4299" spans="47:49" x14ac:dyDescent="0.35">
      <c r="AU4299" s="4"/>
      <c r="AW4299" s="4"/>
    </row>
    <row r="4300" spans="47:49" x14ac:dyDescent="0.35">
      <c r="AU4300" s="4"/>
      <c r="AW4300" s="4"/>
    </row>
    <row r="4301" spans="47:49" x14ac:dyDescent="0.35">
      <c r="AU4301" s="4"/>
      <c r="AW4301" s="4"/>
    </row>
    <row r="4302" spans="47:49" x14ac:dyDescent="0.35">
      <c r="AU4302" s="4"/>
      <c r="AW4302" s="4"/>
    </row>
    <row r="4303" spans="47:49" x14ac:dyDescent="0.35">
      <c r="AU4303" s="4"/>
      <c r="AW4303" s="4"/>
    </row>
    <row r="4304" spans="47:49" x14ac:dyDescent="0.35">
      <c r="AU4304" s="4"/>
      <c r="AW4304" s="4"/>
    </row>
    <row r="4305" spans="47:49" x14ac:dyDescent="0.35">
      <c r="AU4305" s="4"/>
      <c r="AW4305" s="4"/>
    </row>
    <row r="4306" spans="47:49" x14ac:dyDescent="0.35">
      <c r="AU4306" s="4"/>
      <c r="AW4306" s="4"/>
    </row>
    <row r="4307" spans="47:49" x14ac:dyDescent="0.35">
      <c r="AU4307" s="4"/>
      <c r="AW4307" s="4"/>
    </row>
    <row r="4308" spans="47:49" x14ac:dyDescent="0.35">
      <c r="AU4308" s="4"/>
      <c r="AW4308" s="4"/>
    </row>
    <row r="4309" spans="47:49" x14ac:dyDescent="0.35">
      <c r="AU4309" s="4"/>
      <c r="AW4309" s="4"/>
    </row>
    <row r="4310" spans="47:49" x14ac:dyDescent="0.35">
      <c r="AU4310" s="4"/>
      <c r="AW4310" s="4"/>
    </row>
    <row r="4311" spans="47:49" x14ac:dyDescent="0.35">
      <c r="AU4311" s="4"/>
      <c r="AW4311" s="4"/>
    </row>
    <row r="4312" spans="47:49" x14ac:dyDescent="0.35">
      <c r="AU4312" s="4"/>
      <c r="AW4312" s="4"/>
    </row>
    <row r="4313" spans="47:49" x14ac:dyDescent="0.35">
      <c r="AU4313" s="4"/>
      <c r="AW4313" s="4"/>
    </row>
    <row r="4314" spans="47:49" x14ac:dyDescent="0.35">
      <c r="AU4314" s="4"/>
      <c r="AW4314" s="4"/>
    </row>
    <row r="4315" spans="47:49" x14ac:dyDescent="0.35">
      <c r="AU4315" s="4"/>
      <c r="AW4315" s="4"/>
    </row>
    <row r="4316" spans="47:49" x14ac:dyDescent="0.35">
      <c r="AU4316" s="4"/>
      <c r="AW4316" s="4"/>
    </row>
    <row r="4317" spans="47:49" x14ac:dyDescent="0.35">
      <c r="AU4317" s="4"/>
      <c r="AW4317" s="4"/>
    </row>
    <row r="4318" spans="47:49" x14ac:dyDescent="0.35">
      <c r="AU4318" s="4"/>
      <c r="AW4318" s="4"/>
    </row>
    <row r="4319" spans="47:49" x14ac:dyDescent="0.35">
      <c r="AU4319" s="4"/>
      <c r="AW4319" s="4"/>
    </row>
    <row r="4320" spans="47:49" x14ac:dyDescent="0.35">
      <c r="AU4320" s="4"/>
      <c r="AW4320" s="4"/>
    </row>
    <row r="4321" spans="47:49" x14ac:dyDescent="0.35">
      <c r="AU4321" s="4"/>
      <c r="AW4321" s="4"/>
    </row>
    <row r="4322" spans="47:49" x14ac:dyDescent="0.35">
      <c r="AU4322" s="4"/>
      <c r="AW4322" s="4"/>
    </row>
    <row r="4323" spans="47:49" x14ac:dyDescent="0.35">
      <c r="AU4323" s="4"/>
      <c r="AW4323" s="4"/>
    </row>
    <row r="4324" spans="47:49" x14ac:dyDescent="0.35">
      <c r="AU4324" s="4"/>
      <c r="AW4324" s="4"/>
    </row>
    <row r="4325" spans="47:49" x14ac:dyDescent="0.35">
      <c r="AU4325" s="4"/>
      <c r="AW4325" s="4"/>
    </row>
    <row r="4326" spans="47:49" x14ac:dyDescent="0.35">
      <c r="AU4326" s="4"/>
      <c r="AW4326" s="4"/>
    </row>
    <row r="4327" spans="47:49" x14ac:dyDescent="0.35">
      <c r="AU4327" s="4"/>
      <c r="AW4327" s="4"/>
    </row>
    <row r="4328" spans="47:49" x14ac:dyDescent="0.35">
      <c r="AU4328" s="4"/>
      <c r="AW4328" s="4"/>
    </row>
    <row r="4329" spans="47:49" x14ac:dyDescent="0.35">
      <c r="AU4329" s="4"/>
      <c r="AW4329" s="4"/>
    </row>
    <row r="4330" spans="47:49" x14ac:dyDescent="0.35">
      <c r="AU4330" s="4"/>
      <c r="AW4330" s="4"/>
    </row>
    <row r="4331" spans="47:49" x14ac:dyDescent="0.35">
      <c r="AU4331" s="4"/>
      <c r="AW4331" s="4"/>
    </row>
    <row r="4332" spans="47:49" x14ac:dyDescent="0.35">
      <c r="AU4332" s="4"/>
      <c r="AW4332" s="4"/>
    </row>
    <row r="4333" spans="47:49" x14ac:dyDescent="0.35">
      <c r="AU4333" s="4"/>
      <c r="AW4333" s="4"/>
    </row>
    <row r="4334" spans="47:49" x14ac:dyDescent="0.35">
      <c r="AU4334" s="4"/>
      <c r="AW4334" s="4"/>
    </row>
    <row r="4335" spans="47:49" x14ac:dyDescent="0.35">
      <c r="AU4335" s="4"/>
      <c r="AW4335" s="4"/>
    </row>
    <row r="4336" spans="47:49" x14ac:dyDescent="0.35">
      <c r="AU4336" s="4"/>
      <c r="AW4336" s="4"/>
    </row>
    <row r="4337" spans="47:49" x14ac:dyDescent="0.35">
      <c r="AU4337" s="4"/>
      <c r="AW4337" s="4"/>
    </row>
    <row r="4338" spans="47:49" x14ac:dyDescent="0.35">
      <c r="AU4338" s="4"/>
      <c r="AW4338" s="4"/>
    </row>
    <row r="4339" spans="47:49" x14ac:dyDescent="0.35">
      <c r="AU4339" s="4"/>
      <c r="AW4339" s="4"/>
    </row>
    <row r="4340" spans="47:49" x14ac:dyDescent="0.35">
      <c r="AU4340" s="4"/>
      <c r="AW4340" s="4"/>
    </row>
    <row r="4341" spans="47:49" x14ac:dyDescent="0.35">
      <c r="AU4341" s="4"/>
      <c r="AW4341" s="4"/>
    </row>
    <row r="4342" spans="47:49" x14ac:dyDescent="0.35">
      <c r="AU4342" s="4"/>
      <c r="AW4342" s="4"/>
    </row>
    <row r="4343" spans="47:49" x14ac:dyDescent="0.35">
      <c r="AU4343" s="4"/>
      <c r="AW4343" s="4"/>
    </row>
    <row r="4344" spans="47:49" x14ac:dyDescent="0.35">
      <c r="AU4344" s="4"/>
      <c r="AW4344" s="4"/>
    </row>
    <row r="4345" spans="47:49" x14ac:dyDescent="0.35">
      <c r="AU4345" s="4"/>
      <c r="AW4345" s="4"/>
    </row>
    <row r="4346" spans="47:49" x14ac:dyDescent="0.35">
      <c r="AU4346" s="4"/>
      <c r="AW4346" s="4"/>
    </row>
    <row r="4347" spans="47:49" x14ac:dyDescent="0.35">
      <c r="AU4347" s="4"/>
      <c r="AW4347" s="4"/>
    </row>
    <row r="4348" spans="47:49" x14ac:dyDescent="0.35">
      <c r="AU4348" s="4"/>
      <c r="AW4348" s="4"/>
    </row>
    <row r="4349" spans="47:49" x14ac:dyDescent="0.35">
      <c r="AU4349" s="4"/>
      <c r="AW4349" s="4"/>
    </row>
    <row r="4350" spans="47:49" x14ac:dyDescent="0.35">
      <c r="AU4350" s="4"/>
      <c r="AW4350" s="4"/>
    </row>
    <row r="4351" spans="47:49" x14ac:dyDescent="0.35">
      <c r="AU4351" s="4"/>
      <c r="AW4351" s="4"/>
    </row>
    <row r="4352" spans="47:49" x14ac:dyDescent="0.35">
      <c r="AU4352" s="4"/>
      <c r="AW4352" s="4"/>
    </row>
    <row r="4353" spans="47:49" x14ac:dyDescent="0.35">
      <c r="AU4353" s="4"/>
      <c r="AW4353" s="4"/>
    </row>
    <row r="4354" spans="47:49" x14ac:dyDescent="0.35">
      <c r="AU4354" s="4"/>
      <c r="AW4354" s="4"/>
    </row>
    <row r="4355" spans="47:49" x14ac:dyDescent="0.35">
      <c r="AU4355" s="4"/>
      <c r="AW4355" s="4"/>
    </row>
    <row r="4356" spans="47:49" x14ac:dyDescent="0.35">
      <c r="AU4356" s="4"/>
      <c r="AW4356" s="4"/>
    </row>
    <row r="4357" spans="47:49" x14ac:dyDescent="0.35">
      <c r="AU4357" s="4"/>
      <c r="AW4357" s="4"/>
    </row>
    <row r="4358" spans="47:49" x14ac:dyDescent="0.35">
      <c r="AU4358" s="4"/>
      <c r="AW4358" s="4"/>
    </row>
    <row r="4359" spans="47:49" x14ac:dyDescent="0.35">
      <c r="AU4359" s="4"/>
      <c r="AW4359" s="4"/>
    </row>
    <row r="4360" spans="47:49" x14ac:dyDescent="0.35">
      <c r="AU4360" s="4"/>
      <c r="AW4360" s="4"/>
    </row>
    <row r="4361" spans="47:49" x14ac:dyDescent="0.35">
      <c r="AU4361" s="4"/>
      <c r="AW4361" s="4"/>
    </row>
    <row r="4362" spans="47:49" x14ac:dyDescent="0.35">
      <c r="AU4362" s="4"/>
      <c r="AW4362" s="4"/>
    </row>
    <row r="4363" spans="47:49" x14ac:dyDescent="0.35">
      <c r="AU4363" s="4"/>
      <c r="AW4363" s="4"/>
    </row>
    <row r="4364" spans="47:49" x14ac:dyDescent="0.35">
      <c r="AU4364" s="4"/>
      <c r="AW4364" s="4"/>
    </row>
    <row r="4365" spans="47:49" x14ac:dyDescent="0.35">
      <c r="AU4365" s="4"/>
      <c r="AW4365" s="4"/>
    </row>
    <row r="4366" spans="47:49" x14ac:dyDescent="0.35">
      <c r="AU4366" s="4"/>
      <c r="AW4366" s="4"/>
    </row>
    <row r="4367" spans="47:49" x14ac:dyDescent="0.35">
      <c r="AU4367" s="4"/>
      <c r="AW4367" s="4"/>
    </row>
    <row r="4368" spans="47:49" x14ac:dyDescent="0.35">
      <c r="AU4368" s="4"/>
      <c r="AW4368" s="4"/>
    </row>
    <row r="4369" spans="47:49" x14ac:dyDescent="0.35">
      <c r="AU4369" s="4"/>
      <c r="AW4369" s="4"/>
    </row>
    <row r="4370" spans="47:49" x14ac:dyDescent="0.35">
      <c r="AU4370" s="4"/>
      <c r="AW4370" s="4"/>
    </row>
    <row r="4371" spans="47:49" x14ac:dyDescent="0.35">
      <c r="AU4371" s="4"/>
      <c r="AW4371" s="4"/>
    </row>
    <row r="4372" spans="47:49" x14ac:dyDescent="0.35">
      <c r="AU4372" s="4"/>
      <c r="AW4372" s="4"/>
    </row>
    <row r="4373" spans="47:49" x14ac:dyDescent="0.35">
      <c r="AU4373" s="4"/>
      <c r="AW4373" s="4"/>
    </row>
    <row r="4374" spans="47:49" x14ac:dyDescent="0.35">
      <c r="AU4374" s="4"/>
      <c r="AW4374" s="4"/>
    </row>
    <row r="4375" spans="47:49" x14ac:dyDescent="0.35">
      <c r="AU4375" s="4"/>
      <c r="AW4375" s="4"/>
    </row>
    <row r="4376" spans="47:49" x14ac:dyDescent="0.35">
      <c r="AU4376" s="4"/>
      <c r="AW4376" s="4"/>
    </row>
    <row r="4377" spans="47:49" x14ac:dyDescent="0.35">
      <c r="AU4377" s="4"/>
      <c r="AW4377" s="4"/>
    </row>
    <row r="4378" spans="47:49" x14ac:dyDescent="0.35">
      <c r="AU4378" s="4"/>
      <c r="AW4378" s="4"/>
    </row>
    <row r="4379" spans="47:49" x14ac:dyDescent="0.35">
      <c r="AU4379" s="4"/>
      <c r="AW4379" s="4"/>
    </row>
    <row r="4380" spans="47:49" x14ac:dyDescent="0.35">
      <c r="AU4380" s="4"/>
      <c r="AW4380" s="4"/>
    </row>
    <row r="4381" spans="47:49" x14ac:dyDescent="0.35">
      <c r="AU4381" s="4"/>
      <c r="AW4381" s="4"/>
    </row>
    <row r="4382" spans="47:49" x14ac:dyDescent="0.35">
      <c r="AU4382" s="4"/>
      <c r="AW4382" s="4"/>
    </row>
    <row r="4383" spans="47:49" x14ac:dyDescent="0.35">
      <c r="AU4383" s="4"/>
      <c r="AW4383" s="4"/>
    </row>
    <row r="4384" spans="47:49" x14ac:dyDescent="0.35">
      <c r="AU4384" s="4"/>
      <c r="AW4384" s="4"/>
    </row>
    <row r="4385" spans="47:49" x14ac:dyDescent="0.35">
      <c r="AU4385" s="4"/>
      <c r="AW4385" s="4"/>
    </row>
    <row r="4386" spans="47:49" x14ac:dyDescent="0.35">
      <c r="AU4386" s="4"/>
      <c r="AW4386" s="4"/>
    </row>
    <row r="4387" spans="47:49" x14ac:dyDescent="0.35">
      <c r="AU4387" s="4"/>
      <c r="AW4387" s="4"/>
    </row>
    <row r="4388" spans="47:49" x14ac:dyDescent="0.35">
      <c r="AU4388" s="4"/>
      <c r="AW4388" s="4"/>
    </row>
    <row r="4389" spans="47:49" x14ac:dyDescent="0.35">
      <c r="AU4389" s="4"/>
      <c r="AW4389" s="4"/>
    </row>
    <row r="4390" spans="47:49" x14ac:dyDescent="0.35">
      <c r="AU4390" s="4"/>
      <c r="AW4390" s="4"/>
    </row>
    <row r="4391" spans="47:49" x14ac:dyDescent="0.35">
      <c r="AU4391" s="4"/>
      <c r="AW4391" s="4"/>
    </row>
    <row r="4392" spans="47:49" x14ac:dyDescent="0.35">
      <c r="AU4392" s="4"/>
      <c r="AW4392" s="4"/>
    </row>
    <row r="4393" spans="47:49" x14ac:dyDescent="0.35">
      <c r="AU4393" s="4"/>
      <c r="AW4393" s="4"/>
    </row>
    <row r="4394" spans="47:49" x14ac:dyDescent="0.35">
      <c r="AU4394" s="4"/>
      <c r="AW4394" s="4"/>
    </row>
    <row r="4395" spans="47:49" x14ac:dyDescent="0.35">
      <c r="AU4395" s="4"/>
      <c r="AW4395" s="4"/>
    </row>
    <row r="4396" spans="47:49" x14ac:dyDescent="0.35">
      <c r="AU4396" s="4"/>
      <c r="AW4396" s="4"/>
    </row>
    <row r="4397" spans="47:49" x14ac:dyDescent="0.35">
      <c r="AU4397" s="4"/>
      <c r="AW4397" s="4"/>
    </row>
    <row r="4398" spans="47:49" x14ac:dyDescent="0.35">
      <c r="AU4398" s="4"/>
      <c r="AW4398" s="4"/>
    </row>
    <row r="4399" spans="47:49" x14ac:dyDescent="0.35">
      <c r="AU4399" s="4"/>
      <c r="AW4399" s="4"/>
    </row>
    <row r="4400" spans="47:49" x14ac:dyDescent="0.35">
      <c r="AU4400" s="4"/>
      <c r="AW4400" s="4"/>
    </row>
    <row r="4401" spans="47:49" x14ac:dyDescent="0.35">
      <c r="AU4401" s="4"/>
      <c r="AW4401" s="4"/>
    </row>
    <row r="4402" spans="47:49" x14ac:dyDescent="0.35">
      <c r="AU4402" s="4"/>
      <c r="AW4402" s="4"/>
    </row>
    <row r="4403" spans="47:49" x14ac:dyDescent="0.35">
      <c r="AU4403" s="4"/>
      <c r="AW4403" s="4"/>
    </row>
    <row r="4404" spans="47:49" x14ac:dyDescent="0.35">
      <c r="AU4404" s="4"/>
      <c r="AW4404" s="4"/>
    </row>
    <row r="4405" spans="47:49" x14ac:dyDescent="0.35">
      <c r="AU4405" s="4"/>
      <c r="AW4405" s="4"/>
    </row>
    <row r="4406" spans="47:49" x14ac:dyDescent="0.35">
      <c r="AU4406" s="4"/>
      <c r="AW4406" s="4"/>
    </row>
    <row r="4407" spans="47:49" x14ac:dyDescent="0.35">
      <c r="AU4407" s="4"/>
      <c r="AW4407" s="4"/>
    </row>
    <row r="4408" spans="47:49" x14ac:dyDescent="0.35">
      <c r="AU4408" s="4"/>
      <c r="AW4408" s="4"/>
    </row>
    <row r="4409" spans="47:49" x14ac:dyDescent="0.35">
      <c r="AU4409" s="4"/>
      <c r="AW4409" s="4"/>
    </row>
    <row r="4410" spans="47:49" x14ac:dyDescent="0.35">
      <c r="AU4410" s="4"/>
      <c r="AW4410" s="4"/>
    </row>
    <row r="4411" spans="47:49" x14ac:dyDescent="0.35">
      <c r="AU4411" s="4"/>
      <c r="AW4411" s="4"/>
    </row>
    <row r="4412" spans="47:49" x14ac:dyDescent="0.35">
      <c r="AU4412" s="4"/>
      <c r="AW4412" s="4"/>
    </row>
    <row r="4413" spans="47:49" x14ac:dyDescent="0.35">
      <c r="AU4413" s="4"/>
      <c r="AW4413" s="4"/>
    </row>
    <row r="4414" spans="47:49" x14ac:dyDescent="0.35">
      <c r="AU4414" s="4"/>
      <c r="AW4414" s="4"/>
    </row>
    <row r="4415" spans="47:49" x14ac:dyDescent="0.35">
      <c r="AU4415" s="4"/>
      <c r="AW4415" s="4"/>
    </row>
    <row r="4416" spans="47:49" x14ac:dyDescent="0.35">
      <c r="AU4416" s="4"/>
      <c r="AW4416" s="4"/>
    </row>
    <row r="4417" spans="47:49" x14ac:dyDescent="0.35">
      <c r="AU4417" s="4"/>
      <c r="AW4417" s="4"/>
    </row>
    <row r="4418" spans="47:49" x14ac:dyDescent="0.35">
      <c r="AU4418" s="4"/>
      <c r="AW4418" s="4"/>
    </row>
    <row r="4419" spans="47:49" x14ac:dyDescent="0.35">
      <c r="AU4419" s="4"/>
      <c r="AW4419" s="4"/>
    </row>
    <row r="4420" spans="47:49" x14ac:dyDescent="0.35">
      <c r="AU4420" s="4"/>
      <c r="AW4420" s="4"/>
    </row>
    <row r="4421" spans="47:49" x14ac:dyDescent="0.35">
      <c r="AU4421" s="4"/>
      <c r="AW4421" s="4"/>
    </row>
    <row r="4422" spans="47:49" x14ac:dyDescent="0.35">
      <c r="AU4422" s="4"/>
      <c r="AW4422" s="4"/>
    </row>
    <row r="4423" spans="47:49" x14ac:dyDescent="0.35">
      <c r="AU4423" s="4"/>
      <c r="AW4423" s="4"/>
    </row>
    <row r="4424" spans="47:49" x14ac:dyDescent="0.35">
      <c r="AU4424" s="4"/>
      <c r="AW4424" s="4"/>
    </row>
    <row r="4425" spans="47:49" x14ac:dyDescent="0.35">
      <c r="AU4425" s="4"/>
      <c r="AW4425" s="4"/>
    </row>
    <row r="4426" spans="47:49" x14ac:dyDescent="0.35">
      <c r="AU4426" s="4"/>
      <c r="AW4426" s="4"/>
    </row>
    <row r="4427" spans="47:49" x14ac:dyDescent="0.35">
      <c r="AU4427" s="4"/>
      <c r="AW4427" s="4"/>
    </row>
    <row r="4428" spans="47:49" x14ac:dyDescent="0.35">
      <c r="AU4428" s="4"/>
      <c r="AW4428" s="4"/>
    </row>
    <row r="4429" spans="47:49" x14ac:dyDescent="0.35">
      <c r="AU4429" s="4"/>
      <c r="AW4429" s="4"/>
    </row>
    <row r="4430" spans="47:49" x14ac:dyDescent="0.35">
      <c r="AU4430" s="4"/>
      <c r="AW4430" s="4"/>
    </row>
    <row r="4431" spans="47:49" x14ac:dyDescent="0.35">
      <c r="AU4431" s="4"/>
      <c r="AW4431" s="4"/>
    </row>
    <row r="4432" spans="47:49" x14ac:dyDescent="0.35">
      <c r="AU4432" s="4"/>
      <c r="AW4432" s="4"/>
    </row>
    <row r="4433" spans="47:49" x14ac:dyDescent="0.35">
      <c r="AU4433" s="4"/>
      <c r="AW4433" s="4"/>
    </row>
    <row r="4434" spans="47:49" x14ac:dyDescent="0.35">
      <c r="AU4434" s="4"/>
      <c r="AW4434" s="4"/>
    </row>
    <row r="4435" spans="47:49" x14ac:dyDescent="0.35">
      <c r="AU4435" s="4"/>
      <c r="AW4435" s="4"/>
    </row>
    <row r="4436" spans="47:49" x14ac:dyDescent="0.35">
      <c r="AU4436" s="4"/>
      <c r="AW4436" s="4"/>
    </row>
    <row r="4437" spans="47:49" x14ac:dyDescent="0.35">
      <c r="AU4437" s="4"/>
      <c r="AW4437" s="4"/>
    </row>
    <row r="4438" spans="47:49" x14ac:dyDescent="0.35">
      <c r="AU4438" s="4"/>
      <c r="AW4438" s="4"/>
    </row>
    <row r="4439" spans="47:49" x14ac:dyDescent="0.35">
      <c r="AU4439" s="4"/>
      <c r="AW4439" s="4"/>
    </row>
    <row r="4440" spans="47:49" x14ac:dyDescent="0.35">
      <c r="AU4440" s="4"/>
      <c r="AW4440" s="4"/>
    </row>
    <row r="4441" spans="47:49" x14ac:dyDescent="0.35">
      <c r="AU4441" s="4"/>
      <c r="AW4441" s="4"/>
    </row>
    <row r="4442" spans="47:49" x14ac:dyDescent="0.35">
      <c r="AU4442" s="4"/>
      <c r="AW4442" s="4"/>
    </row>
    <row r="4443" spans="47:49" x14ac:dyDescent="0.35">
      <c r="AU4443" s="4"/>
      <c r="AW4443" s="4"/>
    </row>
    <row r="4444" spans="47:49" x14ac:dyDescent="0.35">
      <c r="AU4444" s="4"/>
      <c r="AW4444" s="4"/>
    </row>
    <row r="4445" spans="47:49" x14ac:dyDescent="0.35">
      <c r="AU4445" s="4"/>
      <c r="AW4445" s="4"/>
    </row>
    <row r="4446" spans="47:49" x14ac:dyDescent="0.35">
      <c r="AU4446" s="4"/>
      <c r="AW4446" s="4"/>
    </row>
    <row r="4447" spans="47:49" x14ac:dyDescent="0.35">
      <c r="AU4447" s="4"/>
      <c r="AW4447" s="4"/>
    </row>
    <row r="4448" spans="47:49" x14ac:dyDescent="0.35">
      <c r="AU4448" s="4"/>
      <c r="AW4448" s="4"/>
    </row>
    <row r="4449" spans="47:49" x14ac:dyDescent="0.35">
      <c r="AU4449" s="4"/>
      <c r="AW4449" s="4"/>
    </row>
    <row r="4450" spans="47:49" x14ac:dyDescent="0.35">
      <c r="AU4450" s="4"/>
      <c r="AW4450" s="4"/>
    </row>
    <row r="4451" spans="47:49" x14ac:dyDescent="0.35">
      <c r="AU4451" s="4"/>
      <c r="AW4451" s="4"/>
    </row>
    <row r="4452" spans="47:49" x14ac:dyDescent="0.35">
      <c r="AU4452" s="4"/>
      <c r="AW4452" s="4"/>
    </row>
    <row r="4453" spans="47:49" x14ac:dyDescent="0.35">
      <c r="AU4453" s="4"/>
      <c r="AW4453" s="4"/>
    </row>
    <row r="4454" spans="47:49" x14ac:dyDescent="0.35">
      <c r="AU4454" s="4"/>
      <c r="AW4454" s="4"/>
    </row>
    <row r="4455" spans="47:49" x14ac:dyDescent="0.35">
      <c r="AU4455" s="4"/>
      <c r="AW4455" s="4"/>
    </row>
    <row r="4456" spans="47:49" x14ac:dyDescent="0.35">
      <c r="AU4456" s="4"/>
      <c r="AW4456" s="4"/>
    </row>
    <row r="4457" spans="47:49" x14ac:dyDescent="0.35">
      <c r="AU4457" s="4"/>
      <c r="AW4457" s="4"/>
    </row>
    <row r="4458" spans="47:49" x14ac:dyDescent="0.35">
      <c r="AU4458" s="4"/>
      <c r="AW4458" s="4"/>
    </row>
    <row r="4459" spans="47:49" x14ac:dyDescent="0.35">
      <c r="AU4459" s="4"/>
      <c r="AW4459" s="4"/>
    </row>
    <row r="4460" spans="47:49" x14ac:dyDescent="0.35">
      <c r="AU4460" s="4"/>
      <c r="AW4460" s="4"/>
    </row>
    <row r="4461" spans="47:49" x14ac:dyDescent="0.35">
      <c r="AU4461" s="4"/>
      <c r="AW4461" s="4"/>
    </row>
    <row r="4462" spans="47:49" x14ac:dyDescent="0.35">
      <c r="AU4462" s="4"/>
      <c r="AW4462" s="4"/>
    </row>
    <row r="4463" spans="47:49" x14ac:dyDescent="0.35">
      <c r="AU4463" s="4"/>
      <c r="AW4463" s="4"/>
    </row>
    <row r="4464" spans="47:49" x14ac:dyDescent="0.35">
      <c r="AU4464" s="4"/>
      <c r="AW4464" s="4"/>
    </row>
    <row r="4465" spans="47:49" x14ac:dyDescent="0.35">
      <c r="AU4465" s="4"/>
      <c r="AW4465" s="4"/>
    </row>
    <row r="4466" spans="47:49" x14ac:dyDescent="0.35">
      <c r="AU4466" s="4"/>
      <c r="AW4466" s="4"/>
    </row>
    <row r="4467" spans="47:49" x14ac:dyDescent="0.35">
      <c r="AU4467" s="4"/>
      <c r="AW4467" s="4"/>
    </row>
    <row r="4468" spans="47:49" x14ac:dyDescent="0.35">
      <c r="AU4468" s="4"/>
      <c r="AW4468" s="4"/>
    </row>
    <row r="4469" spans="47:49" x14ac:dyDescent="0.35">
      <c r="AU4469" s="4"/>
      <c r="AW4469" s="4"/>
    </row>
    <row r="4470" spans="47:49" x14ac:dyDescent="0.35">
      <c r="AU4470" s="4"/>
      <c r="AW4470" s="4"/>
    </row>
    <row r="4471" spans="47:49" x14ac:dyDescent="0.35">
      <c r="AU4471" s="4"/>
      <c r="AW4471" s="4"/>
    </row>
    <row r="4472" spans="47:49" x14ac:dyDescent="0.35">
      <c r="AU4472" s="4"/>
      <c r="AW4472" s="4"/>
    </row>
    <row r="4473" spans="47:49" x14ac:dyDescent="0.35">
      <c r="AU4473" s="4"/>
      <c r="AW4473" s="4"/>
    </row>
    <row r="4474" spans="47:49" x14ac:dyDescent="0.35">
      <c r="AU4474" s="4"/>
      <c r="AW4474" s="4"/>
    </row>
    <row r="4475" spans="47:49" x14ac:dyDescent="0.35">
      <c r="AU4475" s="4"/>
      <c r="AW4475" s="4"/>
    </row>
    <row r="4476" spans="47:49" x14ac:dyDescent="0.35">
      <c r="AU4476" s="4"/>
      <c r="AW4476" s="4"/>
    </row>
    <row r="4477" spans="47:49" x14ac:dyDescent="0.35">
      <c r="AU4477" s="4"/>
      <c r="AW4477" s="4"/>
    </row>
    <row r="4478" spans="47:49" x14ac:dyDescent="0.35">
      <c r="AU4478" s="4"/>
      <c r="AW4478" s="4"/>
    </row>
    <row r="4479" spans="47:49" x14ac:dyDescent="0.35">
      <c r="AU4479" s="4"/>
      <c r="AW4479" s="4"/>
    </row>
    <row r="4480" spans="47:49" x14ac:dyDescent="0.35">
      <c r="AU4480" s="4"/>
      <c r="AW4480" s="4"/>
    </row>
    <row r="4481" spans="47:49" x14ac:dyDescent="0.35">
      <c r="AU4481" s="4"/>
      <c r="AW4481" s="4"/>
    </row>
    <row r="4482" spans="47:49" x14ac:dyDescent="0.35">
      <c r="AU4482" s="4"/>
      <c r="AW4482" s="4"/>
    </row>
    <row r="4483" spans="47:49" x14ac:dyDescent="0.35">
      <c r="AU4483" s="4"/>
      <c r="AW4483" s="4"/>
    </row>
    <row r="4484" spans="47:49" x14ac:dyDescent="0.35">
      <c r="AU4484" s="4"/>
      <c r="AW4484" s="4"/>
    </row>
    <row r="4485" spans="47:49" x14ac:dyDescent="0.35">
      <c r="AU4485" s="4"/>
      <c r="AW4485" s="4"/>
    </row>
    <row r="4486" spans="47:49" x14ac:dyDescent="0.35">
      <c r="AU4486" s="4"/>
      <c r="AW4486" s="4"/>
    </row>
    <row r="4487" spans="47:49" x14ac:dyDescent="0.35">
      <c r="AU4487" s="4"/>
      <c r="AW4487" s="4"/>
    </row>
    <row r="4488" spans="47:49" x14ac:dyDescent="0.35">
      <c r="AU4488" s="4"/>
      <c r="AW4488" s="4"/>
    </row>
    <row r="4489" spans="47:49" x14ac:dyDescent="0.35">
      <c r="AU4489" s="4"/>
      <c r="AW4489" s="4"/>
    </row>
    <row r="4490" spans="47:49" x14ac:dyDescent="0.35">
      <c r="AU4490" s="4"/>
      <c r="AW4490" s="4"/>
    </row>
    <row r="4491" spans="47:49" x14ac:dyDescent="0.35">
      <c r="AU4491" s="4"/>
      <c r="AW4491" s="4"/>
    </row>
    <row r="4492" spans="47:49" x14ac:dyDescent="0.35">
      <c r="AU4492" s="4"/>
      <c r="AW4492" s="4"/>
    </row>
    <row r="4493" spans="47:49" x14ac:dyDescent="0.35">
      <c r="AU4493" s="4"/>
      <c r="AW4493" s="4"/>
    </row>
    <row r="4494" spans="47:49" x14ac:dyDescent="0.35">
      <c r="AU4494" s="4"/>
      <c r="AW4494" s="4"/>
    </row>
    <row r="4495" spans="47:49" x14ac:dyDescent="0.35">
      <c r="AU4495" s="4"/>
      <c r="AW4495" s="4"/>
    </row>
    <row r="4496" spans="47:49" x14ac:dyDescent="0.35">
      <c r="AU4496" s="4"/>
      <c r="AW4496" s="4"/>
    </row>
    <row r="4497" spans="47:49" x14ac:dyDescent="0.35">
      <c r="AU4497" s="4"/>
      <c r="AW4497" s="4"/>
    </row>
    <row r="4498" spans="47:49" x14ac:dyDescent="0.35">
      <c r="AU4498" s="4"/>
      <c r="AW4498" s="4"/>
    </row>
    <row r="4499" spans="47:49" x14ac:dyDescent="0.35">
      <c r="AU4499" s="4"/>
      <c r="AW4499" s="4"/>
    </row>
    <row r="4500" spans="47:49" x14ac:dyDescent="0.35">
      <c r="AU4500" s="4"/>
      <c r="AW4500" s="4"/>
    </row>
    <row r="4501" spans="47:49" x14ac:dyDescent="0.35">
      <c r="AU4501" s="4"/>
      <c r="AW4501" s="4"/>
    </row>
    <row r="4502" spans="47:49" x14ac:dyDescent="0.35">
      <c r="AU4502" s="4"/>
      <c r="AW4502" s="4"/>
    </row>
    <row r="4503" spans="47:49" x14ac:dyDescent="0.35">
      <c r="AU4503" s="4"/>
      <c r="AW4503" s="4"/>
    </row>
    <row r="4504" spans="47:49" x14ac:dyDescent="0.35">
      <c r="AU4504" s="4"/>
      <c r="AW4504" s="4"/>
    </row>
    <row r="4505" spans="47:49" x14ac:dyDescent="0.35">
      <c r="AU4505" s="4"/>
      <c r="AW4505" s="4"/>
    </row>
    <row r="4506" spans="47:49" x14ac:dyDescent="0.35">
      <c r="AU4506" s="4"/>
      <c r="AW4506" s="4"/>
    </row>
    <row r="4507" spans="47:49" x14ac:dyDescent="0.35">
      <c r="AU4507" s="4"/>
      <c r="AW4507" s="4"/>
    </row>
    <row r="4508" spans="47:49" x14ac:dyDescent="0.35">
      <c r="AU4508" s="4"/>
      <c r="AW4508" s="4"/>
    </row>
    <row r="4509" spans="47:49" x14ac:dyDescent="0.35">
      <c r="AU4509" s="4"/>
      <c r="AW4509" s="4"/>
    </row>
    <row r="4510" spans="47:49" x14ac:dyDescent="0.35">
      <c r="AU4510" s="4"/>
      <c r="AW4510" s="4"/>
    </row>
    <row r="4511" spans="47:49" x14ac:dyDescent="0.35">
      <c r="AU4511" s="4"/>
      <c r="AW4511" s="4"/>
    </row>
    <row r="4512" spans="47:49" x14ac:dyDescent="0.35">
      <c r="AU4512" s="4"/>
      <c r="AW4512" s="4"/>
    </row>
    <row r="4513" spans="47:49" x14ac:dyDescent="0.35">
      <c r="AU4513" s="4"/>
      <c r="AW4513" s="4"/>
    </row>
    <row r="4514" spans="47:49" x14ac:dyDescent="0.35">
      <c r="AU4514" s="4"/>
      <c r="AW4514" s="4"/>
    </row>
    <row r="4515" spans="47:49" x14ac:dyDescent="0.35">
      <c r="AU4515" s="4"/>
      <c r="AW4515" s="4"/>
    </row>
    <row r="4516" spans="47:49" x14ac:dyDescent="0.35">
      <c r="AU4516" s="4"/>
      <c r="AW4516" s="4"/>
    </row>
    <row r="4517" spans="47:49" x14ac:dyDescent="0.35">
      <c r="AU4517" s="4"/>
      <c r="AW4517" s="4"/>
    </row>
    <row r="4518" spans="47:49" x14ac:dyDescent="0.35">
      <c r="AU4518" s="4"/>
      <c r="AW4518" s="4"/>
    </row>
    <row r="4519" spans="47:49" x14ac:dyDescent="0.35">
      <c r="AU4519" s="4"/>
      <c r="AW4519" s="4"/>
    </row>
    <row r="4520" spans="47:49" x14ac:dyDescent="0.35">
      <c r="AU4520" s="4"/>
      <c r="AW4520" s="4"/>
    </row>
    <row r="4521" spans="47:49" x14ac:dyDescent="0.35">
      <c r="AU4521" s="4"/>
      <c r="AW4521" s="4"/>
    </row>
    <row r="4522" spans="47:49" x14ac:dyDescent="0.35">
      <c r="AU4522" s="4"/>
      <c r="AW4522" s="4"/>
    </row>
    <row r="4523" spans="47:49" x14ac:dyDescent="0.35">
      <c r="AU4523" s="4"/>
      <c r="AW4523" s="4"/>
    </row>
    <row r="4524" spans="47:49" x14ac:dyDescent="0.35">
      <c r="AU4524" s="4"/>
      <c r="AW4524" s="4"/>
    </row>
    <row r="4525" spans="47:49" x14ac:dyDescent="0.35">
      <c r="AU4525" s="4"/>
      <c r="AW4525" s="4"/>
    </row>
    <row r="4526" spans="47:49" x14ac:dyDescent="0.35">
      <c r="AU4526" s="4"/>
      <c r="AW4526" s="4"/>
    </row>
    <row r="4527" spans="47:49" x14ac:dyDescent="0.35">
      <c r="AU4527" s="4"/>
      <c r="AW4527" s="4"/>
    </row>
    <row r="4528" spans="47:49" x14ac:dyDescent="0.35">
      <c r="AU4528" s="4"/>
      <c r="AW4528" s="4"/>
    </row>
    <row r="4529" spans="47:49" x14ac:dyDescent="0.35">
      <c r="AU4529" s="4"/>
      <c r="AW4529" s="4"/>
    </row>
    <row r="4530" spans="47:49" x14ac:dyDescent="0.35">
      <c r="AU4530" s="4"/>
      <c r="AW4530" s="4"/>
    </row>
    <row r="4531" spans="47:49" x14ac:dyDescent="0.35">
      <c r="AU4531" s="4"/>
      <c r="AW4531" s="4"/>
    </row>
    <row r="4532" spans="47:49" x14ac:dyDescent="0.35">
      <c r="AU4532" s="4"/>
      <c r="AW4532" s="4"/>
    </row>
    <row r="4533" spans="47:49" x14ac:dyDescent="0.35">
      <c r="AU4533" s="4"/>
      <c r="AW4533" s="4"/>
    </row>
    <row r="4534" spans="47:49" x14ac:dyDescent="0.35">
      <c r="AU4534" s="4"/>
      <c r="AW4534" s="4"/>
    </row>
    <row r="4535" spans="47:49" x14ac:dyDescent="0.35">
      <c r="AU4535" s="4"/>
      <c r="AW4535" s="4"/>
    </row>
    <row r="4536" spans="47:49" x14ac:dyDescent="0.35">
      <c r="AU4536" s="4"/>
      <c r="AW4536" s="4"/>
    </row>
    <row r="4537" spans="47:49" x14ac:dyDescent="0.35">
      <c r="AU4537" s="4"/>
      <c r="AW4537" s="4"/>
    </row>
    <row r="4538" spans="47:49" x14ac:dyDescent="0.35">
      <c r="AU4538" s="4"/>
      <c r="AW4538" s="4"/>
    </row>
    <row r="4539" spans="47:49" x14ac:dyDescent="0.35">
      <c r="AU4539" s="4"/>
      <c r="AW4539" s="4"/>
    </row>
    <row r="4540" spans="47:49" x14ac:dyDescent="0.35">
      <c r="AU4540" s="4"/>
      <c r="AW4540" s="4"/>
    </row>
    <row r="4541" spans="47:49" x14ac:dyDescent="0.35">
      <c r="AU4541" s="4"/>
      <c r="AW4541" s="4"/>
    </row>
    <row r="4542" spans="47:49" x14ac:dyDescent="0.35">
      <c r="AU4542" s="4"/>
      <c r="AW4542" s="4"/>
    </row>
    <row r="4543" spans="47:49" x14ac:dyDescent="0.35">
      <c r="AU4543" s="4"/>
      <c r="AW4543" s="4"/>
    </row>
    <row r="4544" spans="47:49" x14ac:dyDescent="0.35">
      <c r="AU4544" s="4"/>
      <c r="AW4544" s="4"/>
    </row>
    <row r="4545" spans="47:49" x14ac:dyDescent="0.35">
      <c r="AU4545" s="4"/>
      <c r="AW4545" s="4"/>
    </row>
    <row r="4546" spans="47:49" x14ac:dyDescent="0.35">
      <c r="AU4546" s="4"/>
      <c r="AW4546" s="4"/>
    </row>
    <row r="4547" spans="47:49" x14ac:dyDescent="0.35">
      <c r="AU4547" s="4"/>
      <c r="AW4547" s="4"/>
    </row>
    <row r="4548" spans="47:49" x14ac:dyDescent="0.35">
      <c r="AU4548" s="4"/>
      <c r="AW4548" s="4"/>
    </row>
    <row r="4549" spans="47:49" x14ac:dyDescent="0.35">
      <c r="AU4549" s="4"/>
      <c r="AW4549" s="4"/>
    </row>
    <row r="4550" spans="47:49" x14ac:dyDescent="0.35">
      <c r="AU4550" s="4"/>
      <c r="AW4550" s="4"/>
    </row>
    <row r="4551" spans="47:49" x14ac:dyDescent="0.35">
      <c r="AU4551" s="4"/>
      <c r="AW4551" s="4"/>
    </row>
    <row r="4552" spans="47:49" x14ac:dyDescent="0.35">
      <c r="AU4552" s="4"/>
      <c r="AW4552" s="4"/>
    </row>
    <row r="4553" spans="47:49" x14ac:dyDescent="0.35">
      <c r="AU4553" s="4"/>
      <c r="AW4553" s="4"/>
    </row>
    <row r="4554" spans="47:49" x14ac:dyDescent="0.35">
      <c r="AU4554" s="4"/>
      <c r="AW4554" s="4"/>
    </row>
    <row r="4555" spans="47:49" x14ac:dyDescent="0.35">
      <c r="AU4555" s="4"/>
      <c r="AW4555" s="4"/>
    </row>
    <row r="4556" spans="47:49" x14ac:dyDescent="0.35">
      <c r="AU4556" s="4"/>
      <c r="AW4556" s="4"/>
    </row>
    <row r="4557" spans="47:49" x14ac:dyDescent="0.35">
      <c r="AU4557" s="4"/>
      <c r="AW4557" s="4"/>
    </row>
    <row r="4558" spans="47:49" x14ac:dyDescent="0.35">
      <c r="AU4558" s="4"/>
      <c r="AW4558" s="4"/>
    </row>
    <row r="4559" spans="47:49" x14ac:dyDescent="0.35">
      <c r="AU4559" s="4"/>
      <c r="AW4559" s="4"/>
    </row>
    <row r="4560" spans="47:49" x14ac:dyDescent="0.35">
      <c r="AU4560" s="4"/>
      <c r="AW4560" s="4"/>
    </row>
    <row r="4561" spans="47:49" x14ac:dyDescent="0.35">
      <c r="AU4561" s="4"/>
      <c r="AW4561" s="4"/>
    </row>
    <row r="4562" spans="47:49" x14ac:dyDescent="0.35">
      <c r="AU4562" s="4"/>
      <c r="AW4562" s="4"/>
    </row>
    <row r="4563" spans="47:49" x14ac:dyDescent="0.35">
      <c r="AU4563" s="4"/>
      <c r="AW4563" s="4"/>
    </row>
    <row r="4564" spans="47:49" x14ac:dyDescent="0.35">
      <c r="AU4564" s="4"/>
      <c r="AW4564" s="4"/>
    </row>
    <row r="4565" spans="47:49" x14ac:dyDescent="0.35">
      <c r="AU4565" s="4"/>
      <c r="AW4565" s="4"/>
    </row>
    <row r="4566" spans="47:49" x14ac:dyDescent="0.35">
      <c r="AU4566" s="4"/>
      <c r="AW4566" s="4"/>
    </row>
    <row r="4567" spans="47:49" x14ac:dyDescent="0.35">
      <c r="AU4567" s="4"/>
      <c r="AW4567" s="4"/>
    </row>
    <row r="4568" spans="47:49" x14ac:dyDescent="0.35">
      <c r="AU4568" s="4"/>
      <c r="AW4568" s="4"/>
    </row>
    <row r="4569" spans="47:49" x14ac:dyDescent="0.35">
      <c r="AU4569" s="4"/>
      <c r="AW4569" s="4"/>
    </row>
    <row r="4570" spans="47:49" x14ac:dyDescent="0.35">
      <c r="AU4570" s="4"/>
      <c r="AW4570" s="4"/>
    </row>
    <row r="4571" spans="47:49" x14ac:dyDescent="0.35">
      <c r="AU4571" s="4"/>
      <c r="AW4571" s="4"/>
    </row>
    <row r="4572" spans="47:49" x14ac:dyDescent="0.35">
      <c r="AU4572" s="4"/>
      <c r="AW4572" s="4"/>
    </row>
    <row r="4573" spans="47:49" x14ac:dyDescent="0.35">
      <c r="AU4573" s="4"/>
      <c r="AW4573" s="4"/>
    </row>
    <row r="4574" spans="47:49" x14ac:dyDescent="0.35">
      <c r="AU4574" s="4"/>
      <c r="AW4574" s="4"/>
    </row>
    <row r="4575" spans="47:49" x14ac:dyDescent="0.35">
      <c r="AU4575" s="4"/>
      <c r="AW4575" s="4"/>
    </row>
    <row r="4576" spans="47:49" x14ac:dyDescent="0.35">
      <c r="AU4576" s="4"/>
      <c r="AW4576" s="4"/>
    </row>
    <row r="4577" spans="47:49" x14ac:dyDescent="0.35">
      <c r="AU4577" s="4"/>
      <c r="AW4577" s="4"/>
    </row>
    <row r="4578" spans="47:49" x14ac:dyDescent="0.35">
      <c r="AU4578" s="4"/>
      <c r="AW4578" s="4"/>
    </row>
    <row r="4579" spans="47:49" x14ac:dyDescent="0.35">
      <c r="AU4579" s="4"/>
      <c r="AW4579" s="4"/>
    </row>
    <row r="4580" spans="47:49" x14ac:dyDescent="0.35">
      <c r="AU4580" s="4"/>
      <c r="AW4580" s="4"/>
    </row>
    <row r="4581" spans="47:49" x14ac:dyDescent="0.35">
      <c r="AU4581" s="4"/>
      <c r="AW4581" s="4"/>
    </row>
    <row r="4582" spans="47:49" x14ac:dyDescent="0.35">
      <c r="AU4582" s="4"/>
      <c r="AW4582" s="4"/>
    </row>
    <row r="4583" spans="47:49" x14ac:dyDescent="0.35">
      <c r="AU4583" s="4"/>
      <c r="AW4583" s="4"/>
    </row>
    <row r="4584" spans="47:49" x14ac:dyDescent="0.35">
      <c r="AU4584" s="4"/>
      <c r="AW4584" s="4"/>
    </row>
    <row r="4585" spans="47:49" x14ac:dyDescent="0.35">
      <c r="AU4585" s="4"/>
      <c r="AW4585" s="4"/>
    </row>
    <row r="4586" spans="47:49" x14ac:dyDescent="0.35">
      <c r="AU4586" s="4"/>
      <c r="AW4586" s="4"/>
    </row>
    <row r="4587" spans="47:49" x14ac:dyDescent="0.35">
      <c r="AU4587" s="4"/>
      <c r="AW4587" s="4"/>
    </row>
    <row r="4588" spans="47:49" x14ac:dyDescent="0.35">
      <c r="AU4588" s="4"/>
      <c r="AW4588" s="4"/>
    </row>
    <row r="4589" spans="47:49" x14ac:dyDescent="0.35">
      <c r="AU4589" s="4"/>
      <c r="AW4589" s="4"/>
    </row>
    <row r="4590" spans="47:49" x14ac:dyDescent="0.35">
      <c r="AU4590" s="4"/>
      <c r="AW4590" s="4"/>
    </row>
    <row r="4591" spans="47:49" x14ac:dyDescent="0.35">
      <c r="AU4591" s="4"/>
      <c r="AW4591" s="4"/>
    </row>
    <row r="4592" spans="47:49" x14ac:dyDescent="0.35">
      <c r="AU4592" s="4"/>
      <c r="AW4592" s="4"/>
    </row>
    <row r="4593" spans="47:49" x14ac:dyDescent="0.35">
      <c r="AU4593" s="4"/>
      <c r="AW4593" s="4"/>
    </row>
    <row r="4594" spans="47:49" x14ac:dyDescent="0.35">
      <c r="AU4594" s="4"/>
      <c r="AW4594" s="4"/>
    </row>
    <row r="4595" spans="47:49" x14ac:dyDescent="0.35">
      <c r="AU4595" s="4"/>
      <c r="AW4595" s="4"/>
    </row>
    <row r="4596" spans="47:49" x14ac:dyDescent="0.35">
      <c r="AU4596" s="4"/>
      <c r="AW4596" s="4"/>
    </row>
    <row r="4597" spans="47:49" x14ac:dyDescent="0.35">
      <c r="AU4597" s="4"/>
      <c r="AW4597" s="4"/>
    </row>
    <row r="4598" spans="47:49" x14ac:dyDescent="0.35">
      <c r="AU4598" s="4"/>
      <c r="AW4598" s="4"/>
    </row>
    <row r="4599" spans="47:49" x14ac:dyDescent="0.35">
      <c r="AU4599" s="4"/>
      <c r="AW4599" s="4"/>
    </row>
    <row r="4600" spans="47:49" x14ac:dyDescent="0.35">
      <c r="AU4600" s="4"/>
      <c r="AW4600" s="4"/>
    </row>
    <row r="4601" spans="47:49" x14ac:dyDescent="0.35">
      <c r="AU4601" s="4"/>
      <c r="AW4601" s="4"/>
    </row>
    <row r="4602" spans="47:49" x14ac:dyDescent="0.35">
      <c r="AU4602" s="4"/>
      <c r="AW4602" s="4"/>
    </row>
    <row r="4603" spans="47:49" x14ac:dyDescent="0.35">
      <c r="AU4603" s="4"/>
      <c r="AW4603" s="4"/>
    </row>
    <row r="4604" spans="47:49" x14ac:dyDescent="0.35">
      <c r="AU4604" s="4"/>
      <c r="AW4604" s="4"/>
    </row>
    <row r="4605" spans="47:49" x14ac:dyDescent="0.35">
      <c r="AU4605" s="4"/>
      <c r="AW4605" s="4"/>
    </row>
    <row r="4606" spans="47:49" x14ac:dyDescent="0.35">
      <c r="AU4606" s="4"/>
      <c r="AW4606" s="4"/>
    </row>
    <row r="4607" spans="47:49" x14ac:dyDescent="0.35">
      <c r="AU4607" s="4"/>
      <c r="AW4607" s="4"/>
    </row>
    <row r="4608" spans="47:49" x14ac:dyDescent="0.35">
      <c r="AU4608" s="4"/>
      <c r="AW4608" s="4"/>
    </row>
    <row r="4609" spans="47:49" x14ac:dyDescent="0.35">
      <c r="AU4609" s="4"/>
      <c r="AW4609" s="4"/>
    </row>
    <row r="4610" spans="47:49" x14ac:dyDescent="0.35">
      <c r="AU4610" s="4"/>
      <c r="AW4610" s="4"/>
    </row>
    <row r="4611" spans="47:49" x14ac:dyDescent="0.35">
      <c r="AU4611" s="4"/>
      <c r="AW4611" s="4"/>
    </row>
    <row r="4612" spans="47:49" x14ac:dyDescent="0.35">
      <c r="AU4612" s="4"/>
      <c r="AW4612" s="4"/>
    </row>
    <row r="4613" spans="47:49" x14ac:dyDescent="0.35">
      <c r="AU4613" s="4"/>
      <c r="AW4613" s="4"/>
    </row>
    <row r="4614" spans="47:49" x14ac:dyDescent="0.35">
      <c r="AU4614" s="4"/>
      <c r="AW4614" s="4"/>
    </row>
    <row r="4615" spans="47:49" x14ac:dyDescent="0.35">
      <c r="AU4615" s="4"/>
      <c r="AW4615" s="4"/>
    </row>
    <row r="4616" spans="47:49" x14ac:dyDescent="0.35">
      <c r="AU4616" s="4"/>
      <c r="AW4616" s="4"/>
    </row>
    <row r="4617" spans="47:49" x14ac:dyDescent="0.35">
      <c r="AU4617" s="4"/>
      <c r="AW4617" s="4"/>
    </row>
    <row r="4618" spans="47:49" x14ac:dyDescent="0.35">
      <c r="AU4618" s="4"/>
      <c r="AW4618" s="4"/>
    </row>
    <row r="4619" spans="47:49" x14ac:dyDescent="0.35">
      <c r="AU4619" s="4"/>
      <c r="AW4619" s="4"/>
    </row>
    <row r="4620" spans="47:49" x14ac:dyDescent="0.35">
      <c r="AU4620" s="4"/>
      <c r="AW4620" s="4"/>
    </row>
    <row r="4621" spans="47:49" x14ac:dyDescent="0.35">
      <c r="AU4621" s="4"/>
      <c r="AW4621" s="4"/>
    </row>
    <row r="4622" spans="47:49" x14ac:dyDescent="0.35">
      <c r="AU4622" s="4"/>
      <c r="AW4622" s="4"/>
    </row>
    <row r="4623" spans="47:49" x14ac:dyDescent="0.35">
      <c r="AU4623" s="4"/>
      <c r="AW4623" s="4"/>
    </row>
    <row r="4624" spans="47:49" x14ac:dyDescent="0.35">
      <c r="AU4624" s="4"/>
      <c r="AW4624" s="4"/>
    </row>
    <row r="4625" spans="47:49" x14ac:dyDescent="0.35">
      <c r="AU4625" s="4"/>
      <c r="AW4625" s="4"/>
    </row>
    <row r="4626" spans="47:49" x14ac:dyDescent="0.35">
      <c r="AU4626" s="4"/>
      <c r="AW4626" s="4"/>
    </row>
    <row r="4627" spans="47:49" x14ac:dyDescent="0.35">
      <c r="AU4627" s="4"/>
      <c r="AW4627" s="4"/>
    </row>
    <row r="4628" spans="47:49" x14ac:dyDescent="0.35">
      <c r="AU4628" s="4"/>
      <c r="AW4628" s="4"/>
    </row>
    <row r="4629" spans="47:49" x14ac:dyDescent="0.35">
      <c r="AU4629" s="4"/>
      <c r="AW4629" s="4"/>
    </row>
    <row r="4630" spans="47:49" x14ac:dyDescent="0.35">
      <c r="AU4630" s="4"/>
      <c r="AW4630" s="4"/>
    </row>
    <row r="4631" spans="47:49" x14ac:dyDescent="0.35">
      <c r="AU4631" s="4"/>
      <c r="AW4631" s="4"/>
    </row>
    <row r="4632" spans="47:49" x14ac:dyDescent="0.35">
      <c r="AU4632" s="4"/>
      <c r="AW4632" s="4"/>
    </row>
    <row r="4633" spans="47:49" x14ac:dyDescent="0.35">
      <c r="AU4633" s="4"/>
      <c r="AW4633" s="4"/>
    </row>
    <row r="4634" spans="47:49" x14ac:dyDescent="0.35">
      <c r="AU4634" s="4"/>
      <c r="AW4634" s="4"/>
    </row>
    <row r="4635" spans="47:49" x14ac:dyDescent="0.35">
      <c r="AU4635" s="4"/>
      <c r="AW4635" s="4"/>
    </row>
    <row r="4636" spans="47:49" x14ac:dyDescent="0.35">
      <c r="AU4636" s="4"/>
      <c r="AW4636" s="4"/>
    </row>
    <row r="4637" spans="47:49" x14ac:dyDescent="0.35">
      <c r="AU4637" s="4"/>
      <c r="AW4637" s="4"/>
    </row>
    <row r="4638" spans="47:49" x14ac:dyDescent="0.35">
      <c r="AU4638" s="4"/>
      <c r="AW4638" s="4"/>
    </row>
    <row r="4639" spans="47:49" x14ac:dyDescent="0.35">
      <c r="AU4639" s="4"/>
      <c r="AW4639" s="4"/>
    </row>
    <row r="4640" spans="47:49" x14ac:dyDescent="0.35">
      <c r="AU4640" s="4"/>
      <c r="AW4640" s="4"/>
    </row>
    <row r="4641" spans="47:49" x14ac:dyDescent="0.35">
      <c r="AU4641" s="4"/>
      <c r="AW4641" s="4"/>
    </row>
    <row r="4642" spans="47:49" x14ac:dyDescent="0.35">
      <c r="AU4642" s="4"/>
      <c r="AW4642" s="4"/>
    </row>
    <row r="4643" spans="47:49" x14ac:dyDescent="0.35">
      <c r="AU4643" s="4"/>
      <c r="AW4643" s="4"/>
    </row>
    <row r="4644" spans="47:49" x14ac:dyDescent="0.35">
      <c r="AU4644" s="4"/>
      <c r="AW4644" s="4"/>
    </row>
    <row r="4645" spans="47:49" x14ac:dyDescent="0.35">
      <c r="AU4645" s="4"/>
      <c r="AW4645" s="4"/>
    </row>
    <row r="4646" spans="47:49" x14ac:dyDescent="0.35">
      <c r="AU4646" s="4"/>
      <c r="AW4646" s="4"/>
    </row>
    <row r="4647" spans="47:49" x14ac:dyDescent="0.35">
      <c r="AU4647" s="4"/>
      <c r="AW4647" s="4"/>
    </row>
    <row r="4648" spans="47:49" x14ac:dyDescent="0.35">
      <c r="AU4648" s="4"/>
      <c r="AW4648" s="4"/>
    </row>
    <row r="4649" spans="47:49" x14ac:dyDescent="0.35">
      <c r="AU4649" s="4"/>
      <c r="AW4649" s="4"/>
    </row>
    <row r="4650" spans="47:49" x14ac:dyDescent="0.35">
      <c r="AU4650" s="4"/>
      <c r="AW4650" s="4"/>
    </row>
    <row r="4651" spans="47:49" x14ac:dyDescent="0.35">
      <c r="AU4651" s="4"/>
      <c r="AW4651" s="4"/>
    </row>
    <row r="4652" spans="47:49" x14ac:dyDescent="0.35">
      <c r="AU4652" s="4"/>
      <c r="AW4652" s="4"/>
    </row>
    <row r="4653" spans="47:49" x14ac:dyDescent="0.35">
      <c r="AU4653" s="4"/>
      <c r="AW4653" s="4"/>
    </row>
    <row r="4654" spans="47:49" x14ac:dyDescent="0.35">
      <c r="AU4654" s="4"/>
      <c r="AW4654" s="4"/>
    </row>
    <row r="4655" spans="47:49" x14ac:dyDescent="0.35">
      <c r="AU4655" s="4"/>
      <c r="AW4655" s="4"/>
    </row>
    <row r="4656" spans="47:49" x14ac:dyDescent="0.35">
      <c r="AU4656" s="4"/>
      <c r="AW4656" s="4"/>
    </row>
    <row r="4657" spans="47:49" x14ac:dyDescent="0.35">
      <c r="AU4657" s="4"/>
      <c r="AW4657" s="4"/>
    </row>
    <row r="4658" spans="47:49" x14ac:dyDescent="0.35">
      <c r="AU4658" s="4"/>
      <c r="AW4658" s="4"/>
    </row>
    <row r="4659" spans="47:49" x14ac:dyDescent="0.35">
      <c r="AU4659" s="4"/>
      <c r="AW4659" s="4"/>
    </row>
    <row r="4660" spans="47:49" x14ac:dyDescent="0.35">
      <c r="AU4660" s="4"/>
      <c r="AW4660" s="4"/>
    </row>
    <row r="4661" spans="47:49" x14ac:dyDescent="0.35">
      <c r="AU4661" s="4"/>
      <c r="AW4661" s="4"/>
    </row>
    <row r="4662" spans="47:49" x14ac:dyDescent="0.35">
      <c r="AU4662" s="4"/>
      <c r="AW4662" s="4"/>
    </row>
    <row r="4663" spans="47:49" x14ac:dyDescent="0.35">
      <c r="AU4663" s="4"/>
      <c r="AW4663" s="4"/>
    </row>
    <row r="4664" spans="47:49" x14ac:dyDescent="0.35">
      <c r="AU4664" s="4"/>
      <c r="AW4664" s="4"/>
    </row>
    <row r="4665" spans="47:49" x14ac:dyDescent="0.35">
      <c r="AU4665" s="4"/>
      <c r="AW4665" s="4"/>
    </row>
    <row r="4666" spans="47:49" x14ac:dyDescent="0.35">
      <c r="AU4666" s="4"/>
      <c r="AW4666" s="4"/>
    </row>
    <row r="4667" spans="47:49" x14ac:dyDescent="0.35">
      <c r="AU4667" s="4"/>
      <c r="AW4667" s="4"/>
    </row>
    <row r="4668" spans="47:49" x14ac:dyDescent="0.35">
      <c r="AU4668" s="4"/>
      <c r="AW4668" s="4"/>
    </row>
    <row r="4669" spans="47:49" x14ac:dyDescent="0.35">
      <c r="AU4669" s="4"/>
      <c r="AW4669" s="4"/>
    </row>
    <row r="4670" spans="47:49" x14ac:dyDescent="0.35">
      <c r="AU4670" s="4"/>
      <c r="AW4670" s="4"/>
    </row>
    <row r="4671" spans="47:49" x14ac:dyDescent="0.35">
      <c r="AU4671" s="4"/>
      <c r="AW4671" s="4"/>
    </row>
    <row r="4672" spans="47:49" x14ac:dyDescent="0.35">
      <c r="AU4672" s="4"/>
      <c r="AW4672" s="4"/>
    </row>
    <row r="4673" spans="47:49" x14ac:dyDescent="0.35">
      <c r="AU4673" s="4"/>
      <c r="AW4673" s="4"/>
    </row>
    <row r="4674" spans="47:49" x14ac:dyDescent="0.35">
      <c r="AU4674" s="4"/>
      <c r="AW4674" s="4"/>
    </row>
    <row r="4675" spans="47:49" x14ac:dyDescent="0.35">
      <c r="AU4675" s="4"/>
      <c r="AW4675" s="4"/>
    </row>
    <row r="4676" spans="47:49" x14ac:dyDescent="0.35">
      <c r="AU4676" s="4"/>
      <c r="AW4676" s="4"/>
    </row>
    <row r="4677" spans="47:49" x14ac:dyDescent="0.35">
      <c r="AU4677" s="4"/>
      <c r="AW4677" s="4"/>
    </row>
    <row r="4678" spans="47:49" x14ac:dyDescent="0.35">
      <c r="AU4678" s="4"/>
      <c r="AW4678" s="4"/>
    </row>
    <row r="4679" spans="47:49" x14ac:dyDescent="0.35">
      <c r="AU4679" s="4"/>
      <c r="AW4679" s="4"/>
    </row>
    <row r="4680" spans="47:49" x14ac:dyDescent="0.35">
      <c r="AU4680" s="4"/>
      <c r="AW4680" s="4"/>
    </row>
    <row r="4681" spans="47:49" x14ac:dyDescent="0.35">
      <c r="AU4681" s="4"/>
      <c r="AW4681" s="4"/>
    </row>
    <row r="4682" spans="47:49" x14ac:dyDescent="0.35">
      <c r="AU4682" s="4"/>
      <c r="AW4682" s="4"/>
    </row>
    <row r="4683" spans="47:49" x14ac:dyDescent="0.35">
      <c r="AU4683" s="4"/>
      <c r="AW4683" s="4"/>
    </row>
    <row r="4684" spans="47:49" x14ac:dyDescent="0.35">
      <c r="AU4684" s="4"/>
      <c r="AW4684" s="4"/>
    </row>
    <row r="4685" spans="47:49" x14ac:dyDescent="0.35">
      <c r="AU4685" s="4"/>
      <c r="AW4685" s="4"/>
    </row>
    <row r="4686" spans="47:49" x14ac:dyDescent="0.35">
      <c r="AU4686" s="4"/>
      <c r="AW4686" s="4"/>
    </row>
    <row r="4687" spans="47:49" x14ac:dyDescent="0.35">
      <c r="AU4687" s="4"/>
      <c r="AW4687" s="4"/>
    </row>
    <row r="4688" spans="47:49" x14ac:dyDescent="0.35">
      <c r="AU4688" s="4"/>
      <c r="AW4688" s="4"/>
    </row>
    <row r="4689" spans="47:49" x14ac:dyDescent="0.35">
      <c r="AU4689" s="4"/>
      <c r="AW4689" s="4"/>
    </row>
    <row r="4690" spans="47:49" x14ac:dyDescent="0.35">
      <c r="AU4690" s="4"/>
      <c r="AW4690" s="4"/>
    </row>
    <row r="4691" spans="47:49" x14ac:dyDescent="0.35">
      <c r="AU4691" s="4"/>
      <c r="AW4691" s="4"/>
    </row>
    <row r="4692" spans="47:49" x14ac:dyDescent="0.35">
      <c r="AU4692" s="4"/>
      <c r="AW4692" s="4"/>
    </row>
    <row r="4693" spans="47:49" x14ac:dyDescent="0.35">
      <c r="AU4693" s="4"/>
      <c r="AW4693" s="4"/>
    </row>
    <row r="4694" spans="47:49" x14ac:dyDescent="0.35">
      <c r="AU4694" s="4"/>
      <c r="AW4694" s="4"/>
    </row>
    <row r="4695" spans="47:49" x14ac:dyDescent="0.35">
      <c r="AU4695" s="4"/>
      <c r="AW4695" s="4"/>
    </row>
    <row r="4696" spans="47:49" x14ac:dyDescent="0.35">
      <c r="AU4696" s="4"/>
      <c r="AW4696" s="4"/>
    </row>
    <row r="4697" spans="47:49" x14ac:dyDescent="0.35">
      <c r="AU4697" s="4"/>
      <c r="AW4697" s="4"/>
    </row>
    <row r="4698" spans="47:49" x14ac:dyDescent="0.35">
      <c r="AU4698" s="4"/>
      <c r="AW4698" s="4"/>
    </row>
    <row r="4699" spans="47:49" x14ac:dyDescent="0.35">
      <c r="AU4699" s="4"/>
      <c r="AW4699" s="4"/>
    </row>
    <row r="4700" spans="47:49" x14ac:dyDescent="0.35">
      <c r="AU4700" s="4"/>
      <c r="AW4700" s="4"/>
    </row>
    <row r="4701" spans="47:49" x14ac:dyDescent="0.35">
      <c r="AU4701" s="4"/>
      <c r="AW4701" s="4"/>
    </row>
    <row r="4702" spans="47:49" x14ac:dyDescent="0.35">
      <c r="AU4702" s="4"/>
      <c r="AW4702" s="4"/>
    </row>
    <row r="4703" spans="47:49" x14ac:dyDescent="0.35">
      <c r="AU4703" s="4"/>
      <c r="AW4703" s="4"/>
    </row>
    <row r="4704" spans="47:49" x14ac:dyDescent="0.35">
      <c r="AU4704" s="4"/>
      <c r="AW4704" s="4"/>
    </row>
    <row r="4705" spans="47:49" x14ac:dyDescent="0.35">
      <c r="AU4705" s="4"/>
      <c r="AW4705" s="4"/>
    </row>
    <row r="4706" spans="47:49" x14ac:dyDescent="0.35">
      <c r="AU4706" s="4"/>
      <c r="AW4706" s="4"/>
    </row>
    <row r="4707" spans="47:49" x14ac:dyDescent="0.35">
      <c r="AU4707" s="4"/>
      <c r="AW4707" s="4"/>
    </row>
    <row r="4708" spans="47:49" x14ac:dyDescent="0.35">
      <c r="AU4708" s="4"/>
      <c r="AW4708" s="4"/>
    </row>
    <row r="4709" spans="47:49" x14ac:dyDescent="0.35">
      <c r="AU4709" s="4"/>
      <c r="AW4709" s="4"/>
    </row>
    <row r="4710" spans="47:49" x14ac:dyDescent="0.35">
      <c r="AU4710" s="4"/>
      <c r="AW4710" s="4"/>
    </row>
    <row r="4711" spans="47:49" x14ac:dyDescent="0.35">
      <c r="AU4711" s="4"/>
      <c r="AW4711" s="4"/>
    </row>
    <row r="4712" spans="47:49" x14ac:dyDescent="0.35">
      <c r="AU4712" s="4"/>
      <c r="AW4712" s="4"/>
    </row>
    <row r="4713" spans="47:49" x14ac:dyDescent="0.35">
      <c r="AU4713" s="4"/>
      <c r="AW4713" s="4"/>
    </row>
    <row r="4714" spans="47:49" x14ac:dyDescent="0.35">
      <c r="AU4714" s="4"/>
      <c r="AW4714" s="4"/>
    </row>
    <row r="4715" spans="47:49" x14ac:dyDescent="0.35">
      <c r="AU4715" s="4"/>
      <c r="AW4715" s="4"/>
    </row>
    <row r="4716" spans="47:49" x14ac:dyDescent="0.35">
      <c r="AU4716" s="4"/>
      <c r="AW4716" s="4"/>
    </row>
    <row r="4717" spans="47:49" x14ac:dyDescent="0.35">
      <c r="AU4717" s="4"/>
      <c r="AW4717" s="4"/>
    </row>
    <row r="4718" spans="47:49" x14ac:dyDescent="0.35">
      <c r="AU4718" s="4"/>
      <c r="AW4718" s="4"/>
    </row>
    <row r="4719" spans="47:49" x14ac:dyDescent="0.35">
      <c r="AU4719" s="4"/>
      <c r="AW4719" s="4"/>
    </row>
    <row r="4720" spans="47:49" x14ac:dyDescent="0.35">
      <c r="AU4720" s="4"/>
      <c r="AW4720" s="4"/>
    </row>
    <row r="4721" spans="47:49" x14ac:dyDescent="0.35">
      <c r="AU4721" s="4"/>
      <c r="AW4721" s="4"/>
    </row>
    <row r="4722" spans="47:49" x14ac:dyDescent="0.35">
      <c r="AU4722" s="4"/>
      <c r="AW4722" s="4"/>
    </row>
    <row r="4723" spans="47:49" x14ac:dyDescent="0.35">
      <c r="AU4723" s="4"/>
      <c r="AW4723" s="4"/>
    </row>
    <row r="4724" spans="47:49" x14ac:dyDescent="0.35">
      <c r="AU4724" s="4"/>
      <c r="AW4724" s="4"/>
    </row>
    <row r="4725" spans="47:49" x14ac:dyDescent="0.35">
      <c r="AU4725" s="4"/>
      <c r="AW4725" s="4"/>
    </row>
    <row r="4726" spans="47:49" x14ac:dyDescent="0.35">
      <c r="AU4726" s="4"/>
      <c r="AW4726" s="4"/>
    </row>
    <row r="4727" spans="47:49" x14ac:dyDescent="0.35">
      <c r="AU4727" s="4"/>
      <c r="AW4727" s="4"/>
    </row>
    <row r="4728" spans="47:49" x14ac:dyDescent="0.35">
      <c r="AU4728" s="4"/>
      <c r="AW4728" s="4"/>
    </row>
    <row r="4729" spans="47:49" x14ac:dyDescent="0.35">
      <c r="AU4729" s="4"/>
      <c r="AW4729" s="4"/>
    </row>
    <row r="4730" spans="47:49" x14ac:dyDescent="0.35">
      <c r="AU4730" s="4"/>
      <c r="AW4730" s="4"/>
    </row>
    <row r="4731" spans="47:49" x14ac:dyDescent="0.35">
      <c r="AU4731" s="4"/>
      <c r="AW4731" s="4"/>
    </row>
    <row r="4732" spans="47:49" x14ac:dyDescent="0.35">
      <c r="AU4732" s="4"/>
      <c r="AW4732" s="4"/>
    </row>
    <row r="4733" spans="47:49" x14ac:dyDescent="0.35">
      <c r="AU4733" s="4"/>
      <c r="AW4733" s="4"/>
    </row>
    <row r="4734" spans="47:49" x14ac:dyDescent="0.35">
      <c r="AU4734" s="4"/>
      <c r="AW4734" s="4"/>
    </row>
    <row r="4735" spans="47:49" x14ac:dyDescent="0.35">
      <c r="AU4735" s="4"/>
      <c r="AW4735" s="4"/>
    </row>
    <row r="4736" spans="47:49" x14ac:dyDescent="0.35">
      <c r="AU4736" s="4"/>
      <c r="AW4736" s="4"/>
    </row>
    <row r="4737" spans="47:49" x14ac:dyDescent="0.35">
      <c r="AU4737" s="4"/>
      <c r="AW4737" s="4"/>
    </row>
    <row r="4738" spans="47:49" x14ac:dyDescent="0.35">
      <c r="AU4738" s="4"/>
      <c r="AW4738" s="4"/>
    </row>
    <row r="4739" spans="47:49" x14ac:dyDescent="0.35">
      <c r="AU4739" s="4"/>
      <c r="AW4739" s="4"/>
    </row>
    <row r="4740" spans="47:49" x14ac:dyDescent="0.35">
      <c r="AU4740" s="4"/>
      <c r="AW4740" s="4"/>
    </row>
    <row r="4741" spans="47:49" x14ac:dyDescent="0.35">
      <c r="AU4741" s="4"/>
      <c r="AW4741" s="4"/>
    </row>
    <row r="4742" spans="47:49" x14ac:dyDescent="0.35">
      <c r="AU4742" s="4"/>
      <c r="AW4742" s="4"/>
    </row>
    <row r="4743" spans="47:49" x14ac:dyDescent="0.35">
      <c r="AU4743" s="4"/>
      <c r="AW4743" s="4"/>
    </row>
    <row r="4744" spans="47:49" x14ac:dyDescent="0.35">
      <c r="AU4744" s="4"/>
      <c r="AW4744" s="4"/>
    </row>
    <row r="4745" spans="47:49" x14ac:dyDescent="0.35">
      <c r="AU4745" s="4"/>
      <c r="AW4745" s="4"/>
    </row>
    <row r="4746" spans="47:49" x14ac:dyDescent="0.35">
      <c r="AU4746" s="4"/>
      <c r="AW4746" s="4"/>
    </row>
    <row r="4747" spans="47:49" x14ac:dyDescent="0.35">
      <c r="AU4747" s="4"/>
      <c r="AW4747" s="4"/>
    </row>
    <row r="4748" spans="47:49" x14ac:dyDescent="0.35">
      <c r="AU4748" s="4"/>
      <c r="AW4748" s="4"/>
    </row>
    <row r="4749" spans="47:49" x14ac:dyDescent="0.35">
      <c r="AU4749" s="4"/>
      <c r="AW4749" s="4"/>
    </row>
    <row r="4750" spans="47:49" x14ac:dyDescent="0.35">
      <c r="AU4750" s="4"/>
      <c r="AW4750" s="4"/>
    </row>
    <row r="4751" spans="47:49" x14ac:dyDescent="0.35">
      <c r="AU4751" s="4"/>
      <c r="AW4751" s="4"/>
    </row>
    <row r="4752" spans="47:49" x14ac:dyDescent="0.35">
      <c r="AU4752" s="4"/>
      <c r="AW4752" s="4"/>
    </row>
    <row r="4753" spans="47:49" x14ac:dyDescent="0.35">
      <c r="AU4753" s="4"/>
      <c r="AW4753" s="4"/>
    </row>
    <row r="4754" spans="47:49" x14ac:dyDescent="0.35">
      <c r="AU4754" s="4"/>
      <c r="AW4754" s="4"/>
    </row>
    <row r="4755" spans="47:49" x14ac:dyDescent="0.35">
      <c r="AU4755" s="4"/>
      <c r="AW4755" s="4"/>
    </row>
    <row r="4756" spans="47:49" x14ac:dyDescent="0.35">
      <c r="AU4756" s="4"/>
      <c r="AW4756" s="4"/>
    </row>
    <row r="4757" spans="47:49" x14ac:dyDescent="0.35">
      <c r="AU4757" s="4"/>
      <c r="AW4757" s="4"/>
    </row>
    <row r="4758" spans="47:49" x14ac:dyDescent="0.35">
      <c r="AU4758" s="4"/>
      <c r="AW4758" s="4"/>
    </row>
    <row r="4759" spans="47:49" x14ac:dyDescent="0.35">
      <c r="AU4759" s="4"/>
      <c r="AW4759" s="4"/>
    </row>
    <row r="4760" spans="47:49" x14ac:dyDescent="0.35">
      <c r="AU4760" s="4"/>
      <c r="AW4760" s="4"/>
    </row>
    <row r="4761" spans="47:49" x14ac:dyDescent="0.35">
      <c r="AU4761" s="4"/>
      <c r="AW4761" s="4"/>
    </row>
    <row r="4762" spans="47:49" x14ac:dyDescent="0.35">
      <c r="AU4762" s="4"/>
      <c r="AW4762" s="4"/>
    </row>
    <row r="4763" spans="47:49" x14ac:dyDescent="0.35">
      <c r="AU4763" s="4"/>
      <c r="AW4763" s="4"/>
    </row>
    <row r="4764" spans="47:49" x14ac:dyDescent="0.35">
      <c r="AU4764" s="4"/>
      <c r="AW4764" s="4"/>
    </row>
    <row r="4765" spans="47:49" x14ac:dyDescent="0.35">
      <c r="AU4765" s="4"/>
      <c r="AW4765" s="4"/>
    </row>
    <row r="4766" spans="47:49" x14ac:dyDescent="0.35">
      <c r="AU4766" s="4"/>
      <c r="AW4766" s="4"/>
    </row>
    <row r="4767" spans="47:49" x14ac:dyDescent="0.35">
      <c r="AU4767" s="4"/>
      <c r="AW4767" s="4"/>
    </row>
    <row r="4768" spans="47:49" x14ac:dyDescent="0.35">
      <c r="AU4768" s="4"/>
      <c r="AW4768" s="4"/>
    </row>
    <row r="4769" spans="47:49" x14ac:dyDescent="0.35">
      <c r="AU4769" s="4"/>
      <c r="AW4769" s="4"/>
    </row>
    <row r="4770" spans="47:49" x14ac:dyDescent="0.35">
      <c r="AU4770" s="4"/>
      <c r="AW4770" s="4"/>
    </row>
    <row r="4771" spans="47:49" x14ac:dyDescent="0.35">
      <c r="AU4771" s="4"/>
      <c r="AW4771" s="4"/>
    </row>
    <row r="4772" spans="47:49" x14ac:dyDescent="0.35">
      <c r="AU4772" s="4"/>
      <c r="AW4772" s="4"/>
    </row>
    <row r="4773" spans="47:49" x14ac:dyDescent="0.35">
      <c r="AU4773" s="4"/>
      <c r="AW4773" s="4"/>
    </row>
    <row r="4774" spans="47:49" x14ac:dyDescent="0.35">
      <c r="AU4774" s="4"/>
      <c r="AW4774" s="4"/>
    </row>
    <row r="4775" spans="47:49" x14ac:dyDescent="0.35">
      <c r="AU4775" s="4"/>
      <c r="AW4775" s="4"/>
    </row>
    <row r="4776" spans="47:49" x14ac:dyDescent="0.35">
      <c r="AU4776" s="4"/>
      <c r="AW4776" s="4"/>
    </row>
    <row r="4777" spans="47:49" x14ac:dyDescent="0.35">
      <c r="AU4777" s="4"/>
      <c r="AW4777" s="4"/>
    </row>
    <row r="4778" spans="47:49" x14ac:dyDescent="0.35">
      <c r="AU4778" s="4"/>
      <c r="AW4778" s="4"/>
    </row>
    <row r="4779" spans="47:49" x14ac:dyDescent="0.35">
      <c r="AU4779" s="4"/>
      <c r="AW4779" s="4"/>
    </row>
    <row r="4780" spans="47:49" x14ac:dyDescent="0.35">
      <c r="AU4780" s="4"/>
      <c r="AW4780" s="4"/>
    </row>
    <row r="4781" spans="47:49" x14ac:dyDescent="0.35">
      <c r="AU4781" s="4"/>
      <c r="AW4781" s="4"/>
    </row>
    <row r="4782" spans="47:49" x14ac:dyDescent="0.35">
      <c r="AU4782" s="4"/>
      <c r="AW4782" s="4"/>
    </row>
    <row r="4783" spans="47:49" x14ac:dyDescent="0.35">
      <c r="AU4783" s="4"/>
      <c r="AW4783" s="4"/>
    </row>
    <row r="4784" spans="47:49" x14ac:dyDescent="0.35">
      <c r="AU4784" s="4"/>
      <c r="AW4784" s="4"/>
    </row>
    <row r="4785" spans="47:49" x14ac:dyDescent="0.35">
      <c r="AU4785" s="4"/>
      <c r="AW4785" s="4"/>
    </row>
    <row r="4786" spans="47:49" x14ac:dyDescent="0.35">
      <c r="AU4786" s="4"/>
      <c r="AW4786" s="4"/>
    </row>
    <row r="4787" spans="47:49" x14ac:dyDescent="0.35">
      <c r="AU4787" s="4"/>
      <c r="AW4787" s="4"/>
    </row>
    <row r="4788" spans="47:49" x14ac:dyDescent="0.35">
      <c r="AU4788" s="4"/>
      <c r="AW4788" s="4"/>
    </row>
    <row r="4789" spans="47:49" x14ac:dyDescent="0.35">
      <c r="AU4789" s="4"/>
      <c r="AW4789" s="4"/>
    </row>
    <row r="4790" spans="47:49" x14ac:dyDescent="0.35">
      <c r="AU4790" s="4"/>
      <c r="AW4790" s="4"/>
    </row>
    <row r="4791" spans="47:49" x14ac:dyDescent="0.35">
      <c r="AU4791" s="4"/>
      <c r="AW4791" s="4"/>
    </row>
    <row r="4792" spans="47:49" x14ac:dyDescent="0.35">
      <c r="AU4792" s="4"/>
      <c r="AW4792" s="4"/>
    </row>
    <row r="4793" spans="47:49" x14ac:dyDescent="0.35">
      <c r="AU4793" s="4"/>
      <c r="AW4793" s="4"/>
    </row>
    <row r="4794" spans="47:49" x14ac:dyDescent="0.35">
      <c r="AU4794" s="4"/>
      <c r="AW4794" s="4"/>
    </row>
    <row r="4795" spans="47:49" x14ac:dyDescent="0.35">
      <c r="AU4795" s="4"/>
      <c r="AW4795" s="4"/>
    </row>
    <row r="4796" spans="47:49" x14ac:dyDescent="0.35">
      <c r="AU4796" s="4"/>
      <c r="AW4796" s="4"/>
    </row>
    <row r="4797" spans="47:49" x14ac:dyDescent="0.35">
      <c r="AU4797" s="4"/>
      <c r="AW4797" s="4"/>
    </row>
    <row r="4798" spans="47:49" x14ac:dyDescent="0.35">
      <c r="AU4798" s="4"/>
      <c r="AW4798" s="4"/>
    </row>
    <row r="4799" spans="47:49" x14ac:dyDescent="0.35">
      <c r="AU4799" s="4"/>
      <c r="AW4799" s="4"/>
    </row>
    <row r="4800" spans="47:49" x14ac:dyDescent="0.35">
      <c r="AU4800" s="4"/>
      <c r="AW4800" s="4"/>
    </row>
    <row r="4801" spans="47:49" x14ac:dyDescent="0.35">
      <c r="AU4801" s="4"/>
      <c r="AW4801" s="4"/>
    </row>
    <row r="4802" spans="47:49" x14ac:dyDescent="0.35">
      <c r="AU4802" s="4"/>
      <c r="AW4802" s="4"/>
    </row>
    <row r="4803" spans="47:49" x14ac:dyDescent="0.35">
      <c r="AU4803" s="4"/>
      <c r="AW4803" s="4"/>
    </row>
    <row r="4804" spans="47:49" x14ac:dyDescent="0.35">
      <c r="AU4804" s="4"/>
      <c r="AW4804" s="4"/>
    </row>
    <row r="4805" spans="47:49" x14ac:dyDescent="0.35">
      <c r="AU4805" s="4"/>
      <c r="AW4805" s="4"/>
    </row>
    <row r="4806" spans="47:49" x14ac:dyDescent="0.35">
      <c r="AU4806" s="4"/>
      <c r="AW4806" s="4"/>
    </row>
    <row r="4807" spans="47:49" x14ac:dyDescent="0.35">
      <c r="AU4807" s="4"/>
      <c r="AW4807" s="4"/>
    </row>
    <row r="4808" spans="47:49" x14ac:dyDescent="0.35">
      <c r="AU4808" s="4"/>
      <c r="AW4808" s="4"/>
    </row>
    <row r="4809" spans="47:49" x14ac:dyDescent="0.35">
      <c r="AU4809" s="4"/>
      <c r="AW4809" s="4"/>
    </row>
    <row r="4810" spans="47:49" x14ac:dyDescent="0.35">
      <c r="AU4810" s="4"/>
      <c r="AW4810" s="4"/>
    </row>
    <row r="4811" spans="47:49" x14ac:dyDescent="0.35">
      <c r="AU4811" s="4"/>
      <c r="AW4811" s="4"/>
    </row>
    <row r="4812" spans="47:49" x14ac:dyDescent="0.35">
      <c r="AU4812" s="4"/>
      <c r="AW4812" s="4"/>
    </row>
    <row r="4813" spans="47:49" x14ac:dyDescent="0.35">
      <c r="AU4813" s="4"/>
      <c r="AW4813" s="4"/>
    </row>
    <row r="4814" spans="47:49" x14ac:dyDescent="0.35">
      <c r="AU4814" s="4"/>
      <c r="AW4814" s="4"/>
    </row>
    <row r="4815" spans="47:49" x14ac:dyDescent="0.35">
      <c r="AU4815" s="4"/>
      <c r="AW4815" s="4"/>
    </row>
    <row r="4816" spans="47:49" x14ac:dyDescent="0.35">
      <c r="AU4816" s="4"/>
      <c r="AW4816" s="4"/>
    </row>
    <row r="4817" spans="47:49" x14ac:dyDescent="0.35">
      <c r="AU4817" s="4"/>
      <c r="AW4817" s="4"/>
    </row>
    <row r="4818" spans="47:49" x14ac:dyDescent="0.35">
      <c r="AU4818" s="4"/>
      <c r="AW4818" s="4"/>
    </row>
    <row r="4819" spans="47:49" x14ac:dyDescent="0.35">
      <c r="AU4819" s="4"/>
      <c r="AW4819" s="4"/>
    </row>
    <row r="4820" spans="47:49" x14ac:dyDescent="0.35">
      <c r="AU4820" s="4"/>
      <c r="AW4820" s="4"/>
    </row>
    <row r="4821" spans="47:49" x14ac:dyDescent="0.35">
      <c r="AU4821" s="4"/>
      <c r="AW4821" s="4"/>
    </row>
    <row r="4822" spans="47:49" x14ac:dyDescent="0.35">
      <c r="AU4822" s="4"/>
      <c r="AW4822" s="4"/>
    </row>
    <row r="4823" spans="47:49" x14ac:dyDescent="0.35">
      <c r="AU4823" s="4"/>
      <c r="AW4823" s="4"/>
    </row>
    <row r="4824" spans="47:49" x14ac:dyDescent="0.35">
      <c r="AU4824" s="4"/>
      <c r="AW4824" s="4"/>
    </row>
    <row r="4825" spans="47:49" x14ac:dyDescent="0.35">
      <c r="AU4825" s="4"/>
      <c r="AW4825" s="4"/>
    </row>
    <row r="4826" spans="47:49" x14ac:dyDescent="0.35">
      <c r="AU4826" s="4"/>
      <c r="AW4826" s="4"/>
    </row>
    <row r="4827" spans="47:49" x14ac:dyDescent="0.35">
      <c r="AU4827" s="4"/>
      <c r="AW4827" s="4"/>
    </row>
    <row r="4828" spans="47:49" x14ac:dyDescent="0.35">
      <c r="AU4828" s="4"/>
      <c r="AW4828" s="4"/>
    </row>
    <row r="4829" spans="47:49" x14ac:dyDescent="0.35">
      <c r="AU4829" s="4"/>
      <c r="AW4829" s="4"/>
    </row>
    <row r="4830" spans="47:49" x14ac:dyDescent="0.35">
      <c r="AU4830" s="4"/>
      <c r="AW4830" s="4"/>
    </row>
    <row r="4831" spans="47:49" x14ac:dyDescent="0.35">
      <c r="AU4831" s="4"/>
      <c r="AW4831" s="4"/>
    </row>
    <row r="4832" spans="47:49" x14ac:dyDescent="0.35">
      <c r="AU4832" s="4"/>
      <c r="AW4832" s="4"/>
    </row>
    <row r="4833" spans="47:49" x14ac:dyDescent="0.35">
      <c r="AU4833" s="4"/>
      <c r="AW4833" s="4"/>
    </row>
    <row r="4834" spans="47:49" x14ac:dyDescent="0.35">
      <c r="AU4834" s="4"/>
      <c r="AW4834" s="4"/>
    </row>
    <row r="4835" spans="47:49" x14ac:dyDescent="0.35">
      <c r="AU4835" s="4"/>
      <c r="AW4835" s="4"/>
    </row>
    <row r="4836" spans="47:49" x14ac:dyDescent="0.35">
      <c r="AU4836" s="4"/>
      <c r="AW4836" s="4"/>
    </row>
    <row r="4837" spans="47:49" x14ac:dyDescent="0.35">
      <c r="AU4837" s="4"/>
      <c r="AW4837" s="4"/>
    </row>
    <row r="4838" spans="47:49" x14ac:dyDescent="0.35">
      <c r="AU4838" s="4"/>
      <c r="AW4838" s="4"/>
    </row>
    <row r="4839" spans="47:49" x14ac:dyDescent="0.35">
      <c r="AU4839" s="4"/>
      <c r="AW4839" s="4"/>
    </row>
    <row r="4840" spans="47:49" x14ac:dyDescent="0.35">
      <c r="AU4840" s="4"/>
      <c r="AW4840" s="4"/>
    </row>
    <row r="4841" spans="47:49" x14ac:dyDescent="0.35">
      <c r="AU4841" s="4"/>
      <c r="AW4841" s="4"/>
    </row>
    <row r="4842" spans="47:49" x14ac:dyDescent="0.35">
      <c r="AU4842" s="4"/>
      <c r="AW4842" s="4"/>
    </row>
    <row r="4843" spans="47:49" x14ac:dyDescent="0.35">
      <c r="AU4843" s="4"/>
      <c r="AW4843" s="4"/>
    </row>
    <row r="4844" spans="47:49" x14ac:dyDescent="0.35">
      <c r="AU4844" s="4"/>
      <c r="AW4844" s="4"/>
    </row>
    <row r="4845" spans="47:49" x14ac:dyDescent="0.35">
      <c r="AU4845" s="4"/>
      <c r="AW4845" s="4"/>
    </row>
    <row r="4846" spans="47:49" x14ac:dyDescent="0.35">
      <c r="AU4846" s="4"/>
      <c r="AW4846" s="4"/>
    </row>
    <row r="4847" spans="47:49" x14ac:dyDescent="0.35">
      <c r="AU4847" s="4"/>
      <c r="AW4847" s="4"/>
    </row>
    <row r="4848" spans="47:49" x14ac:dyDescent="0.35">
      <c r="AU4848" s="4"/>
      <c r="AW4848" s="4"/>
    </row>
    <row r="4849" spans="47:49" x14ac:dyDescent="0.35">
      <c r="AU4849" s="4"/>
      <c r="AW4849" s="4"/>
    </row>
    <row r="4850" spans="47:49" x14ac:dyDescent="0.35">
      <c r="AU4850" s="4"/>
      <c r="AW4850" s="4"/>
    </row>
    <row r="4851" spans="47:49" x14ac:dyDescent="0.35">
      <c r="AU4851" s="4"/>
      <c r="AW4851" s="4"/>
    </row>
    <row r="4852" spans="47:49" x14ac:dyDescent="0.35">
      <c r="AU4852" s="4"/>
      <c r="AW4852" s="4"/>
    </row>
    <row r="4853" spans="47:49" x14ac:dyDescent="0.35">
      <c r="AU4853" s="4"/>
      <c r="AW4853" s="4"/>
    </row>
    <row r="4854" spans="47:49" x14ac:dyDescent="0.35">
      <c r="AU4854" s="4"/>
      <c r="AW4854" s="4"/>
    </row>
    <row r="4855" spans="47:49" x14ac:dyDescent="0.35">
      <c r="AU4855" s="4"/>
      <c r="AW4855" s="4"/>
    </row>
    <row r="4856" spans="47:49" x14ac:dyDescent="0.35">
      <c r="AU4856" s="4"/>
      <c r="AW4856" s="4"/>
    </row>
    <row r="4857" spans="47:49" x14ac:dyDescent="0.35">
      <c r="AU4857" s="4"/>
      <c r="AW4857" s="4"/>
    </row>
    <row r="4858" spans="47:49" x14ac:dyDescent="0.35">
      <c r="AU4858" s="4"/>
      <c r="AW4858" s="4"/>
    </row>
    <row r="4859" spans="47:49" x14ac:dyDescent="0.35">
      <c r="AU4859" s="4"/>
      <c r="AW4859" s="4"/>
    </row>
    <row r="4860" spans="47:49" x14ac:dyDescent="0.35">
      <c r="AU4860" s="4"/>
      <c r="AW4860" s="4"/>
    </row>
    <row r="4861" spans="47:49" x14ac:dyDescent="0.35">
      <c r="AU4861" s="4"/>
      <c r="AW4861" s="4"/>
    </row>
    <row r="4862" spans="47:49" x14ac:dyDescent="0.35">
      <c r="AU4862" s="4"/>
      <c r="AW4862" s="4"/>
    </row>
    <row r="4863" spans="47:49" x14ac:dyDescent="0.35">
      <c r="AU4863" s="4"/>
      <c r="AW4863" s="4"/>
    </row>
    <row r="4864" spans="47:49" x14ac:dyDescent="0.35">
      <c r="AU4864" s="4"/>
      <c r="AW4864" s="4"/>
    </row>
    <row r="4865" spans="47:49" x14ac:dyDescent="0.35">
      <c r="AU4865" s="4"/>
      <c r="AW4865" s="4"/>
    </row>
    <row r="4866" spans="47:49" x14ac:dyDescent="0.35">
      <c r="AU4866" s="4"/>
      <c r="AW4866" s="4"/>
    </row>
    <row r="4867" spans="47:49" x14ac:dyDescent="0.35">
      <c r="AU4867" s="4"/>
      <c r="AW4867" s="4"/>
    </row>
    <row r="4868" spans="47:49" x14ac:dyDescent="0.35">
      <c r="AU4868" s="4"/>
      <c r="AW4868" s="4"/>
    </row>
    <row r="4869" spans="47:49" x14ac:dyDescent="0.35">
      <c r="AU4869" s="4"/>
      <c r="AW4869" s="4"/>
    </row>
    <row r="4870" spans="47:49" x14ac:dyDescent="0.35">
      <c r="AU4870" s="4"/>
      <c r="AW4870" s="4"/>
    </row>
    <row r="4871" spans="47:49" x14ac:dyDescent="0.35">
      <c r="AU4871" s="4"/>
      <c r="AW4871" s="4"/>
    </row>
    <row r="4872" spans="47:49" x14ac:dyDescent="0.35">
      <c r="AU4872" s="4"/>
      <c r="AW4872" s="4"/>
    </row>
    <row r="4873" spans="47:49" x14ac:dyDescent="0.35">
      <c r="AU4873" s="4"/>
      <c r="AW4873" s="4"/>
    </row>
    <row r="4874" spans="47:49" x14ac:dyDescent="0.35">
      <c r="AU4874" s="4"/>
      <c r="AW4874" s="4"/>
    </row>
    <row r="4875" spans="47:49" x14ac:dyDescent="0.35">
      <c r="AU4875" s="4"/>
      <c r="AW4875" s="4"/>
    </row>
    <row r="4876" spans="47:49" x14ac:dyDescent="0.35">
      <c r="AU4876" s="4"/>
      <c r="AW4876" s="4"/>
    </row>
    <row r="4877" spans="47:49" x14ac:dyDescent="0.35">
      <c r="AU4877" s="4"/>
      <c r="AW4877" s="4"/>
    </row>
    <row r="4878" spans="47:49" x14ac:dyDescent="0.35">
      <c r="AU4878" s="4"/>
      <c r="AW4878" s="4"/>
    </row>
    <row r="4879" spans="47:49" x14ac:dyDescent="0.35">
      <c r="AU4879" s="4"/>
      <c r="AW4879" s="4"/>
    </row>
    <row r="4880" spans="47:49" x14ac:dyDescent="0.35">
      <c r="AU4880" s="4"/>
      <c r="AW4880" s="4"/>
    </row>
    <row r="4881" spans="47:49" x14ac:dyDescent="0.35">
      <c r="AU4881" s="4"/>
      <c r="AW4881" s="4"/>
    </row>
    <row r="4882" spans="47:49" x14ac:dyDescent="0.35">
      <c r="AU4882" s="4"/>
      <c r="AW4882" s="4"/>
    </row>
    <row r="4883" spans="47:49" x14ac:dyDescent="0.35">
      <c r="AU4883" s="4"/>
      <c r="AW4883" s="4"/>
    </row>
    <row r="4884" spans="47:49" x14ac:dyDescent="0.35">
      <c r="AU4884" s="4"/>
      <c r="AW4884" s="4"/>
    </row>
    <row r="4885" spans="47:49" x14ac:dyDescent="0.35">
      <c r="AU4885" s="4"/>
      <c r="AW4885" s="4"/>
    </row>
    <row r="4886" spans="47:49" x14ac:dyDescent="0.35">
      <c r="AU4886" s="4"/>
      <c r="AW4886" s="4"/>
    </row>
    <row r="4887" spans="47:49" x14ac:dyDescent="0.35">
      <c r="AU4887" s="4"/>
      <c r="AW4887" s="4"/>
    </row>
    <row r="4888" spans="47:49" x14ac:dyDescent="0.35">
      <c r="AU4888" s="4"/>
      <c r="AW4888" s="4"/>
    </row>
    <row r="4889" spans="47:49" x14ac:dyDescent="0.35">
      <c r="AU4889" s="4"/>
      <c r="AW4889" s="4"/>
    </row>
    <row r="4890" spans="47:49" x14ac:dyDescent="0.35">
      <c r="AU4890" s="4"/>
      <c r="AW4890" s="4"/>
    </row>
    <row r="4891" spans="47:49" x14ac:dyDescent="0.35">
      <c r="AU4891" s="4"/>
      <c r="AW4891" s="4"/>
    </row>
    <row r="4892" spans="47:49" x14ac:dyDescent="0.35">
      <c r="AU4892" s="4"/>
      <c r="AW4892" s="4"/>
    </row>
    <row r="4893" spans="47:49" x14ac:dyDescent="0.35">
      <c r="AU4893" s="4"/>
      <c r="AW4893" s="4"/>
    </row>
    <row r="4894" spans="47:49" x14ac:dyDescent="0.35">
      <c r="AU4894" s="4"/>
      <c r="AW4894" s="4"/>
    </row>
    <row r="4895" spans="47:49" x14ac:dyDescent="0.35">
      <c r="AU4895" s="4"/>
      <c r="AW4895" s="4"/>
    </row>
    <row r="4896" spans="47:49" x14ac:dyDescent="0.35">
      <c r="AU4896" s="4"/>
      <c r="AW4896" s="4"/>
    </row>
    <row r="4897" spans="47:49" x14ac:dyDescent="0.35">
      <c r="AU4897" s="4"/>
      <c r="AW4897" s="4"/>
    </row>
    <row r="4898" spans="47:49" x14ac:dyDescent="0.35">
      <c r="AU4898" s="4"/>
      <c r="AW4898" s="4"/>
    </row>
    <row r="4899" spans="47:49" x14ac:dyDescent="0.35">
      <c r="AU4899" s="4"/>
      <c r="AW4899" s="4"/>
    </row>
    <row r="4900" spans="47:49" x14ac:dyDescent="0.35">
      <c r="AU4900" s="4"/>
      <c r="AW4900" s="4"/>
    </row>
    <row r="4901" spans="47:49" x14ac:dyDescent="0.35">
      <c r="AU4901" s="4"/>
      <c r="AW4901" s="4"/>
    </row>
    <row r="4902" spans="47:49" x14ac:dyDescent="0.35">
      <c r="AU4902" s="4"/>
      <c r="AW4902" s="4"/>
    </row>
    <row r="4903" spans="47:49" x14ac:dyDescent="0.35">
      <c r="AU4903" s="4"/>
      <c r="AW4903" s="4"/>
    </row>
    <row r="4904" spans="47:49" x14ac:dyDescent="0.35">
      <c r="AU4904" s="4"/>
      <c r="AW4904" s="4"/>
    </row>
    <row r="4905" spans="47:49" x14ac:dyDescent="0.35">
      <c r="AU4905" s="4"/>
      <c r="AW4905" s="4"/>
    </row>
    <row r="4906" spans="47:49" x14ac:dyDescent="0.35">
      <c r="AU4906" s="4"/>
      <c r="AW4906" s="4"/>
    </row>
    <row r="4907" spans="47:49" x14ac:dyDescent="0.35">
      <c r="AU4907" s="4"/>
      <c r="AW4907" s="4"/>
    </row>
    <row r="4908" spans="47:49" x14ac:dyDescent="0.35">
      <c r="AU4908" s="4"/>
      <c r="AW4908" s="4"/>
    </row>
    <row r="4909" spans="47:49" x14ac:dyDescent="0.35">
      <c r="AU4909" s="4"/>
      <c r="AW4909" s="4"/>
    </row>
    <row r="4910" spans="47:49" x14ac:dyDescent="0.35">
      <c r="AU4910" s="4"/>
      <c r="AW4910" s="4"/>
    </row>
    <row r="4911" spans="47:49" x14ac:dyDescent="0.35">
      <c r="AU4911" s="4"/>
      <c r="AW4911" s="4"/>
    </row>
    <row r="4912" spans="47:49" x14ac:dyDescent="0.35">
      <c r="AU4912" s="4"/>
      <c r="AW4912" s="4"/>
    </row>
    <row r="4913" spans="47:49" x14ac:dyDescent="0.35">
      <c r="AU4913" s="4"/>
      <c r="AW4913" s="4"/>
    </row>
    <row r="4914" spans="47:49" x14ac:dyDescent="0.35">
      <c r="AU4914" s="4"/>
      <c r="AW4914" s="4"/>
    </row>
    <row r="4915" spans="47:49" x14ac:dyDescent="0.35">
      <c r="AU4915" s="4"/>
      <c r="AW4915" s="4"/>
    </row>
    <row r="4916" spans="47:49" x14ac:dyDescent="0.35">
      <c r="AU4916" s="4"/>
      <c r="AW4916" s="4"/>
    </row>
    <row r="4917" spans="47:49" x14ac:dyDescent="0.35">
      <c r="AU4917" s="4"/>
      <c r="AW4917" s="4"/>
    </row>
    <row r="4918" spans="47:49" x14ac:dyDescent="0.35">
      <c r="AU4918" s="4"/>
      <c r="AW4918" s="4"/>
    </row>
    <row r="4919" spans="47:49" x14ac:dyDescent="0.35">
      <c r="AU4919" s="4"/>
      <c r="AW4919" s="4"/>
    </row>
    <row r="4920" spans="47:49" x14ac:dyDescent="0.35">
      <c r="AU4920" s="4"/>
      <c r="AW4920" s="4"/>
    </row>
    <row r="4921" spans="47:49" x14ac:dyDescent="0.35">
      <c r="AU4921" s="4"/>
      <c r="AW4921" s="4"/>
    </row>
    <row r="4922" spans="47:49" x14ac:dyDescent="0.35">
      <c r="AU4922" s="4"/>
      <c r="AW4922" s="4"/>
    </row>
    <row r="4923" spans="47:49" x14ac:dyDescent="0.35">
      <c r="AU4923" s="4"/>
      <c r="AW4923" s="4"/>
    </row>
    <row r="4924" spans="47:49" x14ac:dyDescent="0.35">
      <c r="AU4924" s="4"/>
      <c r="AW4924" s="4"/>
    </row>
    <row r="4925" spans="47:49" x14ac:dyDescent="0.35">
      <c r="AU4925" s="4"/>
      <c r="AW4925" s="4"/>
    </row>
    <row r="4926" spans="47:49" x14ac:dyDescent="0.35">
      <c r="AU4926" s="4"/>
      <c r="AW4926" s="4"/>
    </row>
    <row r="4927" spans="47:49" x14ac:dyDescent="0.35">
      <c r="AU4927" s="4"/>
      <c r="AW4927" s="4"/>
    </row>
    <row r="4928" spans="47:49" x14ac:dyDescent="0.35">
      <c r="AU4928" s="4"/>
      <c r="AW4928" s="4"/>
    </row>
    <row r="4929" spans="47:49" x14ac:dyDescent="0.35">
      <c r="AU4929" s="4"/>
      <c r="AW4929" s="4"/>
    </row>
    <row r="4930" spans="47:49" x14ac:dyDescent="0.35">
      <c r="AU4930" s="4"/>
      <c r="AW4930" s="4"/>
    </row>
    <row r="4931" spans="47:49" x14ac:dyDescent="0.35">
      <c r="AU4931" s="4"/>
      <c r="AW4931" s="4"/>
    </row>
    <row r="4932" spans="47:49" x14ac:dyDescent="0.35">
      <c r="AU4932" s="4"/>
      <c r="AW4932" s="4"/>
    </row>
    <row r="4933" spans="47:49" x14ac:dyDescent="0.35">
      <c r="AU4933" s="4"/>
      <c r="AW4933" s="4"/>
    </row>
    <row r="4934" spans="47:49" x14ac:dyDescent="0.35">
      <c r="AU4934" s="4"/>
      <c r="AW4934" s="4"/>
    </row>
    <row r="4935" spans="47:49" x14ac:dyDescent="0.35">
      <c r="AU4935" s="4"/>
      <c r="AW4935" s="4"/>
    </row>
    <row r="4936" spans="47:49" x14ac:dyDescent="0.35">
      <c r="AU4936" s="4"/>
      <c r="AW4936" s="4"/>
    </row>
    <row r="4937" spans="47:49" x14ac:dyDescent="0.35">
      <c r="AU4937" s="4"/>
      <c r="AW4937" s="4"/>
    </row>
    <row r="4938" spans="47:49" x14ac:dyDescent="0.35">
      <c r="AU4938" s="4"/>
      <c r="AW4938" s="4"/>
    </row>
    <row r="4939" spans="47:49" x14ac:dyDescent="0.35">
      <c r="AU4939" s="4"/>
      <c r="AW4939" s="4"/>
    </row>
    <row r="4940" spans="47:49" x14ac:dyDescent="0.35">
      <c r="AU4940" s="4"/>
      <c r="AW4940" s="4"/>
    </row>
    <row r="4941" spans="47:49" x14ac:dyDescent="0.35">
      <c r="AU4941" s="4"/>
      <c r="AW4941" s="4"/>
    </row>
    <row r="4942" spans="47:49" x14ac:dyDescent="0.35">
      <c r="AU4942" s="4"/>
      <c r="AW4942" s="4"/>
    </row>
    <row r="4943" spans="47:49" x14ac:dyDescent="0.35">
      <c r="AU4943" s="4"/>
      <c r="AW4943" s="4"/>
    </row>
    <row r="4944" spans="47:49" x14ac:dyDescent="0.35">
      <c r="AU4944" s="4"/>
      <c r="AW4944" s="4"/>
    </row>
    <row r="4945" spans="47:49" x14ac:dyDescent="0.35">
      <c r="AU4945" s="4"/>
      <c r="AW4945" s="4"/>
    </row>
    <row r="4946" spans="47:49" x14ac:dyDescent="0.35">
      <c r="AU4946" s="4"/>
      <c r="AW4946" s="4"/>
    </row>
    <row r="4947" spans="47:49" x14ac:dyDescent="0.35">
      <c r="AU4947" s="4"/>
      <c r="AW4947" s="4"/>
    </row>
    <row r="4948" spans="47:49" x14ac:dyDescent="0.35">
      <c r="AU4948" s="4"/>
      <c r="AW4948" s="4"/>
    </row>
    <row r="4949" spans="47:49" x14ac:dyDescent="0.35">
      <c r="AU4949" s="4"/>
      <c r="AW4949" s="4"/>
    </row>
    <row r="4950" spans="47:49" x14ac:dyDescent="0.35">
      <c r="AU4950" s="4"/>
      <c r="AW4950" s="4"/>
    </row>
    <row r="4951" spans="47:49" x14ac:dyDescent="0.35">
      <c r="AU4951" s="4"/>
      <c r="AW4951" s="4"/>
    </row>
    <row r="4952" spans="47:49" x14ac:dyDescent="0.35">
      <c r="AU4952" s="4"/>
      <c r="AW4952" s="4"/>
    </row>
    <row r="4953" spans="47:49" x14ac:dyDescent="0.35">
      <c r="AU4953" s="4"/>
      <c r="AW4953" s="4"/>
    </row>
    <row r="4954" spans="47:49" x14ac:dyDescent="0.35">
      <c r="AU4954" s="4"/>
      <c r="AW4954" s="4"/>
    </row>
    <row r="4955" spans="47:49" x14ac:dyDescent="0.35">
      <c r="AU4955" s="4"/>
      <c r="AW4955" s="4"/>
    </row>
    <row r="4956" spans="47:49" x14ac:dyDescent="0.35">
      <c r="AU4956" s="4"/>
      <c r="AW4956" s="4"/>
    </row>
    <row r="4957" spans="47:49" x14ac:dyDescent="0.35">
      <c r="AU4957" s="4"/>
      <c r="AW4957" s="4"/>
    </row>
    <row r="4958" spans="47:49" x14ac:dyDescent="0.35">
      <c r="AU4958" s="4"/>
      <c r="AW4958" s="4"/>
    </row>
    <row r="4959" spans="47:49" x14ac:dyDescent="0.35">
      <c r="AU4959" s="4"/>
      <c r="AW4959" s="4"/>
    </row>
    <row r="4960" spans="47:49" x14ac:dyDescent="0.35">
      <c r="AU4960" s="4"/>
      <c r="AW4960" s="4"/>
    </row>
    <row r="4961" spans="47:49" x14ac:dyDescent="0.35">
      <c r="AU4961" s="4"/>
      <c r="AW4961" s="4"/>
    </row>
    <row r="4962" spans="47:49" x14ac:dyDescent="0.35">
      <c r="AU4962" s="4"/>
      <c r="AW4962" s="4"/>
    </row>
    <row r="4963" spans="47:49" x14ac:dyDescent="0.35">
      <c r="AU4963" s="4"/>
      <c r="AW4963" s="4"/>
    </row>
    <row r="4964" spans="47:49" x14ac:dyDescent="0.35">
      <c r="AU4964" s="4"/>
      <c r="AW4964" s="4"/>
    </row>
    <row r="4965" spans="47:49" x14ac:dyDescent="0.35">
      <c r="AU4965" s="4"/>
      <c r="AW4965" s="4"/>
    </row>
    <row r="4966" spans="47:49" x14ac:dyDescent="0.35">
      <c r="AU4966" s="4"/>
      <c r="AW4966" s="4"/>
    </row>
    <row r="4967" spans="47:49" x14ac:dyDescent="0.35">
      <c r="AU4967" s="4"/>
      <c r="AW4967" s="4"/>
    </row>
    <row r="4968" spans="47:49" x14ac:dyDescent="0.35">
      <c r="AU4968" s="4"/>
      <c r="AW4968" s="4"/>
    </row>
    <row r="4969" spans="47:49" x14ac:dyDescent="0.35">
      <c r="AU4969" s="4"/>
      <c r="AW4969" s="4"/>
    </row>
    <row r="4970" spans="47:49" x14ac:dyDescent="0.35">
      <c r="AU4970" s="4"/>
      <c r="AW4970" s="4"/>
    </row>
    <row r="4971" spans="47:49" x14ac:dyDescent="0.35">
      <c r="AU4971" s="4"/>
      <c r="AW4971" s="4"/>
    </row>
    <row r="4972" spans="47:49" x14ac:dyDescent="0.35">
      <c r="AU4972" s="4"/>
      <c r="AW4972" s="4"/>
    </row>
    <row r="4973" spans="47:49" x14ac:dyDescent="0.35">
      <c r="AU4973" s="4"/>
      <c r="AW4973" s="4"/>
    </row>
    <row r="4974" spans="47:49" x14ac:dyDescent="0.35">
      <c r="AU4974" s="4"/>
      <c r="AW4974" s="4"/>
    </row>
    <row r="4975" spans="47:49" x14ac:dyDescent="0.35">
      <c r="AU4975" s="4"/>
      <c r="AW4975" s="4"/>
    </row>
    <row r="4976" spans="47:49" x14ac:dyDescent="0.35">
      <c r="AU4976" s="4"/>
      <c r="AW4976" s="4"/>
    </row>
    <row r="4977" spans="47:49" x14ac:dyDescent="0.35">
      <c r="AU4977" s="4"/>
      <c r="AW4977" s="4"/>
    </row>
    <row r="4978" spans="47:49" x14ac:dyDescent="0.35">
      <c r="AU4978" s="4"/>
      <c r="AW4978" s="4"/>
    </row>
    <row r="4979" spans="47:49" x14ac:dyDescent="0.35">
      <c r="AU4979" s="4"/>
      <c r="AW4979" s="4"/>
    </row>
    <row r="4980" spans="47:49" x14ac:dyDescent="0.35">
      <c r="AU4980" s="4"/>
      <c r="AW4980" s="4"/>
    </row>
    <row r="4981" spans="47:49" x14ac:dyDescent="0.35">
      <c r="AU4981" s="4"/>
      <c r="AW4981" s="4"/>
    </row>
    <row r="4982" spans="47:49" x14ac:dyDescent="0.35">
      <c r="AU4982" s="4"/>
      <c r="AW4982" s="4"/>
    </row>
    <row r="4983" spans="47:49" x14ac:dyDescent="0.35">
      <c r="AU4983" s="4"/>
      <c r="AW4983" s="4"/>
    </row>
    <row r="4984" spans="47:49" x14ac:dyDescent="0.35">
      <c r="AU4984" s="4"/>
      <c r="AW4984" s="4"/>
    </row>
    <row r="4985" spans="47:49" x14ac:dyDescent="0.35">
      <c r="AU4985" s="4"/>
      <c r="AW4985" s="4"/>
    </row>
    <row r="4986" spans="47:49" x14ac:dyDescent="0.35">
      <c r="AU4986" s="4"/>
      <c r="AW4986" s="4"/>
    </row>
    <row r="4987" spans="47:49" x14ac:dyDescent="0.35">
      <c r="AU4987" s="4"/>
      <c r="AW4987" s="4"/>
    </row>
    <row r="4988" spans="47:49" x14ac:dyDescent="0.35">
      <c r="AU4988" s="4"/>
      <c r="AW4988" s="4"/>
    </row>
    <row r="4989" spans="47:49" x14ac:dyDescent="0.35">
      <c r="AU4989" s="4"/>
      <c r="AW4989" s="4"/>
    </row>
    <row r="4990" spans="47:49" x14ac:dyDescent="0.35">
      <c r="AU4990" s="4"/>
      <c r="AW4990" s="4"/>
    </row>
    <row r="4991" spans="47:49" x14ac:dyDescent="0.35">
      <c r="AU4991" s="4"/>
      <c r="AW4991" s="4"/>
    </row>
    <row r="4992" spans="47:49" x14ac:dyDescent="0.35">
      <c r="AU4992" s="4"/>
      <c r="AW4992" s="4"/>
    </row>
    <row r="4993" spans="47:49" x14ac:dyDescent="0.35">
      <c r="AU4993" s="4"/>
      <c r="AW4993" s="4"/>
    </row>
    <row r="4994" spans="47:49" x14ac:dyDescent="0.35">
      <c r="AU4994" s="4"/>
      <c r="AW4994" s="4"/>
    </row>
    <row r="4995" spans="47:49" x14ac:dyDescent="0.35">
      <c r="AU4995" s="4"/>
      <c r="AW4995" s="4"/>
    </row>
    <row r="4996" spans="47:49" x14ac:dyDescent="0.35">
      <c r="AU4996" s="4"/>
      <c r="AW4996" s="4"/>
    </row>
    <row r="4997" spans="47:49" x14ac:dyDescent="0.35">
      <c r="AU4997" s="4"/>
      <c r="AW4997" s="4"/>
    </row>
    <row r="4998" spans="47:49" x14ac:dyDescent="0.35">
      <c r="AU4998" s="4"/>
      <c r="AW4998" s="4"/>
    </row>
    <row r="4999" spans="47:49" x14ac:dyDescent="0.35">
      <c r="AU4999" s="4"/>
      <c r="AW4999" s="4"/>
    </row>
    <row r="5000" spans="47:49" x14ac:dyDescent="0.35">
      <c r="AU5000" s="4"/>
      <c r="AW5000" s="4"/>
    </row>
    <row r="5001" spans="47:49" x14ac:dyDescent="0.35">
      <c r="AU5001" s="4"/>
      <c r="AW5001" s="4"/>
    </row>
    <row r="5002" spans="47:49" x14ac:dyDescent="0.35">
      <c r="AU5002" s="4"/>
      <c r="AW5002" s="4"/>
    </row>
    <row r="5003" spans="47:49" x14ac:dyDescent="0.35">
      <c r="AU5003" s="4"/>
      <c r="AW5003" s="4"/>
    </row>
    <row r="5004" spans="47:49" x14ac:dyDescent="0.35">
      <c r="AU5004" s="4"/>
      <c r="AW5004" s="4"/>
    </row>
    <row r="5005" spans="47:49" x14ac:dyDescent="0.35">
      <c r="AU5005" s="4"/>
      <c r="AW5005" s="4"/>
    </row>
    <row r="5006" spans="47:49" x14ac:dyDescent="0.35">
      <c r="AU5006" s="4"/>
      <c r="AW5006" s="4"/>
    </row>
    <row r="5007" spans="47:49" x14ac:dyDescent="0.35">
      <c r="AU5007" s="4"/>
      <c r="AW5007" s="4"/>
    </row>
    <row r="5008" spans="47:49" x14ac:dyDescent="0.35">
      <c r="AU5008" s="4"/>
      <c r="AW5008" s="4"/>
    </row>
    <row r="5009" spans="47:49" x14ac:dyDescent="0.35">
      <c r="AU5009" s="4"/>
      <c r="AW5009" s="4"/>
    </row>
    <row r="5010" spans="47:49" x14ac:dyDescent="0.35">
      <c r="AU5010" s="4"/>
      <c r="AW5010" s="4"/>
    </row>
    <row r="5011" spans="47:49" x14ac:dyDescent="0.35">
      <c r="AU5011" s="4"/>
      <c r="AW5011" s="4"/>
    </row>
    <row r="5012" spans="47:49" x14ac:dyDescent="0.35">
      <c r="AU5012" s="4"/>
      <c r="AW5012" s="4"/>
    </row>
    <row r="5013" spans="47:49" x14ac:dyDescent="0.35">
      <c r="AU5013" s="4"/>
      <c r="AW5013" s="4"/>
    </row>
    <row r="5014" spans="47:49" x14ac:dyDescent="0.35">
      <c r="AU5014" s="4"/>
      <c r="AW5014" s="4"/>
    </row>
    <row r="5015" spans="47:49" x14ac:dyDescent="0.35">
      <c r="AU5015" s="4"/>
      <c r="AW5015" s="4"/>
    </row>
    <row r="5016" spans="47:49" x14ac:dyDescent="0.35">
      <c r="AU5016" s="4"/>
      <c r="AW5016" s="4"/>
    </row>
    <row r="5017" spans="47:49" x14ac:dyDescent="0.35">
      <c r="AU5017" s="4"/>
      <c r="AW5017" s="4"/>
    </row>
    <row r="5018" spans="47:49" x14ac:dyDescent="0.35">
      <c r="AU5018" s="4"/>
      <c r="AW5018" s="4"/>
    </row>
    <row r="5019" spans="47:49" x14ac:dyDescent="0.35">
      <c r="AU5019" s="4"/>
      <c r="AW5019" s="4"/>
    </row>
    <row r="5020" spans="47:49" x14ac:dyDescent="0.35">
      <c r="AU5020" s="4"/>
      <c r="AW5020" s="4"/>
    </row>
    <row r="5021" spans="47:49" x14ac:dyDescent="0.35">
      <c r="AU5021" s="4"/>
      <c r="AW5021" s="4"/>
    </row>
    <row r="5022" spans="47:49" x14ac:dyDescent="0.35">
      <c r="AU5022" s="4"/>
      <c r="AW5022" s="4"/>
    </row>
    <row r="5023" spans="47:49" x14ac:dyDescent="0.35">
      <c r="AU5023" s="4"/>
      <c r="AW5023" s="4"/>
    </row>
    <row r="5024" spans="47:49" x14ac:dyDescent="0.35">
      <c r="AU5024" s="4"/>
      <c r="AW5024" s="4"/>
    </row>
    <row r="5025" spans="47:49" x14ac:dyDescent="0.35">
      <c r="AU5025" s="4"/>
      <c r="AW5025" s="4"/>
    </row>
    <row r="5026" spans="47:49" x14ac:dyDescent="0.35">
      <c r="AU5026" s="4"/>
      <c r="AW5026" s="4"/>
    </row>
    <row r="5027" spans="47:49" x14ac:dyDescent="0.35">
      <c r="AU5027" s="4"/>
      <c r="AW5027" s="4"/>
    </row>
    <row r="5028" spans="47:49" x14ac:dyDescent="0.35">
      <c r="AU5028" s="4"/>
      <c r="AW5028" s="4"/>
    </row>
    <row r="5029" spans="47:49" x14ac:dyDescent="0.35">
      <c r="AU5029" s="4"/>
      <c r="AW5029" s="4"/>
    </row>
    <row r="5030" spans="47:49" x14ac:dyDescent="0.35">
      <c r="AU5030" s="4"/>
      <c r="AW5030" s="4"/>
    </row>
    <row r="5031" spans="47:49" x14ac:dyDescent="0.35">
      <c r="AU5031" s="4"/>
      <c r="AW5031" s="4"/>
    </row>
    <row r="5032" spans="47:49" x14ac:dyDescent="0.35">
      <c r="AU5032" s="4"/>
      <c r="AW5032" s="4"/>
    </row>
    <row r="5033" spans="47:49" x14ac:dyDescent="0.35">
      <c r="AU5033" s="4"/>
      <c r="AW5033" s="4"/>
    </row>
    <row r="5034" spans="47:49" x14ac:dyDescent="0.35">
      <c r="AU5034" s="4"/>
      <c r="AW5034" s="4"/>
    </row>
    <row r="5035" spans="47:49" x14ac:dyDescent="0.35">
      <c r="AU5035" s="4"/>
      <c r="AW5035" s="4"/>
    </row>
    <row r="5036" spans="47:49" x14ac:dyDescent="0.35">
      <c r="AU5036" s="4"/>
      <c r="AW5036" s="4"/>
    </row>
    <row r="5037" spans="47:49" x14ac:dyDescent="0.35">
      <c r="AU5037" s="4"/>
      <c r="AW5037" s="4"/>
    </row>
    <row r="5038" spans="47:49" x14ac:dyDescent="0.35">
      <c r="AU5038" s="4"/>
      <c r="AW5038" s="4"/>
    </row>
    <row r="5039" spans="47:49" x14ac:dyDescent="0.35">
      <c r="AU5039" s="4"/>
      <c r="AW5039" s="4"/>
    </row>
    <row r="5040" spans="47:49" x14ac:dyDescent="0.35">
      <c r="AU5040" s="4"/>
      <c r="AW5040" s="4"/>
    </row>
    <row r="5041" spans="47:49" x14ac:dyDescent="0.35">
      <c r="AU5041" s="4"/>
      <c r="AW5041" s="4"/>
    </row>
    <row r="5042" spans="47:49" x14ac:dyDescent="0.35">
      <c r="AU5042" s="4"/>
      <c r="AW5042" s="4"/>
    </row>
    <row r="5043" spans="47:49" x14ac:dyDescent="0.35">
      <c r="AU5043" s="4"/>
      <c r="AW5043" s="4"/>
    </row>
    <row r="5044" spans="47:49" x14ac:dyDescent="0.35">
      <c r="AU5044" s="4"/>
      <c r="AW5044" s="4"/>
    </row>
    <row r="5045" spans="47:49" x14ac:dyDescent="0.35">
      <c r="AU5045" s="4"/>
      <c r="AW5045" s="4"/>
    </row>
    <row r="5046" spans="47:49" x14ac:dyDescent="0.35">
      <c r="AU5046" s="4"/>
      <c r="AW5046" s="4"/>
    </row>
    <row r="5047" spans="47:49" x14ac:dyDescent="0.35">
      <c r="AU5047" s="4"/>
      <c r="AW5047" s="4"/>
    </row>
    <row r="5048" spans="47:49" x14ac:dyDescent="0.35">
      <c r="AU5048" s="4"/>
      <c r="AW5048" s="4"/>
    </row>
    <row r="5049" spans="47:49" x14ac:dyDescent="0.35">
      <c r="AU5049" s="4"/>
      <c r="AW5049" s="4"/>
    </row>
    <row r="5050" spans="47:49" x14ac:dyDescent="0.35">
      <c r="AU5050" s="4"/>
      <c r="AW5050" s="4"/>
    </row>
    <row r="5051" spans="47:49" x14ac:dyDescent="0.35">
      <c r="AU5051" s="4"/>
      <c r="AW5051" s="4"/>
    </row>
    <row r="5052" spans="47:49" x14ac:dyDescent="0.35">
      <c r="AU5052" s="4"/>
      <c r="AW5052" s="4"/>
    </row>
    <row r="5053" spans="47:49" x14ac:dyDescent="0.35">
      <c r="AU5053" s="4"/>
      <c r="AW5053" s="4"/>
    </row>
    <row r="5054" spans="47:49" x14ac:dyDescent="0.35">
      <c r="AU5054" s="4"/>
      <c r="AW5054" s="4"/>
    </row>
    <row r="5055" spans="47:49" x14ac:dyDescent="0.35">
      <c r="AU5055" s="4"/>
      <c r="AW5055" s="4"/>
    </row>
    <row r="5056" spans="47:49" x14ac:dyDescent="0.35">
      <c r="AU5056" s="4"/>
      <c r="AW5056" s="4"/>
    </row>
    <row r="5057" spans="47:49" x14ac:dyDescent="0.35">
      <c r="AU5057" s="4"/>
      <c r="AW5057" s="4"/>
    </row>
    <row r="5058" spans="47:49" x14ac:dyDescent="0.35">
      <c r="AU5058" s="4"/>
      <c r="AW5058" s="4"/>
    </row>
    <row r="5059" spans="47:49" x14ac:dyDescent="0.35">
      <c r="AU5059" s="4"/>
      <c r="AW5059" s="4"/>
    </row>
    <row r="5060" spans="47:49" x14ac:dyDescent="0.35">
      <c r="AU5060" s="4"/>
      <c r="AW5060" s="4"/>
    </row>
    <row r="5061" spans="47:49" x14ac:dyDescent="0.35">
      <c r="AU5061" s="4"/>
      <c r="AW5061" s="4"/>
    </row>
    <row r="5062" spans="47:49" x14ac:dyDescent="0.35">
      <c r="AU5062" s="4"/>
      <c r="AW5062" s="4"/>
    </row>
    <row r="5063" spans="47:49" x14ac:dyDescent="0.35">
      <c r="AU5063" s="4"/>
      <c r="AW5063" s="4"/>
    </row>
    <row r="5064" spans="47:49" x14ac:dyDescent="0.35">
      <c r="AU5064" s="4"/>
      <c r="AW5064" s="4"/>
    </row>
    <row r="5065" spans="47:49" x14ac:dyDescent="0.35">
      <c r="AU5065" s="4"/>
      <c r="AW5065" s="4"/>
    </row>
    <row r="5066" spans="47:49" x14ac:dyDescent="0.35">
      <c r="AU5066" s="4"/>
      <c r="AW5066" s="4"/>
    </row>
    <row r="5067" spans="47:49" x14ac:dyDescent="0.35">
      <c r="AU5067" s="4"/>
      <c r="AW5067" s="4"/>
    </row>
    <row r="5068" spans="47:49" x14ac:dyDescent="0.35">
      <c r="AU5068" s="4"/>
      <c r="AW5068" s="4"/>
    </row>
    <row r="5069" spans="47:49" x14ac:dyDescent="0.35">
      <c r="AU5069" s="4"/>
      <c r="AW5069" s="4"/>
    </row>
    <row r="5070" spans="47:49" x14ac:dyDescent="0.35">
      <c r="AU5070" s="4"/>
      <c r="AW5070" s="4"/>
    </row>
    <row r="5071" spans="47:49" x14ac:dyDescent="0.35">
      <c r="AU5071" s="4"/>
      <c r="AW5071" s="4"/>
    </row>
    <row r="5072" spans="47:49" x14ac:dyDescent="0.35">
      <c r="AU5072" s="4"/>
      <c r="AW5072" s="4"/>
    </row>
    <row r="5073" spans="47:49" x14ac:dyDescent="0.35">
      <c r="AU5073" s="4"/>
      <c r="AW5073" s="4"/>
    </row>
    <row r="5074" spans="47:49" x14ac:dyDescent="0.35">
      <c r="AU5074" s="4"/>
      <c r="AW5074" s="4"/>
    </row>
    <row r="5075" spans="47:49" x14ac:dyDescent="0.35">
      <c r="AU5075" s="4"/>
      <c r="AW5075" s="4"/>
    </row>
    <row r="5076" spans="47:49" x14ac:dyDescent="0.35">
      <c r="AU5076" s="4"/>
      <c r="AW5076" s="4"/>
    </row>
    <row r="5077" spans="47:49" x14ac:dyDescent="0.35">
      <c r="AU5077" s="4"/>
      <c r="AW5077" s="4"/>
    </row>
    <row r="5078" spans="47:49" x14ac:dyDescent="0.35">
      <c r="AU5078" s="4"/>
      <c r="AW5078" s="4"/>
    </row>
    <row r="5079" spans="47:49" x14ac:dyDescent="0.35">
      <c r="AU5079" s="4"/>
      <c r="AW5079" s="4"/>
    </row>
    <row r="5080" spans="47:49" x14ac:dyDescent="0.35">
      <c r="AU5080" s="4"/>
      <c r="AW5080" s="4"/>
    </row>
    <row r="5081" spans="47:49" x14ac:dyDescent="0.35">
      <c r="AU5081" s="4"/>
      <c r="AW5081" s="4"/>
    </row>
    <row r="5082" spans="47:49" x14ac:dyDescent="0.35">
      <c r="AU5082" s="4"/>
      <c r="AW5082" s="4"/>
    </row>
    <row r="5083" spans="47:49" x14ac:dyDescent="0.35">
      <c r="AU5083" s="4"/>
      <c r="AW5083" s="4"/>
    </row>
    <row r="5084" spans="47:49" x14ac:dyDescent="0.35">
      <c r="AU5084" s="4"/>
      <c r="AW5084" s="4"/>
    </row>
    <row r="5085" spans="47:49" x14ac:dyDescent="0.35">
      <c r="AU5085" s="4"/>
      <c r="AW5085" s="4"/>
    </row>
    <row r="5086" spans="47:49" x14ac:dyDescent="0.35">
      <c r="AU5086" s="4"/>
      <c r="AW5086" s="4"/>
    </row>
    <row r="5087" spans="47:49" x14ac:dyDescent="0.35">
      <c r="AU5087" s="4"/>
      <c r="AW5087" s="4"/>
    </row>
    <row r="5088" spans="47:49" x14ac:dyDescent="0.35">
      <c r="AU5088" s="4"/>
      <c r="AW5088" s="4"/>
    </row>
    <row r="5089" spans="47:49" x14ac:dyDescent="0.35">
      <c r="AU5089" s="4"/>
      <c r="AW5089" s="4"/>
    </row>
    <row r="5090" spans="47:49" x14ac:dyDescent="0.35">
      <c r="AU5090" s="4"/>
      <c r="AW5090" s="4"/>
    </row>
    <row r="5091" spans="47:49" x14ac:dyDescent="0.35">
      <c r="AU5091" s="4"/>
      <c r="AW5091" s="4"/>
    </row>
    <row r="5092" spans="47:49" x14ac:dyDescent="0.35">
      <c r="AU5092" s="4"/>
      <c r="AW5092" s="4"/>
    </row>
    <row r="5093" spans="47:49" x14ac:dyDescent="0.35">
      <c r="AU5093" s="4"/>
      <c r="AW5093" s="4"/>
    </row>
    <row r="5094" spans="47:49" x14ac:dyDescent="0.35">
      <c r="AU5094" s="4"/>
      <c r="AW5094" s="4"/>
    </row>
    <row r="5095" spans="47:49" x14ac:dyDescent="0.35">
      <c r="AU5095" s="4"/>
      <c r="AW5095" s="4"/>
    </row>
    <row r="5096" spans="47:49" x14ac:dyDescent="0.35">
      <c r="AU5096" s="4"/>
      <c r="AW5096" s="4"/>
    </row>
    <row r="5097" spans="47:49" x14ac:dyDescent="0.35">
      <c r="AU5097" s="4"/>
      <c r="AW5097" s="4"/>
    </row>
    <row r="5098" spans="47:49" x14ac:dyDescent="0.35">
      <c r="AU5098" s="4"/>
      <c r="AW5098" s="4"/>
    </row>
    <row r="5099" spans="47:49" x14ac:dyDescent="0.35">
      <c r="AU5099" s="4"/>
      <c r="AW5099" s="4"/>
    </row>
    <row r="5100" spans="47:49" x14ac:dyDescent="0.35">
      <c r="AU5100" s="4"/>
      <c r="AW5100" s="4"/>
    </row>
    <row r="5101" spans="47:49" x14ac:dyDescent="0.35">
      <c r="AU5101" s="4"/>
      <c r="AW5101" s="4"/>
    </row>
    <row r="5102" spans="47:49" x14ac:dyDescent="0.35">
      <c r="AU5102" s="4"/>
      <c r="AW5102" s="4"/>
    </row>
    <row r="5103" spans="47:49" x14ac:dyDescent="0.35">
      <c r="AU5103" s="4"/>
      <c r="AW5103" s="4"/>
    </row>
    <row r="5104" spans="47:49" x14ac:dyDescent="0.35">
      <c r="AU5104" s="4"/>
      <c r="AW5104" s="4"/>
    </row>
    <row r="5105" spans="47:49" x14ac:dyDescent="0.35">
      <c r="AU5105" s="4"/>
      <c r="AW5105" s="4"/>
    </row>
    <row r="5106" spans="47:49" x14ac:dyDescent="0.35">
      <c r="AU5106" s="4"/>
      <c r="AW5106" s="4"/>
    </row>
    <row r="5107" spans="47:49" x14ac:dyDescent="0.35">
      <c r="AU5107" s="4"/>
      <c r="AW5107" s="4"/>
    </row>
    <row r="5108" spans="47:49" x14ac:dyDescent="0.35">
      <c r="AU5108" s="4"/>
      <c r="AW5108" s="4"/>
    </row>
    <row r="5109" spans="47:49" x14ac:dyDescent="0.35">
      <c r="AU5109" s="4"/>
      <c r="AW5109" s="4"/>
    </row>
    <row r="5110" spans="47:49" x14ac:dyDescent="0.35">
      <c r="AU5110" s="4"/>
      <c r="AW5110" s="4"/>
    </row>
    <row r="5111" spans="47:49" x14ac:dyDescent="0.35">
      <c r="AU5111" s="4"/>
      <c r="AW5111" s="4"/>
    </row>
    <row r="5112" spans="47:49" x14ac:dyDescent="0.35">
      <c r="AU5112" s="4"/>
      <c r="AW5112" s="4"/>
    </row>
    <row r="5113" spans="47:49" x14ac:dyDescent="0.35">
      <c r="AU5113" s="4"/>
      <c r="AW5113" s="4"/>
    </row>
    <row r="5114" spans="47:49" x14ac:dyDescent="0.35">
      <c r="AU5114" s="4"/>
      <c r="AW5114" s="4"/>
    </row>
    <row r="5115" spans="47:49" x14ac:dyDescent="0.35">
      <c r="AU5115" s="4"/>
      <c r="AW5115" s="4"/>
    </row>
    <row r="5116" spans="47:49" x14ac:dyDescent="0.35">
      <c r="AU5116" s="4"/>
      <c r="AW5116" s="4"/>
    </row>
    <row r="5117" spans="47:49" x14ac:dyDescent="0.35">
      <c r="AU5117" s="4"/>
      <c r="AW5117" s="4"/>
    </row>
    <row r="5118" spans="47:49" x14ac:dyDescent="0.35">
      <c r="AU5118" s="4"/>
      <c r="AW5118" s="4"/>
    </row>
    <row r="5119" spans="47:49" x14ac:dyDescent="0.35">
      <c r="AU5119" s="4"/>
      <c r="AW5119" s="4"/>
    </row>
    <row r="5120" spans="47:49" x14ac:dyDescent="0.35">
      <c r="AU5120" s="4"/>
      <c r="AW5120" s="4"/>
    </row>
    <row r="5121" spans="47:49" x14ac:dyDescent="0.35">
      <c r="AU5121" s="4"/>
      <c r="AW5121" s="4"/>
    </row>
    <row r="5122" spans="47:49" x14ac:dyDescent="0.35">
      <c r="AU5122" s="4"/>
      <c r="AW5122" s="4"/>
    </row>
    <row r="5123" spans="47:49" x14ac:dyDescent="0.35">
      <c r="AU5123" s="4"/>
      <c r="AW5123" s="4"/>
    </row>
    <row r="5124" spans="47:49" x14ac:dyDescent="0.35">
      <c r="AU5124" s="4"/>
      <c r="AW5124" s="4"/>
    </row>
    <row r="5125" spans="47:49" x14ac:dyDescent="0.35">
      <c r="AU5125" s="4"/>
      <c r="AW5125" s="4"/>
    </row>
    <row r="5126" spans="47:49" x14ac:dyDescent="0.35">
      <c r="AU5126" s="4"/>
      <c r="AW5126" s="4"/>
    </row>
    <row r="5127" spans="47:49" x14ac:dyDescent="0.35">
      <c r="AU5127" s="4"/>
      <c r="AW5127" s="4"/>
    </row>
    <row r="5128" spans="47:49" x14ac:dyDescent="0.35">
      <c r="AU5128" s="4"/>
      <c r="AW5128" s="4"/>
    </row>
    <row r="5129" spans="47:49" x14ac:dyDescent="0.35">
      <c r="AU5129" s="4"/>
      <c r="AW5129" s="4"/>
    </row>
    <row r="5130" spans="47:49" x14ac:dyDescent="0.35">
      <c r="AU5130" s="4"/>
      <c r="AW5130" s="4"/>
    </row>
    <row r="5131" spans="47:49" x14ac:dyDescent="0.35">
      <c r="AU5131" s="4"/>
      <c r="AW5131" s="4"/>
    </row>
    <row r="5132" spans="47:49" x14ac:dyDescent="0.35">
      <c r="AU5132" s="4"/>
      <c r="AW5132" s="4"/>
    </row>
    <row r="5133" spans="47:49" x14ac:dyDescent="0.35">
      <c r="AU5133" s="4"/>
      <c r="AW5133" s="4"/>
    </row>
    <row r="5134" spans="47:49" x14ac:dyDescent="0.35">
      <c r="AU5134" s="4"/>
      <c r="AW5134" s="4"/>
    </row>
    <row r="5135" spans="47:49" x14ac:dyDescent="0.35">
      <c r="AU5135" s="4"/>
      <c r="AW5135" s="4"/>
    </row>
    <row r="5136" spans="47:49" x14ac:dyDescent="0.35">
      <c r="AU5136" s="4"/>
      <c r="AW5136" s="4"/>
    </row>
    <row r="5137" spans="47:49" x14ac:dyDescent="0.35">
      <c r="AU5137" s="4"/>
      <c r="AW5137" s="4"/>
    </row>
    <row r="5138" spans="47:49" x14ac:dyDescent="0.35">
      <c r="AU5138" s="4"/>
      <c r="AW5138" s="4"/>
    </row>
    <row r="5139" spans="47:49" x14ac:dyDescent="0.35">
      <c r="AU5139" s="4"/>
      <c r="AW5139" s="4"/>
    </row>
    <row r="5140" spans="47:49" x14ac:dyDescent="0.35">
      <c r="AU5140" s="4"/>
      <c r="AW5140" s="4"/>
    </row>
    <row r="5141" spans="47:49" x14ac:dyDescent="0.35">
      <c r="AU5141" s="4"/>
      <c r="AW5141" s="4"/>
    </row>
    <row r="5142" spans="47:49" x14ac:dyDescent="0.35">
      <c r="AU5142" s="4"/>
      <c r="AW5142" s="4"/>
    </row>
    <row r="5143" spans="47:49" x14ac:dyDescent="0.35">
      <c r="AU5143" s="4"/>
      <c r="AW5143" s="4"/>
    </row>
    <row r="5144" spans="47:49" x14ac:dyDescent="0.35">
      <c r="AU5144" s="4"/>
      <c r="AW5144" s="4"/>
    </row>
    <row r="5145" spans="47:49" x14ac:dyDescent="0.35">
      <c r="AU5145" s="4"/>
      <c r="AW5145" s="4"/>
    </row>
    <row r="5146" spans="47:49" x14ac:dyDescent="0.35">
      <c r="AU5146" s="4"/>
      <c r="AW5146" s="4"/>
    </row>
    <row r="5147" spans="47:49" x14ac:dyDescent="0.35">
      <c r="AU5147" s="4"/>
      <c r="AW5147" s="4"/>
    </row>
    <row r="5148" spans="47:49" x14ac:dyDescent="0.35">
      <c r="AU5148" s="4"/>
      <c r="AW5148" s="4"/>
    </row>
    <row r="5149" spans="47:49" x14ac:dyDescent="0.35">
      <c r="AU5149" s="4"/>
      <c r="AW5149" s="4"/>
    </row>
    <row r="5150" spans="47:49" x14ac:dyDescent="0.35">
      <c r="AU5150" s="4"/>
      <c r="AW5150" s="4"/>
    </row>
    <row r="5151" spans="47:49" x14ac:dyDescent="0.35">
      <c r="AU5151" s="4"/>
      <c r="AW5151" s="4"/>
    </row>
    <row r="5152" spans="47:49" x14ac:dyDescent="0.35">
      <c r="AU5152" s="4"/>
      <c r="AW5152" s="4"/>
    </row>
    <row r="5153" spans="47:49" x14ac:dyDescent="0.35">
      <c r="AU5153" s="4"/>
      <c r="AW5153" s="4"/>
    </row>
    <row r="5154" spans="47:49" x14ac:dyDescent="0.35">
      <c r="AU5154" s="4"/>
      <c r="AW5154" s="4"/>
    </row>
    <row r="5155" spans="47:49" x14ac:dyDescent="0.35">
      <c r="AU5155" s="4"/>
      <c r="AW5155" s="4"/>
    </row>
    <row r="5156" spans="47:49" x14ac:dyDescent="0.35">
      <c r="AU5156" s="4"/>
      <c r="AW5156" s="4"/>
    </row>
    <row r="5157" spans="47:49" x14ac:dyDescent="0.35">
      <c r="AU5157" s="4"/>
      <c r="AW5157" s="4"/>
    </row>
    <row r="5158" spans="47:49" x14ac:dyDescent="0.35">
      <c r="AU5158" s="4"/>
      <c r="AW5158" s="4"/>
    </row>
    <row r="5159" spans="47:49" x14ac:dyDescent="0.35">
      <c r="AU5159" s="4"/>
      <c r="AW5159" s="4"/>
    </row>
    <row r="5160" spans="47:49" x14ac:dyDescent="0.35">
      <c r="AU5160" s="4"/>
      <c r="AW5160" s="4"/>
    </row>
    <row r="5161" spans="47:49" x14ac:dyDescent="0.35">
      <c r="AU5161" s="4"/>
      <c r="AW5161" s="4"/>
    </row>
    <row r="5162" spans="47:49" x14ac:dyDescent="0.35">
      <c r="AU5162" s="4"/>
      <c r="AW5162" s="4"/>
    </row>
    <row r="5163" spans="47:49" x14ac:dyDescent="0.35">
      <c r="AU5163" s="4"/>
      <c r="AW5163" s="4"/>
    </row>
    <row r="5164" spans="47:49" x14ac:dyDescent="0.35">
      <c r="AU5164" s="4"/>
      <c r="AW5164" s="4"/>
    </row>
    <row r="5165" spans="47:49" x14ac:dyDescent="0.35">
      <c r="AU5165" s="4"/>
      <c r="AW5165" s="4"/>
    </row>
  </sheetData>
  <mergeCells count="5">
    <mergeCell ref="CB2:CD2"/>
    <mergeCell ref="W1:AA1"/>
    <mergeCell ref="BA2:BJ2"/>
    <mergeCell ref="BL2:BW2"/>
    <mergeCell ref="BY2:BZ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BB49-6015-43B3-BADA-FEC055A35DCD}">
  <dimension ref="D1:AB43"/>
  <sheetViews>
    <sheetView showGridLines="0" tabSelected="1" zoomScale="55" zoomScaleNormal="55" workbookViewId="0">
      <selection activeCell="AO23" sqref="AO23"/>
    </sheetView>
  </sheetViews>
  <sheetFormatPr defaultRowHeight="15" x14ac:dyDescent="0.25"/>
  <cols>
    <col min="10" max="10" width="11.28515625" customWidth="1"/>
    <col min="18" max="18" width="14.5703125" customWidth="1"/>
  </cols>
  <sheetData>
    <row r="1" spans="4:28" ht="19.5" customHeight="1" x14ac:dyDescent="0.25">
      <c r="D1" s="197" t="s">
        <v>81</v>
      </c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9"/>
    </row>
    <row r="2" spans="4:28" x14ac:dyDescent="0.25">
      <c r="D2" s="200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2"/>
    </row>
    <row r="3" spans="4:28" ht="15.75" thickBot="1" x14ac:dyDescent="0.3">
      <c r="D3" s="203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5"/>
    </row>
    <row r="4" spans="4:28" ht="24" thickBot="1" x14ac:dyDescent="0.4">
      <c r="D4" s="188" t="s">
        <v>82</v>
      </c>
      <c r="E4" s="189"/>
      <c r="F4" s="189"/>
      <c r="G4" s="190"/>
      <c r="H4" s="180" t="s">
        <v>44</v>
      </c>
      <c r="I4" s="184"/>
      <c r="J4" s="184"/>
      <c r="K4" s="191" t="s">
        <v>84</v>
      </c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3"/>
      <c r="W4" s="194" t="s">
        <v>91</v>
      </c>
      <c r="X4" s="195"/>
      <c r="Y4" s="195"/>
      <c r="Z4" s="195"/>
      <c r="AA4" s="195"/>
      <c r="AB4" s="196"/>
    </row>
    <row r="5" spans="4:28" ht="24" thickBot="1" x14ac:dyDescent="0.3">
      <c r="D5" s="206" t="s">
        <v>83</v>
      </c>
      <c r="E5" s="207"/>
      <c r="F5" s="206" t="s">
        <v>41</v>
      </c>
      <c r="G5" s="207"/>
      <c r="H5" s="185"/>
      <c r="I5" s="186"/>
      <c r="J5" s="187"/>
      <c r="K5" s="208" t="s">
        <v>46</v>
      </c>
      <c r="L5" s="209"/>
      <c r="M5" s="210" t="s">
        <v>85</v>
      </c>
      <c r="N5" s="211"/>
      <c r="O5" s="208" t="s">
        <v>45</v>
      </c>
      <c r="P5" s="209"/>
      <c r="Q5" s="212" t="s">
        <v>7</v>
      </c>
      <c r="R5" s="213"/>
      <c r="S5" s="216" t="s">
        <v>86</v>
      </c>
      <c r="T5" s="217"/>
      <c r="U5" s="208" t="s">
        <v>49</v>
      </c>
      <c r="V5" s="209"/>
      <c r="W5" s="115">
        <v>1</v>
      </c>
      <c r="X5" s="104"/>
      <c r="Y5" s="115">
        <v>2</v>
      </c>
      <c r="Z5" s="104"/>
      <c r="AA5" s="115">
        <v>3</v>
      </c>
      <c r="AB5" s="104"/>
    </row>
    <row r="6" spans="4:28" ht="15" customHeight="1" thickBot="1" x14ac:dyDescent="0.3">
      <c r="D6" s="115">
        <f ca="1">'Data base'!Z3</f>
        <v>237</v>
      </c>
      <c r="E6" s="104"/>
      <c r="F6" s="115">
        <f ca="1">'Data base'!AA3</f>
        <v>261</v>
      </c>
      <c r="G6" s="104"/>
      <c r="H6" s="102">
        <f ca="1">'Data base'!AB2</f>
        <v>29.481927710843372</v>
      </c>
      <c r="I6" s="103"/>
      <c r="J6" s="104"/>
      <c r="K6" s="115">
        <f ca="1">'Data base'!AK3</f>
        <v>68</v>
      </c>
      <c r="L6" s="104"/>
      <c r="M6" s="115">
        <f ca="1">'Data base'!AL3</f>
        <v>89</v>
      </c>
      <c r="N6" s="104"/>
      <c r="O6" s="115">
        <f ca="1">'Data base'!AJ3</f>
        <v>84</v>
      </c>
      <c r="P6" s="104"/>
      <c r="Q6" s="115">
        <f ca="1">'Data base'!AM3</f>
        <v>92</v>
      </c>
      <c r="R6" s="104"/>
      <c r="S6" s="115">
        <f ca="1">'Data base'!AN3</f>
        <v>92</v>
      </c>
      <c r="T6" s="104"/>
      <c r="U6" s="115">
        <f ca="1">'Data base'!AO3</f>
        <v>73</v>
      </c>
      <c r="V6" s="104"/>
      <c r="W6" s="105"/>
      <c r="X6" s="107"/>
      <c r="Y6" s="105"/>
      <c r="Z6" s="107"/>
      <c r="AA6" s="105"/>
      <c r="AB6" s="107"/>
    </row>
    <row r="7" spans="4:28" ht="15.75" customHeight="1" thickBot="1" x14ac:dyDescent="0.3">
      <c r="D7" s="105"/>
      <c r="E7" s="107"/>
      <c r="F7" s="105"/>
      <c r="G7" s="107"/>
      <c r="H7" s="105"/>
      <c r="I7" s="106"/>
      <c r="J7" s="107"/>
      <c r="K7" s="105"/>
      <c r="L7" s="107"/>
      <c r="M7" s="105"/>
      <c r="N7" s="107"/>
      <c r="O7" s="105"/>
      <c r="P7" s="107"/>
      <c r="Q7" s="105"/>
      <c r="R7" s="107"/>
      <c r="S7" s="105"/>
      <c r="T7" s="107"/>
      <c r="U7" s="105"/>
      <c r="V7" s="107"/>
      <c r="W7" s="140">
        <v>1000</v>
      </c>
      <c r="X7" s="141"/>
      <c r="Y7" s="153">
        <v>0.3</v>
      </c>
      <c r="Z7" s="164"/>
      <c r="AA7" s="156">
        <v>6000</v>
      </c>
      <c r="AB7" s="157"/>
    </row>
    <row r="8" spans="4:28" ht="15.75" customHeight="1" x14ac:dyDescent="0.25">
      <c r="D8" s="93"/>
      <c r="E8" s="94"/>
      <c r="F8" s="94"/>
      <c r="G8" s="96"/>
      <c r="H8" s="221" t="s">
        <v>56</v>
      </c>
      <c r="I8" s="222"/>
      <c r="J8" s="222"/>
      <c r="K8" s="93"/>
      <c r="L8" s="94"/>
      <c r="M8" s="94"/>
      <c r="N8" s="94"/>
      <c r="O8" s="94"/>
      <c r="P8" s="94"/>
      <c r="Q8" s="94"/>
      <c r="R8" s="94"/>
      <c r="S8" s="94"/>
      <c r="T8" s="94"/>
      <c r="U8" s="94"/>
      <c r="V8" s="96"/>
      <c r="W8" s="150"/>
      <c r="X8" s="151"/>
      <c r="Y8" s="154"/>
      <c r="Z8" s="165"/>
      <c r="AA8" s="158"/>
      <c r="AB8" s="159"/>
    </row>
    <row r="9" spans="4:28" ht="15.75" thickBot="1" x14ac:dyDescent="0.3">
      <c r="D9" s="92"/>
      <c r="E9" s="95"/>
      <c r="F9" s="95"/>
      <c r="G9" s="97"/>
      <c r="H9" s="181"/>
      <c r="I9" s="182"/>
      <c r="J9" s="183"/>
      <c r="K9" s="92"/>
      <c r="L9" s="95"/>
      <c r="M9" s="95"/>
      <c r="N9" s="95"/>
      <c r="O9" s="95"/>
      <c r="P9" s="95"/>
      <c r="Q9" s="95"/>
      <c r="R9" s="95"/>
      <c r="S9" s="95"/>
      <c r="T9" s="95"/>
      <c r="U9" s="95"/>
      <c r="V9" s="97"/>
      <c r="W9" s="142"/>
      <c r="X9" s="143"/>
      <c r="Y9" s="155"/>
      <c r="Z9" s="166"/>
      <c r="AA9" s="160"/>
      <c r="AB9" s="161"/>
    </row>
    <row r="10" spans="4:28" x14ac:dyDescent="0.25">
      <c r="D10" s="92"/>
      <c r="E10" s="95"/>
      <c r="F10" s="95"/>
      <c r="G10" s="97"/>
      <c r="H10" s="109">
        <f ca="1">'Data base'!AB4</f>
        <v>4007.6827309236946</v>
      </c>
      <c r="I10" s="110"/>
      <c r="J10" s="111"/>
      <c r="K10" s="92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7"/>
      <c r="AA10" s="100"/>
      <c r="AB10" s="89"/>
    </row>
    <row r="11" spans="4:28" ht="15.75" thickBot="1" x14ac:dyDescent="0.3">
      <c r="D11" s="92"/>
      <c r="E11" s="95"/>
      <c r="F11" s="95"/>
      <c r="G11" s="97"/>
      <c r="H11" s="112"/>
      <c r="I11" s="113"/>
      <c r="J11" s="114"/>
      <c r="K11" s="92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7"/>
      <c r="Z11" s="88"/>
      <c r="AA11" s="88"/>
      <c r="AB11" s="89"/>
    </row>
    <row r="12" spans="4:28" x14ac:dyDescent="0.25">
      <c r="D12" s="92"/>
      <c r="E12" s="95"/>
      <c r="F12" s="95"/>
      <c r="G12" s="97"/>
      <c r="H12" s="167" t="s">
        <v>87</v>
      </c>
      <c r="I12" s="223"/>
      <c r="J12" s="223"/>
      <c r="K12" s="92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7"/>
      <c r="Z12" s="88"/>
      <c r="AA12" s="88"/>
      <c r="AB12" s="89"/>
    </row>
    <row r="13" spans="4:28" ht="15.75" thickBot="1" x14ac:dyDescent="0.3">
      <c r="D13" s="92"/>
      <c r="E13" s="95"/>
      <c r="F13" s="95"/>
      <c r="G13" s="97"/>
      <c r="H13" s="224"/>
      <c r="I13" s="225"/>
      <c r="J13" s="226"/>
      <c r="K13" s="92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7"/>
      <c r="Z13" s="88"/>
      <c r="AA13" s="88"/>
      <c r="AB13" s="89"/>
    </row>
    <row r="14" spans="4:28" x14ac:dyDescent="0.25">
      <c r="D14" s="92"/>
      <c r="E14" s="95"/>
      <c r="F14" s="95"/>
      <c r="G14" s="97"/>
      <c r="H14" s="109">
        <f ca="1">'Data base'!AQ3</f>
        <v>2006.1193277075135</v>
      </c>
      <c r="I14" s="110"/>
      <c r="J14" s="111"/>
      <c r="K14" s="92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7"/>
      <c r="Z14" s="88"/>
      <c r="AA14" s="88"/>
      <c r="AB14" s="89"/>
    </row>
    <row r="15" spans="4:28" ht="15.75" thickBot="1" x14ac:dyDescent="0.3">
      <c r="D15" s="92"/>
      <c r="E15" s="95"/>
      <c r="F15" s="95"/>
      <c r="G15" s="97"/>
      <c r="H15" s="112"/>
      <c r="I15" s="113"/>
      <c r="J15" s="114"/>
      <c r="K15" s="92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7"/>
      <c r="Z15" s="88"/>
      <c r="AA15" s="88"/>
      <c r="AB15" s="89"/>
    </row>
    <row r="16" spans="4:28" x14ac:dyDescent="0.25">
      <c r="D16" s="92"/>
      <c r="E16" s="95"/>
      <c r="F16" s="95"/>
      <c r="G16" s="97"/>
      <c r="H16" s="167" t="s">
        <v>88</v>
      </c>
      <c r="I16" s="227"/>
      <c r="J16" s="227"/>
      <c r="K16" s="92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7"/>
      <c r="Z16" s="88"/>
      <c r="AA16" s="88"/>
      <c r="AB16" s="89"/>
    </row>
    <row r="17" spans="4:28" ht="15.75" thickBot="1" x14ac:dyDescent="0.3">
      <c r="D17" s="92"/>
      <c r="E17" s="95"/>
      <c r="F17" s="95"/>
      <c r="G17" s="97"/>
      <c r="H17" s="228"/>
      <c r="I17" s="229"/>
      <c r="J17" s="230"/>
      <c r="K17" s="92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7"/>
      <c r="Z17" s="88"/>
      <c r="AA17" s="88"/>
      <c r="AB17" s="89"/>
    </row>
    <row r="18" spans="4:28" x14ac:dyDescent="0.25">
      <c r="D18" s="92"/>
      <c r="E18" s="95"/>
      <c r="F18" s="95"/>
      <c r="G18" s="97"/>
      <c r="H18" s="108">
        <f ca="1" xml:space="preserve"> 'Data base'!AU2</f>
        <v>426</v>
      </c>
      <c r="I18" s="120"/>
      <c r="J18" s="121"/>
      <c r="K18" s="92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7"/>
      <c r="Z18" s="88"/>
      <c r="AA18" s="88"/>
      <c r="AB18" s="89"/>
    </row>
    <row r="19" spans="4:28" ht="15.75" thickBot="1" x14ac:dyDescent="0.3">
      <c r="D19" s="92"/>
      <c r="E19" s="95"/>
      <c r="F19" s="95"/>
      <c r="G19" s="97"/>
      <c r="H19" s="122"/>
      <c r="I19" s="123"/>
      <c r="J19" s="124"/>
      <c r="K19" s="92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7"/>
      <c r="Z19" s="88"/>
      <c r="AA19" s="88"/>
      <c r="AB19" s="89"/>
    </row>
    <row r="20" spans="4:28" x14ac:dyDescent="0.25">
      <c r="D20" s="92"/>
      <c r="E20" s="95"/>
      <c r="F20" s="95"/>
      <c r="G20" s="97"/>
      <c r="H20" s="167" t="s">
        <v>89</v>
      </c>
      <c r="I20" s="168"/>
      <c r="J20" s="168"/>
      <c r="K20" s="92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7"/>
      <c r="Z20" s="88"/>
      <c r="AA20" s="88"/>
      <c r="AB20" s="89"/>
    </row>
    <row r="21" spans="4:28" ht="15.75" thickBot="1" x14ac:dyDescent="0.3">
      <c r="D21" s="92"/>
      <c r="E21" s="95"/>
      <c r="F21" s="95"/>
      <c r="G21" s="97"/>
      <c r="H21" s="169"/>
      <c r="I21" s="170"/>
      <c r="J21" s="171"/>
      <c r="K21" s="92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7"/>
      <c r="Z21" s="88"/>
      <c r="AA21" s="88"/>
      <c r="AB21" s="89"/>
    </row>
    <row r="22" spans="4:28" x14ac:dyDescent="0.25">
      <c r="D22" s="92"/>
      <c r="E22" s="95"/>
      <c r="F22" s="95"/>
      <c r="G22" s="97"/>
      <c r="H22" s="108">
        <f ca="1" xml:space="preserve"> 'Data base'!AZ3</f>
        <v>151</v>
      </c>
      <c r="I22" s="120"/>
      <c r="J22" s="121"/>
      <c r="K22" s="92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7"/>
      <c r="Z22" s="88"/>
      <c r="AA22" s="88"/>
      <c r="AB22" s="89"/>
    </row>
    <row r="23" spans="4:28" ht="15.75" thickBot="1" x14ac:dyDescent="0.3">
      <c r="D23" s="98"/>
      <c r="E23" s="101"/>
      <c r="F23" s="101"/>
      <c r="G23" s="99"/>
      <c r="H23" s="122"/>
      <c r="I23" s="123"/>
      <c r="J23" s="124"/>
      <c r="K23" s="98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99"/>
      <c r="AA23" s="90"/>
      <c r="AB23" s="91"/>
    </row>
    <row r="24" spans="4:28" ht="62.25" thickBot="1" x14ac:dyDescent="0.3">
      <c r="D24" s="218" t="s">
        <v>90</v>
      </c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20"/>
    </row>
    <row r="25" spans="4:28" ht="21.75" thickBot="1" x14ac:dyDescent="0.4">
      <c r="D25" s="172" t="s">
        <v>70</v>
      </c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4"/>
      <c r="P25" s="175" t="s">
        <v>92</v>
      </c>
      <c r="Q25" s="176"/>
      <c r="R25" s="176"/>
      <c r="S25" s="172" t="s">
        <v>64</v>
      </c>
      <c r="T25" s="173"/>
      <c r="U25" s="173"/>
      <c r="V25" s="173"/>
      <c r="W25" s="173"/>
      <c r="X25" s="173"/>
      <c r="Y25" s="173"/>
      <c r="Z25" s="173"/>
      <c r="AA25" s="173"/>
      <c r="AB25" s="174"/>
    </row>
    <row r="26" spans="4:28" ht="15" customHeight="1" thickBot="1" x14ac:dyDescent="0.3">
      <c r="D26" s="208" t="s">
        <v>46</v>
      </c>
      <c r="E26" s="209"/>
      <c r="F26" s="214" t="s">
        <v>85</v>
      </c>
      <c r="G26" s="215"/>
      <c r="H26" s="214" t="s">
        <v>45</v>
      </c>
      <c r="I26" s="215"/>
      <c r="J26" s="214" t="s">
        <v>7</v>
      </c>
      <c r="K26" s="215"/>
      <c r="L26" s="214" t="s">
        <v>86</v>
      </c>
      <c r="M26" s="215"/>
      <c r="N26" s="214" t="s">
        <v>49</v>
      </c>
      <c r="O26" s="215"/>
      <c r="P26" s="177"/>
      <c r="Q26" s="178"/>
      <c r="R26" s="179"/>
      <c r="S26" s="206" t="s">
        <v>65</v>
      </c>
      <c r="T26" s="207"/>
      <c r="U26" s="206" t="s">
        <v>66</v>
      </c>
      <c r="V26" s="207"/>
      <c r="W26" s="206" t="s">
        <v>67</v>
      </c>
      <c r="X26" s="207"/>
      <c r="Y26" s="206" t="s">
        <v>68</v>
      </c>
      <c r="Z26" s="207"/>
      <c r="AA26" s="206" t="s">
        <v>69</v>
      </c>
      <c r="AB26" s="207"/>
    </row>
    <row r="27" spans="4:28" ht="15.75" customHeight="1" x14ac:dyDescent="0.25">
      <c r="D27" s="136">
        <f ca="1">'Data base'!BM4</f>
        <v>4129.5441176470586</v>
      </c>
      <c r="E27" s="137"/>
      <c r="F27" s="136">
        <f ca="1">'Data base'!BO4</f>
        <v>3775.4943820224721</v>
      </c>
      <c r="G27" s="137"/>
      <c r="H27" s="136">
        <f ca="1">'Data base'!BQ4</f>
        <v>4143.6309523809523</v>
      </c>
      <c r="I27" s="137"/>
      <c r="J27" s="136">
        <f ca="1">'Data base'!BS4</f>
        <v>4074.5434782608695</v>
      </c>
      <c r="K27" s="137"/>
      <c r="L27" s="136">
        <f ca="1">'Data base'!BU4</f>
        <v>3981.7142857142858</v>
      </c>
      <c r="M27" s="137"/>
      <c r="N27" s="136">
        <f ca="1">'Data base'!BW4</f>
        <v>3999.9452054794519</v>
      </c>
      <c r="O27" s="137"/>
      <c r="P27" s="102">
        <f ca="1">'Data base'!CD4</f>
        <v>29.539915966386555</v>
      </c>
      <c r="Q27" s="103"/>
      <c r="R27" s="104"/>
      <c r="S27" s="136">
        <f ca="1">'Data base'!BB4</f>
        <v>4135.0849056603774</v>
      </c>
      <c r="T27" s="137"/>
      <c r="U27" s="136">
        <f ca="1">'Data base'!BD4</f>
        <v>4007.0495049504952</v>
      </c>
      <c r="V27" s="137"/>
      <c r="W27" s="132">
        <f ca="1">'Data base'!BF4</f>
        <v>3950.5058823529412</v>
      </c>
      <c r="X27" s="133"/>
      <c r="Y27" s="132">
        <f ca="1">'Data base'!BH4</f>
        <v>3958.7843137254904</v>
      </c>
      <c r="Z27" s="133"/>
      <c r="AA27" s="128">
        <f ca="1">'Data base'!BJ4</f>
        <v>3959.7572815533981</v>
      </c>
      <c r="AB27" s="129"/>
    </row>
    <row r="28" spans="4:28" ht="15.75" thickBot="1" x14ac:dyDescent="0.3">
      <c r="D28" s="138"/>
      <c r="E28" s="139"/>
      <c r="F28" s="138"/>
      <c r="G28" s="139"/>
      <c r="H28" s="138"/>
      <c r="I28" s="139"/>
      <c r="J28" s="138"/>
      <c r="K28" s="139"/>
      <c r="L28" s="138"/>
      <c r="M28" s="139"/>
      <c r="N28" s="138"/>
      <c r="O28" s="139"/>
      <c r="P28" s="105"/>
      <c r="Q28" s="106"/>
      <c r="R28" s="107"/>
      <c r="S28" s="138"/>
      <c r="T28" s="139"/>
      <c r="U28" s="138"/>
      <c r="V28" s="139"/>
      <c r="W28" s="134"/>
      <c r="X28" s="135"/>
      <c r="Y28" s="134"/>
      <c r="Z28" s="135"/>
      <c r="AA28" s="130"/>
      <c r="AB28" s="131"/>
    </row>
    <row r="29" spans="4:28" x14ac:dyDescent="0.25">
      <c r="D29" s="93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6"/>
      <c r="P29" s="167" t="s">
        <v>77</v>
      </c>
      <c r="Q29" s="168"/>
      <c r="R29" s="168"/>
      <c r="S29" s="93"/>
      <c r="T29" s="94"/>
      <c r="U29" s="94"/>
      <c r="V29" s="94"/>
      <c r="W29" s="94"/>
      <c r="X29" s="94"/>
      <c r="Y29" s="94"/>
      <c r="Z29" s="94"/>
      <c r="AA29" s="94"/>
      <c r="AB29" s="96"/>
    </row>
    <row r="30" spans="4:28" ht="15.75" thickBot="1" x14ac:dyDescent="0.3">
      <c r="D30" s="92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7"/>
      <c r="P30" s="169"/>
      <c r="Q30" s="170"/>
      <c r="R30" s="171"/>
      <c r="S30" s="92"/>
      <c r="T30" s="95"/>
      <c r="U30" s="95"/>
      <c r="V30" s="95"/>
      <c r="W30" s="95"/>
      <c r="X30" s="95"/>
      <c r="Y30" s="95"/>
      <c r="Z30" s="95"/>
      <c r="AA30" s="95"/>
      <c r="AB30" s="97"/>
    </row>
    <row r="31" spans="4:28" x14ac:dyDescent="0.25">
      <c r="D31" s="92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7"/>
      <c r="P31" s="144">
        <f ca="1">'Data base'!BZ4</f>
        <v>0.52208835341365467</v>
      </c>
      <c r="Q31" s="145"/>
      <c r="R31" s="146"/>
      <c r="S31" s="92"/>
      <c r="T31" s="95"/>
      <c r="U31" s="95"/>
      <c r="V31" s="95"/>
      <c r="W31" s="95"/>
      <c r="X31" s="95"/>
      <c r="Y31" s="95"/>
      <c r="Z31" s="95"/>
      <c r="AA31" s="95"/>
      <c r="AB31" s="97"/>
    </row>
    <row r="32" spans="4:28" ht="15.75" thickBot="1" x14ac:dyDescent="0.3">
      <c r="D32" s="92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7"/>
      <c r="P32" s="147"/>
      <c r="Q32" s="148"/>
      <c r="R32" s="149"/>
      <c r="S32" s="92"/>
      <c r="T32" s="95"/>
      <c r="U32" s="95"/>
      <c r="V32" s="95"/>
      <c r="W32" s="95"/>
      <c r="X32" s="95"/>
      <c r="Y32" s="95"/>
      <c r="Z32" s="95"/>
      <c r="AA32" s="95"/>
      <c r="AB32" s="97"/>
    </row>
    <row r="33" spans="4:28" x14ac:dyDescent="0.25">
      <c r="D33" s="92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7"/>
      <c r="S33" s="92"/>
      <c r="T33" s="95"/>
      <c r="U33" s="95"/>
      <c r="V33" s="95"/>
      <c r="W33" s="95"/>
      <c r="X33" s="95"/>
      <c r="Y33" s="95"/>
      <c r="Z33" s="95"/>
      <c r="AA33" s="95"/>
      <c r="AB33" s="97"/>
    </row>
    <row r="34" spans="4:28" x14ac:dyDescent="0.25">
      <c r="D34" s="92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7"/>
      <c r="S34" s="92"/>
      <c r="T34" s="95"/>
      <c r="U34" s="95"/>
      <c r="V34" s="95"/>
      <c r="W34" s="95"/>
      <c r="X34" s="95"/>
      <c r="Y34" s="95"/>
      <c r="Z34" s="95"/>
      <c r="AA34" s="95"/>
      <c r="AB34" s="97"/>
    </row>
    <row r="35" spans="4:28" x14ac:dyDescent="0.25">
      <c r="D35" s="92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7"/>
      <c r="S35" s="92"/>
      <c r="T35" s="95"/>
      <c r="U35" s="95"/>
      <c r="V35" s="95"/>
      <c r="W35" s="95"/>
      <c r="X35" s="95"/>
      <c r="Y35" s="95"/>
      <c r="Z35" s="95"/>
      <c r="AA35" s="95"/>
      <c r="AB35" s="97"/>
    </row>
    <row r="36" spans="4:28" x14ac:dyDescent="0.25">
      <c r="D36" s="92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7"/>
      <c r="S36" s="92"/>
      <c r="T36" s="95"/>
      <c r="U36" s="95"/>
      <c r="V36" s="95"/>
      <c r="W36" s="95"/>
      <c r="X36" s="95"/>
      <c r="Y36" s="95"/>
      <c r="Z36" s="95"/>
      <c r="AA36" s="95"/>
      <c r="AB36" s="97"/>
    </row>
    <row r="37" spans="4:28" x14ac:dyDescent="0.25">
      <c r="D37" s="92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7"/>
      <c r="S37" s="92"/>
      <c r="T37" s="95"/>
      <c r="U37" s="95"/>
      <c r="V37" s="95"/>
      <c r="W37" s="95"/>
      <c r="X37" s="95"/>
      <c r="Y37" s="95"/>
      <c r="Z37" s="95"/>
      <c r="AA37" s="95"/>
      <c r="AB37" s="97"/>
    </row>
    <row r="38" spans="4:28" x14ac:dyDescent="0.25">
      <c r="D38" s="92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7"/>
      <c r="S38" s="92"/>
      <c r="T38" s="95"/>
      <c r="U38" s="95"/>
      <c r="V38" s="95"/>
      <c r="W38" s="95"/>
      <c r="X38" s="95"/>
      <c r="Y38" s="95"/>
      <c r="Z38" s="95"/>
      <c r="AA38" s="95"/>
      <c r="AB38" s="97"/>
    </row>
    <row r="39" spans="4:28" x14ac:dyDescent="0.25">
      <c r="D39" s="92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7"/>
      <c r="S39" s="92"/>
      <c r="T39" s="95"/>
      <c r="U39" s="95"/>
      <c r="V39" s="95"/>
      <c r="W39" s="95"/>
      <c r="X39" s="95"/>
      <c r="Y39" s="95"/>
      <c r="Z39" s="95"/>
      <c r="AA39" s="95"/>
      <c r="AB39" s="97"/>
    </row>
    <row r="40" spans="4:28" x14ac:dyDescent="0.25">
      <c r="D40" s="92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7"/>
      <c r="S40" s="92"/>
      <c r="T40" s="95"/>
      <c r="U40" s="95"/>
      <c r="V40" s="95"/>
      <c r="W40" s="95"/>
      <c r="X40" s="95"/>
      <c r="Y40" s="95"/>
      <c r="Z40" s="95"/>
      <c r="AA40" s="95"/>
      <c r="AB40" s="97"/>
    </row>
    <row r="41" spans="4:28" x14ac:dyDescent="0.25">
      <c r="D41" s="92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7"/>
      <c r="S41" s="92"/>
      <c r="T41" s="95"/>
      <c r="U41" s="95"/>
      <c r="V41" s="95"/>
      <c r="W41" s="95"/>
      <c r="X41" s="95"/>
      <c r="Y41" s="95"/>
      <c r="Z41" s="95"/>
      <c r="AA41" s="95"/>
      <c r="AB41" s="97"/>
    </row>
    <row r="42" spans="4:28" x14ac:dyDescent="0.25">
      <c r="D42" s="92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7"/>
      <c r="S42" s="92"/>
      <c r="T42" s="95"/>
      <c r="U42" s="95"/>
      <c r="V42" s="95"/>
      <c r="W42" s="95"/>
      <c r="X42" s="95"/>
      <c r="Y42" s="95"/>
      <c r="Z42" s="95"/>
      <c r="AA42" s="95"/>
      <c r="AB42" s="97"/>
    </row>
    <row r="43" spans="4:28" ht="15.75" thickBot="1" x14ac:dyDescent="0.3">
      <c r="D43" s="98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99"/>
      <c r="S43" s="98"/>
      <c r="T43" s="101"/>
      <c r="U43" s="101"/>
      <c r="V43" s="101"/>
      <c r="W43" s="101"/>
      <c r="X43" s="101"/>
      <c r="Y43" s="101"/>
      <c r="Z43" s="101"/>
      <c r="AA43" s="101"/>
      <c r="AB43" s="99"/>
    </row>
  </sheetData>
  <mergeCells count="69">
    <mergeCell ref="D1:AB3"/>
    <mergeCell ref="W5:X6"/>
    <mergeCell ref="Y5:Z6"/>
    <mergeCell ref="AA5:AB6"/>
    <mergeCell ref="W4:AB4"/>
    <mergeCell ref="W7:X9"/>
    <mergeCell ref="Y7:Z9"/>
    <mergeCell ref="AA7:AB9"/>
    <mergeCell ref="D29:O43"/>
    <mergeCell ref="S29:AB43"/>
    <mergeCell ref="P25:R26"/>
    <mergeCell ref="P27:R28"/>
    <mergeCell ref="P29:R30"/>
    <mergeCell ref="P31:R32"/>
    <mergeCell ref="D24:AB24"/>
    <mergeCell ref="H26:I26"/>
    <mergeCell ref="J26:K26"/>
    <mergeCell ref="L26:M26"/>
    <mergeCell ref="N26:O26"/>
    <mergeCell ref="D27:E28"/>
    <mergeCell ref="F27:G28"/>
    <mergeCell ref="H27:I28"/>
    <mergeCell ref="J27:K28"/>
    <mergeCell ref="L27:M28"/>
    <mergeCell ref="N27:O28"/>
    <mergeCell ref="D25:O25"/>
    <mergeCell ref="D26:E26"/>
    <mergeCell ref="F26:G26"/>
    <mergeCell ref="S25:AB25"/>
    <mergeCell ref="S27:T28"/>
    <mergeCell ref="U27:V28"/>
    <mergeCell ref="W27:X28"/>
    <mergeCell ref="Y27:Z28"/>
    <mergeCell ref="AA27:AB28"/>
    <mergeCell ref="H20:J21"/>
    <mergeCell ref="H22:J23"/>
    <mergeCell ref="K8:V23"/>
    <mergeCell ref="D8:G23"/>
    <mergeCell ref="S26:T26"/>
    <mergeCell ref="U26:V26"/>
    <mergeCell ref="W26:X26"/>
    <mergeCell ref="Y26:Z26"/>
    <mergeCell ref="AA26:AB26"/>
    <mergeCell ref="H8:J9"/>
    <mergeCell ref="H10:J11"/>
    <mergeCell ref="H12:J13"/>
    <mergeCell ref="H14:J15"/>
    <mergeCell ref="H16:J17"/>
    <mergeCell ref="H18:J19"/>
    <mergeCell ref="U5:V5"/>
    <mergeCell ref="K4:V4"/>
    <mergeCell ref="M5:N5"/>
    <mergeCell ref="K6:L7"/>
    <mergeCell ref="M6:N7"/>
    <mergeCell ref="O6:P7"/>
    <mergeCell ref="Q6:R7"/>
    <mergeCell ref="S6:T7"/>
    <mergeCell ref="U6:V7"/>
    <mergeCell ref="K5:L5"/>
    <mergeCell ref="O5:P5"/>
    <mergeCell ref="Q5:R5"/>
    <mergeCell ref="S5:T5"/>
    <mergeCell ref="D4:G4"/>
    <mergeCell ref="D5:E5"/>
    <mergeCell ref="F5:G5"/>
    <mergeCell ref="D6:E7"/>
    <mergeCell ref="F6:G7"/>
    <mergeCell ref="H4:J5"/>
    <mergeCell ref="H6:J7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7DCC-3C26-4A3B-8413-7B36630022A6}">
  <dimension ref="B1:K25"/>
  <sheetViews>
    <sheetView workbookViewId="0">
      <selection activeCell="L6" sqref="L6"/>
    </sheetView>
  </sheetViews>
  <sheetFormatPr defaultRowHeight="15" x14ac:dyDescent="0.25"/>
  <sheetData>
    <row r="1" spans="2:11" ht="15.75" thickBot="1" x14ac:dyDescent="0.3"/>
    <row r="2" spans="2:11" ht="15" customHeight="1" thickBot="1" x14ac:dyDescent="0.3">
      <c r="B2" s="125" t="s">
        <v>93</v>
      </c>
      <c r="C2" s="126"/>
      <c r="D2" s="126"/>
      <c r="E2" s="126"/>
      <c r="F2" s="126"/>
      <c r="G2" s="126"/>
      <c r="H2" s="126"/>
      <c r="I2" s="126"/>
      <c r="J2" s="126"/>
      <c r="K2" s="127"/>
    </row>
    <row r="3" spans="2:11" x14ac:dyDescent="0.25">
      <c r="B3" s="162" t="s">
        <v>94</v>
      </c>
      <c r="C3" s="116"/>
      <c r="D3" s="116"/>
      <c r="E3" s="116"/>
      <c r="F3" s="116"/>
      <c r="G3" s="116"/>
      <c r="H3" s="116"/>
      <c r="I3" s="116"/>
      <c r="J3" s="116"/>
      <c r="K3" s="163"/>
    </row>
    <row r="4" spans="2:11" x14ac:dyDescent="0.25">
      <c r="B4" s="162"/>
      <c r="C4" s="116"/>
      <c r="D4" s="116"/>
      <c r="E4" s="116"/>
      <c r="F4" s="116"/>
      <c r="G4" s="116"/>
      <c r="H4" s="116"/>
      <c r="I4" s="116"/>
      <c r="J4" s="116"/>
      <c r="K4" s="163"/>
    </row>
    <row r="5" spans="2:11" x14ac:dyDescent="0.25">
      <c r="B5" s="162"/>
      <c r="C5" s="116"/>
      <c r="D5" s="116"/>
      <c r="E5" s="116"/>
      <c r="F5" s="116"/>
      <c r="G5" s="116"/>
      <c r="H5" s="116"/>
      <c r="I5" s="116"/>
      <c r="J5" s="116"/>
      <c r="K5" s="163"/>
    </row>
    <row r="6" spans="2:11" x14ac:dyDescent="0.25">
      <c r="B6" s="162"/>
      <c r="C6" s="116"/>
      <c r="D6" s="116"/>
      <c r="E6" s="116"/>
      <c r="F6" s="116"/>
      <c r="G6" s="116"/>
      <c r="H6" s="116"/>
      <c r="I6" s="116"/>
      <c r="J6" s="116"/>
      <c r="K6" s="163"/>
    </row>
    <row r="7" spans="2:11" x14ac:dyDescent="0.25">
      <c r="B7" s="162"/>
      <c r="C7" s="116"/>
      <c r="D7" s="116"/>
      <c r="E7" s="116"/>
      <c r="F7" s="116"/>
      <c r="G7" s="116"/>
      <c r="H7" s="116"/>
      <c r="I7" s="116"/>
      <c r="J7" s="116"/>
      <c r="K7" s="163"/>
    </row>
    <row r="8" spans="2:11" x14ac:dyDescent="0.25">
      <c r="B8" s="162"/>
      <c r="C8" s="116"/>
      <c r="D8" s="116"/>
      <c r="E8" s="116"/>
      <c r="F8" s="116"/>
      <c r="G8" s="116"/>
      <c r="H8" s="116"/>
      <c r="I8" s="116"/>
      <c r="J8" s="116"/>
      <c r="K8" s="163"/>
    </row>
    <row r="9" spans="2:11" x14ac:dyDescent="0.25">
      <c r="B9" s="162"/>
      <c r="C9" s="116"/>
      <c r="D9" s="116"/>
      <c r="E9" s="116"/>
      <c r="F9" s="116"/>
      <c r="G9" s="116"/>
      <c r="H9" s="116"/>
      <c r="I9" s="116"/>
      <c r="J9" s="116"/>
      <c r="K9" s="163"/>
    </row>
    <row r="10" spans="2:11" x14ac:dyDescent="0.25">
      <c r="B10" s="162"/>
      <c r="C10" s="116"/>
      <c r="D10" s="116"/>
      <c r="E10" s="116"/>
      <c r="F10" s="116"/>
      <c r="G10" s="116"/>
      <c r="H10" s="116"/>
      <c r="I10" s="116"/>
      <c r="J10" s="116"/>
      <c r="K10" s="163"/>
    </row>
    <row r="11" spans="2:11" x14ac:dyDescent="0.25">
      <c r="B11" s="162"/>
      <c r="C11" s="116"/>
      <c r="D11" s="116"/>
      <c r="E11" s="116"/>
      <c r="F11" s="116"/>
      <c r="G11" s="116"/>
      <c r="H11" s="116"/>
      <c r="I11" s="116"/>
      <c r="J11" s="116"/>
      <c r="K11" s="163"/>
    </row>
    <row r="12" spans="2:11" x14ac:dyDescent="0.25">
      <c r="B12" s="162"/>
      <c r="C12" s="116"/>
      <c r="D12" s="116"/>
      <c r="E12" s="116"/>
      <c r="F12" s="116"/>
      <c r="G12" s="116"/>
      <c r="H12" s="116"/>
      <c r="I12" s="116"/>
      <c r="J12" s="116"/>
      <c r="K12" s="163"/>
    </row>
    <row r="13" spans="2:11" x14ac:dyDescent="0.25">
      <c r="B13" s="162"/>
      <c r="C13" s="116"/>
      <c r="D13" s="116"/>
      <c r="E13" s="116"/>
      <c r="F13" s="116"/>
      <c r="G13" s="116"/>
      <c r="H13" s="116"/>
      <c r="I13" s="116"/>
      <c r="J13" s="116"/>
      <c r="K13" s="163"/>
    </row>
    <row r="14" spans="2:11" x14ac:dyDescent="0.25">
      <c r="B14" s="162"/>
      <c r="C14" s="116"/>
      <c r="D14" s="116"/>
      <c r="E14" s="116"/>
      <c r="F14" s="116"/>
      <c r="G14" s="116"/>
      <c r="H14" s="116"/>
      <c r="I14" s="116"/>
      <c r="J14" s="116"/>
      <c r="K14" s="163"/>
    </row>
    <row r="15" spans="2:11" x14ac:dyDescent="0.25">
      <c r="B15" s="162"/>
      <c r="C15" s="116"/>
      <c r="D15" s="116"/>
      <c r="E15" s="116"/>
      <c r="F15" s="116"/>
      <c r="G15" s="116"/>
      <c r="H15" s="116"/>
      <c r="I15" s="116"/>
      <c r="J15" s="116"/>
      <c r="K15" s="163"/>
    </row>
    <row r="16" spans="2:11" x14ac:dyDescent="0.25">
      <c r="B16" s="162"/>
      <c r="C16" s="116"/>
      <c r="D16" s="116"/>
      <c r="E16" s="116"/>
      <c r="F16" s="116"/>
      <c r="G16" s="116"/>
      <c r="H16" s="116"/>
      <c r="I16" s="116"/>
      <c r="J16" s="116"/>
      <c r="K16" s="163"/>
    </row>
    <row r="17" spans="2:11" x14ac:dyDescent="0.25">
      <c r="B17" s="162"/>
      <c r="C17" s="116"/>
      <c r="D17" s="116"/>
      <c r="E17" s="116"/>
      <c r="F17" s="116"/>
      <c r="G17" s="116"/>
      <c r="H17" s="116"/>
      <c r="I17" s="116"/>
      <c r="J17" s="116"/>
      <c r="K17" s="163"/>
    </row>
    <row r="18" spans="2:11" x14ac:dyDescent="0.25">
      <c r="B18" s="162"/>
      <c r="C18" s="116"/>
      <c r="D18" s="116"/>
      <c r="E18" s="116"/>
      <c r="F18" s="116"/>
      <c r="G18" s="116"/>
      <c r="H18" s="116"/>
      <c r="I18" s="116"/>
      <c r="J18" s="116"/>
      <c r="K18" s="163"/>
    </row>
    <row r="19" spans="2:11" x14ac:dyDescent="0.25">
      <c r="B19" s="162"/>
      <c r="C19" s="116"/>
      <c r="D19" s="116"/>
      <c r="E19" s="116"/>
      <c r="F19" s="116"/>
      <c r="G19" s="116"/>
      <c r="H19" s="116"/>
      <c r="I19" s="116"/>
      <c r="J19" s="116"/>
      <c r="K19" s="163"/>
    </row>
    <row r="20" spans="2:11" x14ac:dyDescent="0.25">
      <c r="B20" s="162"/>
      <c r="C20" s="116"/>
      <c r="D20" s="116"/>
      <c r="E20" s="116"/>
      <c r="F20" s="116"/>
      <c r="G20" s="116"/>
      <c r="H20" s="116"/>
      <c r="I20" s="116"/>
      <c r="J20" s="116"/>
      <c r="K20" s="163"/>
    </row>
    <row r="21" spans="2:11" x14ac:dyDescent="0.25">
      <c r="B21" s="162"/>
      <c r="C21" s="116"/>
      <c r="D21" s="116"/>
      <c r="E21" s="116"/>
      <c r="F21" s="116"/>
      <c r="G21" s="116"/>
      <c r="H21" s="116"/>
      <c r="I21" s="116"/>
      <c r="J21" s="116"/>
      <c r="K21" s="163"/>
    </row>
    <row r="22" spans="2:11" x14ac:dyDescent="0.25">
      <c r="B22" s="162"/>
      <c r="C22" s="116"/>
      <c r="D22" s="116"/>
      <c r="E22" s="116"/>
      <c r="F22" s="116"/>
      <c r="G22" s="116"/>
      <c r="H22" s="116"/>
      <c r="I22" s="116"/>
      <c r="J22" s="116"/>
      <c r="K22" s="163"/>
    </row>
    <row r="23" spans="2:11" x14ac:dyDescent="0.25">
      <c r="B23" s="162"/>
      <c r="C23" s="116"/>
      <c r="D23" s="116"/>
      <c r="E23" s="116"/>
      <c r="F23" s="116"/>
      <c r="G23" s="116"/>
      <c r="H23" s="116"/>
      <c r="I23" s="116"/>
      <c r="J23" s="116"/>
      <c r="K23" s="163"/>
    </row>
    <row r="24" spans="2:11" x14ac:dyDescent="0.25">
      <c r="B24" s="162"/>
      <c r="C24" s="116"/>
      <c r="D24" s="116"/>
      <c r="E24" s="116"/>
      <c r="F24" s="116"/>
      <c r="G24" s="116"/>
      <c r="H24" s="116"/>
      <c r="I24" s="116"/>
      <c r="J24" s="116"/>
      <c r="K24" s="163"/>
    </row>
    <row r="25" spans="2:11" ht="15.75" thickBot="1" x14ac:dyDescent="0.3">
      <c r="B25" s="117"/>
      <c r="C25" s="118"/>
      <c r="D25" s="118"/>
      <c r="E25" s="118"/>
      <c r="F25" s="118"/>
      <c r="G25" s="118"/>
      <c r="H25" s="118"/>
      <c r="I25" s="118"/>
      <c r="J25" s="118"/>
      <c r="K25" s="119"/>
    </row>
  </sheetData>
  <mergeCells count="2">
    <mergeCell ref="B3:K25"/>
    <mergeCell ref="B2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Dash Board</vt:lpstr>
      <vt:lpstr>Project 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E5570</dc:creator>
  <cp:lastModifiedBy>Aya Nabil</cp:lastModifiedBy>
  <dcterms:created xsi:type="dcterms:W3CDTF">2022-07-24T13:12:03Z</dcterms:created>
  <dcterms:modified xsi:type="dcterms:W3CDTF">2022-07-30T16:51:51Z</dcterms:modified>
</cp:coreProperties>
</file>