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gozan\Downloads\"/>
    </mc:Choice>
  </mc:AlternateContent>
  <xr:revisionPtr revIDLastSave="0" documentId="13_ncr:1_{9E0B2F9B-ACD5-4DB6-9696-1EA7151CC0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D85" i="1"/>
  <c r="D87" i="1" s="1"/>
  <c r="G10" i="1"/>
  <c r="G6" i="1"/>
  <c r="C13" i="1" s="1"/>
  <c r="G8" i="1"/>
  <c r="C16" i="1" l="1"/>
  <c r="C19" i="1" s="1"/>
  <c r="C22" i="1" l="1"/>
  <c r="C72" i="1"/>
  <c r="C50" i="1" l="1"/>
  <c r="C75" i="1"/>
  <c r="C78" i="1"/>
  <c r="C81" i="1" s="1"/>
  <c r="C47" i="1" l="1"/>
  <c r="C39" i="1" l="1"/>
  <c r="C25" i="1"/>
  <c r="D59" i="1"/>
  <c r="D56" i="1"/>
</calcChain>
</file>

<file path=xl/sharedStrings.xml><?xml version="1.0" encoding="utf-8"?>
<sst xmlns="http://schemas.openxmlformats.org/spreadsheetml/2006/main" count="58" uniqueCount="55">
  <si>
    <t>Dimensionamento Biodigestor Tubular</t>
  </si>
  <si>
    <t xml:space="preserve">TIPOS DE ANIMAIS </t>
  </si>
  <si>
    <t xml:space="preserve">FATOR RELAÇÃO DEJETO/ÁGUA </t>
  </si>
  <si>
    <t>TRH (dias)</t>
  </si>
  <si>
    <t>DEJETOS (L/DIA)</t>
  </si>
  <si>
    <t xml:space="preserve">BIOGÁS: M³/ANIMAL  PARA 1 MÊS </t>
  </si>
  <si>
    <t xml:space="preserve">Aves </t>
  </si>
  <si>
    <t>Caprinos</t>
  </si>
  <si>
    <t>Bovinos</t>
  </si>
  <si>
    <t>Equinos</t>
  </si>
  <si>
    <t xml:space="preserve">Suínos machos </t>
  </si>
  <si>
    <t>Suínos fêmeas em lactação</t>
  </si>
  <si>
    <t>Bovinos em lactação</t>
  </si>
  <si>
    <t>Bezerros</t>
  </si>
  <si>
    <t>Bois de corte</t>
  </si>
  <si>
    <t>Leitões na creche</t>
  </si>
  <si>
    <t xml:space="preserve">Dejetos totais por dia: </t>
  </si>
  <si>
    <t xml:space="preserve">VD = A x B </t>
  </si>
  <si>
    <t>Número de animais - A:</t>
  </si>
  <si>
    <t>Tipo de animal:</t>
  </si>
  <si>
    <t xml:space="preserve">VA = VD x C </t>
  </si>
  <si>
    <t>Fator relação dejeto/água - C:</t>
  </si>
  <si>
    <t xml:space="preserve">VC = VD + VA </t>
  </si>
  <si>
    <t>Volume geométrico:</t>
  </si>
  <si>
    <t>VF = (a+b)/2 x h x L</t>
  </si>
  <si>
    <t>a=0,7279h+b</t>
  </si>
  <si>
    <t>L=3,6395h+5b</t>
  </si>
  <si>
    <t>&lt;- Determinar Valor</t>
  </si>
  <si>
    <r>
      <t>V</t>
    </r>
    <r>
      <rPr>
        <sz val="8"/>
        <color theme="1"/>
        <rFont val="Calibri"/>
        <family val="2"/>
        <scheme val="minor"/>
      </rPr>
      <t>FB</t>
    </r>
    <r>
      <rPr>
        <sz val="11"/>
        <color theme="1"/>
        <rFont val="Calibri"/>
        <family val="2"/>
        <scheme val="minor"/>
      </rPr>
      <t xml:space="preserve">= VC x TRH/1000 </t>
    </r>
  </si>
  <si>
    <t>Base menor - b (m):</t>
  </si>
  <si>
    <t>Base maior - a (m):</t>
  </si>
  <si>
    <t>Comprimento fossa - L (m):</t>
  </si>
  <si>
    <t>Altura fossa - h (m):</t>
  </si>
  <si>
    <t>Dejetos por animal - B (l/dia):</t>
  </si>
  <si>
    <t>Tempo de retenção hidráulica     TRH (dias):</t>
  </si>
  <si>
    <t xml:space="preserve">Dejetos totais por dia (l/dia): </t>
  </si>
  <si>
    <t>Carga diaria total (l):</t>
  </si>
  <si>
    <t>Volume da fossa (m³):</t>
  </si>
  <si>
    <t xml:space="preserve"> lona de impermeabilização da fossa</t>
  </si>
  <si>
    <t>Li=(Lxb)+(2xLxh)+(2xL)+(4xh)+(2xaxh)+(2xa)+4</t>
  </si>
  <si>
    <t>LV= (2,5xaxb)+(2,5xa)+(2,5b)+2,5</t>
  </si>
  <si>
    <t>Lona de vedação</t>
  </si>
  <si>
    <t xml:space="preserve">VCE = VC x 1,20 = PE x LCE² </t>
  </si>
  <si>
    <t>PE=profundidade sempre 1,00m</t>
  </si>
  <si>
    <t xml:space="preserve">LCE = √𝑉𝐶𝐸 </t>
  </si>
  <si>
    <t>Lateral da Caixa de Entrada</t>
  </si>
  <si>
    <t xml:space="preserve">Vol caixa de entrada (m³/dia): </t>
  </si>
  <si>
    <t>VCS = VEx3</t>
  </si>
  <si>
    <t xml:space="preserve">Vol caixa de saída (m³/dia): </t>
  </si>
  <si>
    <t>Lateral da Cx de entrada (m):</t>
  </si>
  <si>
    <t>Lateral da Cx de saída (m):</t>
  </si>
  <si>
    <t>PB = (quantidade de animais) x (Fator biogás)</t>
  </si>
  <si>
    <t>Potencial mensal de geração de biogás (m³):</t>
  </si>
  <si>
    <t>como sendo para cada m³ de biogás energeticamente equivalente a 1,42 Kwh,</t>
  </si>
  <si>
    <t>Potencial mensal de geração (Kwh):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</si>
</sst>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2" fontId="0" fillId="0" borderId="1" xfId="1" applyNumberFormat="1" applyFont="1" applyBorder="1" applyAlignment="1">
      <alignment horizontal="center" vertical="center" wrapText="1"/>
    </xf>
    <xf numFmtId="1" fontId="0" fillId="0" borderId="1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2" fontId="0" fillId="0" borderId="1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26</xdr:row>
      <xdr:rowOff>19050</xdr:rowOff>
    </xdr:from>
    <xdr:to>
      <xdr:col>2</xdr:col>
      <xdr:colOff>673100</xdr:colOff>
      <xdr:row>35</xdr:row>
      <xdr:rowOff>104140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5543550"/>
          <a:ext cx="2330450" cy="1799590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43</xdr:row>
      <xdr:rowOff>0</xdr:rowOff>
    </xdr:from>
    <xdr:to>
      <xdr:col>9</xdr:col>
      <xdr:colOff>181982</xdr:colOff>
      <xdr:row>46</xdr:row>
      <xdr:rowOff>148500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0" y="8191500"/>
          <a:ext cx="5058782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39</xdr:row>
      <xdr:rowOff>161925</xdr:rowOff>
    </xdr:from>
    <xdr:to>
      <xdr:col>2</xdr:col>
      <xdr:colOff>896040</xdr:colOff>
      <xdr:row>42</xdr:row>
      <xdr:rowOff>58425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8162925"/>
          <a:ext cx="2705790" cy="468000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60</xdr:row>
      <xdr:rowOff>161925</xdr:rowOff>
    </xdr:from>
    <xdr:to>
      <xdr:col>3</xdr:col>
      <xdr:colOff>60781</xdr:colOff>
      <xdr:row>68</xdr:row>
      <xdr:rowOff>77925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" y="12163425"/>
          <a:ext cx="2165806" cy="14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7"/>
  <sheetViews>
    <sheetView tabSelected="1" topLeftCell="A79" workbookViewId="0">
      <selection activeCell="C44" sqref="C44"/>
    </sheetView>
  </sheetViews>
  <sheetFormatPr defaultRowHeight="14.4" x14ac:dyDescent="0.3"/>
  <cols>
    <col min="1" max="2" width="13.6640625" customWidth="1"/>
    <col min="3" max="3" width="13.6640625" style="4" customWidth="1"/>
    <col min="4" max="9" width="13.6640625" customWidth="1"/>
    <col min="10" max="10" width="20.6640625" customWidth="1"/>
    <col min="11" max="11" width="13.6640625" customWidth="1"/>
  </cols>
  <sheetData>
    <row r="2" spans="1:9" x14ac:dyDescent="0.3">
      <c r="B2" s="26" t="s">
        <v>0</v>
      </c>
      <c r="C2" s="26"/>
      <c r="D2" s="26"/>
      <c r="E2" s="26"/>
      <c r="F2" s="26"/>
      <c r="G2" s="26"/>
      <c r="H2" s="26"/>
      <c r="I2" s="26"/>
    </row>
    <row r="3" spans="1:9" x14ac:dyDescent="0.3">
      <c r="B3" s="26"/>
      <c r="C3" s="26"/>
      <c r="D3" s="26"/>
      <c r="E3" s="26"/>
      <c r="F3" s="26"/>
      <c r="G3" s="26"/>
      <c r="H3" s="26"/>
      <c r="I3" s="26"/>
    </row>
    <row r="4" spans="1:9" x14ac:dyDescent="0.3">
      <c r="B4" s="26"/>
      <c r="C4" s="26"/>
      <c r="D4" s="26"/>
      <c r="E4" s="26"/>
      <c r="F4" s="26"/>
      <c r="G4" s="26"/>
      <c r="H4" s="26"/>
      <c r="I4" s="26"/>
    </row>
    <row r="6" spans="1:9" s="2" customFormat="1" ht="30" customHeight="1" x14ac:dyDescent="0.3">
      <c r="A6" s="27" t="s">
        <v>19</v>
      </c>
      <c r="B6" s="28"/>
      <c r="C6" s="9" t="s">
        <v>7</v>
      </c>
      <c r="E6" s="27" t="s">
        <v>33</v>
      </c>
      <c r="F6" s="28"/>
      <c r="G6" s="10">
        <f>VLOOKUP(C6,Planilha2!A2:E11,4)</f>
        <v>5</v>
      </c>
    </row>
    <row r="7" spans="1:9" x14ac:dyDescent="0.3">
      <c r="G7" s="4"/>
    </row>
    <row r="8" spans="1:9" s="2" customFormat="1" ht="30" customHeight="1" x14ac:dyDescent="0.3">
      <c r="A8" s="27" t="s">
        <v>18</v>
      </c>
      <c r="B8" s="28"/>
      <c r="C8" s="12">
        <v>4324</v>
      </c>
      <c r="E8" s="14" t="s">
        <v>21</v>
      </c>
      <c r="F8" s="15"/>
      <c r="G8" s="11">
        <f>VLOOKUP(C6,Planilha2!A2:E11,2)</f>
        <v>0.2</v>
      </c>
    </row>
    <row r="9" spans="1:9" x14ac:dyDescent="0.3">
      <c r="C9" s="13"/>
    </row>
    <row r="10" spans="1:9" ht="30" customHeight="1" x14ac:dyDescent="0.3">
      <c r="C10" s="13"/>
      <c r="E10" s="24" t="s">
        <v>34</v>
      </c>
      <c r="F10" s="25"/>
      <c r="G10" s="10">
        <f>VLOOKUP(C6,Planilha2!A2:E11,3)</f>
        <v>45</v>
      </c>
    </row>
    <row r="11" spans="1:9" x14ac:dyDescent="0.3">
      <c r="C11" s="13"/>
    </row>
    <row r="12" spans="1:9" x14ac:dyDescent="0.3">
      <c r="A12" s="21" t="s">
        <v>17</v>
      </c>
      <c r="B12" s="21"/>
      <c r="C12" s="13"/>
    </row>
    <row r="13" spans="1:9" x14ac:dyDescent="0.3">
      <c r="A13" s="17" t="s">
        <v>35</v>
      </c>
      <c r="B13" s="19"/>
      <c r="C13" s="12">
        <f>C8*G6</f>
        <v>21620</v>
      </c>
    </row>
    <row r="14" spans="1:9" x14ac:dyDescent="0.3">
      <c r="C14" s="13"/>
    </row>
    <row r="15" spans="1:9" x14ac:dyDescent="0.3">
      <c r="A15" s="21" t="s">
        <v>20</v>
      </c>
      <c r="B15" s="21"/>
      <c r="C15" s="13"/>
    </row>
    <row r="16" spans="1:9" x14ac:dyDescent="0.3">
      <c r="A16" s="17" t="s">
        <v>16</v>
      </c>
      <c r="B16" s="19"/>
      <c r="C16" s="12">
        <f>C13*G8</f>
        <v>4324</v>
      </c>
    </row>
    <row r="18" spans="1:3" x14ac:dyDescent="0.3">
      <c r="A18" s="21" t="s">
        <v>22</v>
      </c>
      <c r="B18" s="21"/>
      <c r="C18" s="13"/>
    </row>
    <row r="19" spans="1:3" x14ac:dyDescent="0.3">
      <c r="A19" s="17" t="s">
        <v>36</v>
      </c>
      <c r="B19" s="19"/>
      <c r="C19" s="12">
        <f>C13+C16</f>
        <v>25944</v>
      </c>
    </row>
    <row r="21" spans="1:3" x14ac:dyDescent="0.3">
      <c r="A21" s="21" t="s">
        <v>28</v>
      </c>
      <c r="B21" s="21"/>
      <c r="C21" s="13"/>
    </row>
    <row r="22" spans="1:3" x14ac:dyDescent="0.3">
      <c r="A22" s="17" t="s">
        <v>37</v>
      </c>
      <c r="B22" s="19"/>
      <c r="C22" s="12">
        <f>C19*G10/1000</f>
        <v>1167.48</v>
      </c>
    </row>
    <row r="24" spans="1:3" x14ac:dyDescent="0.3">
      <c r="A24" s="21" t="s">
        <v>24</v>
      </c>
      <c r="B24" s="21"/>
      <c r="C24" s="21"/>
    </row>
    <row r="25" spans="1:3" x14ac:dyDescent="0.3">
      <c r="A25" s="17" t="s">
        <v>23</v>
      </c>
      <c r="B25" s="19"/>
      <c r="C25" s="12">
        <f>((C39+C44)/2)*C47*C50</f>
        <v>1107.9535638721322</v>
      </c>
    </row>
    <row r="38" spans="1:9" x14ac:dyDescent="0.3">
      <c r="A38" s="23" t="s">
        <v>25</v>
      </c>
      <c r="B38" s="23"/>
      <c r="C38" s="23"/>
    </row>
    <row r="39" spans="1:9" x14ac:dyDescent="0.3">
      <c r="A39" s="17" t="s">
        <v>30</v>
      </c>
      <c r="B39" s="19"/>
      <c r="C39" s="12">
        <f>0.7279*C50+C44</f>
        <v>8.6192235534431667</v>
      </c>
      <c r="I39" s="12"/>
    </row>
    <row r="44" spans="1:9" x14ac:dyDescent="0.3">
      <c r="A44" s="17" t="s">
        <v>29</v>
      </c>
      <c r="B44" s="19"/>
      <c r="C44" s="12">
        <f>(-5.459*(POWER(C50,2)) + SQRT(29.8*(POWER(C50,2)) - 4*(5*C50*(1.345*(POWER(C50,3))-C22))))/(10*C50)</f>
        <v>6.0715735534431667</v>
      </c>
    </row>
    <row r="46" spans="1:9" x14ac:dyDescent="0.3">
      <c r="A46" s="20" t="s">
        <v>26</v>
      </c>
      <c r="B46" s="20"/>
      <c r="C46" s="20"/>
    </row>
    <row r="47" spans="1:9" x14ac:dyDescent="0.3">
      <c r="A47" s="17" t="s">
        <v>31</v>
      </c>
      <c r="B47" s="19"/>
      <c r="C47" s="12">
        <f>3.6395*C50+5*C44</f>
        <v>43.09611776721583</v>
      </c>
    </row>
    <row r="50" spans="1:4" x14ac:dyDescent="0.3">
      <c r="A50" s="17" t="s">
        <v>32</v>
      </c>
      <c r="B50" s="19"/>
      <c r="C50" s="12">
        <f>IF(C22&lt;=100, 1.5, IF( AND(C22&gt;100, C22&lt;=500), 2.5,IF(AND(C22&gt;500,C22&lt;=2000),3.5,4.5)))</f>
        <v>3.5</v>
      </c>
      <c r="D50" t="s">
        <v>27</v>
      </c>
    </row>
    <row r="55" spans="1:4" x14ac:dyDescent="0.3">
      <c r="A55" s="21" t="s">
        <v>39</v>
      </c>
      <c r="B55" s="21"/>
      <c r="C55" s="21"/>
      <c r="D55" s="21"/>
    </row>
    <row r="56" spans="1:4" x14ac:dyDescent="0.3">
      <c r="A56" s="22" t="s">
        <v>38</v>
      </c>
      <c r="B56" s="22"/>
      <c r="C56" s="22"/>
      <c r="D56" s="16">
        <f>(C47*C44)+(2*C47*C50)+(2*C47)+(4*C50)+(2*C39*C50)+(2*C39)+4</f>
        <v>745.09932077743088</v>
      </c>
    </row>
    <row r="58" spans="1:4" x14ac:dyDescent="0.3">
      <c r="A58" s="21" t="s">
        <v>40</v>
      </c>
      <c r="B58" s="21"/>
      <c r="C58" s="21"/>
      <c r="D58" s="21"/>
    </row>
    <row r="59" spans="1:4" x14ac:dyDescent="0.3">
      <c r="A59" s="22" t="s">
        <v>41</v>
      </c>
      <c r="B59" s="22"/>
      <c r="C59" s="22"/>
      <c r="D59" s="16">
        <f>(2.5*C39*C44)+(2.5*C39)+(2.5*C44)+2.5</f>
        <v>170.05761721296577</v>
      </c>
    </row>
    <row r="71" spans="1:5" x14ac:dyDescent="0.3">
      <c r="A71" s="20" t="s">
        <v>42</v>
      </c>
      <c r="B71" s="20"/>
      <c r="C71" s="20"/>
    </row>
    <row r="72" spans="1:5" x14ac:dyDescent="0.3">
      <c r="A72" s="17" t="s">
        <v>46</v>
      </c>
      <c r="B72" s="19"/>
      <c r="C72" s="12">
        <f>(C19/1000)*1.2</f>
        <v>31.132799999999996</v>
      </c>
      <c r="E72" t="s">
        <v>43</v>
      </c>
    </row>
    <row r="74" spans="1:5" x14ac:dyDescent="0.3">
      <c r="B74" t="s">
        <v>44</v>
      </c>
    </row>
    <row r="75" spans="1:5" x14ac:dyDescent="0.3">
      <c r="A75" s="17" t="s">
        <v>49</v>
      </c>
      <c r="B75" s="19" t="s">
        <v>45</v>
      </c>
      <c r="C75" s="12">
        <f>SQRT(C72)</f>
        <v>5.5796774100300812</v>
      </c>
    </row>
    <row r="77" spans="1:5" x14ac:dyDescent="0.3">
      <c r="A77" s="20" t="s">
        <v>47</v>
      </c>
      <c r="B77" s="20"/>
      <c r="C77" s="20"/>
    </row>
    <row r="78" spans="1:5" x14ac:dyDescent="0.3">
      <c r="A78" s="17" t="s">
        <v>48</v>
      </c>
      <c r="B78" s="19"/>
      <c r="C78" s="12">
        <f>C72*3</f>
        <v>93.398399999999981</v>
      </c>
    </row>
    <row r="80" spans="1:5" x14ac:dyDescent="0.3">
      <c r="B80" t="s">
        <v>44</v>
      </c>
    </row>
    <row r="81" spans="1:6" x14ac:dyDescent="0.3">
      <c r="A81" s="17" t="s">
        <v>50</v>
      </c>
      <c r="B81" s="19" t="s">
        <v>45</v>
      </c>
      <c r="C81" s="12">
        <f>SQRT(C78)</f>
        <v>9.6642847640164238</v>
      </c>
    </row>
    <row r="84" spans="1:6" x14ac:dyDescent="0.3">
      <c r="A84" s="21" t="s">
        <v>51</v>
      </c>
      <c r="B84" s="21"/>
      <c r="C84" s="21"/>
    </row>
    <row r="85" spans="1:6" x14ac:dyDescent="0.3">
      <c r="A85" s="17" t="s">
        <v>52</v>
      </c>
      <c r="B85" s="18"/>
      <c r="C85" s="19"/>
      <c r="D85" s="12">
        <f>C8*VLOOKUP(C6,Planilha2!A2:E11,5)</f>
        <v>9080.4</v>
      </c>
      <c r="F85" t="s">
        <v>53</v>
      </c>
    </row>
    <row r="87" spans="1:6" x14ac:dyDescent="0.3">
      <c r="A87" s="17" t="s">
        <v>54</v>
      </c>
      <c r="B87" s="18"/>
      <c r="C87" s="19"/>
      <c r="D87" s="12">
        <f>D85*1.42</f>
        <v>12894.168</v>
      </c>
    </row>
  </sheetData>
  <mergeCells count="34">
    <mergeCell ref="B2:I4"/>
    <mergeCell ref="A6:B6"/>
    <mergeCell ref="A8:B8"/>
    <mergeCell ref="E6:F6"/>
    <mergeCell ref="A19:B19"/>
    <mergeCell ref="A21:B21"/>
    <mergeCell ref="A22:B22"/>
    <mergeCell ref="E10:F10"/>
    <mergeCell ref="A25:B25"/>
    <mergeCell ref="A13:B13"/>
    <mergeCell ref="A12:B12"/>
    <mergeCell ref="A15:B15"/>
    <mergeCell ref="A16:B16"/>
    <mergeCell ref="A18:B18"/>
    <mergeCell ref="A71:C71"/>
    <mergeCell ref="A44:B44"/>
    <mergeCell ref="A38:C38"/>
    <mergeCell ref="A24:C24"/>
    <mergeCell ref="A39:B39"/>
    <mergeCell ref="A46:C46"/>
    <mergeCell ref="A47:B47"/>
    <mergeCell ref="A50:B50"/>
    <mergeCell ref="A56:C56"/>
    <mergeCell ref="A55:D55"/>
    <mergeCell ref="A58:D58"/>
    <mergeCell ref="A59:C59"/>
    <mergeCell ref="A87:C87"/>
    <mergeCell ref="A72:B72"/>
    <mergeCell ref="A75:B75"/>
    <mergeCell ref="A77:C77"/>
    <mergeCell ref="A78:B78"/>
    <mergeCell ref="A81:B81"/>
    <mergeCell ref="A85:C85"/>
    <mergeCell ref="A84:C84"/>
  </mergeCells>
  <conditionalFormatting sqref="A1:G100">
    <cfRule type="containsErrors" dxfId="2" priority="4">
      <formula>ISERROR(A1)</formula>
    </cfRule>
  </conditionalFormatting>
  <conditionalFormatting sqref="I39">
    <cfRule type="containsErrors" dxfId="0" priority="1">
      <formula>ISERROR(I39)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Planilha2!$A$2:$A$11</xm:f>
          </x14:formula1>
          <xm:sqref>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A21" sqref="A21"/>
    </sheetView>
  </sheetViews>
  <sheetFormatPr defaultRowHeight="14.4" x14ac:dyDescent="0.3"/>
  <cols>
    <col min="1" max="1" width="25.6640625" style="1" customWidth="1"/>
    <col min="2" max="6" width="15.6640625" style="1" customWidth="1"/>
  </cols>
  <sheetData>
    <row r="1" spans="1:6" s="4" customFormat="1" ht="45" customHeight="1" x14ac:dyDescent="0.3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3"/>
    </row>
    <row r="2" spans="1:6" ht="15" customHeight="1" x14ac:dyDescent="0.3">
      <c r="A2" s="6" t="s">
        <v>6</v>
      </c>
      <c r="B2" s="7">
        <v>0.33333333333333331</v>
      </c>
      <c r="C2" s="8">
        <v>60</v>
      </c>
      <c r="D2" s="9">
        <v>0.18</v>
      </c>
      <c r="E2" s="9">
        <v>0.42</v>
      </c>
    </row>
    <row r="3" spans="1:6" ht="15" customHeight="1" x14ac:dyDescent="0.3">
      <c r="A3" s="6" t="s">
        <v>7</v>
      </c>
      <c r="B3" s="7">
        <v>0.2</v>
      </c>
      <c r="C3" s="8">
        <v>45</v>
      </c>
      <c r="D3" s="9">
        <v>5</v>
      </c>
      <c r="E3" s="9">
        <v>2.1</v>
      </c>
    </row>
    <row r="4" spans="1:6" ht="15" customHeight="1" x14ac:dyDescent="0.3">
      <c r="A4" s="6" t="s">
        <v>8</v>
      </c>
      <c r="B4" s="7">
        <v>1</v>
      </c>
      <c r="C4" s="8">
        <v>30</v>
      </c>
      <c r="D4" s="9">
        <v>10</v>
      </c>
      <c r="E4" s="9">
        <v>16.2</v>
      </c>
    </row>
    <row r="5" spans="1:6" ht="15" customHeight="1" x14ac:dyDescent="0.3">
      <c r="A5" s="6" t="s">
        <v>9</v>
      </c>
      <c r="B5" s="7">
        <v>1</v>
      </c>
      <c r="C5" s="8">
        <v>45</v>
      </c>
      <c r="D5" s="9">
        <v>10</v>
      </c>
      <c r="E5" s="9">
        <v>10.8</v>
      </c>
    </row>
    <row r="6" spans="1:6" ht="15" customHeight="1" x14ac:dyDescent="0.3">
      <c r="A6" s="6" t="s">
        <v>10</v>
      </c>
      <c r="B6" s="7">
        <v>0.5</v>
      </c>
      <c r="C6" s="8">
        <v>30</v>
      </c>
      <c r="D6" s="9">
        <v>9</v>
      </c>
      <c r="E6" s="9">
        <v>7.2</v>
      </c>
    </row>
    <row r="7" spans="1:6" ht="15" customHeight="1" x14ac:dyDescent="0.3">
      <c r="A7" s="6" t="s">
        <v>11</v>
      </c>
      <c r="B7" s="7">
        <v>0.5</v>
      </c>
      <c r="C7" s="8">
        <v>30</v>
      </c>
      <c r="D7" s="9">
        <v>27</v>
      </c>
      <c r="E7" s="9">
        <v>7.2</v>
      </c>
    </row>
    <row r="8" spans="1:6" ht="15" customHeight="1" x14ac:dyDescent="0.3">
      <c r="A8" s="6" t="s">
        <v>15</v>
      </c>
      <c r="B8" s="7">
        <v>0.5</v>
      </c>
      <c r="C8" s="8">
        <v>30</v>
      </c>
      <c r="D8" s="9">
        <v>1.4</v>
      </c>
      <c r="E8" s="9">
        <v>7.2</v>
      </c>
    </row>
    <row r="9" spans="1:6" ht="15" customHeight="1" x14ac:dyDescent="0.3">
      <c r="A9" s="6" t="s">
        <v>12</v>
      </c>
      <c r="B9" s="7">
        <v>1</v>
      </c>
      <c r="C9" s="8">
        <v>30</v>
      </c>
      <c r="D9" s="9">
        <v>30</v>
      </c>
      <c r="E9" s="9">
        <v>28.5</v>
      </c>
    </row>
    <row r="10" spans="1:6" ht="15" customHeight="1" x14ac:dyDescent="0.3">
      <c r="A10" s="6" t="s">
        <v>13</v>
      </c>
      <c r="B10" s="7">
        <v>1</v>
      </c>
      <c r="C10" s="8">
        <v>30</v>
      </c>
      <c r="D10" s="9">
        <v>2</v>
      </c>
      <c r="E10" s="9">
        <v>16.2</v>
      </c>
    </row>
    <row r="11" spans="1:6" ht="15" customHeight="1" x14ac:dyDescent="0.3">
      <c r="A11" s="6" t="s">
        <v>14</v>
      </c>
      <c r="B11" s="7">
        <v>1</v>
      </c>
      <c r="C11" s="8">
        <v>30</v>
      </c>
      <c r="D11" s="9">
        <v>15</v>
      </c>
      <c r="E11" s="9">
        <v>16.2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Adrielle Cristina Ozanski</dc:creator>
  <cp:lastModifiedBy>Guilherme Ozanski</cp:lastModifiedBy>
  <dcterms:created xsi:type="dcterms:W3CDTF">2023-11-15T16:29:44Z</dcterms:created>
  <dcterms:modified xsi:type="dcterms:W3CDTF">2024-01-11T04:39:12Z</dcterms:modified>
</cp:coreProperties>
</file>