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activeTab="1"/>
  </bookViews>
  <sheets>
    <sheet name="Plan1" sheetId="1" r:id="rId1"/>
    <sheet name="Custos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<sst xmlns="http://schemas.openxmlformats.org/spreadsheetml/2006/main" count="53" uniqueCount="51">
  <si>
    <t>Cálculo da potência média de um aerogerador, em função  da curva de potência</t>
  </si>
  <si>
    <t>Equação utilizada para calcular f(v):</t>
  </si>
  <si>
    <t>do aerogerador e da função densidade de probabilidade de Weibull - f(v)</t>
  </si>
  <si>
    <t>Potencia do aerogerador conforme planilha de base de dados</t>
  </si>
  <si>
    <t>Vel. do Vento (m/s)</t>
  </si>
  <si>
    <t>Função de Weibull</t>
  </si>
  <si>
    <t>Pot. do Aerogerador (W)</t>
  </si>
  <si>
    <t>Potência Média (W)</t>
  </si>
  <si>
    <t>f(v)</t>
  </si>
  <si>
    <t>(col 2 x col 3)</t>
  </si>
  <si>
    <t>Para as coordenadas geográficas de Cascavel(PR), temos:</t>
  </si>
  <si>
    <t>c =</t>
  </si>
  <si>
    <t>Dados de entrado do usuário</t>
  </si>
  <si>
    <t xml:space="preserve">k = </t>
  </si>
  <si>
    <t>Simplificando a equação, temos:</t>
  </si>
  <si>
    <t>OBS1: peguei os dados de potência da curva do aerogerador</t>
  </si>
  <si>
    <t>http://energybras.com.br/produtos/aerogeradores/modelo-h38-2000w</t>
  </si>
  <si>
    <t>MODELO H3.8 - 2000W</t>
  </si>
  <si>
    <t>OBS2: calculei os valores de f(v) para valores inteiros de velocidade</t>
  </si>
  <si>
    <t>do vento, para compatibilizar com os valores de potência</t>
  </si>
  <si>
    <t>do aerogerador</t>
  </si>
  <si>
    <t>OBS3: a partir da potênca média do aerogerador, podemos calcular:</t>
  </si>
  <si>
    <t>Energia média gerada por dia (kWh/dia):</t>
  </si>
  <si>
    <t>Energia média gerada por mês (kWh/mês):</t>
  </si>
  <si>
    <t>Energia média gerada por ano (kWh/ano):</t>
  </si>
  <si>
    <t>Probabilidade total =</t>
  </si>
  <si>
    <t>Potência média (W) =</t>
  </si>
  <si>
    <t xml:space="preserve">Custo de aquisição dos equimentos </t>
  </si>
  <si>
    <t>MW</t>
  </si>
  <si>
    <t>/MW</t>
  </si>
  <si>
    <t>kW</t>
  </si>
  <si>
    <t>ANO</t>
  </si>
  <si>
    <t>GERAÇÃO DE ENERGIA</t>
  </si>
  <si>
    <t>Custo das despesas de operação e manutenção 2% total investido/ano</t>
  </si>
  <si>
    <t>Valor por kWh vezes a potência do aerogerador escolhido</t>
  </si>
  <si>
    <t>IMPLANTAÇÃO</t>
  </si>
  <si>
    <t>MANUTENÇÃO</t>
  </si>
  <si>
    <t>Custo da produção de energia</t>
  </si>
  <si>
    <t>LCOE</t>
  </si>
  <si>
    <t>Pot. do Aerogerador (KW)</t>
  </si>
  <si>
    <t>Colocar antes dos cálculos uma planilha para orientar na escolha da potência dos aerogeradores, com a observação que esses valores variam conforme o local escolhido</t>
  </si>
  <si>
    <t>0 - 190</t>
  </si>
  <si>
    <t>190 - 240</t>
  </si>
  <si>
    <t>240 - 460</t>
  </si>
  <si>
    <t xml:space="preserve">460 - 570 </t>
  </si>
  <si>
    <t>570 - 870</t>
  </si>
  <si>
    <t>870 - 1800</t>
  </si>
  <si>
    <t>1800 - 4950</t>
  </si>
  <si>
    <t>4950 - 5970</t>
  </si>
  <si>
    <t>5970 - 9290</t>
  </si>
  <si>
    <t>9290 - 24850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</si>
</sst>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,##0.0_);[Red]\(#,##0.0\)"/>
    <numFmt numFmtId="181" formatCode="#,##0_);[Red]\(#,##0\)"/>
    <numFmt numFmtId="182" formatCode="#,##0.00_);[Red]\(#,##0.00\)"/>
    <numFmt numFmtId="183" formatCode="0.00000"/>
    <numFmt numFmtId="184" formatCode="0.00000000"/>
    <numFmt numFmtId="185" formatCode="0.0"/>
  </numFmts>
  <fonts count="3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.1"/>
      <color rgb="FF003399"/>
      <name val="Arial"/>
      <charset val="134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rgb="FF666666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51">
    <xf numFmtId="0" fontId="0" fillId="0" borderId="0" xfId="0"/>
    <xf numFmtId="177" fontId="0" fillId="0" borderId="0" xfId="2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82" fontId="2" fillId="2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8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7" fontId="0" fillId="0" borderId="1" xfId="0" applyNumberFormat="1" applyBorder="1"/>
    <xf numFmtId="0" fontId="0" fillId="0" borderId="1" xfId="0" applyBorder="1"/>
    <xf numFmtId="177" fontId="0" fillId="0" borderId="1" xfId="2" applyNumberFormat="1" applyFont="1" applyBorder="1" applyAlignment="1">
      <alignment horizontal="center"/>
    </xf>
    <xf numFmtId="177" fontId="0" fillId="0" borderId="1" xfId="2" applyFont="1" applyBorder="1" applyAlignment="1"/>
    <xf numFmtId="177" fontId="0" fillId="0" borderId="4" xfId="2" applyFont="1" applyBorder="1" applyAlignme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3" fontId="0" fillId="0" borderId="10" xfId="0" applyNumberFormat="1" applyBorder="1" applyAlignment="1">
      <alignment horizontal="center"/>
    </xf>
    <xf numFmtId="183" fontId="0" fillId="0" borderId="9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1" fontId="0" fillId="0" borderId="7" xfId="0" applyNumberFormat="1" applyBorder="1" applyAlignment="1">
      <alignment horizontal="center"/>
    </xf>
    <xf numFmtId="183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83" fontId="0" fillId="0" borderId="8" xfId="0" applyNumberFormat="1" applyBorder="1" applyAlignment="1">
      <alignment horizontal="center"/>
    </xf>
    <xf numFmtId="2" fontId="0" fillId="0" borderId="0" xfId="0" applyNumberFormat="1"/>
    <xf numFmtId="184" fontId="0" fillId="0" borderId="0" xfId="0" applyNumberFormat="1"/>
    <xf numFmtId="2" fontId="7" fillId="0" borderId="2" xfId="0" applyNumberFormat="1" applyFont="1" applyBorder="1" applyAlignment="1">
      <alignment horizontal="center" wrapText="1"/>
    </xf>
    <xf numFmtId="183" fontId="7" fillId="0" borderId="4" xfId="0" applyNumberFormat="1" applyFont="1" applyBorder="1" applyAlignment="1">
      <alignment horizontal="center" wrapText="1"/>
    </xf>
    <xf numFmtId="184" fontId="7" fillId="0" borderId="2" xfId="0" applyNumberFormat="1" applyFont="1" applyBorder="1" applyAlignment="1">
      <alignment horizontal="center" wrapText="1"/>
    </xf>
    <xf numFmtId="2" fontId="8" fillId="0" borderId="4" xfId="0" applyNumberFormat="1" applyFont="1" applyBorder="1" applyAlignment="1">
      <alignment horizontal="center"/>
    </xf>
    <xf numFmtId="0" fontId="9" fillId="0" borderId="0" xfId="0" applyFont="1"/>
    <xf numFmtId="181" fontId="0" fillId="0" borderId="0" xfId="0" applyNumberFormat="1" applyAlignment="1">
      <alignment horizontal="center"/>
    </xf>
    <xf numFmtId="185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pt-BR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9641704722289"/>
          <c:y val="0.121046868393378"/>
          <c:w val="0.904187687362989"/>
          <c:h val="0.8113685839915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"Distribuição de Weibull"</c:f>
              <c:strCache>
                <c:ptCount val="1"/>
                <c:pt idx="0">
                  <c:v>Distribuição de Weibull</c:v>
                </c:pt>
              </c:strCache>
            </c:strRef>
          </c:tx>
          <c:invertIfNegative val="0"/>
          <c:dLbls>
            <c:delete val="1"/>
          </c:dLbls>
          <c:cat>
            <c:numRef>
              <c:f>Plan1!$A$6:$A$31</c:f>
              <c:numCache>
                <c:formatCode>0</c:formatCode>
                <c:ptCount val="24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</c:numCache>
            </c:numRef>
          </c:cat>
          <c:val>
            <c:numRef>
              <c:f>Plan1!$B$5:$B$31</c:f>
              <c:numCache>
                <c:formatCode>General</c:formatCode>
                <c:ptCount val="25"/>
                <c:pt idx="0">
                  <c:v>0</c:v>
                </c:pt>
                <c:pt idx="1" c:formatCode="0.00000">
                  <c:v>0</c:v>
                </c:pt>
                <c:pt idx="2" c:formatCode="0.00000">
                  <c:v>0.0468303635146642</c:v>
                </c:pt>
                <c:pt idx="3" c:formatCode="0.00000">
                  <c:v>0.101484177639758</c:v>
                </c:pt>
                <c:pt idx="4" c:formatCode="0.00000">
                  <c:v>0.144123283523892</c:v>
                </c:pt>
                <c:pt idx="5" c:formatCode="0.00000">
                  <c:v>0.164172911706718</c:v>
                </c:pt>
                <c:pt idx="6" c:formatCode="0.00000">
                  <c:v>0.159319720147696</c:v>
                </c:pt>
                <c:pt idx="7" c:formatCode="0.00000">
                  <c:v>0.135034570354923</c:v>
                </c:pt>
                <c:pt idx="8" c:formatCode="0.00000">
                  <c:v>0.101156734660497</c:v>
                </c:pt>
                <c:pt idx="9" c:formatCode="0.00000">
                  <c:v>0.067383924868062</c:v>
                </c:pt>
                <c:pt idx="10" c:formatCode="0.00000">
                  <c:v>0.0400388665359893</c:v>
                </c:pt>
                <c:pt idx="11" c:formatCode="0.00000">
                  <c:v>0.0212526820244727</c:v>
                </c:pt>
                <c:pt idx="12" c:formatCode="0.00000">
                  <c:v>0.0100827476390065</c:v>
                </c:pt>
                <c:pt idx="13" c:formatCode="0.00000">
                  <c:v>0.00427513548242791</c:v>
                </c:pt>
                <c:pt idx="14" c:formatCode="0.00000">
                  <c:v>0.00161934589517998</c:v>
                </c:pt>
                <c:pt idx="15" c:formatCode="0.00000">
                  <c:v>0.000547594164467241</c:v>
                </c:pt>
                <c:pt idx="16" c:formatCode="0.00000">
                  <c:v>0.000165178000326208</c:v>
                </c:pt>
                <c:pt idx="17" c:formatCode="0.00000">
                  <c:v>4.44040153810926e-5</c:v>
                </c:pt>
                <c:pt idx="18" c:formatCode="0.00000">
                  <c:v>1.06278337495902e-5</c:v>
                </c:pt>
                <c:pt idx="19" c:formatCode="0.00000">
                  <c:v>2.26245296479741e-6</c:v>
                </c:pt>
                <c:pt idx="20" c:formatCode="0.00000">
                  <c:v>4.27935003501559e-7</c:v>
                </c:pt>
                <c:pt idx="21" c:formatCode="0.00000">
                  <c:v>7.18434260635288e-8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1536"/>
        <c:axId val="80963072"/>
      </c:barChart>
      <c:catAx>
        <c:axId val="80961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63072"/>
        <c:crosses val="autoZero"/>
        <c:auto val="1"/>
        <c:lblAlgn val="ctr"/>
        <c:lblOffset val="100"/>
        <c:noMultiLvlLbl val="0"/>
      </c:catAx>
      <c:valAx>
        <c:axId val="80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61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Potência (W)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"Curva de Potência (W) x (m/s)"</c:f>
              <c:strCache>
                <c:ptCount val="1"/>
                <c:pt idx="0">
                  <c:v>Curva de Potência (W) x (m/s)</c:v>
                </c:pt>
              </c:strCache>
            </c:strRef>
          </c:tx>
          <c:invertIfNegative val="0"/>
          <c:dLbls>
            <c:delete val="1"/>
          </c:dLbls>
          <c:cat>
            <c:numRef>
              <c:f>Plan1!$A$6:$A$31</c:f>
              <c:numCache>
                <c:formatCode>0</c:formatCode>
                <c:ptCount val="24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</c:numCache>
            </c:numRef>
          </c:cat>
          <c:val>
            <c:numRef>
              <c:f>Plan1!$C$6:$C$31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59.29</c:v>
                </c:pt>
                <c:pt idx="4">
                  <c:v>215.74</c:v>
                </c:pt>
                <c:pt idx="5">
                  <c:v>461.54</c:v>
                </c:pt>
                <c:pt idx="6">
                  <c:v>859.55</c:v>
                </c:pt>
                <c:pt idx="7">
                  <c:v>1260.12</c:v>
                </c:pt>
                <c:pt idx="8">
                  <c:v>1657.94</c:v>
                </c:pt>
                <c:pt idx="9">
                  <c:v>2012.87</c:v>
                </c:pt>
                <c:pt idx="10">
                  <c:v>2300.23</c:v>
                </c:pt>
                <c:pt idx="11">
                  <c:v>2638.74</c:v>
                </c:pt>
                <c:pt idx="12">
                  <c:v>2869.11</c:v>
                </c:pt>
                <c:pt idx="13">
                  <c:v>3094.47</c:v>
                </c:pt>
                <c:pt idx="14">
                  <c:v>3229.48</c:v>
                </c:pt>
                <c:pt idx="15">
                  <c:v>3197.05</c:v>
                </c:pt>
                <c:pt idx="16">
                  <c:v>3026.85</c:v>
                </c:pt>
                <c:pt idx="17">
                  <c:v>2782.58</c:v>
                </c:pt>
                <c:pt idx="18">
                  <c:v>2518.48</c:v>
                </c:pt>
                <c:pt idx="19">
                  <c:v>2234.5</c:v>
                </c:pt>
                <c:pt idx="20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87264"/>
        <c:axId val="80988800"/>
      </c:barChart>
      <c:catAx>
        <c:axId val="80987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88800"/>
        <c:crosses val="autoZero"/>
        <c:auto val="1"/>
        <c:lblAlgn val="ctr"/>
        <c:lblOffset val="100"/>
        <c:noMultiLvlLbl val="0"/>
      </c:catAx>
      <c:valAx>
        <c:axId val="809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987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Potência Média (W) 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111111111111"/>
          <c:y val="0.171712962962963"/>
          <c:w val="0.808333333333333"/>
          <c:h val="0.7208876494604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"Potência média (W)"</c:f>
              <c:strCache>
                <c:ptCount val="1"/>
                <c:pt idx="0">
                  <c:v>Potência média (W)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numRef>
              <c:f>Plan1!$A$6:$A$31</c:f>
              <c:numCache>
                <c:formatCode>0</c:formatCode>
                <c:ptCount val="26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</c:numCache>
            </c:numRef>
          </c:cat>
          <c:val>
            <c:numRef>
              <c:f>Plan1!$D$6:$D$31</c:f>
              <c:numCache>
                <c:formatCode>0.00000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8.54506948013156</c:v>
                </c:pt>
                <c:pt idx="4">
                  <c:v>35.4186639716073</c:v>
                </c:pt>
                <c:pt idx="5">
                  <c:v>73.5324236369676</c:v>
                </c:pt>
                <c:pt idx="6">
                  <c:v>116.068964948574</c:v>
                </c:pt>
                <c:pt idx="7">
                  <c:v>127.469624480385</c:v>
                </c:pt>
                <c:pt idx="8">
                  <c:v>111.718504395755</c:v>
                </c:pt>
                <c:pt idx="9">
                  <c:v>80.5930332842968</c:v>
                </c:pt>
                <c:pt idx="10">
                  <c:v>48.8860567731528</c:v>
                </c:pt>
                <c:pt idx="11">
                  <c:v>26.605749504952</c:v>
                </c:pt>
                <c:pt idx="12">
                  <c:v>12.2658339639887</c:v>
                </c:pt>
                <c:pt idx="13">
                  <c:v>5.01101729225759</c:v>
                </c:pt>
                <c:pt idx="14">
                  <c:v>1.76844440226367</c:v>
                </c:pt>
                <c:pt idx="15">
                  <c:v>0.528082325942903</c:v>
                </c:pt>
                <c:pt idx="16">
                  <c:v>0.13440429395626</c:v>
                </c:pt>
                <c:pt idx="17">
                  <c:v>0.0295727976349347</c:v>
                </c:pt>
                <c:pt idx="18">
                  <c:v>0.00569794254278298</c:v>
                </c:pt>
                <c:pt idx="19">
                  <c:v>0.000956220765324234</c:v>
                </c:pt>
                <c:pt idx="20">
                  <c:v>0.000143686852127058</c:v>
                </c:pt>
              </c:numCache>
            </c:numRef>
          </c:val>
        </c:ser>
        <c:ser>
          <c:idx val="0"/>
          <c:order val="1"/>
          <c:tx>
            <c:strRef>
              <c:f>"Potência média (W)"</c:f>
              <c:strCache>
                <c:ptCount val="1"/>
                <c:pt idx="0">
                  <c:v>Potência média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81311"/>
        <c:axId val="47602863"/>
      </c:barChart>
      <c:catAx>
        <c:axId val="180208131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863"/>
        <c:crossesAt val="0"/>
        <c:auto val="1"/>
        <c:lblAlgn val="ctr"/>
        <c:lblOffset val="100"/>
        <c:noMultiLvlLbl val="0"/>
      </c:catAx>
      <c:valAx>
        <c:axId val="476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081311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2</xdr:row>
          <xdr:rowOff>0</xdr:rowOff>
        </xdr:from>
        <xdr:to>
          <xdr:col>9</xdr:col>
          <xdr:colOff>28575</xdr:colOff>
          <xdr:row>4</xdr:row>
          <xdr:rowOff>104775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991350" y="476250"/>
              <a:ext cx="2400300" cy="4953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66674</xdr:colOff>
      <xdr:row>12</xdr:row>
      <xdr:rowOff>180974</xdr:rowOff>
    </xdr:from>
    <xdr:to>
      <xdr:col>10</xdr:col>
      <xdr:colOff>475107</xdr:colOff>
      <xdr:row>15</xdr:row>
      <xdr:rowOff>123825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28815" y="2628265"/>
          <a:ext cx="3409315" cy="514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34</xdr:row>
      <xdr:rowOff>166686</xdr:rowOff>
    </xdr:from>
    <xdr:to>
      <xdr:col>3</xdr:col>
      <xdr:colOff>1362075</xdr:colOff>
      <xdr:row>58</xdr:row>
      <xdr:rowOff>114299</xdr:rowOff>
    </xdr:to>
    <xdr:graphicFrame>
      <xdr:nvGraphicFramePr>
        <xdr:cNvPr id="3" name="Gráfico 2"/>
        <xdr:cNvGraphicFramePr/>
      </xdr:nvGraphicFramePr>
      <xdr:xfrm>
        <a:off x="114300" y="6795770"/>
        <a:ext cx="5610225" cy="4519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35</xdr:row>
      <xdr:rowOff>4762</xdr:rowOff>
    </xdr:from>
    <xdr:to>
      <xdr:col>12</xdr:col>
      <xdr:colOff>257175</xdr:colOff>
      <xdr:row>58</xdr:row>
      <xdr:rowOff>152400</xdr:rowOff>
    </xdr:to>
    <xdr:graphicFrame>
      <xdr:nvGraphicFramePr>
        <xdr:cNvPr id="4" name="Gráfico 3"/>
        <xdr:cNvGraphicFramePr/>
      </xdr:nvGraphicFramePr>
      <xdr:xfrm>
        <a:off x="6153150" y="6824345"/>
        <a:ext cx="5267325" cy="452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962025</xdr:colOff>
      <xdr:row>62</xdr:row>
      <xdr:rowOff>100011</xdr:rowOff>
    </xdr:from>
    <xdr:to>
      <xdr:col>7</xdr:col>
      <xdr:colOff>190500</xdr:colOff>
      <xdr:row>82</xdr:row>
      <xdr:rowOff>47624</xdr:rowOff>
    </xdr:to>
    <xdr:graphicFrame>
      <xdr:nvGraphicFramePr>
        <xdr:cNvPr id="2" name="Gráfico 1"/>
        <xdr:cNvGraphicFramePr/>
      </xdr:nvGraphicFramePr>
      <xdr:xfrm>
        <a:off x="2381250" y="12063095"/>
        <a:ext cx="5972175" cy="375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114300</xdr:rowOff>
    </xdr:to>
    <xdr:pic>
      <xdr:nvPicPr>
        <xdr:cNvPr id="5" name="Imagem 4"/>
        <xdr:cNvPicPr>
          <a:picLocks noChangeAspect="1"/>
        </xdr:cNvPicPr>
      </xdr:nvPicPr>
      <xdr:blipFill>
        <a:stretch>
          <a:fillRect/>
        </a:stretch>
      </xdr:blipFill>
      <xdr:spPr>
        <a:xfrm>
          <a:off x="14868525" y="8153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15</xdr:col>
      <xdr:colOff>304800</xdr:colOff>
      <xdr:row>39</xdr:row>
      <xdr:rowOff>114300</xdr:rowOff>
    </xdr:to>
    <xdr:pic>
      <xdr:nvPicPr>
        <xdr:cNvPr id="6" name="Imagem 5"/>
        <xdr:cNvPicPr>
          <a:picLocks noChangeAspect="1"/>
        </xdr:cNvPicPr>
      </xdr:nvPicPr>
      <xdr:blipFill>
        <a:stretch>
          <a:fillRect/>
        </a:stretch>
      </xdr:blipFill>
      <xdr:spPr>
        <a:xfrm>
          <a:off x="13411200" y="739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114300</xdr:rowOff>
    </xdr:to>
    <xdr:pic>
      <xdr:nvPicPr>
        <xdr:cNvPr id="7" name="Imagem 6"/>
        <xdr:cNvPicPr>
          <a:picLocks noChangeAspect="1"/>
        </xdr:cNvPicPr>
      </xdr:nvPicPr>
      <xdr:blipFill>
        <a:stretch>
          <a:fillRect/>
        </a:stretch>
      </xdr:blipFill>
      <xdr:spPr>
        <a:xfrm>
          <a:off x="14868525" y="796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6"/>
  <sheetViews>
    <sheetView zoomScale="115" zoomScaleNormal="115" topLeftCell="A8" workbookViewId="0">
      <selection activeCell="L28" sqref="L28"/>
    </sheetView>
  </sheetViews>
  <sheetFormatPr defaultColWidth="9" defaultRowHeight="15"/>
  <cols>
    <col min="1" max="1" width="21.2857142857143" customWidth="1"/>
    <col min="2" max="2" width="19.8571428571429" customWidth="1"/>
    <col min="3" max="3" width="24.2857142857143" customWidth="1"/>
    <col min="4" max="4" width="22.1428571428571" customWidth="1"/>
    <col min="5" max="5" width="16.8571428571429" customWidth="1"/>
    <col min="15" max="15" width="15.7142857142857" customWidth="1"/>
    <col min="16" max="16" width="12.8571428571429"/>
  </cols>
  <sheetData>
    <row r="1" ht="18.75" spans="1:6">
      <c r="A1" s="23" t="s">
        <v>0</v>
      </c>
      <c r="B1" s="23"/>
      <c r="C1" s="23"/>
      <c r="D1" s="23"/>
      <c r="F1" s="24" t="s">
        <v>1</v>
      </c>
    </row>
    <row r="2" ht="18.75" spans="1:4">
      <c r="A2" s="23" t="s">
        <v>2</v>
      </c>
      <c r="B2" s="23"/>
      <c r="C2" s="23"/>
      <c r="D2" s="23"/>
    </row>
    <row r="3" ht="15.75" spans="3:3">
      <c r="C3" s="25" t="s">
        <v>3</v>
      </c>
    </row>
    <row r="4" spans="1:4">
      <c r="A4" s="26" t="s">
        <v>4</v>
      </c>
      <c r="B4" s="26" t="s">
        <v>5</v>
      </c>
      <c r="C4" s="26" t="s">
        <v>6</v>
      </c>
      <c r="D4" s="27" t="s">
        <v>7</v>
      </c>
    </row>
    <row r="5" ht="15.75" spans="1:5">
      <c r="A5" s="28"/>
      <c r="B5" s="28" t="s">
        <v>8</v>
      </c>
      <c r="C5" s="28"/>
      <c r="D5" s="29" t="s">
        <v>9</v>
      </c>
      <c r="E5" s="10"/>
    </row>
    <row r="6" spans="1:4">
      <c r="A6" s="30">
        <v>0</v>
      </c>
      <c r="B6" s="31">
        <f>0.3982143*((A6/5.6)^1.23)*(EXP(-((A6/$G$8)^$G$9)))</f>
        <v>0</v>
      </c>
      <c r="C6" s="32">
        <v>0</v>
      </c>
      <c r="D6" s="33">
        <f>B6*C6</f>
        <v>0</v>
      </c>
    </row>
    <row r="7" spans="1:6">
      <c r="A7" s="30">
        <v>1</v>
      </c>
      <c r="B7" s="34">
        <f t="shared" ref="B7:B31" si="0">0.3982143*((A7/5.6)^1.23)*(EXP(-((A7/$G$8)^$G$9)))</f>
        <v>0.0468303635146642</v>
      </c>
      <c r="C7" s="32">
        <v>0</v>
      </c>
      <c r="D7" s="33">
        <f t="shared" ref="D7:D31" si="1">B7*C7</f>
        <v>0</v>
      </c>
      <c r="F7" t="s">
        <v>10</v>
      </c>
    </row>
    <row r="8" spans="1:12">
      <c r="A8" s="30">
        <v>2</v>
      </c>
      <c r="B8" s="34">
        <f t="shared" si="0"/>
        <v>0.101484177639758</v>
      </c>
      <c r="C8" s="32">
        <v>0</v>
      </c>
      <c r="D8" s="33">
        <f t="shared" si="1"/>
        <v>0</v>
      </c>
      <c r="F8" t="s">
        <v>11</v>
      </c>
      <c r="G8" s="35">
        <v>5.6</v>
      </c>
      <c r="L8" s="25" t="s">
        <v>12</v>
      </c>
    </row>
    <row r="9" spans="1:12">
      <c r="A9" s="30">
        <v>3</v>
      </c>
      <c r="B9" s="34">
        <f t="shared" si="0"/>
        <v>0.144123283523892</v>
      </c>
      <c r="C9" s="32">
        <v>59.29</v>
      </c>
      <c r="D9" s="33">
        <f t="shared" si="1"/>
        <v>8.54506948013156</v>
      </c>
      <c r="F9" t="s">
        <v>13</v>
      </c>
      <c r="G9" s="35">
        <v>2.23</v>
      </c>
      <c r="L9" s="25" t="s">
        <v>12</v>
      </c>
    </row>
    <row r="10" ht="15.75" spans="1:8">
      <c r="A10" s="30">
        <v>4</v>
      </c>
      <c r="B10" s="34">
        <f t="shared" si="0"/>
        <v>0.164172911706718</v>
      </c>
      <c r="C10" s="32">
        <v>215.74</v>
      </c>
      <c r="D10" s="33">
        <f t="shared" si="1"/>
        <v>35.4186639716073</v>
      </c>
      <c r="H10" s="36"/>
    </row>
    <row r="11" ht="18" spans="1:12">
      <c r="A11" s="30">
        <v>5</v>
      </c>
      <c r="B11" s="34">
        <f t="shared" si="0"/>
        <v>0.159319720147696</v>
      </c>
      <c r="C11" s="32">
        <v>461.54</v>
      </c>
      <c r="D11" s="33">
        <f t="shared" si="1"/>
        <v>73.5324236369676</v>
      </c>
      <c r="L11" s="48"/>
    </row>
    <row r="12" spans="1:6">
      <c r="A12" s="30">
        <v>6</v>
      </c>
      <c r="B12" s="34">
        <f t="shared" si="0"/>
        <v>0.135034570354923</v>
      </c>
      <c r="C12" s="32">
        <v>859.55</v>
      </c>
      <c r="D12" s="33">
        <f t="shared" si="1"/>
        <v>116.068964948574</v>
      </c>
      <c r="F12" t="s">
        <v>14</v>
      </c>
    </row>
    <row r="13" spans="1:4">
      <c r="A13" s="30">
        <v>7</v>
      </c>
      <c r="B13" s="34">
        <f t="shared" si="0"/>
        <v>0.101156734660497</v>
      </c>
      <c r="C13" s="32">
        <v>1260.12</v>
      </c>
      <c r="D13" s="33">
        <f t="shared" si="1"/>
        <v>127.469624480385</v>
      </c>
    </row>
    <row r="14" spans="1:4">
      <c r="A14" s="30">
        <v>8</v>
      </c>
      <c r="B14" s="34">
        <f t="shared" si="0"/>
        <v>0.067383924868062</v>
      </c>
      <c r="C14" s="32">
        <v>1657.94</v>
      </c>
      <c r="D14" s="33">
        <f t="shared" si="1"/>
        <v>111.718504395755</v>
      </c>
    </row>
    <row r="15" spans="1:4">
      <c r="A15" s="30">
        <v>9</v>
      </c>
      <c r="B15" s="34">
        <f t="shared" si="0"/>
        <v>0.0400388665359893</v>
      </c>
      <c r="C15" s="32">
        <v>2012.87</v>
      </c>
      <c r="D15" s="33">
        <f t="shared" si="1"/>
        <v>80.5930332842968</v>
      </c>
    </row>
    <row r="16" spans="1:4">
      <c r="A16" s="30">
        <v>10</v>
      </c>
      <c r="B16" s="34">
        <f t="shared" si="0"/>
        <v>0.0212526820244727</v>
      </c>
      <c r="C16" s="32">
        <v>2300.23</v>
      </c>
      <c r="D16" s="33">
        <f t="shared" si="1"/>
        <v>48.8860567731528</v>
      </c>
    </row>
    <row r="17" spans="1:4">
      <c r="A17" s="30">
        <v>11</v>
      </c>
      <c r="B17" s="34">
        <f t="shared" si="0"/>
        <v>0.0100827476390065</v>
      </c>
      <c r="C17" s="32">
        <v>2638.74</v>
      </c>
      <c r="D17" s="33">
        <f t="shared" si="1"/>
        <v>26.605749504952</v>
      </c>
    </row>
    <row r="18" spans="1:13">
      <c r="A18" s="30">
        <v>12</v>
      </c>
      <c r="B18" s="34">
        <f t="shared" si="0"/>
        <v>0.00427513548242791</v>
      </c>
      <c r="C18" s="32">
        <v>2869.11</v>
      </c>
      <c r="D18" s="33">
        <f t="shared" si="1"/>
        <v>12.2658339639887</v>
      </c>
      <c r="F18" t="s">
        <v>15</v>
      </c>
      <c r="M18" t="s">
        <v>16</v>
      </c>
    </row>
    <row r="19" ht="15.75" spans="1:7">
      <c r="A19" s="30">
        <v>13</v>
      </c>
      <c r="B19" s="34">
        <f t="shared" si="0"/>
        <v>0.00161934589517998</v>
      </c>
      <c r="C19" s="32">
        <v>3094.47</v>
      </c>
      <c r="D19" s="33">
        <f t="shared" si="1"/>
        <v>5.01101729225759</v>
      </c>
      <c r="F19" s="37"/>
      <c r="G19" t="s">
        <v>17</v>
      </c>
    </row>
    <row r="20" spans="1:4">
      <c r="A20" s="30">
        <v>14</v>
      </c>
      <c r="B20" s="34">
        <f t="shared" si="0"/>
        <v>0.000547594164467241</v>
      </c>
      <c r="C20" s="32">
        <v>3229.48</v>
      </c>
      <c r="D20" s="33">
        <f t="shared" si="1"/>
        <v>1.76844440226367</v>
      </c>
    </row>
    <row r="21" spans="1:6">
      <c r="A21" s="30">
        <v>15</v>
      </c>
      <c r="B21" s="34">
        <f t="shared" si="0"/>
        <v>0.000165178000326208</v>
      </c>
      <c r="C21" s="32">
        <v>3197.05</v>
      </c>
      <c r="D21" s="33">
        <f t="shared" si="1"/>
        <v>0.528082325942903</v>
      </c>
      <c r="F21" t="s">
        <v>18</v>
      </c>
    </row>
    <row r="22" spans="1:7">
      <c r="A22" s="30">
        <v>16</v>
      </c>
      <c r="B22" s="34">
        <f t="shared" si="0"/>
        <v>4.44040153810926e-5</v>
      </c>
      <c r="C22" s="32">
        <v>3026.85</v>
      </c>
      <c r="D22" s="33">
        <f t="shared" si="1"/>
        <v>0.13440429395626</v>
      </c>
      <c r="G22" t="s">
        <v>19</v>
      </c>
    </row>
    <row r="23" spans="1:7">
      <c r="A23" s="30">
        <v>17</v>
      </c>
      <c r="B23" s="34">
        <f t="shared" si="0"/>
        <v>1.06278337495902e-5</v>
      </c>
      <c r="C23" s="32">
        <v>2782.58</v>
      </c>
      <c r="D23" s="33">
        <f t="shared" si="1"/>
        <v>0.0295727976349347</v>
      </c>
      <c r="G23" t="s">
        <v>20</v>
      </c>
    </row>
    <row r="24" spans="1:16">
      <c r="A24" s="30">
        <v>18</v>
      </c>
      <c r="B24" s="34">
        <f t="shared" si="0"/>
        <v>2.26245296479741e-6</v>
      </c>
      <c r="C24" s="32">
        <v>2518.48</v>
      </c>
      <c r="D24" s="33">
        <f t="shared" si="1"/>
        <v>0.00569794254278298</v>
      </c>
      <c r="O24" s="10"/>
      <c r="P24" s="49"/>
    </row>
    <row r="25" spans="1:16">
      <c r="A25" s="30">
        <v>19</v>
      </c>
      <c r="B25" s="34">
        <f t="shared" si="0"/>
        <v>4.27935003501559e-7</v>
      </c>
      <c r="C25" s="32">
        <v>2234.5</v>
      </c>
      <c r="D25" s="33">
        <f t="shared" si="1"/>
        <v>0.000956220765324234</v>
      </c>
      <c r="O25" s="10"/>
      <c r="P25" s="49"/>
    </row>
    <row r="26" spans="1:16">
      <c r="A26" s="30">
        <v>20</v>
      </c>
      <c r="B26" s="34">
        <f t="shared" si="0"/>
        <v>7.18434260635288e-8</v>
      </c>
      <c r="C26" s="32">
        <v>2000</v>
      </c>
      <c r="D26" s="33">
        <f t="shared" si="1"/>
        <v>0.000143686852127058</v>
      </c>
      <c r="F26" t="s">
        <v>21</v>
      </c>
      <c r="O26" s="10"/>
      <c r="P26" s="49"/>
    </row>
    <row r="27" spans="1:16">
      <c r="A27" s="30"/>
      <c r="B27" s="34"/>
      <c r="C27" s="32"/>
      <c r="D27" s="33"/>
      <c r="G27" t="s">
        <v>22</v>
      </c>
      <c r="L27" s="50">
        <f>($D$33/1000)*24</f>
        <v>15.5659738416486</v>
      </c>
      <c r="O27" s="10"/>
      <c r="P27" s="49"/>
    </row>
    <row r="28" spans="1:16">
      <c r="A28" s="30"/>
      <c r="B28" s="34"/>
      <c r="C28" s="32"/>
      <c r="D28" s="33"/>
      <c r="G28" t="s">
        <v>23</v>
      </c>
      <c r="L28" s="50">
        <f>($D$33/1000)*24*30</f>
        <v>466.979215249459</v>
      </c>
      <c r="O28" s="10"/>
      <c r="P28" s="49"/>
    </row>
    <row r="29" spans="1:16">
      <c r="A29" s="30"/>
      <c r="B29" s="34"/>
      <c r="C29" s="32"/>
      <c r="D29" s="33"/>
      <c r="G29" t="s">
        <v>24</v>
      </c>
      <c r="L29" s="50">
        <f>($D$33/1000)*24*365</f>
        <v>5681.58045220175</v>
      </c>
      <c r="O29" s="10"/>
      <c r="P29" s="49"/>
    </row>
    <row r="30" hidden="1" spans="1:16">
      <c r="A30" s="30"/>
      <c r="B30" s="34"/>
      <c r="C30" s="32"/>
      <c r="D30" s="33"/>
      <c r="O30" s="10"/>
      <c r="P30" s="49"/>
    </row>
    <row r="31" ht="15.75" hidden="1" spans="1:16">
      <c r="A31" s="38"/>
      <c r="B31" s="39"/>
      <c r="C31" s="40"/>
      <c r="D31" s="41"/>
      <c r="O31" s="10"/>
      <c r="P31" s="49"/>
    </row>
    <row r="32" ht="15.75" spans="1:16">
      <c r="A32" s="42"/>
      <c r="B32" s="43"/>
      <c r="O32" s="10"/>
      <c r="P32" s="49"/>
    </row>
    <row r="33" s="10" customFormat="1" ht="42.75" spans="1:16">
      <c r="A33" s="44" t="s">
        <v>25</v>
      </c>
      <c r="B33" s="45">
        <f>SUM(B6:B31)</f>
        <v>0.997545030238607</v>
      </c>
      <c r="C33" s="46" t="s">
        <v>26</v>
      </c>
      <c r="D33" s="47">
        <f t="shared" ref="D33" si="2">SUM(D6:D31)</f>
        <v>648.582243402027</v>
      </c>
      <c r="P33" s="49"/>
    </row>
    <row r="34" spans="1:16">
      <c r="A34" s="42"/>
      <c r="B34" s="43"/>
      <c r="O34" s="10"/>
      <c r="P34" s="49"/>
    </row>
    <row r="35" spans="1:16">
      <c r="A35" s="42"/>
      <c r="B35" s="43"/>
      <c r="O35" s="10"/>
      <c r="P35" s="49"/>
    </row>
    <row r="36" spans="1:2">
      <c r="A36" s="42"/>
      <c r="B36" s="43"/>
    </row>
    <row r="37" spans="1:2">
      <c r="A37" s="42"/>
      <c r="B37" s="43"/>
    </row>
    <row r="38" spans="1:2">
      <c r="A38" s="42"/>
      <c r="B38" s="43"/>
    </row>
    <row r="39" spans="1:2">
      <c r="A39" s="42"/>
      <c r="B39" s="43"/>
    </row>
    <row r="40" spans="1:2">
      <c r="A40" s="42"/>
      <c r="B40" s="43"/>
    </row>
    <row r="41" spans="1:2">
      <c r="A41" s="42"/>
      <c r="B41" s="43"/>
    </row>
    <row r="42" spans="1:2">
      <c r="A42" s="42"/>
      <c r="B42" s="43"/>
    </row>
    <row r="43" spans="1:2">
      <c r="A43" s="42"/>
      <c r="B43" s="43"/>
    </row>
    <row r="44" spans="1:2">
      <c r="A44" s="42"/>
      <c r="B44" s="43"/>
    </row>
    <row r="45" spans="1:2">
      <c r="A45" s="42"/>
      <c r="B45" s="43"/>
    </row>
    <row r="46" spans="1:2">
      <c r="A46" s="42"/>
      <c r="B46" s="43"/>
    </row>
    <row r="47" spans="1:2">
      <c r="A47" s="42"/>
      <c r="B47" s="43"/>
    </row>
    <row r="48" spans="1:2">
      <c r="A48" s="42"/>
      <c r="B48" s="43"/>
    </row>
    <row r="49" spans="1:2">
      <c r="A49" s="42"/>
      <c r="B49" s="43"/>
    </row>
    <row r="50" spans="1:2">
      <c r="A50" s="42"/>
      <c r="B50" s="43"/>
    </row>
    <row r="51" spans="1:2">
      <c r="A51" s="42"/>
      <c r="B51" s="43"/>
    </row>
    <row r="52" spans="1:2">
      <c r="A52" s="42"/>
      <c r="B52" s="43"/>
    </row>
    <row r="53" spans="1:2">
      <c r="A53" s="42"/>
      <c r="B53" s="43"/>
    </row>
    <row r="54" spans="1:2">
      <c r="A54" s="42"/>
      <c r="B54" s="43"/>
    </row>
    <row r="55" spans="1:2">
      <c r="A55" s="42"/>
      <c r="B55" s="43"/>
    </row>
    <row r="56" spans="1:2">
      <c r="A56" s="42"/>
      <c r="B56" s="43"/>
    </row>
    <row r="57" spans="1:2">
      <c r="A57" s="42"/>
      <c r="B57" s="43"/>
    </row>
    <row r="58" spans="1:2">
      <c r="A58" s="42"/>
      <c r="B58" s="43"/>
    </row>
    <row r="59" spans="1:2">
      <c r="A59" s="42"/>
      <c r="B59" s="43"/>
    </row>
    <row r="60" spans="1:2">
      <c r="A60" s="42"/>
      <c r="B60" s="43"/>
    </row>
    <row r="61" spans="1:2">
      <c r="A61" s="42"/>
      <c r="B61" s="43"/>
    </row>
    <row r="62" spans="1:17">
      <c r="A62" s="42"/>
      <c r="B62" s="43"/>
      <c r="Q62" s="42"/>
    </row>
    <row r="63" spans="1:17">
      <c r="A63" s="42"/>
      <c r="B63" s="43"/>
      <c r="Q63" s="42"/>
    </row>
    <row r="64" spans="1:17">
      <c r="A64" s="42"/>
      <c r="B64" s="43"/>
      <c r="Q64" s="42"/>
    </row>
    <row r="65" spans="1:17">
      <c r="A65" s="42"/>
      <c r="B65" s="32"/>
      <c r="Q65" s="42"/>
    </row>
    <row r="66" spans="1:17">
      <c r="A66" s="42"/>
      <c r="B66" s="32"/>
      <c r="Q66" s="42"/>
    </row>
    <row r="67" spans="1:17">
      <c r="A67" s="42"/>
      <c r="B67" s="32"/>
      <c r="Q67" s="42"/>
    </row>
    <row r="68" spans="1:17">
      <c r="A68" s="42"/>
      <c r="B68" s="32"/>
      <c r="Q68" s="42"/>
    </row>
    <row r="69" spans="1:17">
      <c r="A69" s="42"/>
      <c r="B69" s="32"/>
      <c r="Q69" s="42"/>
    </row>
    <row r="70" spans="1:17">
      <c r="A70" s="42"/>
      <c r="B70" s="32"/>
      <c r="Q70" s="42"/>
    </row>
    <row r="71" spans="1:17">
      <c r="A71" s="42"/>
      <c r="B71" s="32"/>
      <c r="Q71" s="42"/>
    </row>
    <row r="72" spans="1:17">
      <c r="A72" s="42"/>
      <c r="B72" s="32"/>
      <c r="Q72" s="42"/>
    </row>
    <row r="73" spans="1:17">
      <c r="A73" s="42"/>
      <c r="B73" s="32"/>
      <c r="Q73" s="42"/>
    </row>
    <row r="74" spans="1:17">
      <c r="A74" s="42"/>
      <c r="B74" s="32"/>
      <c r="Q74" s="42"/>
    </row>
    <row r="75" spans="1:17">
      <c r="A75" s="42"/>
      <c r="B75" s="32"/>
      <c r="Q75" s="42"/>
    </row>
    <row r="76" spans="1:2">
      <c r="A76" s="42"/>
      <c r="B76" s="43"/>
    </row>
    <row r="77" spans="1:2">
      <c r="A77" s="42"/>
      <c r="B77" s="43"/>
    </row>
    <row r="78" spans="1:2">
      <c r="A78" s="42"/>
      <c r="B78" s="43"/>
    </row>
    <row r="79" spans="1:2">
      <c r="A79" s="42"/>
      <c r="B79" s="43"/>
    </row>
    <row r="80" spans="1:2">
      <c r="A80" s="42"/>
      <c r="B80" s="43"/>
    </row>
    <row r="81" spans="1:2">
      <c r="A81" s="42"/>
      <c r="B81" s="43"/>
    </row>
    <row r="82" spans="1:2">
      <c r="A82" s="42"/>
      <c r="B82" s="43"/>
    </row>
    <row r="83" spans="1:2">
      <c r="A83" s="42"/>
      <c r="B83" s="43"/>
    </row>
    <row r="84" spans="1:2">
      <c r="A84" s="42"/>
      <c r="B84" s="43"/>
    </row>
    <row r="85" spans="1:2">
      <c r="A85" s="42"/>
      <c r="B85" s="43"/>
    </row>
    <row r="86" spans="1:2">
      <c r="A86" s="42"/>
      <c r="B86" s="43"/>
    </row>
    <row r="87" spans="1:2">
      <c r="A87" s="42"/>
      <c r="B87" s="43"/>
    </row>
    <row r="88" spans="1:2">
      <c r="A88" s="42"/>
      <c r="B88" s="43"/>
    </row>
    <row r="89" spans="1:2">
      <c r="A89" s="42"/>
      <c r="B89" s="43"/>
    </row>
    <row r="90" spans="1:2">
      <c r="A90" s="42"/>
      <c r="B90" s="43"/>
    </row>
    <row r="91" spans="1:2">
      <c r="A91" s="42"/>
      <c r="B91" s="43"/>
    </row>
    <row r="92" spans="1:2">
      <c r="A92" s="42"/>
      <c r="B92" s="43"/>
    </row>
    <row r="93" spans="1:2">
      <c r="A93" s="42"/>
      <c r="B93" s="43"/>
    </row>
    <row r="94" spans="1:2">
      <c r="A94" s="42"/>
      <c r="B94" s="43"/>
    </row>
    <row r="95" spans="1:2">
      <c r="A95" s="42"/>
      <c r="B95" s="43"/>
    </row>
    <row r="96" spans="1:2">
      <c r="A96" s="42"/>
      <c r="B96" s="43"/>
    </row>
    <row r="97" spans="1:2">
      <c r="A97" s="42"/>
      <c r="B97" s="43"/>
    </row>
    <row r="98" spans="1:2">
      <c r="A98" s="42"/>
      <c r="B98" s="43"/>
    </row>
    <row r="99" spans="1:2">
      <c r="A99" s="42"/>
      <c r="B99" s="43"/>
    </row>
    <row r="100" spans="1:2">
      <c r="A100" s="42"/>
      <c r="B100" s="43"/>
    </row>
    <row r="101" spans="1:2">
      <c r="A101" s="42"/>
      <c r="B101" s="43"/>
    </row>
    <row r="102" spans="1:2">
      <c r="A102" s="42"/>
      <c r="B102" s="43"/>
    </row>
    <row r="103" spans="1:2">
      <c r="A103" s="42"/>
      <c r="B103" s="43"/>
    </row>
    <row r="104" spans="1:2">
      <c r="A104" s="42"/>
      <c r="B104" s="43"/>
    </row>
    <row r="105" spans="1:2">
      <c r="A105" s="42"/>
      <c r="B105" s="43"/>
    </row>
    <row r="106" spans="1:2">
      <c r="A106" s="42"/>
      <c r="B106" s="43"/>
    </row>
    <row r="107" spans="1:2">
      <c r="A107" s="42"/>
      <c r="B107" s="43"/>
    </row>
    <row r="108" spans="1:2">
      <c r="A108" s="42"/>
      <c r="B108" s="43"/>
    </row>
    <row r="109" spans="1:2">
      <c r="A109" s="42"/>
      <c r="B109" s="43"/>
    </row>
    <row r="110" spans="1:2">
      <c r="A110" s="42"/>
      <c r="B110" s="43"/>
    </row>
    <row r="111" spans="1:2">
      <c r="A111" s="42"/>
      <c r="B111" s="43"/>
    </row>
    <row r="112" spans="1:2">
      <c r="A112" s="42"/>
      <c r="B112" s="43"/>
    </row>
    <row r="113" spans="1:2">
      <c r="A113" s="42"/>
      <c r="B113" s="43"/>
    </row>
    <row r="114" spans="1:2">
      <c r="A114" s="42"/>
      <c r="B114" s="43"/>
    </row>
    <row r="115" spans="1:2">
      <c r="A115" s="42"/>
      <c r="B115" s="43"/>
    </row>
    <row r="116" spans="1:2">
      <c r="A116" s="42"/>
      <c r="B116" s="43"/>
    </row>
    <row r="117" spans="1:2">
      <c r="A117" s="42"/>
      <c r="B117" s="43"/>
    </row>
    <row r="118" spans="1:2">
      <c r="A118" s="42"/>
      <c r="B118" s="43"/>
    </row>
    <row r="119" spans="1:2">
      <c r="A119" s="42"/>
      <c r="B119" s="43"/>
    </row>
    <row r="120" spans="1:2">
      <c r="A120" s="42"/>
      <c r="B120" s="43"/>
    </row>
    <row r="121" spans="1:2">
      <c r="A121" s="42"/>
      <c r="B121" s="43"/>
    </row>
    <row r="122" spans="1:2">
      <c r="A122" s="42"/>
      <c r="B122" s="43"/>
    </row>
    <row r="123" spans="1:2">
      <c r="A123" s="42"/>
      <c r="B123" s="43"/>
    </row>
    <row r="124" spans="1:2">
      <c r="A124" s="42"/>
      <c r="B124" s="43"/>
    </row>
    <row r="125" spans="1:2">
      <c r="A125" s="42"/>
      <c r="B125" s="43"/>
    </row>
    <row r="126" spans="1:2">
      <c r="A126" s="42"/>
      <c r="B126" s="43"/>
    </row>
    <row r="127" spans="1:2">
      <c r="A127" s="42"/>
      <c r="B127" s="43"/>
    </row>
    <row r="128" spans="1:2">
      <c r="A128" s="42"/>
      <c r="B128" s="43"/>
    </row>
    <row r="129" spans="1:2">
      <c r="A129" s="42"/>
      <c r="B129" s="43"/>
    </row>
    <row r="130" spans="1:2">
      <c r="A130" s="42"/>
      <c r="B130" s="43"/>
    </row>
    <row r="131" spans="1:2">
      <c r="A131" s="42"/>
      <c r="B131" s="43"/>
    </row>
    <row r="132" spans="1:2">
      <c r="A132" s="42"/>
      <c r="B132" s="43"/>
    </row>
    <row r="133" spans="1:2">
      <c r="A133" s="42"/>
      <c r="B133" s="43"/>
    </row>
    <row r="134" spans="1:2">
      <c r="A134" s="42"/>
      <c r="B134" s="43"/>
    </row>
    <row r="135" spans="1:2">
      <c r="A135" s="42"/>
      <c r="B135" s="43"/>
    </row>
    <row r="136" spans="1:2">
      <c r="A136" s="42"/>
      <c r="B136" s="43"/>
    </row>
    <row r="137" spans="1:2">
      <c r="A137" s="42"/>
      <c r="B137" s="43"/>
    </row>
    <row r="138" spans="1:2">
      <c r="A138" s="42"/>
      <c r="B138" s="43"/>
    </row>
    <row r="139" spans="1:2">
      <c r="A139" s="42"/>
      <c r="B139" s="43"/>
    </row>
    <row r="140" spans="1:2">
      <c r="A140" s="42"/>
      <c r="B140" s="43"/>
    </row>
    <row r="141" spans="1:2">
      <c r="A141" s="42"/>
      <c r="B141" s="43"/>
    </row>
    <row r="142" spans="1:2">
      <c r="A142" s="42"/>
      <c r="B142" s="43"/>
    </row>
    <row r="143" spans="1:2">
      <c r="A143" s="42"/>
      <c r="B143" s="43"/>
    </row>
    <row r="144" spans="1:2">
      <c r="A144" s="42"/>
      <c r="B144" s="43"/>
    </row>
    <row r="145" spans="1:2">
      <c r="A145" s="42"/>
      <c r="B145" s="43"/>
    </row>
    <row r="146" spans="1:2">
      <c r="A146" s="42"/>
      <c r="B146" s="43"/>
    </row>
    <row r="147" spans="1:2">
      <c r="A147" s="42"/>
      <c r="B147" s="43"/>
    </row>
    <row r="148" spans="1:2">
      <c r="A148" s="42"/>
      <c r="B148" s="43"/>
    </row>
    <row r="149" spans="1:2">
      <c r="A149" s="42"/>
      <c r="B149" s="43"/>
    </row>
    <row r="150" spans="1:2">
      <c r="A150" s="42"/>
      <c r="B150" s="43"/>
    </row>
    <row r="151" spans="1:2">
      <c r="A151" s="42"/>
      <c r="B151" s="43"/>
    </row>
    <row r="152" spans="1:2">
      <c r="A152" s="42"/>
      <c r="B152" s="43"/>
    </row>
    <row r="153" spans="1:2">
      <c r="A153" s="42"/>
      <c r="B153" s="43"/>
    </row>
    <row r="154" spans="1:2">
      <c r="A154" s="42"/>
      <c r="B154" s="43"/>
    </row>
    <row r="155" spans="1:2">
      <c r="A155" s="42"/>
      <c r="B155" s="43"/>
    </row>
    <row r="156" spans="1:2">
      <c r="A156" s="42"/>
      <c r="B156" s="43"/>
    </row>
    <row r="157" spans="1:2">
      <c r="A157" s="42"/>
      <c r="B157" s="43"/>
    </row>
    <row r="158" spans="1:2">
      <c r="A158" s="42"/>
      <c r="B158" s="43"/>
    </row>
    <row r="159" spans="1:2">
      <c r="A159" s="42"/>
      <c r="B159" s="43"/>
    </row>
    <row r="160" spans="1:2">
      <c r="A160" s="42"/>
      <c r="B160" s="43"/>
    </row>
    <row r="161" spans="1:2">
      <c r="A161" s="42"/>
      <c r="B161" s="43"/>
    </row>
    <row r="162" spans="1:2">
      <c r="A162" s="42"/>
      <c r="B162" s="43"/>
    </row>
    <row r="163" spans="1:2">
      <c r="A163" s="42"/>
      <c r="B163" s="43"/>
    </row>
    <row r="164" spans="1:2">
      <c r="A164" s="42"/>
      <c r="B164" s="43"/>
    </row>
    <row r="165" spans="1:2">
      <c r="A165" s="42"/>
      <c r="B165" s="43"/>
    </row>
    <row r="166" spans="1:2">
      <c r="A166" s="42"/>
      <c r="B166" s="43"/>
    </row>
    <row r="167" spans="1:2">
      <c r="A167" s="42"/>
      <c r="B167" s="43"/>
    </row>
    <row r="168" spans="1:2">
      <c r="A168" s="42"/>
      <c r="B168" s="43"/>
    </row>
    <row r="169" spans="1:2">
      <c r="A169" s="42"/>
      <c r="B169" s="43"/>
    </row>
    <row r="170" spans="1:2">
      <c r="A170" s="42"/>
      <c r="B170" s="43"/>
    </row>
    <row r="171" spans="1:2">
      <c r="A171" s="42"/>
      <c r="B171" s="43"/>
    </row>
    <row r="172" spans="1:2">
      <c r="A172" s="42"/>
      <c r="B172" s="43"/>
    </row>
    <row r="173" spans="1:2">
      <c r="A173" s="42"/>
      <c r="B173" s="43"/>
    </row>
    <row r="174" spans="1:2">
      <c r="A174" s="42"/>
      <c r="B174" s="43"/>
    </row>
    <row r="175" spans="1:2">
      <c r="A175" s="42"/>
      <c r="B175" s="43"/>
    </row>
    <row r="176" spans="1:2">
      <c r="A176" s="42"/>
      <c r="B176" s="43"/>
    </row>
    <row r="177" spans="1:2">
      <c r="A177" s="42"/>
      <c r="B177" s="43"/>
    </row>
    <row r="178" spans="1:2">
      <c r="A178" s="42"/>
      <c r="B178" s="43"/>
    </row>
    <row r="179" spans="1:2">
      <c r="A179" s="42"/>
      <c r="B179" s="43"/>
    </row>
    <row r="180" spans="1:2">
      <c r="A180" s="42"/>
      <c r="B180" s="43"/>
    </row>
    <row r="181" spans="1:2">
      <c r="A181" s="42"/>
      <c r="B181" s="43"/>
    </row>
    <row r="182" spans="1:2">
      <c r="A182" s="42"/>
      <c r="B182" s="43"/>
    </row>
    <row r="183" spans="1:2">
      <c r="A183" s="42"/>
      <c r="B183" s="43"/>
    </row>
    <row r="184" spans="1:2">
      <c r="A184" s="42"/>
      <c r="B184" s="43"/>
    </row>
    <row r="185" spans="1:2">
      <c r="A185" s="42"/>
      <c r="B185" s="43"/>
    </row>
    <row r="186" spans="1:2">
      <c r="A186" s="42"/>
      <c r="B186" s="43"/>
    </row>
    <row r="187" spans="1:2">
      <c r="A187" s="42"/>
      <c r="B187" s="43"/>
    </row>
    <row r="188" spans="1:2">
      <c r="A188" s="42"/>
      <c r="B188" s="43"/>
    </row>
    <row r="189" spans="1:2">
      <c r="A189" s="42"/>
      <c r="B189" s="43"/>
    </row>
    <row r="190" spans="1:2">
      <c r="A190" s="42"/>
      <c r="B190" s="43"/>
    </row>
    <row r="191" spans="1:2">
      <c r="A191" s="42"/>
      <c r="B191" s="43"/>
    </row>
    <row r="192" spans="1:2">
      <c r="A192" s="42"/>
      <c r="B192" s="43"/>
    </row>
    <row r="193" spans="1:2">
      <c r="A193" s="42"/>
      <c r="B193" s="43"/>
    </row>
    <row r="194" spans="1:2">
      <c r="A194" s="42"/>
      <c r="B194" s="43"/>
    </row>
    <row r="195" spans="1:2">
      <c r="A195" s="42"/>
      <c r="B195" s="43"/>
    </row>
    <row r="196" spans="1:2">
      <c r="A196" s="42"/>
      <c r="B196" s="43"/>
    </row>
    <row r="197" spans="1:2">
      <c r="A197" s="42"/>
      <c r="B197" s="43"/>
    </row>
    <row r="198" spans="1:2">
      <c r="A198" s="42"/>
      <c r="B198" s="43"/>
    </row>
    <row r="199" spans="1:2">
      <c r="A199" s="42"/>
      <c r="B199" s="43"/>
    </row>
    <row r="200" spans="1:2">
      <c r="A200" s="42"/>
      <c r="B200" s="43"/>
    </row>
    <row r="201" spans="1:2">
      <c r="A201" s="42"/>
      <c r="B201" s="43"/>
    </row>
    <row r="202" spans="1:2">
      <c r="A202" s="42"/>
      <c r="B202" s="43"/>
    </row>
    <row r="203" spans="1:2">
      <c r="A203" s="42"/>
      <c r="B203" s="43"/>
    </row>
    <row r="204" spans="1:2">
      <c r="A204" s="42"/>
      <c r="B204" s="43"/>
    </row>
    <row r="205" spans="1:2">
      <c r="A205" s="42"/>
      <c r="B205" s="43"/>
    </row>
    <row r="206" spans="1:2">
      <c r="A206" s="42"/>
      <c r="B206" s="43"/>
    </row>
    <row r="207" spans="1:2">
      <c r="A207" s="42"/>
      <c r="B207" s="43"/>
    </row>
    <row r="208" spans="1:2">
      <c r="A208" s="42"/>
      <c r="B208" s="43"/>
    </row>
    <row r="209" spans="1:2">
      <c r="A209" s="42"/>
      <c r="B209" s="43"/>
    </row>
    <row r="210" spans="1:2">
      <c r="A210" s="42"/>
      <c r="B210" s="43"/>
    </row>
    <row r="211" spans="1:2">
      <c r="A211" s="42"/>
      <c r="B211" s="43"/>
    </row>
    <row r="212" spans="1:2">
      <c r="A212" s="42"/>
      <c r="B212" s="43"/>
    </row>
    <row r="213" spans="1:2">
      <c r="A213" s="42"/>
      <c r="B213" s="43"/>
    </row>
    <row r="214" spans="1:2">
      <c r="A214" s="42"/>
      <c r="B214" s="43"/>
    </row>
    <row r="215" spans="1:2">
      <c r="A215" s="42"/>
      <c r="B215" s="43"/>
    </row>
    <row r="216" spans="1:2">
      <c r="A216" s="42"/>
      <c r="B216" s="43"/>
    </row>
    <row r="217" spans="1:2">
      <c r="A217" s="42"/>
      <c r="B217" s="43"/>
    </row>
    <row r="218" spans="1:2">
      <c r="A218" s="42"/>
      <c r="B218" s="43"/>
    </row>
    <row r="219" spans="1:2">
      <c r="A219" s="42"/>
      <c r="B219" s="43"/>
    </row>
    <row r="220" spans="1:2">
      <c r="A220" s="42"/>
      <c r="B220" s="43"/>
    </row>
    <row r="221" spans="1:2">
      <c r="A221" s="42"/>
      <c r="B221" s="43"/>
    </row>
    <row r="222" spans="1:2">
      <c r="A222" s="42"/>
      <c r="B222" s="43"/>
    </row>
    <row r="223" spans="1:2">
      <c r="A223" s="42"/>
      <c r="B223" s="43"/>
    </row>
    <row r="224" spans="1:2">
      <c r="A224" s="42"/>
      <c r="B224" s="43"/>
    </row>
    <row r="225" spans="1:2">
      <c r="A225" s="42"/>
      <c r="B225" s="43"/>
    </row>
    <row r="226" spans="1:2">
      <c r="A226" s="42"/>
      <c r="B226" s="43"/>
    </row>
    <row r="227" spans="1:2">
      <c r="A227" s="42"/>
      <c r="B227" s="43"/>
    </row>
    <row r="228" spans="1:2">
      <c r="A228" s="42"/>
      <c r="B228" s="43"/>
    </row>
    <row r="229" spans="1:2">
      <c r="A229" s="42"/>
      <c r="B229" s="43"/>
    </row>
    <row r="230" spans="1:2">
      <c r="A230" s="42"/>
      <c r="B230" s="43"/>
    </row>
    <row r="231" spans="1:2">
      <c r="A231" s="42"/>
      <c r="B231" s="43"/>
    </row>
    <row r="232" spans="1:2">
      <c r="A232" s="42"/>
      <c r="B232" s="43"/>
    </row>
    <row r="233" spans="1:2">
      <c r="A233" s="42"/>
      <c r="B233" s="43"/>
    </row>
    <row r="234" spans="1:2">
      <c r="A234" s="42"/>
      <c r="B234" s="43"/>
    </row>
    <row r="235" spans="1:2">
      <c r="A235" s="42"/>
      <c r="B235" s="43"/>
    </row>
    <row r="236" spans="1:2">
      <c r="A236" s="42"/>
      <c r="B236" s="43"/>
    </row>
    <row r="237" spans="1:2">
      <c r="A237" s="42"/>
      <c r="B237" s="43"/>
    </row>
    <row r="238" spans="1:2">
      <c r="A238" s="42"/>
      <c r="B238" s="43"/>
    </row>
    <row r="239" spans="1:2">
      <c r="A239" s="42"/>
      <c r="B239" s="43"/>
    </row>
    <row r="240" spans="1:2">
      <c r="A240" s="42"/>
      <c r="B240" s="43"/>
    </row>
    <row r="241" spans="1:2">
      <c r="A241" s="42"/>
      <c r="B241" s="43"/>
    </row>
    <row r="242" spans="1:2">
      <c r="A242" s="42"/>
      <c r="B242" s="43"/>
    </row>
    <row r="243" spans="1:2">
      <c r="A243" s="42"/>
      <c r="B243" s="43"/>
    </row>
    <row r="244" spans="1:2">
      <c r="A244" s="42"/>
      <c r="B244" s="43"/>
    </row>
    <row r="245" spans="1:2">
      <c r="A245" s="42"/>
      <c r="B245" s="43"/>
    </row>
    <row r="246" spans="1:2">
      <c r="A246" s="42"/>
      <c r="B246" s="43"/>
    </row>
    <row r="247" spans="1:2">
      <c r="A247" s="42"/>
      <c r="B247" s="43"/>
    </row>
    <row r="248" spans="1:2">
      <c r="A248" s="42"/>
      <c r="B248" s="43"/>
    </row>
    <row r="249" spans="1:2">
      <c r="A249" s="42"/>
      <c r="B249" s="43"/>
    </row>
    <row r="250" spans="1:2">
      <c r="A250" s="42"/>
      <c r="B250" s="43"/>
    </row>
    <row r="251" spans="1:2">
      <c r="A251" s="42"/>
      <c r="B251" s="43"/>
    </row>
    <row r="252" spans="1:2">
      <c r="A252" s="42"/>
      <c r="B252" s="43"/>
    </row>
    <row r="253" spans="1:2">
      <c r="A253" s="42"/>
      <c r="B253" s="43"/>
    </row>
    <row r="254" spans="1:2">
      <c r="A254" s="42"/>
      <c r="B254" s="43"/>
    </row>
    <row r="255" spans="1:2">
      <c r="A255" s="42"/>
      <c r="B255" s="43"/>
    </row>
    <row r="256" spans="1:2">
      <c r="A256" s="42"/>
      <c r="B256" s="43"/>
    </row>
  </sheetData>
  <pageMargins left="0.511811024" right="0.511811024" top="0.787401575" bottom="0.787401575" header="0.31496062" footer="0.31496062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Equation.3" r:id="rId3">
          <objectPr defaultSize="0" r:id="rId4">
            <anchor moveWithCells="1" sizeWithCells="1">
              <from>
                <xdr:col>5</xdr:col>
                <xdr:colOff>28575</xdr:colOff>
                <xdr:row>2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objectPr>
        </oleObject>
      </mc:Choice>
      <mc:Fallback>
        <oleObject shapeId="1026" progId="Equation.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0"/>
  <sheetViews>
    <sheetView tabSelected="1" workbookViewId="0">
      <selection activeCell="K8" sqref="K8"/>
    </sheetView>
  </sheetViews>
  <sheetFormatPr defaultColWidth="9" defaultRowHeight="15"/>
  <cols>
    <col min="5" max="5" width="16.4285714285714"/>
    <col min="6" max="6" width="12.7142857142857" customWidth="1"/>
    <col min="8" max="8" width="16.4285714285714"/>
    <col min="9" max="9" width="9" customWidth="1"/>
    <col min="11" max="11" width="12.4285714285714"/>
    <col min="15" max="42" width="12.7142857142857" customWidth="1"/>
  </cols>
  <sheetData>
    <row r="1" spans="1:42">
      <c r="A1" t="s">
        <v>27</v>
      </c>
      <c r="E1" s="1">
        <v>7000000</v>
      </c>
      <c r="F1" s="2">
        <v>3.55</v>
      </c>
      <c r="G1" s="3" t="s">
        <v>28</v>
      </c>
      <c r="H1" s="4">
        <f>E1/F1</f>
        <v>1971830.98591549</v>
      </c>
      <c r="I1" s="3" t="s">
        <v>29</v>
      </c>
      <c r="J1" s="10"/>
      <c r="K1" s="4">
        <f>H1/1000</f>
        <v>1971.83098591549</v>
      </c>
      <c r="L1" s="3" t="s">
        <v>30</v>
      </c>
      <c r="O1" s="11" t="s">
        <v>31</v>
      </c>
      <c r="P1" s="11"/>
      <c r="Q1" s="15">
        <v>0</v>
      </c>
      <c r="R1" s="15">
        <v>1</v>
      </c>
      <c r="S1" s="15">
        <v>2</v>
      </c>
      <c r="T1" s="15">
        <v>3</v>
      </c>
      <c r="U1" s="15">
        <v>4</v>
      </c>
      <c r="V1" s="15">
        <v>5</v>
      </c>
      <c r="W1" s="15">
        <v>6</v>
      </c>
      <c r="X1" s="15">
        <v>7</v>
      </c>
      <c r="Y1" s="15">
        <v>8</v>
      </c>
      <c r="Z1" s="15">
        <v>9</v>
      </c>
      <c r="AA1" s="15">
        <v>10</v>
      </c>
      <c r="AB1" s="15">
        <v>11</v>
      </c>
      <c r="AC1" s="15">
        <v>12</v>
      </c>
      <c r="AD1" s="15">
        <v>13</v>
      </c>
      <c r="AE1" s="15">
        <v>14</v>
      </c>
      <c r="AF1" s="15">
        <v>15</v>
      </c>
      <c r="AG1" s="15">
        <v>16</v>
      </c>
      <c r="AH1" s="15">
        <v>17</v>
      </c>
      <c r="AI1" s="15">
        <v>18</v>
      </c>
      <c r="AJ1" s="15">
        <v>19</v>
      </c>
      <c r="AK1" s="15">
        <v>20</v>
      </c>
      <c r="AL1" s="15">
        <v>21</v>
      </c>
      <c r="AM1" s="15">
        <v>22</v>
      </c>
      <c r="AN1" s="15">
        <v>23</v>
      </c>
      <c r="AO1" s="15">
        <v>24</v>
      </c>
      <c r="AP1" s="15">
        <v>25</v>
      </c>
    </row>
    <row r="2" spans="15:42">
      <c r="O2" s="12" t="s">
        <v>32</v>
      </c>
      <c r="P2" s="12"/>
      <c r="Q2" s="16">
        <f>NPV(11.15%,R2:AP2)</f>
        <v>3890.1065369723</v>
      </c>
      <c r="R2" s="17">
        <f>Plan1!L28</f>
        <v>466.979215249459</v>
      </c>
      <c r="S2" s="17">
        <f t="shared" ref="S2:AP2" si="0">R2</f>
        <v>466.979215249459</v>
      </c>
      <c r="T2" s="17">
        <f t="shared" si="0"/>
        <v>466.979215249459</v>
      </c>
      <c r="U2" s="17">
        <f t="shared" si="0"/>
        <v>466.979215249459</v>
      </c>
      <c r="V2" s="17">
        <f t="shared" si="0"/>
        <v>466.979215249459</v>
      </c>
      <c r="W2" s="17">
        <f t="shared" si="0"/>
        <v>466.979215249459</v>
      </c>
      <c r="X2" s="17">
        <f t="shared" si="0"/>
        <v>466.979215249459</v>
      </c>
      <c r="Y2" s="17">
        <f t="shared" si="0"/>
        <v>466.979215249459</v>
      </c>
      <c r="Z2" s="17">
        <f t="shared" si="0"/>
        <v>466.979215249459</v>
      </c>
      <c r="AA2" s="17">
        <f t="shared" si="0"/>
        <v>466.979215249459</v>
      </c>
      <c r="AB2" s="17">
        <f t="shared" si="0"/>
        <v>466.979215249459</v>
      </c>
      <c r="AC2" s="17">
        <f t="shared" si="0"/>
        <v>466.979215249459</v>
      </c>
      <c r="AD2" s="17">
        <f t="shared" si="0"/>
        <v>466.979215249459</v>
      </c>
      <c r="AE2" s="17">
        <f t="shared" si="0"/>
        <v>466.979215249459</v>
      </c>
      <c r="AF2" s="17">
        <f t="shared" si="0"/>
        <v>466.979215249459</v>
      </c>
      <c r="AG2" s="17">
        <f t="shared" si="0"/>
        <v>466.979215249459</v>
      </c>
      <c r="AH2" s="17">
        <f t="shared" si="0"/>
        <v>466.979215249459</v>
      </c>
      <c r="AI2" s="17">
        <f t="shared" si="0"/>
        <v>466.979215249459</v>
      </c>
      <c r="AJ2" s="17">
        <f t="shared" si="0"/>
        <v>466.979215249459</v>
      </c>
      <c r="AK2" s="17">
        <f t="shared" si="0"/>
        <v>466.979215249459</v>
      </c>
      <c r="AL2" s="17">
        <f t="shared" si="0"/>
        <v>466.979215249459</v>
      </c>
      <c r="AM2" s="17">
        <f t="shared" si="0"/>
        <v>466.979215249459</v>
      </c>
      <c r="AN2" s="17">
        <f t="shared" si="0"/>
        <v>466.979215249459</v>
      </c>
      <c r="AO2" s="17">
        <f t="shared" si="0"/>
        <v>466.979215249459</v>
      </c>
      <c r="AP2" s="17">
        <f t="shared" si="0"/>
        <v>466.979215249459</v>
      </c>
    </row>
    <row r="3" spans="1:42">
      <c r="A3" t="s">
        <v>33</v>
      </c>
      <c r="N3" s="2" t="s">
        <v>34</v>
      </c>
      <c r="O3" s="12" t="s">
        <v>35</v>
      </c>
      <c r="P3" s="12"/>
      <c r="Q3" s="18">
        <f>K1*F13</f>
        <v>3943.66197183098</v>
      </c>
      <c r="R3" s="19"/>
      <c r="S3" s="19"/>
      <c r="T3" s="19"/>
      <c r="U3" s="19"/>
      <c r="V3" s="7"/>
      <c r="W3" s="19"/>
      <c r="X3" s="19"/>
      <c r="Y3" s="19"/>
      <c r="Z3" s="19"/>
      <c r="AA3" s="18">
        <f>H3</f>
        <v>0</v>
      </c>
      <c r="AB3" s="19"/>
      <c r="AC3" s="19"/>
      <c r="AD3" s="19"/>
      <c r="AE3" s="19"/>
      <c r="AF3" s="19"/>
      <c r="AG3" s="19"/>
      <c r="AH3" s="19"/>
      <c r="AI3" s="19"/>
      <c r="AJ3" s="19"/>
      <c r="AK3" s="18">
        <f>H3</f>
        <v>0</v>
      </c>
      <c r="AL3" s="19"/>
      <c r="AM3" s="19"/>
      <c r="AN3" s="19"/>
      <c r="AO3" s="19"/>
      <c r="AP3" s="19"/>
    </row>
    <row r="4" spans="15:42">
      <c r="O4" s="11" t="s">
        <v>36</v>
      </c>
      <c r="P4" s="11"/>
      <c r="Q4" s="20">
        <f>NPV(11.15%,R4:AP4)</f>
        <v>657.042742599732</v>
      </c>
      <c r="R4" s="21">
        <f>$Q$3*0.02</f>
        <v>78.8732394366196</v>
      </c>
      <c r="S4" s="21">
        <f t="shared" ref="S4:AB4" si="1">$Q$3*0.02</f>
        <v>78.8732394366196</v>
      </c>
      <c r="T4" s="21">
        <f t="shared" si="1"/>
        <v>78.8732394366196</v>
      </c>
      <c r="U4" s="21">
        <f t="shared" si="1"/>
        <v>78.8732394366196</v>
      </c>
      <c r="V4" s="21">
        <f t="shared" si="1"/>
        <v>78.8732394366196</v>
      </c>
      <c r="W4" s="21">
        <f t="shared" si="1"/>
        <v>78.8732394366196</v>
      </c>
      <c r="X4" s="21">
        <f t="shared" si="1"/>
        <v>78.8732394366196</v>
      </c>
      <c r="Y4" s="21">
        <f t="shared" si="1"/>
        <v>78.8732394366196</v>
      </c>
      <c r="Z4" s="21">
        <f t="shared" si="1"/>
        <v>78.8732394366196</v>
      </c>
      <c r="AA4" s="21">
        <f t="shared" si="1"/>
        <v>78.8732394366196</v>
      </c>
      <c r="AB4" s="21">
        <f t="shared" si="1"/>
        <v>78.8732394366196</v>
      </c>
      <c r="AC4" s="21">
        <f t="shared" ref="AC4:AP4" si="2">$Q$3*0.02</f>
        <v>78.8732394366196</v>
      </c>
      <c r="AD4" s="21">
        <f t="shared" si="2"/>
        <v>78.8732394366196</v>
      </c>
      <c r="AE4" s="21">
        <f t="shared" si="2"/>
        <v>78.8732394366196</v>
      </c>
      <c r="AF4" s="21">
        <f t="shared" si="2"/>
        <v>78.8732394366196</v>
      </c>
      <c r="AG4" s="21">
        <f t="shared" si="2"/>
        <v>78.8732394366196</v>
      </c>
      <c r="AH4" s="21">
        <f t="shared" si="2"/>
        <v>78.8732394366196</v>
      </c>
      <c r="AI4" s="21">
        <f t="shared" si="2"/>
        <v>78.8732394366196</v>
      </c>
      <c r="AJ4" s="21">
        <f t="shared" si="2"/>
        <v>78.8732394366196</v>
      </c>
      <c r="AK4" s="21">
        <f t="shared" si="2"/>
        <v>78.8732394366196</v>
      </c>
      <c r="AL4" s="21">
        <f t="shared" si="2"/>
        <v>78.8732394366196</v>
      </c>
      <c r="AM4" s="21">
        <f t="shared" si="2"/>
        <v>78.8732394366196</v>
      </c>
      <c r="AN4" s="21">
        <f t="shared" si="2"/>
        <v>78.8732394366196</v>
      </c>
      <c r="AO4" s="21">
        <f t="shared" si="2"/>
        <v>78.8732394366196</v>
      </c>
      <c r="AP4" s="21">
        <f t="shared" si="2"/>
        <v>78.8732394366196</v>
      </c>
    </row>
    <row r="7" ht="15.75" spans="15:17">
      <c r="O7" s="10"/>
      <c r="P7" s="10" t="s">
        <v>37</v>
      </c>
      <c r="Q7" s="10"/>
    </row>
    <row r="8" ht="15.75" spans="15:17">
      <c r="O8" s="13" t="s">
        <v>38</v>
      </c>
      <c r="P8" s="14"/>
      <c r="Q8" s="22">
        <f>Q2/(Q3+Q4)</f>
        <v>0.845545797531945</v>
      </c>
    </row>
    <row r="10" ht="45" spans="5:7">
      <c r="E10" s="5" t="s">
        <v>23</v>
      </c>
      <c r="F10" s="5" t="s">
        <v>39</v>
      </c>
      <c r="G10" s="6" t="s">
        <v>40</v>
      </c>
    </row>
    <row r="11" spans="5:6">
      <c r="E11" s="7" t="s">
        <v>41</v>
      </c>
      <c r="F11" s="8">
        <v>0.5</v>
      </c>
    </row>
    <row r="12" spans="5:6">
      <c r="E12" s="7" t="s">
        <v>42</v>
      </c>
      <c r="F12" s="9">
        <v>1</v>
      </c>
    </row>
    <row r="13" spans="5:6">
      <c r="E13" s="7" t="s">
        <v>43</v>
      </c>
      <c r="F13" s="9">
        <v>2</v>
      </c>
    </row>
    <row r="14" spans="5:6">
      <c r="E14" s="7" t="s">
        <v>44</v>
      </c>
      <c r="F14" s="9">
        <v>3</v>
      </c>
    </row>
    <row r="15" spans="5:6">
      <c r="E15" s="7" t="s">
        <v>45</v>
      </c>
      <c r="F15" s="9">
        <v>5</v>
      </c>
    </row>
    <row r="16" spans="5:6">
      <c r="E16" s="7" t="s">
        <v>46</v>
      </c>
      <c r="F16" s="9">
        <v>10</v>
      </c>
    </row>
    <row r="17" spans="5:6">
      <c r="E17" s="7" t="s">
        <v>47</v>
      </c>
      <c r="F17" s="9">
        <v>20</v>
      </c>
    </row>
    <row r="18" spans="5:6">
      <c r="E18" s="7" t="s">
        <v>48</v>
      </c>
      <c r="F18" s="9">
        <v>30</v>
      </c>
    </row>
    <row r="19" spans="5:6">
      <c r="E19" s="7" t="s">
        <v>49</v>
      </c>
      <c r="F19" s="9">
        <v>50</v>
      </c>
    </row>
    <row r="20" spans="5:6">
      <c r="E20" s="7" t="s">
        <v>50</v>
      </c>
      <c r="F20" s="9">
        <v>100</v>
      </c>
    </row>
  </sheetData>
  <mergeCells count="5">
    <mergeCell ref="O1:P1"/>
    <mergeCell ref="O2:P2"/>
    <mergeCell ref="O3:P3"/>
    <mergeCell ref="O4:P4"/>
    <mergeCell ref="O8:P8"/>
  </mergeCells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Custos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Adrielle.Ozanski</cp:lastModifiedBy>
  <dcterms:created xsi:type="dcterms:W3CDTF">2017-01-27T14:37:00Z</dcterms:created>
  <dcterms:modified xsi:type="dcterms:W3CDTF">2024-05-17T13:06:41Z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6D530DCB1C0D4954825939EB15AF982F_13</vt:lpwstr>
  </property>
  <property fmtid="{D5CDD505-2E9C-101B-9397-08002B2CF9AE}" pid="3" name="KSOProductBuildVer">
    <vt:lpwstr>1046-12.2.0.13489</vt:lpwstr>
  </property>
</Properties>
</file>