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cel O365\Exercise Files\Exercise Files\Ch04\"/>
    </mc:Choice>
  </mc:AlternateContent>
  <xr:revisionPtr revIDLastSave="0" documentId="13_ncr:1_{28CD62AE-9E40-4EA7-9C2A-20E4BEF1A0D5}" xr6:coauthVersionLast="35" xr6:coauthVersionMax="35" xr10:uidLastSave="{00000000-0000-0000-0000-000000000000}"/>
  <bookViews>
    <workbookView xWindow="0" yWindow="0" windowWidth="28800" windowHeight="12351" tabRatio="828" xr2:uid="{00000000-000D-0000-FFFF-FFFF00000000}"/>
  </bookViews>
  <sheets>
    <sheet name="Fonts" sheetId="4" r:id="rId1"/>
    <sheet name="Borders" sheetId="14" r:id="rId2"/>
    <sheet name="Rows and Columns" sheetId="12" r:id="rId3"/>
    <sheet name="AlignWrapMerge" sheetId="13" state="hidden" r:id="rId4"/>
    <sheet name="HR" sheetId="8" r:id="rId5"/>
    <sheet name="Numeric" sheetId="5" state="hidden" r:id="rId6"/>
    <sheet name="Date-Time" sheetId="16" state="hidden" r:id="rId7"/>
    <sheet name="ConditionalFormatting" sheetId="7" state="hidden" r:id="rId8"/>
    <sheet name="Shapes" sheetId="9" state="hidden" r:id="rId9"/>
  </sheets>
  <definedNames>
    <definedName name="ee" localSheetId="3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3" hidden="1">{"FirstQ",#N/A,FALSE,"Budget2000";"SecondQ",#N/A,FALSE,"Budget2000"}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3" hidden="1">AlignWrapMerge!$B$4:$G$4,AlignWrapMerge!$B$5:$G$5</definedName>
    <definedName name="solver_adj" localSheetId="1" hidden="1">Borders!$B$3:$G$3,Borders!$B$4:$G$4</definedName>
    <definedName name="solver_adj" localSheetId="0" hidden="1">Fonts!$B$4:$G$4,Fonts!$B$5:$G$5</definedName>
    <definedName name="solver_adj" localSheetId="2" hidden="1">'Rows and Columns'!$B$3:$G$3,'Rows and Columns'!$B$4:$G$4</definedName>
    <definedName name="solver_cvg" localSheetId="3" hidden="1">0.0001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3" hidden="1">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st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3" hidden="1">100</definedName>
    <definedName name="solver_itr" localSheetId="1" hidden="1">100</definedName>
    <definedName name="solver_itr" localSheetId="0" hidden="1">100</definedName>
    <definedName name="solver_itr" localSheetId="2" hidden="1">100</definedName>
    <definedName name="solver_lhs1" localSheetId="3" hidden="1">AlignWrapMerge!$B$4:$G$4</definedName>
    <definedName name="solver_lhs1" localSheetId="1" hidden="1">Borders!$B$3:$G$3</definedName>
    <definedName name="solver_lhs1" localSheetId="0" hidden="1">Fonts!$B$4:$G$4</definedName>
    <definedName name="solver_lhs1" localSheetId="2" hidden="1">'Rows and Columns'!$B$3:$G$3</definedName>
    <definedName name="solver_lhs2" localSheetId="3" hidden="1">AlignWrapMerge!$B$5:$G$5</definedName>
    <definedName name="solver_lhs2" localSheetId="1" hidden="1">Borders!$B$4:$G$4</definedName>
    <definedName name="solver_lhs2" localSheetId="0" hidden="1">Fonts!$B$5:$G$5</definedName>
    <definedName name="solver_lhs2" localSheetId="2" hidden="1">'Rows and Columns'!$B$4:$G$4</definedName>
    <definedName name="solver_lin" localSheetId="3" hidden="1">2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neg" localSheetId="3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um" localSheetId="3" hidden="1">2</definedName>
    <definedName name="solver_num" localSheetId="1" hidden="1">2</definedName>
    <definedName name="solver_num" localSheetId="0" hidden="1">2</definedName>
    <definedName name="solver_num" localSheetId="2" hidden="1">2</definedName>
    <definedName name="solver_nwt" localSheetId="3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3" hidden="1">AlignWrapMerge!$H$6</definedName>
    <definedName name="solver_opt" localSheetId="1" hidden="1">Borders!$H$5</definedName>
    <definedName name="solver_opt" localSheetId="0" hidden="1">Fonts!$H$6</definedName>
    <definedName name="solver_opt" localSheetId="2" hidden="1">'Rows and Columns'!$H$5</definedName>
    <definedName name="solver_pre" localSheetId="3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el1" localSheetId="3" hidden="1">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2" localSheetId="3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3" hidden="1">500</definedName>
    <definedName name="solver_rhs1" localSheetId="1" hidden="1">500</definedName>
    <definedName name="solver_rhs1" localSheetId="0" hidden="1">500</definedName>
    <definedName name="solver_rhs1" localSheetId="2" hidden="1">500</definedName>
    <definedName name="solver_rhs2" localSheetId="3" hidden="1">350</definedName>
    <definedName name="solver_rhs2" localSheetId="1" hidden="1">350</definedName>
    <definedName name="solver_rhs2" localSheetId="0" hidden="1">350</definedName>
    <definedName name="solver_rhs2" localSheetId="2" hidden="1">350</definedName>
    <definedName name="solver_scl" localSheetId="3" hidden="1">2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3" hidden="1">1</definedName>
    <definedName name="solver_sho" localSheetId="1" hidden="1">1</definedName>
    <definedName name="solver_sho" localSheetId="0" hidden="1">1</definedName>
    <definedName name="solver_sho" localSheetId="2" hidden="1">1</definedName>
    <definedName name="solver_tim" localSheetId="3" hidden="1">100</definedName>
    <definedName name="solver_tim" localSheetId="1" hidden="1">100</definedName>
    <definedName name="solver_tim" localSheetId="0" hidden="1">100</definedName>
    <definedName name="solver_tim" localSheetId="2" hidden="1">100</definedName>
    <definedName name="solver_tol" localSheetId="3" hidden="1">0.05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yp" localSheetId="3" hidden="1">3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val" localSheetId="3" hidden="1">500</definedName>
    <definedName name="solver_val" localSheetId="1" hidden="1">500</definedName>
    <definedName name="solver_val" localSheetId="0" hidden="1">500</definedName>
    <definedName name="solver_val" localSheetId="2" hidden="1">500</definedName>
    <definedName name="wrn.AllData." localSheetId="3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6" l="1"/>
  <c r="B33" i="16"/>
  <c r="C36" i="16"/>
  <c r="B36" i="16"/>
  <c r="C31" i="16"/>
  <c r="B31" i="16"/>
  <c r="C5" i="16"/>
  <c r="B5" i="16"/>
  <c r="C55" i="16"/>
  <c r="B55" i="16"/>
  <c r="C58" i="16"/>
  <c r="B58" i="16"/>
  <c r="C3" i="16"/>
  <c r="B3" i="16"/>
  <c r="C49" i="16"/>
  <c r="B49" i="16"/>
  <c r="C2" i="16"/>
  <c r="B2" i="16"/>
  <c r="C57" i="16"/>
  <c r="B57" i="16"/>
  <c r="C44" i="16"/>
  <c r="B44" i="16"/>
  <c r="C69" i="16"/>
  <c r="B69" i="16"/>
  <c r="C24" i="16"/>
  <c r="B24" i="16"/>
  <c r="C61" i="16"/>
  <c r="B61" i="16"/>
  <c r="C38" i="16"/>
  <c r="B38" i="16"/>
  <c r="C12" i="16"/>
  <c r="B12" i="16"/>
  <c r="C65" i="16"/>
  <c r="B65" i="16"/>
  <c r="C9" i="16"/>
  <c r="B9" i="16"/>
  <c r="C51" i="16"/>
  <c r="B51" i="16"/>
  <c r="C45" i="16"/>
  <c r="B45" i="16"/>
  <c r="C19" i="16"/>
  <c r="B19" i="16"/>
  <c r="C28" i="16"/>
  <c r="B28" i="16"/>
  <c r="C47" i="16"/>
  <c r="B47" i="16"/>
  <c r="C7" i="16"/>
  <c r="B7" i="16"/>
  <c r="C54" i="16"/>
  <c r="B54" i="16"/>
  <c r="C40" i="16"/>
  <c r="B40" i="16"/>
  <c r="C52" i="16"/>
  <c r="B52" i="16"/>
  <c r="C13" i="16"/>
  <c r="B13" i="16"/>
  <c r="C39" i="16"/>
  <c r="B39" i="16"/>
  <c r="C68" i="16"/>
  <c r="B68" i="16"/>
  <c r="C17" i="16"/>
  <c r="B17" i="16"/>
  <c r="C22" i="16"/>
  <c r="B22" i="16"/>
  <c r="C56" i="16"/>
  <c r="B56" i="16"/>
  <c r="C18" i="16"/>
  <c r="B18" i="16"/>
  <c r="C15" i="16"/>
  <c r="B15" i="16"/>
  <c r="C67" i="16"/>
  <c r="B67" i="16"/>
  <c r="C20" i="16"/>
  <c r="B20" i="16"/>
  <c r="C29" i="16"/>
  <c r="B29" i="16"/>
  <c r="C50" i="16"/>
  <c r="B50" i="16"/>
  <c r="C11" i="16"/>
  <c r="B11" i="16"/>
  <c r="C4" i="16"/>
  <c r="B4" i="16"/>
  <c r="C6" i="16"/>
  <c r="B6" i="16"/>
  <c r="C23" i="16"/>
  <c r="B23" i="16"/>
  <c r="C21" i="16"/>
  <c r="B21" i="16"/>
  <c r="C14" i="16"/>
  <c r="B14" i="16"/>
  <c r="C16" i="16"/>
  <c r="B16" i="16"/>
  <c r="C37" i="16"/>
  <c r="B37" i="16"/>
  <c r="C63" i="16"/>
  <c r="B63" i="16"/>
  <c r="C43" i="16"/>
  <c r="B43" i="16"/>
  <c r="C10" i="16"/>
  <c r="B10" i="16"/>
  <c r="C64" i="16"/>
  <c r="B64" i="16"/>
  <c r="C48" i="16"/>
  <c r="B48" i="16"/>
  <c r="C32" i="16"/>
  <c r="B32" i="16"/>
  <c r="C60" i="16"/>
  <c r="B60" i="16"/>
  <c r="C30" i="16"/>
  <c r="B30" i="16"/>
  <c r="C34" i="16"/>
  <c r="B34" i="16"/>
  <c r="C62" i="16"/>
  <c r="B62" i="16"/>
  <c r="C41" i="16"/>
  <c r="B41" i="16"/>
  <c r="C25" i="16"/>
  <c r="B25" i="16"/>
  <c r="C27" i="16"/>
  <c r="B27" i="16"/>
  <c r="C59" i="16"/>
  <c r="B59" i="16"/>
  <c r="C42" i="16"/>
  <c r="B42" i="16"/>
  <c r="C66" i="16"/>
  <c r="B66" i="16"/>
  <c r="C26" i="16"/>
  <c r="B26" i="16"/>
  <c r="C8" i="16"/>
  <c r="B8" i="16"/>
  <c r="C35" i="16"/>
  <c r="B35" i="16"/>
  <c r="C53" i="16"/>
  <c r="B53" i="16"/>
  <c r="C46" i="16"/>
  <c r="B46" i="16"/>
  <c r="F46" i="16"/>
  <c r="L3" i="4" l="1"/>
  <c r="F7" i="8" l="1"/>
  <c r="G11" i="9" l="1"/>
  <c r="F11" i="9"/>
  <c r="E11" i="9"/>
  <c r="D11" i="9"/>
  <c r="C11" i="9"/>
  <c r="B11" i="9"/>
  <c r="I8" i="9"/>
  <c r="H8" i="9"/>
  <c r="G8" i="9"/>
  <c r="F8" i="9"/>
  <c r="E8" i="9"/>
  <c r="D8" i="9"/>
  <c r="C8" i="9"/>
  <c r="I7" i="9"/>
  <c r="H7" i="9"/>
  <c r="G7" i="9"/>
  <c r="F7" i="9"/>
  <c r="E7" i="9"/>
  <c r="D7" i="9"/>
  <c r="C7" i="9"/>
  <c r="G4" i="9"/>
  <c r="G12" i="9" s="1"/>
  <c r="F4" i="9"/>
  <c r="F12" i="9" s="1"/>
  <c r="E4" i="9"/>
  <c r="D4" i="9"/>
  <c r="D13" i="9" s="1"/>
  <c r="C4" i="9"/>
  <c r="C12" i="9" s="1"/>
  <c r="B4" i="9"/>
  <c r="I3" i="9"/>
  <c r="H3" i="9"/>
  <c r="I2" i="9"/>
  <c r="H2" i="9"/>
  <c r="Q12" i="5"/>
  <c r="P12" i="5"/>
  <c r="O12" i="5"/>
  <c r="M12" i="5"/>
  <c r="L12" i="5"/>
  <c r="K12" i="5"/>
  <c r="R11" i="5"/>
  <c r="N11" i="5"/>
  <c r="R10" i="5"/>
  <c r="N10" i="5"/>
  <c r="R9" i="5"/>
  <c r="N9" i="5"/>
  <c r="Q6" i="5"/>
  <c r="P6" i="5"/>
  <c r="O6" i="5"/>
  <c r="M6" i="5"/>
  <c r="L6" i="5"/>
  <c r="L13" i="5" s="1"/>
  <c r="K6" i="5"/>
  <c r="R5" i="5"/>
  <c r="N5" i="5"/>
  <c r="R4" i="5"/>
  <c r="N4" i="5"/>
  <c r="F212" i="8"/>
  <c r="F567" i="8"/>
  <c r="F72" i="8"/>
  <c r="F258" i="8"/>
  <c r="F497" i="8"/>
  <c r="F382" i="8"/>
  <c r="F518" i="8"/>
  <c r="F157" i="8"/>
  <c r="F458" i="8"/>
  <c r="F24" i="8"/>
  <c r="F707" i="8"/>
  <c r="F386" i="8"/>
  <c r="F295" i="8"/>
  <c r="F387" i="8"/>
  <c r="F425" i="8"/>
  <c r="F287" i="8"/>
  <c r="F656" i="8"/>
  <c r="F366" i="8"/>
  <c r="F229" i="8"/>
  <c r="F250" i="8"/>
  <c r="F594" i="8"/>
  <c r="F584" i="8"/>
  <c r="F320" i="8"/>
  <c r="F149" i="8"/>
  <c r="F411" i="8"/>
  <c r="F409" i="8"/>
  <c r="F626" i="8"/>
  <c r="F257" i="8"/>
  <c r="F252" i="8"/>
  <c r="F377" i="8"/>
  <c r="F661" i="8"/>
  <c r="F595" i="8"/>
  <c r="F346" i="8"/>
  <c r="F152" i="8"/>
  <c r="F271" i="8"/>
  <c r="F502" i="8"/>
  <c r="F394" i="8"/>
  <c r="F254" i="8"/>
  <c r="F239" i="8"/>
  <c r="F569" i="8"/>
  <c r="F473" i="8"/>
  <c r="F150" i="8"/>
  <c r="F726" i="8"/>
  <c r="F44" i="8"/>
  <c r="F478" i="8"/>
  <c r="F633" i="8"/>
  <c r="F720" i="8"/>
  <c r="F132" i="8"/>
  <c r="F160" i="8"/>
  <c r="F593" i="8"/>
  <c r="F359" i="8"/>
  <c r="F513" i="8"/>
  <c r="F696" i="8"/>
  <c r="F289" i="8"/>
  <c r="F80" i="8"/>
  <c r="F85" i="8"/>
  <c r="F58" i="8"/>
  <c r="F327" i="8"/>
  <c r="F162" i="8"/>
  <c r="F65" i="8"/>
  <c r="F144" i="8"/>
  <c r="F232" i="8"/>
  <c r="F354" i="8"/>
  <c r="F618" i="8"/>
  <c r="F189" i="8"/>
  <c r="F646" i="8"/>
  <c r="F452" i="8"/>
  <c r="F501" i="8"/>
  <c r="F461" i="8"/>
  <c r="F276" i="8"/>
  <c r="F607" i="8"/>
  <c r="F466" i="8"/>
  <c r="F45" i="8"/>
  <c r="F597" i="8"/>
  <c r="F264" i="8"/>
  <c r="F113" i="8"/>
  <c r="F334" i="8"/>
  <c r="F524" i="8"/>
  <c r="F710" i="8"/>
  <c r="F588" i="8"/>
  <c r="F742" i="8"/>
  <c r="F483" i="8"/>
  <c r="F305" i="8"/>
  <c r="F256" i="8"/>
  <c r="F159" i="8"/>
  <c r="F510" i="8"/>
  <c r="F370" i="8"/>
  <c r="F549" i="8"/>
  <c r="F435" i="8"/>
  <c r="F385" i="8"/>
  <c r="F191" i="8"/>
  <c r="F56" i="8"/>
  <c r="F297" i="8"/>
  <c r="F627" i="8"/>
  <c r="F375" i="8"/>
  <c r="F637" i="8"/>
  <c r="F355" i="8"/>
  <c r="F548" i="8"/>
  <c r="F35" i="8"/>
  <c r="F15" i="8"/>
  <c r="F356" i="8"/>
  <c r="F241" i="8"/>
  <c r="F577" i="8"/>
  <c r="F237" i="8"/>
  <c r="F26" i="8"/>
  <c r="F682" i="8"/>
  <c r="F21" i="8"/>
  <c r="F310" i="8"/>
  <c r="F317" i="8"/>
  <c r="F165" i="8"/>
  <c r="F319" i="8"/>
  <c r="F735" i="8"/>
  <c r="F494" i="8"/>
  <c r="F456" i="8"/>
  <c r="F145" i="8"/>
  <c r="F414" i="8"/>
  <c r="F450" i="8"/>
  <c r="F427" i="8"/>
  <c r="F665" i="8"/>
  <c r="F290" i="8"/>
  <c r="F284" i="8"/>
  <c r="F331" i="8"/>
  <c r="F74" i="8"/>
  <c r="F520" i="8"/>
  <c r="F598" i="8"/>
  <c r="F136" i="8"/>
  <c r="F169" i="8"/>
  <c r="F199" i="8"/>
  <c r="F692" i="8"/>
  <c r="F449" i="8"/>
  <c r="F476" i="8"/>
  <c r="F680" i="8"/>
  <c r="F245" i="8"/>
  <c r="F697" i="8"/>
  <c r="F589" i="8"/>
  <c r="F82" i="8"/>
  <c r="F180" i="8"/>
  <c r="F374" i="8"/>
  <c r="F322" i="8"/>
  <c r="F475" i="8"/>
  <c r="F590" i="8"/>
  <c r="F226" i="8"/>
  <c r="F6" i="8"/>
  <c r="F407" i="8"/>
  <c r="F269" i="8"/>
  <c r="F296" i="8"/>
  <c r="F605" i="8"/>
  <c r="F505" i="8"/>
  <c r="F672" i="8"/>
  <c r="F126" i="8"/>
  <c r="F635" i="8"/>
  <c r="F671" i="8"/>
  <c r="F32" i="8"/>
  <c r="F59" i="8"/>
  <c r="F184" i="8"/>
  <c r="F283" i="8"/>
  <c r="F645" i="8"/>
  <c r="F107" i="8"/>
  <c r="F312" i="8"/>
  <c r="F430" i="8"/>
  <c r="F547" i="8"/>
  <c r="F3" i="8"/>
  <c r="F413" i="8"/>
  <c r="F120" i="8"/>
  <c r="F651" i="8"/>
  <c r="F11" i="8"/>
  <c r="F463" i="8"/>
  <c r="F348" i="8"/>
  <c r="F54" i="8"/>
  <c r="F365" i="8"/>
  <c r="F2" i="8"/>
  <c r="F718" i="8"/>
  <c r="F580" i="8"/>
  <c r="F215" i="8"/>
  <c r="F205" i="8"/>
  <c r="F5" i="8"/>
  <c r="F363" i="8"/>
  <c r="F96" i="8"/>
  <c r="F711" i="8"/>
  <c r="F155" i="8"/>
  <c r="F177" i="8"/>
  <c r="F683" i="8"/>
  <c r="F634" i="8"/>
  <c r="F214" i="8"/>
  <c r="F734" i="8"/>
  <c r="F244" i="8"/>
  <c r="F343" i="8"/>
  <c r="F558" i="8"/>
  <c r="F344" i="8"/>
  <c r="F315" i="8"/>
  <c r="F17" i="8"/>
  <c r="F641" i="8"/>
  <c r="F613" i="8"/>
  <c r="F470" i="8"/>
  <c r="F67" i="8"/>
  <c r="F119" i="8"/>
  <c r="F335" i="8"/>
  <c r="F301" i="8"/>
  <c r="F405" i="8"/>
  <c r="F690" i="8"/>
  <c r="F168" i="8"/>
  <c r="F469" i="8"/>
  <c r="F727" i="8"/>
  <c r="F102" i="8"/>
  <c r="F114" i="8"/>
  <c r="F217" i="8"/>
  <c r="F20" i="8"/>
  <c r="F219" i="8"/>
  <c r="F192" i="8"/>
  <c r="F693" i="8"/>
  <c r="F105" i="8"/>
  <c r="F719" i="8"/>
  <c r="F393" i="8"/>
  <c r="F676" i="8"/>
  <c r="F326" i="8"/>
  <c r="F12" i="8"/>
  <c r="F13" i="8"/>
  <c r="F467" i="8"/>
  <c r="F551" i="8"/>
  <c r="F253" i="8"/>
  <c r="F723" i="8"/>
  <c r="F695" i="8"/>
  <c r="F603" i="8"/>
  <c r="F543" i="8"/>
  <c r="F282" i="8"/>
  <c r="F380" i="8"/>
  <c r="F388" i="8"/>
  <c r="F339" i="8"/>
  <c r="F43" i="8"/>
  <c r="F97" i="8"/>
  <c r="F582" i="8"/>
  <c r="F617" i="8"/>
  <c r="F677" i="8"/>
  <c r="F610" i="8"/>
  <c r="F636" i="8"/>
  <c r="F64" i="8"/>
  <c r="F342" i="8"/>
  <c r="F615" i="8"/>
  <c r="F400" i="8"/>
  <c r="F186" i="8"/>
  <c r="F223" i="8"/>
  <c r="F222" i="8"/>
  <c r="F481" i="8"/>
  <c r="F570" i="8"/>
  <c r="F22" i="8"/>
  <c r="F90" i="8"/>
  <c r="F608" i="8"/>
  <c r="F125" i="8"/>
  <c r="F240" i="8"/>
  <c r="F701" i="8"/>
  <c r="F19" i="8"/>
  <c r="F31" i="8"/>
  <c r="F131" i="8"/>
  <c r="F306" i="8"/>
  <c r="F298" i="8"/>
  <c r="F364" i="8"/>
  <c r="F112" i="8"/>
  <c r="F206" i="8"/>
  <c r="F224" i="8"/>
  <c r="F321" i="8"/>
  <c r="F292" i="8"/>
  <c r="F255" i="8"/>
  <c r="F197" i="8"/>
  <c r="F712" i="8"/>
  <c r="F268" i="8"/>
  <c r="F288" i="8"/>
  <c r="F193" i="8"/>
  <c r="F403" i="8"/>
  <c r="F234" i="8"/>
  <c r="F37" i="8"/>
  <c r="F703" i="8"/>
  <c r="F151" i="8"/>
  <c r="F705" i="8"/>
  <c r="F579" i="8"/>
  <c r="F173" i="8"/>
  <c r="F142" i="8"/>
  <c r="F515" i="8"/>
  <c r="F371" i="8"/>
  <c r="F724" i="8"/>
  <c r="F236" i="8"/>
  <c r="F38" i="8"/>
  <c r="F266" i="8"/>
  <c r="F402" i="8"/>
  <c r="F732" i="8"/>
  <c r="F399" i="8"/>
  <c r="F739" i="8"/>
  <c r="F660" i="8"/>
  <c r="F673" i="8"/>
  <c r="F308" i="8"/>
  <c r="F130" i="8"/>
  <c r="F500" i="8"/>
  <c r="F530" i="8"/>
  <c r="F498" i="8"/>
  <c r="F10" i="8"/>
  <c r="F602" i="8"/>
  <c r="F14" i="8"/>
  <c r="F477" i="8"/>
  <c r="F267" i="8"/>
  <c r="F52" i="8"/>
  <c r="F41" i="8"/>
  <c r="F311" i="8"/>
  <c r="F49" i="8"/>
  <c r="F424" i="8"/>
  <c r="F303" i="8"/>
  <c r="F465" i="8"/>
  <c r="F691" i="8"/>
  <c r="F571" i="8"/>
  <c r="F471" i="8"/>
  <c r="F117" i="8"/>
  <c r="F591" i="8"/>
  <c r="F211" i="8"/>
  <c r="F179" i="8"/>
  <c r="F628" i="8"/>
  <c r="F506" i="8"/>
  <c r="F233" i="8"/>
  <c r="F260" i="8"/>
  <c r="F216" i="8"/>
  <c r="F29" i="8"/>
  <c r="F600" i="8"/>
  <c r="F415" i="8"/>
  <c r="F275" i="8"/>
  <c r="F654" i="8"/>
  <c r="F557" i="8"/>
  <c r="F28" i="8"/>
  <c r="F188" i="8"/>
  <c r="F688" i="8"/>
  <c r="F441" i="8"/>
  <c r="F644" i="8"/>
  <c r="F367" i="8"/>
  <c r="F83" i="8"/>
  <c r="F459" i="8"/>
  <c r="F220" i="8"/>
  <c r="F124" i="8"/>
  <c r="F537" i="8"/>
  <c r="F89" i="8"/>
  <c r="F27" i="8"/>
  <c r="F423" i="8"/>
  <c r="F621" i="8"/>
  <c r="F95" i="8"/>
  <c r="F398" i="8"/>
  <c r="F390" i="8"/>
  <c r="F504" i="8"/>
  <c r="F429" i="8"/>
  <c r="F66" i="8"/>
  <c r="F357" i="8"/>
  <c r="F16" i="8"/>
  <c r="F678" i="8"/>
  <c r="F384" i="8"/>
  <c r="F490" i="8"/>
  <c r="F420" i="8"/>
  <c r="F609" i="8"/>
  <c r="F460" i="8"/>
  <c r="F345" i="8"/>
  <c r="F34" i="8"/>
  <c r="F708" i="8"/>
  <c r="F84" i="8"/>
  <c r="F98" i="8"/>
  <c r="F700" i="8"/>
  <c r="F262" i="8"/>
  <c r="F347" i="8"/>
  <c r="F670" i="8"/>
  <c r="F349" i="8"/>
  <c r="F624" i="8"/>
  <c r="F93" i="8"/>
  <c r="F350" i="8"/>
  <c r="F60" i="8"/>
  <c r="F249" i="8"/>
  <c r="F397" i="8"/>
  <c r="F585" i="8"/>
  <c r="F338" i="8"/>
  <c r="F576" i="8"/>
  <c r="F196" i="8"/>
  <c r="F440" i="8"/>
  <c r="F638" i="8"/>
  <c r="F204" i="8"/>
  <c r="F86" i="8"/>
  <c r="F272" i="8"/>
  <c r="F674" i="8"/>
  <c r="F103" i="8"/>
  <c r="F395" i="8"/>
  <c r="F555" i="8"/>
  <c r="F552" i="8"/>
  <c r="F545" i="8"/>
  <c r="F313" i="8"/>
  <c r="F332" i="8"/>
  <c r="F122" i="8"/>
  <c r="F519" i="8"/>
  <c r="F643" i="8"/>
  <c r="F369" i="8"/>
  <c r="F242" i="8"/>
  <c r="F316" i="8"/>
  <c r="F381" i="8"/>
  <c r="F372" i="8"/>
  <c r="F560" i="8"/>
  <c r="F559" i="8"/>
  <c r="F408" i="8"/>
  <c r="F325" i="8"/>
  <c r="F79" i="8"/>
  <c r="F53" i="8"/>
  <c r="F368" i="8"/>
  <c r="F668" i="8"/>
  <c r="F573" i="8"/>
  <c r="F300" i="8"/>
  <c r="F108" i="8"/>
  <c r="F601" i="8"/>
  <c r="F733" i="8"/>
  <c r="F277" i="8"/>
  <c r="F561" i="8"/>
  <c r="F293" i="8"/>
  <c r="F447" i="8"/>
  <c r="F246" i="8"/>
  <c r="F101" i="8"/>
  <c r="F479" i="8"/>
  <c r="F564" i="8"/>
  <c r="F209" i="8"/>
  <c r="F174" i="8"/>
  <c r="F164" i="8"/>
  <c r="F294" i="8"/>
  <c r="F111" i="8"/>
  <c r="F514" i="8"/>
  <c r="F517" i="8"/>
  <c r="F135" i="8"/>
  <c r="F702" i="8"/>
  <c r="F472" i="8"/>
  <c r="F286" i="8"/>
  <c r="F406" i="8"/>
  <c r="F161" i="8"/>
  <c r="F170" i="8"/>
  <c r="F439" i="8"/>
  <c r="F166" i="8"/>
  <c r="F544" i="8"/>
  <c r="F434" i="8"/>
  <c r="F50" i="8"/>
  <c r="F528" i="8"/>
  <c r="F23" i="8"/>
  <c r="F401" i="8"/>
  <c r="F48" i="8"/>
  <c r="F669" i="8"/>
  <c r="F71" i="8"/>
  <c r="F178" i="8"/>
  <c r="F704" i="8"/>
  <c r="F632" i="8"/>
  <c r="F438" i="8"/>
  <c r="F521" i="8"/>
  <c r="F203" i="8"/>
  <c r="F523" i="8"/>
  <c r="F699" i="8"/>
  <c r="F629" i="8"/>
  <c r="F78" i="8"/>
  <c r="F443" i="8"/>
  <c r="F565" i="8"/>
  <c r="F358" i="8"/>
  <c r="F512" i="8"/>
  <c r="F640" i="8"/>
  <c r="F454" i="8"/>
  <c r="F187" i="8"/>
  <c r="F137" i="8"/>
  <c r="F128" i="8"/>
  <c r="F410" i="8"/>
  <c r="F330" i="8"/>
  <c r="F462" i="8"/>
  <c r="F522" i="8"/>
  <c r="F722" i="8"/>
  <c r="F340" i="8"/>
  <c r="F116" i="8"/>
  <c r="F18" i="8"/>
  <c r="F653" i="8"/>
  <c r="F36" i="8"/>
  <c r="F436" i="8"/>
  <c r="F451" i="8"/>
  <c r="F274" i="8"/>
  <c r="F529" i="8"/>
  <c r="F323" i="8"/>
  <c r="F592" i="8"/>
  <c r="F681" i="8"/>
  <c r="F389" i="8"/>
  <c r="F40" i="8"/>
  <c r="F714" i="8"/>
  <c r="F81" i="8"/>
  <c r="F333" i="8"/>
  <c r="F30" i="8"/>
  <c r="F652" i="8"/>
  <c r="F70" i="8"/>
  <c r="F596" i="8"/>
  <c r="F503" i="8"/>
  <c r="F139" i="8"/>
  <c r="F190" i="8"/>
  <c r="F725" i="8"/>
  <c r="F138" i="8"/>
  <c r="F336" i="8"/>
  <c r="F534" i="8"/>
  <c r="F442" i="8"/>
  <c r="F88" i="8"/>
  <c r="F201" i="8"/>
  <c r="F421" i="8"/>
  <c r="F540" i="8"/>
  <c r="F616" i="8"/>
  <c r="F247" i="8"/>
  <c r="F352" i="8"/>
  <c r="F73" i="8"/>
  <c r="F185" i="8"/>
  <c r="F525" i="8"/>
  <c r="F446" i="8"/>
  <c r="F309" i="8"/>
  <c r="F433" i="8"/>
  <c r="F285" i="8"/>
  <c r="F171" i="8"/>
  <c r="F611" i="8"/>
  <c r="F737" i="8"/>
  <c r="F218" i="8"/>
  <c r="F324" i="8"/>
  <c r="F200" i="8"/>
  <c r="F302" i="8"/>
  <c r="F631" i="8"/>
  <c r="F426" i="8"/>
  <c r="F100" i="8"/>
  <c r="F225" i="8"/>
  <c r="F259" i="8"/>
  <c r="F238" i="8"/>
  <c r="F55" i="8"/>
  <c r="F575" i="8"/>
  <c r="F647" i="8"/>
  <c r="F586" i="8"/>
  <c r="F378" i="8"/>
  <c r="F68" i="8"/>
  <c r="F134" i="8"/>
  <c r="F8" i="8"/>
  <c r="F69" i="8"/>
  <c r="F614" i="8"/>
  <c r="F562" i="8"/>
  <c r="F221" i="8"/>
  <c r="F499" i="8"/>
  <c r="F51" i="8"/>
  <c r="F76" i="8"/>
  <c r="F109" i="8"/>
  <c r="F94" i="8"/>
  <c r="F687" i="8"/>
  <c r="F448" i="8"/>
  <c r="F299" i="8"/>
  <c r="F91" i="8"/>
  <c r="F422" i="8"/>
  <c r="F581" i="8"/>
  <c r="F141" i="8"/>
  <c r="F148" i="8"/>
  <c r="F606" i="8"/>
  <c r="F172" i="8"/>
  <c r="F684" i="8"/>
  <c r="F140" i="8"/>
  <c r="F578" i="8"/>
  <c r="F516" i="8"/>
  <c r="F445" i="8"/>
  <c r="F42" i="8"/>
  <c r="F658" i="8"/>
  <c r="F392" i="8"/>
  <c r="F630" i="8"/>
  <c r="F533" i="8"/>
  <c r="F115" i="8"/>
  <c r="F568" i="8"/>
  <c r="F104" i="8"/>
  <c r="F176" i="8"/>
  <c r="F243" i="8"/>
  <c r="F453" i="8"/>
  <c r="F553" i="8"/>
  <c r="F583" i="8"/>
  <c r="F63" i="8"/>
  <c r="F667" i="8"/>
  <c r="F508" i="8"/>
  <c r="F153" i="8"/>
  <c r="F396" i="8"/>
  <c r="F556" i="8"/>
  <c r="F123" i="8"/>
  <c r="F416" i="8"/>
  <c r="F686" i="8"/>
  <c r="F127" i="8"/>
  <c r="F496" i="8"/>
  <c r="F194" i="8"/>
  <c r="F666" i="8"/>
  <c r="F729" i="8"/>
  <c r="F599" i="8"/>
  <c r="F195" i="8"/>
  <c r="F563" i="8"/>
  <c r="F351" i="8"/>
  <c r="F489" i="8"/>
  <c r="F484" i="8"/>
  <c r="F265" i="8"/>
  <c r="F468" i="8"/>
  <c r="F228" i="8"/>
  <c r="F156" i="8"/>
  <c r="F383" i="8"/>
  <c r="F457" i="8"/>
  <c r="F679" i="8"/>
  <c r="F376" i="8"/>
  <c r="F235" i="8"/>
  <c r="F270" i="8"/>
  <c r="F612" i="8"/>
  <c r="F736" i="8"/>
  <c r="F280" i="8"/>
  <c r="F620" i="8"/>
  <c r="F493" i="8"/>
  <c r="F741" i="8"/>
  <c r="F574" i="8"/>
  <c r="F39" i="8"/>
  <c r="F4" i="8"/>
  <c r="F99" i="8"/>
  <c r="F550" i="8"/>
  <c r="F261" i="8"/>
  <c r="F33" i="8"/>
  <c r="F158" i="8"/>
  <c r="F482" i="8"/>
  <c r="F337" i="8"/>
  <c r="F202" i="8"/>
  <c r="F488" i="8"/>
  <c r="F432" i="8"/>
  <c r="F455" i="8"/>
  <c r="F511" i="8"/>
  <c r="F391" i="8"/>
  <c r="F622" i="8"/>
  <c r="F146" i="8"/>
  <c r="F526" i="8"/>
  <c r="F572" i="8"/>
  <c r="F728" i="8"/>
  <c r="F554" i="8"/>
  <c r="F183" i="8"/>
  <c r="F231" i="8"/>
  <c r="F418" i="8"/>
  <c r="F428" i="8"/>
  <c r="F9" i="8"/>
  <c r="F25" i="8"/>
  <c r="F291" i="8"/>
  <c r="F404" i="8"/>
  <c r="F307" i="8"/>
  <c r="F373" i="8"/>
  <c r="F213" i="8"/>
  <c r="F362" i="8"/>
  <c r="F106" i="8"/>
  <c r="F248" i="8"/>
  <c r="F492" i="8"/>
  <c r="F133" i="8"/>
  <c r="F685" i="8"/>
  <c r="F353" i="8"/>
  <c r="F361" i="8"/>
  <c r="F648" i="8"/>
  <c r="F507" i="8"/>
  <c r="F278" i="8"/>
  <c r="F147" i="8"/>
  <c r="F662" i="8"/>
  <c r="F47" i="8"/>
  <c r="F412" i="8"/>
  <c r="F129" i="8"/>
  <c r="F273" i="8"/>
  <c r="F230" i="8"/>
  <c r="F175" i="8"/>
  <c r="F62" i="8"/>
  <c r="F419" i="8"/>
  <c r="F328" i="8"/>
  <c r="F740" i="8"/>
  <c r="F208" i="8"/>
  <c r="F527" i="8"/>
  <c r="F198" i="8"/>
  <c r="F536" i="8"/>
  <c r="F474" i="8"/>
  <c r="F538" i="8"/>
  <c r="F341" i="8"/>
  <c r="F444" i="8"/>
  <c r="F143" i="8"/>
  <c r="F731" i="8"/>
  <c r="F623" i="8"/>
  <c r="F251" i="8"/>
  <c r="F649" i="8"/>
  <c r="F604" i="8"/>
  <c r="F304" i="8"/>
  <c r="F318" i="8"/>
  <c r="F279" i="8"/>
  <c r="F464" i="8"/>
  <c r="F486" i="8"/>
  <c r="F689" i="8"/>
  <c r="F360" i="8"/>
  <c r="F167" i="8"/>
  <c r="F329" i="8"/>
  <c r="F210" i="8"/>
  <c r="F716" i="8"/>
  <c r="F566" i="8"/>
  <c r="F642" i="8"/>
  <c r="F655" i="8"/>
  <c r="F675" i="8"/>
  <c r="F281" i="8"/>
  <c r="F619" i="8"/>
  <c r="F379" i="8"/>
  <c r="F709" i="8"/>
  <c r="F491" i="8"/>
  <c r="F417" i="8"/>
  <c r="F487" i="8"/>
  <c r="F546" i="8"/>
  <c r="F535" i="8"/>
  <c r="F431" i="8"/>
  <c r="F698" i="8"/>
  <c r="F77" i="8"/>
  <c r="F480" i="8"/>
  <c r="F541" i="8"/>
  <c r="F263" i="8"/>
  <c r="F625" i="8"/>
  <c r="F154" i="8"/>
  <c r="F713" i="8"/>
  <c r="F87" i="8"/>
  <c r="F118" i="8"/>
  <c r="F61" i="8"/>
  <c r="F531" i="8"/>
  <c r="F46" i="8"/>
  <c r="F694" i="8"/>
  <c r="F738" i="8"/>
  <c r="F57" i="8"/>
  <c r="F485" i="8"/>
  <c r="F207" i="8"/>
  <c r="F110" i="8"/>
  <c r="F539" i="8"/>
  <c r="F181" i="8"/>
  <c r="F663" i="8"/>
  <c r="F437" i="8"/>
  <c r="F664" i="8"/>
  <c r="F730" i="8"/>
  <c r="F227" i="8"/>
  <c r="F532" i="8"/>
  <c r="F92" i="8"/>
  <c r="F587" i="8"/>
  <c r="F314" i="8"/>
  <c r="F715" i="8"/>
  <c r="F721" i="8"/>
  <c r="F75" i="8"/>
  <c r="F121" i="8"/>
  <c r="F650" i="8"/>
  <c r="F657" i="8"/>
  <c r="F717" i="8"/>
  <c r="F639" i="8"/>
  <c r="F495" i="8"/>
  <c r="F542" i="8"/>
  <c r="F706" i="8"/>
  <c r="F182" i="8"/>
  <c r="F163" i="8"/>
  <c r="F659" i="8"/>
  <c r="F509" i="8"/>
  <c r="F447" i="7"/>
  <c r="F57" i="7"/>
  <c r="F390" i="7"/>
  <c r="F295" i="7"/>
  <c r="F405" i="7"/>
  <c r="F120" i="7"/>
  <c r="F358" i="7"/>
  <c r="F19" i="7"/>
  <c r="F559" i="7"/>
  <c r="F299" i="7"/>
  <c r="F230" i="7"/>
  <c r="F300" i="7"/>
  <c r="F334" i="7"/>
  <c r="F224" i="7"/>
  <c r="F516" i="7"/>
  <c r="F284" i="7"/>
  <c r="F179" i="7"/>
  <c r="F197" i="7"/>
  <c r="F469" i="7"/>
  <c r="F461" i="7"/>
  <c r="F248" i="7"/>
  <c r="F117" i="7"/>
  <c r="F322" i="7"/>
  <c r="F320" i="7"/>
  <c r="F201" i="7"/>
  <c r="F520" i="7"/>
  <c r="F470" i="7"/>
  <c r="F269" i="7"/>
  <c r="F211" i="7"/>
  <c r="F306" i="7"/>
  <c r="F199" i="7"/>
  <c r="F189" i="7"/>
  <c r="F449" i="7"/>
  <c r="F371" i="7"/>
  <c r="F118" i="7"/>
  <c r="F577" i="7"/>
  <c r="F376" i="7"/>
  <c r="F495" i="7"/>
  <c r="F571" i="7"/>
  <c r="F101" i="7"/>
  <c r="F123" i="7"/>
  <c r="F468" i="7"/>
  <c r="F280" i="7"/>
  <c r="F550" i="7"/>
  <c r="F226" i="7"/>
  <c r="F66" i="7"/>
  <c r="F47" i="7"/>
  <c r="F125" i="7"/>
  <c r="F52" i="7"/>
  <c r="F112" i="7"/>
  <c r="F182" i="7"/>
  <c r="F275" i="7"/>
  <c r="F485" i="7"/>
  <c r="F507" i="7"/>
  <c r="F353" i="7"/>
  <c r="F393" i="7"/>
  <c r="F361" i="7"/>
  <c r="F476" i="7"/>
  <c r="F365" i="7"/>
  <c r="F35" i="7"/>
  <c r="F86" i="7"/>
  <c r="F259" i="7"/>
  <c r="F409" i="7"/>
  <c r="F561" i="7"/>
  <c r="F464" i="7"/>
  <c r="F380" i="7"/>
  <c r="F239" i="7"/>
  <c r="F200" i="7"/>
  <c r="F122" i="7"/>
  <c r="F400" i="7"/>
  <c r="F430" i="7"/>
  <c r="F298" i="7"/>
  <c r="F148" i="7"/>
  <c r="F45" i="7"/>
  <c r="F291" i="7"/>
  <c r="F499" i="7"/>
  <c r="F276" i="7"/>
  <c r="F28" i="7"/>
  <c r="F12" i="7"/>
  <c r="F277" i="7"/>
  <c r="F191" i="7"/>
  <c r="F454" i="7"/>
  <c r="F187" i="7"/>
  <c r="F21" i="7"/>
  <c r="F537" i="7"/>
  <c r="F245" i="7"/>
  <c r="F128" i="7"/>
  <c r="F247" i="7"/>
  <c r="F586" i="7"/>
  <c r="F388" i="7"/>
  <c r="F357" i="7"/>
  <c r="F113" i="7"/>
  <c r="F325" i="7"/>
  <c r="F352" i="7"/>
  <c r="F336" i="7"/>
  <c r="F523" i="7"/>
  <c r="F227" i="7"/>
  <c r="F256" i="7"/>
  <c r="F59" i="7"/>
  <c r="F407" i="7"/>
  <c r="F104" i="7"/>
  <c r="F132" i="7"/>
  <c r="F547" i="7"/>
  <c r="F351" i="7"/>
  <c r="F374" i="7"/>
  <c r="F535" i="7"/>
  <c r="F551" i="7"/>
  <c r="F465" i="7"/>
  <c r="F140" i="7"/>
  <c r="F290" i="7"/>
  <c r="F249" i="7"/>
  <c r="F373" i="7"/>
  <c r="F177" i="7"/>
  <c r="F6" i="7"/>
  <c r="F318" i="7"/>
  <c r="F210" i="7"/>
  <c r="F231" i="7"/>
  <c r="F475" i="7"/>
  <c r="F395" i="7"/>
  <c r="F527" i="7"/>
  <c r="F95" i="7"/>
  <c r="F497" i="7"/>
  <c r="F48" i="7"/>
  <c r="F143" i="7"/>
  <c r="F222" i="7"/>
  <c r="F506" i="7"/>
  <c r="F242" i="7"/>
  <c r="F3" i="7"/>
  <c r="F324" i="7"/>
  <c r="F90" i="7"/>
  <c r="F511" i="7"/>
  <c r="F10" i="7"/>
  <c r="F362" i="7"/>
  <c r="F271" i="7"/>
  <c r="F43" i="7"/>
  <c r="F2" i="7"/>
  <c r="F569" i="7"/>
  <c r="F457" i="7"/>
  <c r="F160" i="7"/>
  <c r="F5" i="7"/>
  <c r="F562" i="7"/>
  <c r="F137" i="7"/>
  <c r="F538" i="7"/>
  <c r="F496" i="7"/>
  <c r="F167" i="7"/>
  <c r="F585" i="7"/>
  <c r="F193" i="7"/>
  <c r="F267" i="7"/>
  <c r="F439" i="7"/>
  <c r="F268" i="7"/>
  <c r="F244" i="7"/>
  <c r="F14" i="7"/>
  <c r="F481" i="7"/>
  <c r="F369" i="7"/>
  <c r="F53" i="7"/>
  <c r="F260" i="7"/>
  <c r="F235" i="7"/>
  <c r="F316" i="7"/>
  <c r="F545" i="7"/>
  <c r="F131" i="7"/>
  <c r="F368" i="7"/>
  <c r="F578" i="7"/>
  <c r="F78" i="7"/>
  <c r="F87" i="7"/>
  <c r="F169" i="7"/>
  <c r="F16" i="7"/>
  <c r="F170" i="7"/>
  <c r="F149" i="7"/>
  <c r="F80" i="7"/>
  <c r="F570" i="7"/>
  <c r="F305" i="7"/>
  <c r="F531" i="7"/>
  <c r="F11" i="7"/>
  <c r="F366" i="7"/>
  <c r="F432" i="7"/>
  <c r="F198" i="7"/>
  <c r="F574" i="7"/>
  <c r="F549" i="7"/>
  <c r="F426" i="7"/>
  <c r="F221" i="7"/>
  <c r="F294" i="7"/>
  <c r="F263" i="7"/>
  <c r="F34" i="7"/>
  <c r="F74" i="7"/>
  <c r="F459" i="7"/>
  <c r="F484" i="7"/>
  <c r="F532" i="7"/>
  <c r="F478" i="7"/>
  <c r="F498" i="7"/>
  <c r="F266" i="7"/>
  <c r="F482" i="7"/>
  <c r="F312" i="7"/>
  <c r="F174" i="7"/>
  <c r="F173" i="7"/>
  <c r="F378" i="7"/>
  <c r="F17" i="7"/>
  <c r="F70" i="7"/>
  <c r="F94" i="7"/>
  <c r="F190" i="7"/>
  <c r="F554" i="7"/>
  <c r="F15" i="7"/>
  <c r="F25" i="7"/>
  <c r="F100" i="7"/>
  <c r="F232" i="7"/>
  <c r="F85" i="7"/>
  <c r="F161" i="7"/>
  <c r="F175" i="7"/>
  <c r="F228" i="7"/>
  <c r="F153" i="7"/>
  <c r="F563" i="7"/>
  <c r="F209" i="7"/>
  <c r="F225" i="7"/>
  <c r="F150" i="7"/>
  <c r="F314" i="7"/>
  <c r="F184" i="7"/>
  <c r="F30" i="7"/>
  <c r="F557" i="7"/>
  <c r="F456" i="7"/>
  <c r="F110" i="7"/>
  <c r="F288" i="7"/>
  <c r="F575" i="7"/>
  <c r="F186" i="7"/>
  <c r="F31" i="7"/>
  <c r="F208" i="7"/>
  <c r="F313" i="7"/>
  <c r="F583" i="7"/>
  <c r="F311" i="7"/>
  <c r="F590" i="7"/>
  <c r="F519" i="7"/>
  <c r="F528" i="7"/>
  <c r="F99" i="7"/>
  <c r="F415" i="7"/>
  <c r="F391" i="7"/>
  <c r="F375" i="7"/>
  <c r="F42" i="7"/>
  <c r="F241" i="7"/>
  <c r="F39" i="7"/>
  <c r="F333" i="7"/>
  <c r="F237" i="7"/>
  <c r="F364" i="7"/>
  <c r="F546" i="7"/>
  <c r="F466" i="7"/>
  <c r="F165" i="7"/>
  <c r="F139" i="7"/>
  <c r="F490" i="7"/>
  <c r="F396" i="7"/>
  <c r="F183" i="7"/>
  <c r="F203" i="7"/>
  <c r="F168" i="7"/>
  <c r="F473" i="7"/>
  <c r="F326" i="7"/>
  <c r="F215" i="7"/>
  <c r="F514" i="7"/>
  <c r="F438" i="7"/>
  <c r="F23" i="7"/>
  <c r="F146" i="7"/>
  <c r="F543" i="7"/>
  <c r="F346" i="7"/>
  <c r="F505" i="7"/>
  <c r="F285" i="7"/>
  <c r="F64" i="7"/>
  <c r="F359" i="7"/>
  <c r="F171" i="7"/>
  <c r="F69" i="7"/>
  <c r="F22" i="7"/>
  <c r="F332" i="7"/>
  <c r="F488" i="7"/>
  <c r="F310" i="7"/>
  <c r="F302" i="7"/>
  <c r="F337" i="7"/>
  <c r="F278" i="7"/>
  <c r="F13" i="7"/>
  <c r="F533" i="7"/>
  <c r="F297" i="7"/>
  <c r="F384" i="7"/>
  <c r="F329" i="7"/>
  <c r="F477" i="7"/>
  <c r="F360" i="7"/>
  <c r="F27" i="7"/>
  <c r="F65" i="7"/>
  <c r="F75" i="7"/>
  <c r="F205" i="7"/>
  <c r="F270" i="7"/>
  <c r="F489" i="7"/>
  <c r="F72" i="7"/>
  <c r="F272" i="7"/>
  <c r="F49" i="7"/>
  <c r="F196" i="7"/>
  <c r="F309" i="7"/>
  <c r="F262" i="7"/>
  <c r="F453" i="7"/>
  <c r="F345" i="7"/>
  <c r="F500" i="7"/>
  <c r="F159" i="7"/>
  <c r="F67" i="7"/>
  <c r="F212" i="7"/>
  <c r="F529" i="7"/>
  <c r="F79" i="7"/>
  <c r="F307" i="7"/>
  <c r="F436" i="7"/>
  <c r="F433" i="7"/>
  <c r="F428" i="7"/>
  <c r="F243" i="7"/>
  <c r="F257" i="7"/>
  <c r="F92" i="7"/>
  <c r="F406" i="7"/>
  <c r="F504" i="7"/>
  <c r="F287" i="7"/>
  <c r="F192" i="7"/>
  <c r="F441" i="7"/>
  <c r="F440" i="7"/>
  <c r="F319" i="7"/>
  <c r="F252" i="7"/>
  <c r="F286" i="7"/>
  <c r="F525" i="7"/>
  <c r="F451" i="7"/>
  <c r="F234" i="7"/>
  <c r="F7" i="7"/>
  <c r="F81" i="7"/>
  <c r="F474" i="7"/>
  <c r="F584" i="7"/>
  <c r="F216" i="7"/>
  <c r="F442" i="7"/>
  <c r="F350" i="7"/>
  <c r="F77" i="7"/>
  <c r="F377" i="7"/>
  <c r="F445" i="7"/>
  <c r="F163" i="7"/>
  <c r="F135" i="7"/>
  <c r="F127" i="7"/>
  <c r="F229" i="7"/>
  <c r="F84" i="7"/>
  <c r="F402" i="7"/>
  <c r="F404" i="7"/>
  <c r="F103" i="7"/>
  <c r="F555" i="7"/>
  <c r="F370" i="7"/>
  <c r="F317" i="7"/>
  <c r="F124" i="7"/>
  <c r="F133" i="7"/>
  <c r="F344" i="7"/>
  <c r="F129" i="7"/>
  <c r="F427" i="7"/>
  <c r="F341" i="7"/>
  <c r="F40" i="7"/>
  <c r="F413" i="7"/>
  <c r="F18" i="7"/>
  <c r="F38" i="7"/>
  <c r="F526" i="7"/>
  <c r="F56" i="7"/>
  <c r="F138" i="7"/>
  <c r="F556" i="7"/>
  <c r="F494" i="7"/>
  <c r="F343" i="7"/>
  <c r="F158" i="7"/>
  <c r="F553" i="7"/>
  <c r="F491" i="7"/>
  <c r="F62" i="7"/>
  <c r="F348" i="7"/>
  <c r="F279" i="7"/>
  <c r="F401" i="7"/>
  <c r="F502" i="7"/>
  <c r="F355" i="7"/>
  <c r="F145" i="7"/>
  <c r="F105" i="7"/>
  <c r="F97" i="7"/>
  <c r="F321" i="7"/>
  <c r="F255" i="7"/>
  <c r="F408" i="7"/>
  <c r="F573" i="7"/>
  <c r="F264" i="7"/>
  <c r="F89" i="7"/>
  <c r="F513" i="7"/>
  <c r="F29" i="7"/>
  <c r="F214" i="7"/>
  <c r="F414" i="7"/>
  <c r="F250" i="7"/>
  <c r="F467" i="7"/>
  <c r="F536" i="7"/>
  <c r="F301" i="7"/>
  <c r="F33" i="7"/>
  <c r="F565" i="7"/>
  <c r="F63" i="7"/>
  <c r="F258" i="7"/>
  <c r="F24" i="7"/>
  <c r="F512" i="7"/>
  <c r="F55" i="7"/>
  <c r="F471" i="7"/>
  <c r="F394" i="7"/>
  <c r="F107" i="7"/>
  <c r="F147" i="7"/>
  <c r="F576" i="7"/>
  <c r="F106" i="7"/>
  <c r="F419" i="7"/>
  <c r="F347" i="7"/>
  <c r="F68" i="7"/>
  <c r="F156" i="7"/>
  <c r="F330" i="7"/>
  <c r="F483" i="7"/>
  <c r="F194" i="7"/>
  <c r="F58" i="7"/>
  <c r="F144" i="7"/>
  <c r="F410" i="7"/>
  <c r="F349" i="7"/>
  <c r="F240" i="7"/>
  <c r="F340" i="7"/>
  <c r="F223" i="7"/>
  <c r="F479" i="7"/>
  <c r="F588" i="7"/>
  <c r="F251" i="7"/>
  <c r="F155" i="7"/>
  <c r="F236" i="7"/>
  <c r="F493" i="7"/>
  <c r="F335" i="7"/>
  <c r="F76" i="7"/>
  <c r="F176" i="7"/>
  <c r="F202" i="7"/>
  <c r="F188" i="7"/>
  <c r="F44" i="7"/>
  <c r="F452" i="7"/>
  <c r="F508" i="7"/>
  <c r="F462" i="7"/>
  <c r="F292" i="7"/>
  <c r="F102" i="7"/>
  <c r="F8" i="7"/>
  <c r="F54" i="7"/>
  <c r="F443" i="7"/>
  <c r="F172" i="7"/>
  <c r="F392" i="7"/>
  <c r="F41" i="7"/>
  <c r="F60" i="7"/>
  <c r="F82" i="7"/>
  <c r="F73" i="7"/>
  <c r="F542" i="7"/>
  <c r="F233" i="7"/>
  <c r="F331" i="7"/>
  <c r="F458" i="7"/>
  <c r="F109" i="7"/>
  <c r="F116" i="7"/>
  <c r="F134" i="7"/>
  <c r="F539" i="7"/>
  <c r="F108" i="7"/>
  <c r="F455" i="7"/>
  <c r="F403" i="7"/>
  <c r="F518" i="7"/>
  <c r="F304" i="7"/>
  <c r="F492" i="7"/>
  <c r="F418" i="7"/>
  <c r="F88" i="7"/>
  <c r="F448" i="7"/>
  <c r="F354" i="7"/>
  <c r="F434" i="7"/>
  <c r="F460" i="7"/>
  <c r="F51" i="7"/>
  <c r="F398" i="7"/>
  <c r="F308" i="7"/>
  <c r="F437" i="7"/>
  <c r="F93" i="7"/>
  <c r="F327" i="7"/>
  <c r="F541" i="7"/>
  <c r="F96" i="7"/>
  <c r="F389" i="7"/>
  <c r="F151" i="7"/>
  <c r="F524" i="7"/>
  <c r="F580" i="7"/>
  <c r="F472" i="7"/>
  <c r="F152" i="7"/>
  <c r="F444" i="7"/>
  <c r="F273" i="7"/>
  <c r="F383" i="7"/>
  <c r="F381" i="7"/>
  <c r="F207" i="7"/>
  <c r="F367" i="7"/>
  <c r="F178" i="7"/>
  <c r="F296" i="7"/>
  <c r="F534" i="7"/>
  <c r="F185" i="7"/>
  <c r="F480" i="7"/>
  <c r="F587" i="7"/>
  <c r="F219" i="7"/>
  <c r="F487" i="7"/>
  <c r="F387" i="7"/>
  <c r="F592" i="7"/>
  <c r="F32" i="7"/>
  <c r="F4" i="7"/>
  <c r="F431" i="7"/>
  <c r="F204" i="7"/>
  <c r="F26" i="7"/>
  <c r="F121" i="7"/>
  <c r="F379" i="7"/>
  <c r="F261" i="7"/>
  <c r="F157" i="7"/>
  <c r="F339" i="7"/>
  <c r="F356" i="7"/>
  <c r="F303" i="7"/>
  <c r="F114" i="7"/>
  <c r="F411" i="7"/>
  <c r="F450" i="7"/>
  <c r="F579" i="7"/>
  <c r="F435" i="7"/>
  <c r="F142" i="7"/>
  <c r="F181" i="7"/>
  <c r="F328" i="7"/>
  <c r="F9" i="7"/>
  <c r="F20" i="7"/>
  <c r="F315" i="7"/>
  <c r="F289" i="7"/>
  <c r="F166" i="7"/>
  <c r="F283" i="7"/>
  <c r="F195" i="7"/>
  <c r="F386" i="7"/>
  <c r="F540" i="7"/>
  <c r="F274" i="7"/>
  <c r="F282" i="7"/>
  <c r="F509" i="7"/>
  <c r="F397" i="7"/>
  <c r="F217" i="7"/>
  <c r="F115" i="7"/>
  <c r="F37" i="7"/>
  <c r="F323" i="7"/>
  <c r="F98" i="7"/>
  <c r="F213" i="7"/>
  <c r="F180" i="7"/>
  <c r="F136" i="7"/>
  <c r="F50" i="7"/>
  <c r="F253" i="7"/>
  <c r="F591" i="7"/>
  <c r="F162" i="7"/>
  <c r="F412" i="7"/>
  <c r="F154" i="7"/>
  <c r="F421" i="7"/>
  <c r="F372" i="7"/>
  <c r="F422" i="7"/>
  <c r="F265" i="7"/>
  <c r="F111" i="7"/>
  <c r="F582" i="7"/>
  <c r="F510" i="7"/>
  <c r="F238" i="7"/>
  <c r="F246" i="7"/>
  <c r="F218" i="7"/>
  <c r="F363" i="7"/>
  <c r="F382" i="7"/>
  <c r="F544" i="7"/>
  <c r="F281" i="7"/>
  <c r="F130" i="7"/>
  <c r="F254" i="7"/>
  <c r="F164" i="7"/>
  <c r="F567" i="7"/>
  <c r="F446" i="7"/>
  <c r="F503" i="7"/>
  <c r="F515" i="7"/>
  <c r="F530" i="7"/>
  <c r="F220" i="7"/>
  <c r="F486" i="7"/>
  <c r="F293" i="7"/>
  <c r="F560" i="7"/>
  <c r="F385" i="7"/>
  <c r="F429" i="7"/>
  <c r="F420" i="7"/>
  <c r="F338" i="7"/>
  <c r="F552" i="7"/>
  <c r="F61" i="7"/>
  <c r="F424" i="7"/>
  <c r="F206" i="7"/>
  <c r="F119" i="7"/>
  <c r="F564" i="7"/>
  <c r="F416" i="7"/>
  <c r="F36" i="7"/>
  <c r="F548" i="7"/>
  <c r="F589" i="7"/>
  <c r="F46" i="7"/>
  <c r="F83" i="7"/>
  <c r="F423" i="7"/>
  <c r="F141" i="7"/>
  <c r="F521" i="7"/>
  <c r="F342" i="7"/>
  <c r="F522" i="7"/>
  <c r="F581" i="7"/>
  <c r="F417" i="7"/>
  <c r="F71" i="7"/>
  <c r="F463" i="7"/>
  <c r="F566" i="7"/>
  <c r="F572" i="7"/>
  <c r="F91" i="7"/>
  <c r="F517" i="7"/>
  <c r="F568" i="7"/>
  <c r="F501" i="7"/>
  <c r="F425" i="7"/>
  <c r="F558" i="7"/>
  <c r="F126" i="7"/>
  <c r="F399" i="7"/>
  <c r="M12" i="16"/>
  <c r="M4" i="16"/>
  <c r="M8" i="16"/>
  <c r="M9" i="16"/>
  <c r="M13" i="16"/>
  <c r="M16" i="16"/>
  <c r="M17" i="16"/>
  <c r="M20" i="16"/>
  <c r="M21" i="16"/>
  <c r="M2" i="16"/>
  <c r="M5" i="16"/>
  <c r="M10" i="16"/>
  <c r="M14" i="16"/>
  <c r="M18" i="16"/>
  <c r="M19" i="16"/>
  <c r="M22" i="16"/>
  <c r="M3" i="16"/>
  <c r="M6" i="16"/>
  <c r="M7" i="16"/>
  <c r="M11" i="16"/>
  <c r="M15" i="16"/>
  <c r="M23" i="16"/>
  <c r="D34" i="16"/>
  <c r="D59" i="16"/>
  <c r="D36" i="16"/>
  <c r="D29" i="16"/>
  <c r="D53" i="16"/>
  <c r="D13" i="16"/>
  <c r="D41" i="16"/>
  <c r="D6" i="16"/>
  <c r="D3" i="16"/>
  <c r="D68" i="16"/>
  <c r="D57" i="16"/>
  <c r="D2" i="16"/>
  <c r="D61" i="16"/>
  <c r="D17" i="16"/>
  <c r="D26" i="16"/>
  <c r="D38" i="16"/>
  <c r="D44" i="16"/>
  <c r="D60" i="16"/>
  <c r="D25" i="16"/>
  <c r="D55" i="16"/>
  <c r="D24" i="16"/>
  <c r="D56" i="16"/>
  <c r="D30" i="16"/>
  <c r="D50" i="16"/>
  <c r="D8" i="16"/>
  <c r="D23" i="16"/>
  <c r="D35" i="16"/>
  <c r="D69" i="16"/>
  <c r="D21" i="16"/>
  <c r="D4" i="16"/>
  <c r="D9" i="16"/>
  <c r="D42" i="16"/>
  <c r="D58" i="16"/>
  <c r="D28" i="16"/>
  <c r="D33" i="16"/>
  <c r="D47" i="16"/>
  <c r="D18" i="16"/>
  <c r="D51" i="16"/>
  <c r="D49" i="16"/>
  <c r="D45" i="16"/>
  <c r="D63" i="16"/>
  <c r="D16" i="16"/>
  <c r="D22" i="16"/>
  <c r="D11" i="16"/>
  <c r="D32" i="16"/>
  <c r="D27" i="16"/>
  <c r="D20" i="16"/>
  <c r="D19" i="16"/>
  <c r="D67" i="16"/>
  <c r="D40" i="16"/>
  <c r="D31" i="16"/>
  <c r="D39" i="16"/>
  <c r="D14" i="16"/>
  <c r="D15" i="16"/>
  <c r="D12" i="16"/>
  <c r="D48" i="16"/>
  <c r="D46" i="16"/>
  <c r="D43" i="16"/>
  <c r="D64" i="16"/>
  <c r="D52" i="16"/>
  <c r="D7" i="16"/>
  <c r="D65" i="16"/>
  <c r="D62" i="16"/>
  <c r="D5" i="16"/>
  <c r="D37" i="16"/>
  <c r="D66" i="16"/>
  <c r="D54" i="16"/>
  <c r="D10" i="16"/>
  <c r="E54" i="16"/>
  <c r="E66" i="16"/>
  <c r="E37" i="16"/>
  <c r="E5" i="16"/>
  <c r="E62" i="16"/>
  <c r="E65" i="16"/>
  <c r="E7" i="16"/>
  <c r="E52" i="16"/>
  <c r="E64" i="16"/>
  <c r="E43" i="16"/>
  <c r="E46" i="16"/>
  <c r="E48" i="16"/>
  <c r="E12" i="16"/>
  <c r="E15" i="16"/>
  <c r="E14" i="16"/>
  <c r="E39" i="16"/>
  <c r="E31" i="16"/>
  <c r="E40" i="16"/>
  <c r="E67" i="16"/>
  <c r="E19" i="16"/>
  <c r="E20" i="16"/>
  <c r="E27" i="16"/>
  <c r="E32" i="16"/>
  <c r="E11" i="16"/>
  <c r="E22" i="16"/>
  <c r="E16" i="16"/>
  <c r="E63" i="16"/>
  <c r="E45" i="16"/>
  <c r="E49" i="16"/>
  <c r="E51" i="16"/>
  <c r="E18" i="16"/>
  <c r="E47" i="16"/>
  <c r="E33" i="16"/>
  <c r="E28" i="16"/>
  <c r="E58" i="16"/>
  <c r="E42" i="16"/>
  <c r="E9" i="16"/>
  <c r="E4" i="16"/>
  <c r="E21" i="16"/>
  <c r="E69" i="16"/>
  <c r="E35" i="16"/>
  <c r="E23" i="16"/>
  <c r="E8" i="16"/>
  <c r="E50" i="16"/>
  <c r="E30" i="16"/>
  <c r="E56" i="16"/>
  <c r="E24" i="16"/>
  <c r="E55" i="16"/>
  <c r="E25" i="16"/>
  <c r="E60" i="16"/>
  <c r="E44" i="16"/>
  <c r="E38" i="16"/>
  <c r="E26" i="16"/>
  <c r="E17" i="16"/>
  <c r="E61" i="16"/>
  <c r="E2" i="16"/>
  <c r="E57" i="16"/>
  <c r="E68" i="16"/>
  <c r="E3" i="16"/>
  <c r="E6" i="16"/>
  <c r="E41" i="16"/>
  <c r="E13" i="16"/>
  <c r="E53" i="16"/>
  <c r="E29" i="16"/>
  <c r="E36" i="16"/>
  <c r="E59" i="16"/>
  <c r="E34" i="16"/>
  <c r="E10" i="16"/>
  <c r="M13" i="5" l="1"/>
  <c r="P13" i="5"/>
  <c r="N6" i="5"/>
  <c r="H11" i="9"/>
  <c r="N12" i="5"/>
  <c r="Q13" i="5"/>
  <c r="I4" i="9"/>
  <c r="E9" i="9"/>
  <c r="E12" i="9"/>
  <c r="B13" i="9"/>
  <c r="F13" i="9"/>
  <c r="B5" i="9"/>
  <c r="C5" i="9" s="1"/>
  <c r="D5" i="9" s="1"/>
  <c r="E5" i="9" s="1"/>
  <c r="F5" i="9" s="1"/>
  <c r="G5" i="9" s="1"/>
  <c r="F9" i="9"/>
  <c r="D12" i="9"/>
  <c r="E13" i="9"/>
  <c r="C9" i="9"/>
  <c r="G9" i="9"/>
  <c r="H4" i="9"/>
  <c r="H13" i="9" s="1"/>
  <c r="D9" i="9"/>
  <c r="H9" i="9"/>
  <c r="B12" i="9"/>
  <c r="C13" i="9"/>
  <c r="G13" i="9"/>
  <c r="I9" i="9"/>
  <c r="O13" i="5"/>
  <c r="R12" i="5"/>
  <c r="K13" i="5"/>
  <c r="R6" i="5"/>
  <c r="N13" i="5" l="1"/>
  <c r="H12" i="9"/>
  <c r="R13" i="5"/>
  <c r="E57" i="5" l="1"/>
  <c r="E32" i="5"/>
  <c r="E31" i="5"/>
  <c r="E30" i="5"/>
  <c r="E56" i="5"/>
  <c r="E29" i="5"/>
  <c r="E55" i="5"/>
  <c r="E54" i="5"/>
  <c r="E53" i="5"/>
  <c r="E52" i="5"/>
  <c r="E28" i="5"/>
  <c r="E27" i="5"/>
  <c r="E51" i="5"/>
  <c r="E26" i="5"/>
  <c r="E50" i="5"/>
  <c r="E49" i="5"/>
  <c r="E48" i="5"/>
  <c r="E25" i="5"/>
  <c r="E47" i="5"/>
  <c r="E24" i="5"/>
  <c r="E23" i="5"/>
  <c r="E46" i="5"/>
  <c r="E45" i="5"/>
  <c r="E44" i="5"/>
  <c r="E43" i="5"/>
  <c r="E42" i="5"/>
  <c r="E41" i="5"/>
  <c r="E40" i="5"/>
  <c r="E22" i="5"/>
  <c r="E39" i="5"/>
  <c r="E38" i="5"/>
  <c r="E21" i="5"/>
  <c r="E20" i="5"/>
  <c r="E37" i="5"/>
  <c r="E19" i="5"/>
  <c r="E18" i="5"/>
  <c r="E36" i="5"/>
  <c r="E35" i="5"/>
  <c r="E17" i="5"/>
  <c r="E34" i="5"/>
  <c r="E16" i="5"/>
  <c r="E33" i="5"/>
  <c r="E15" i="5"/>
  <c r="E5" i="5"/>
  <c r="E14" i="5"/>
  <c r="E13" i="5"/>
  <c r="E12" i="5"/>
  <c r="E11" i="5"/>
  <c r="E10" i="5"/>
  <c r="E9" i="5"/>
  <c r="E8" i="5"/>
  <c r="E7" i="5"/>
  <c r="E6" i="5"/>
  <c r="E69" i="5"/>
  <c r="E68" i="5"/>
  <c r="E67" i="5"/>
  <c r="E66" i="5"/>
  <c r="E59" i="5"/>
  <c r="E65" i="5"/>
  <c r="E64" i="5"/>
  <c r="E63" i="5"/>
  <c r="E62" i="5"/>
  <c r="E61" i="5"/>
  <c r="E58" i="5"/>
  <c r="E60" i="5"/>
  <c r="E4" i="5"/>
  <c r="E2" i="5"/>
  <c r="E3" i="5"/>
  <c r="G12" i="14"/>
  <c r="F12" i="14"/>
  <c r="E12" i="14"/>
  <c r="D12" i="14"/>
  <c r="C12" i="14"/>
  <c r="B12" i="14"/>
  <c r="I9" i="14"/>
  <c r="H9" i="14"/>
  <c r="G9" i="14"/>
  <c r="F9" i="14"/>
  <c r="E9" i="14"/>
  <c r="D9" i="14"/>
  <c r="C9" i="14"/>
  <c r="I8" i="14"/>
  <c r="H8" i="14"/>
  <c r="G8" i="14"/>
  <c r="F8" i="14"/>
  <c r="E8" i="14"/>
  <c r="D8" i="14"/>
  <c r="C8" i="14"/>
  <c r="G5" i="14"/>
  <c r="G13" i="14" s="1"/>
  <c r="F5" i="14"/>
  <c r="F13" i="14" s="1"/>
  <c r="E5" i="14"/>
  <c r="D5" i="14"/>
  <c r="D14" i="14" s="1"/>
  <c r="C5" i="14"/>
  <c r="C13" i="14" s="1"/>
  <c r="B5" i="14"/>
  <c r="B13" i="14" s="1"/>
  <c r="I4" i="14"/>
  <c r="H4" i="14"/>
  <c r="I3" i="14"/>
  <c r="H3" i="14"/>
  <c r="G13" i="13"/>
  <c r="F13" i="13"/>
  <c r="E13" i="13"/>
  <c r="D13" i="13"/>
  <c r="C13" i="13"/>
  <c r="B13" i="13"/>
  <c r="I10" i="13"/>
  <c r="H10" i="13"/>
  <c r="G10" i="13"/>
  <c r="F10" i="13"/>
  <c r="E10" i="13"/>
  <c r="D10" i="13"/>
  <c r="C10" i="13"/>
  <c r="I9" i="13"/>
  <c r="H9" i="13"/>
  <c r="G9" i="13"/>
  <c r="F9" i="13"/>
  <c r="E9" i="13"/>
  <c r="D9" i="13"/>
  <c r="C9" i="13"/>
  <c r="G6" i="13"/>
  <c r="G14" i="13" s="1"/>
  <c r="F6" i="13"/>
  <c r="F14" i="13" s="1"/>
  <c r="E6" i="13"/>
  <c r="D6" i="13"/>
  <c r="D15" i="13" s="1"/>
  <c r="C6" i="13"/>
  <c r="C14" i="13" s="1"/>
  <c r="B6" i="13"/>
  <c r="B14" i="13" s="1"/>
  <c r="I5" i="13"/>
  <c r="H5" i="13"/>
  <c r="I4" i="13"/>
  <c r="H4" i="13"/>
  <c r="I10" i="12"/>
  <c r="H10" i="12"/>
  <c r="G10" i="12"/>
  <c r="F10" i="12"/>
  <c r="E10" i="12"/>
  <c r="D10" i="12"/>
  <c r="C10" i="12"/>
  <c r="I8" i="12"/>
  <c r="H8" i="12"/>
  <c r="G8" i="12"/>
  <c r="F8" i="12"/>
  <c r="E8" i="12"/>
  <c r="D8" i="12"/>
  <c r="C8" i="12"/>
  <c r="G5" i="12"/>
  <c r="F5" i="12"/>
  <c r="E5" i="12"/>
  <c r="D5" i="12"/>
  <c r="C5" i="12"/>
  <c r="B5" i="12"/>
  <c r="I4" i="12"/>
  <c r="H4" i="12"/>
  <c r="I3" i="12"/>
  <c r="H3" i="12"/>
  <c r="H4" i="4"/>
  <c r="I4" i="4"/>
  <c r="H5" i="4"/>
  <c r="H13" i="4" s="1"/>
  <c r="I5" i="4"/>
  <c r="B6" i="4"/>
  <c r="C6" i="4"/>
  <c r="C15" i="4" s="1"/>
  <c r="D6" i="4"/>
  <c r="D14" i="4" s="1"/>
  <c r="E6" i="4"/>
  <c r="E11" i="4" s="1"/>
  <c r="F6" i="4"/>
  <c r="F15" i="4" s="1"/>
  <c r="G6" i="4"/>
  <c r="G11" i="4" s="1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B13" i="4"/>
  <c r="C13" i="4"/>
  <c r="D13" i="4"/>
  <c r="E13" i="4"/>
  <c r="F13" i="4"/>
  <c r="G13" i="4"/>
  <c r="F14" i="4"/>
  <c r="G15" i="4" l="1"/>
  <c r="H13" i="13"/>
  <c r="C11" i="4"/>
  <c r="B15" i="4"/>
  <c r="B14" i="4"/>
  <c r="F11" i="4"/>
  <c r="H11" i="4"/>
  <c r="H12" i="14"/>
  <c r="E10" i="14"/>
  <c r="D15" i="4"/>
  <c r="E14" i="4"/>
  <c r="D11" i="4"/>
  <c r="E15" i="4"/>
  <c r="H6" i="4"/>
  <c r="H14" i="4" s="1"/>
  <c r="E11" i="13"/>
  <c r="B6" i="14"/>
  <c r="C6" i="14" s="1"/>
  <c r="D6" i="14" s="1"/>
  <c r="E6" i="14" s="1"/>
  <c r="F6" i="14" s="1"/>
  <c r="G6" i="14" s="1"/>
  <c r="F10" i="14"/>
  <c r="D13" i="14"/>
  <c r="E14" i="14"/>
  <c r="C10" i="14"/>
  <c r="G10" i="14"/>
  <c r="E13" i="14"/>
  <c r="B14" i="14"/>
  <c r="F14" i="14"/>
  <c r="H5" i="14"/>
  <c r="H14" i="14" s="1"/>
  <c r="D10" i="14"/>
  <c r="H10" i="14"/>
  <c r="C14" i="14"/>
  <c r="G14" i="14"/>
  <c r="I5" i="14"/>
  <c r="I10" i="14"/>
  <c r="B7" i="13"/>
  <c r="C7" i="13" s="1"/>
  <c r="D7" i="13" s="1"/>
  <c r="E7" i="13" s="1"/>
  <c r="F7" i="13" s="1"/>
  <c r="G7" i="13" s="1"/>
  <c r="F11" i="13"/>
  <c r="D14" i="13"/>
  <c r="E15" i="13"/>
  <c r="C11" i="13"/>
  <c r="G11" i="13"/>
  <c r="E14" i="13"/>
  <c r="B15" i="13"/>
  <c r="F15" i="13"/>
  <c r="H6" i="13"/>
  <c r="H15" i="13" s="1"/>
  <c r="D11" i="13"/>
  <c r="H11" i="13"/>
  <c r="C15" i="13"/>
  <c r="G15" i="13"/>
  <c r="I6" i="13"/>
  <c r="I11" i="13"/>
  <c r="E9" i="12"/>
  <c r="B6" i="12"/>
  <c r="C6" i="12" s="1"/>
  <c r="D6" i="12" s="1"/>
  <c r="E6" i="12" s="1"/>
  <c r="F6" i="12" s="1"/>
  <c r="G6" i="12" s="1"/>
  <c r="F9" i="12"/>
  <c r="C9" i="12"/>
  <c r="G9" i="12"/>
  <c r="H5" i="12"/>
  <c r="D9" i="12"/>
  <c r="H9" i="12"/>
  <c r="I5" i="12"/>
  <c r="I9" i="12"/>
  <c r="B7" i="4"/>
  <c r="C7" i="4" s="1"/>
  <c r="D7" i="4" s="1"/>
  <c r="E7" i="4" s="1"/>
  <c r="F7" i="4" s="1"/>
  <c r="G7" i="4" s="1"/>
  <c r="G14" i="4"/>
  <c r="C14" i="4"/>
  <c r="I11" i="4"/>
  <c r="I6" i="4"/>
  <c r="H15" i="4" l="1"/>
  <c r="H13" i="14"/>
  <c r="H1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Taylor</author>
  </authors>
  <commentList>
    <comment ref="I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<sst xmlns="http://schemas.openxmlformats.org/spreadsheetml/2006/main" count="6536" uniqueCount="850">
  <si>
    <t>Expenses:Profits</t>
  </si>
  <si>
    <t>Sales:Profits</t>
  </si>
  <si>
    <t>Sales:Expenses</t>
  </si>
  <si>
    <t>% Expenses Change</t>
  </si>
  <si>
    <t>% Profits Change</t>
  </si>
  <si>
    <t>% Sales Change</t>
  </si>
  <si>
    <t>YTD Profits</t>
  </si>
  <si>
    <t>Profits</t>
  </si>
  <si>
    <t>Expenses</t>
  </si>
  <si>
    <t>Sales</t>
  </si>
  <si>
    <t>Average</t>
  </si>
  <si>
    <t>Total</t>
  </si>
  <si>
    <t>Jun</t>
  </si>
  <si>
    <t>May</t>
  </si>
  <si>
    <t>Apr</t>
  </si>
  <si>
    <t>Mar</t>
  </si>
  <si>
    <t>Feb</t>
  </si>
  <si>
    <t>Jan</t>
  </si>
  <si>
    <t>Einstein</t>
  </si>
  <si>
    <t>Water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</si>
  <si>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</si>
  <si>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</si>
  <si>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</si>
  <si>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</si>
  <si>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</si>
  <si>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</si>
  <si>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</si>
  <si>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</si>
  <si>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</si>
  <si>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</si>
  <si>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</si>
  <si>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</si>
  <si>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</si>
  <si>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</si>
  <si>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</si>
  <si>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</si>
  <si>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</si>
  <si>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</si>
  <si>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</si>
  <si>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Active Customers</t>
  </si>
  <si>
    <t>Years</t>
  </si>
  <si>
    <t>Salary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</si>
  <si>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</si>
  <si>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</si>
  <si>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</si>
  <si>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</si>
  <si>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</si>
  <si>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</si>
  <si>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</si>
  <si>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</si>
  <si>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</si>
  <si>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</si>
  <si>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</si>
  <si>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</si>
  <si>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</si>
  <si>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</si>
  <si>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</si>
  <si>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</si>
  <si>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</si>
  <si>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</si>
  <si>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</si>
  <si>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</si>
  <si>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</si>
  <si>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</si>
  <si>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</si>
  <si>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</si>
  <si>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</si>
  <si>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</si>
  <si>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</si>
  <si>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</si>
  <si>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</si>
  <si>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</si>
  <si>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</si>
  <si>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</si>
  <si>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</si>
  <si>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</si>
  <si>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</si>
  <si>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</si>
  <si>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</si>
  <si>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</si>
  <si>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</si>
  <si>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</si>
  <si>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</si>
  <si>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</si>
  <si>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</si>
  <si>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</si>
  <si>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</si>
  <si>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</si>
  <si>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</si>
  <si>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</si>
  <si>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</si>
  <si>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</si>
  <si>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</si>
  <si>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</si>
  <si>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</si>
  <si>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</si>
  <si>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</si>
  <si>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</si>
  <si>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SS#</t>
  </si>
  <si>
    <t>Phone</t>
  </si>
  <si>
    <t>1st Q</t>
  </si>
  <si>
    <t>2nd Q</t>
  </si>
  <si>
    <t>Gross Revenue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</si>
  <si>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</si>
  <si>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</si>
  <si>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</si>
  <si>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</si>
  <si>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</si>
  <si>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</si>
  <si>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</si>
  <si>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Client</t>
  </si>
  <si>
    <t>Member Date</t>
  </si>
  <si>
    <t>Acct Balance</t>
  </si>
  <si>
    <t>Birth
Date</t>
  </si>
  <si>
    <t>Hire
Date</t>
  </si>
  <si>
    <t>Age  at
Hire Date</t>
  </si>
  <si>
    <t>Years
of Service</t>
  </si>
  <si>
    <t>Start
Time</t>
  </si>
  <si>
    <t>End
Time</t>
  </si>
  <si>
    <t>Time
Elapsed</t>
  </si>
  <si>
    <t>Vaughn, Harlon</t>
  </si>
  <si>
    <t>Norman, Rita</t>
  </si>
  <si>
    <t>Christensen, Jill</t>
  </si>
  <si>
    <t>Byrd, Asa</t>
  </si>
  <si>
    <t>Owen, Robert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</si>
  <si>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</si>
  <si>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</si>
  <si>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</si>
  <si>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</si>
  <si>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</si>
  <si>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</si>
  <si>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</si>
  <si>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</si>
  <si>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</si>
  <si>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</si>
  <si>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Status</t>
  </si>
  <si>
    <t>Hire Date</t>
  </si>
  <si>
    <t>Benefits</t>
  </si>
  <si>
    <t>Job Rating</t>
  </si>
  <si>
    <t>West</t>
  </si>
  <si>
    <t>ADC</t>
  </si>
  <si>
    <t>Full Time</t>
  </si>
  <si>
    <t>DMR</t>
  </si>
  <si>
    <t>Taylor, Hector</t>
  </si>
  <si>
    <t>Half-Time</t>
  </si>
  <si>
    <t>DM</t>
  </si>
  <si>
    <t>Contract</t>
  </si>
  <si>
    <t>Duran, Brian</t>
  </si>
  <si>
    <t>Taft</t>
  </si>
  <si>
    <t>Hourly</t>
  </si>
  <si>
    <t>Watson</t>
  </si>
  <si>
    <t>M</t>
  </si>
  <si>
    <t>North</t>
  </si>
  <si>
    <t>Training</t>
  </si>
  <si>
    <t>Oconnor, Kent</t>
  </si>
  <si>
    <t>Main</t>
  </si>
  <si>
    <t>Strickland, Rajean</t>
  </si>
  <si>
    <t>D</t>
  </si>
  <si>
    <t>Brewer, Khurrum</t>
  </si>
  <si>
    <t>Holland, Donald</t>
  </si>
  <si>
    <t>South</t>
  </si>
  <si>
    <t>R</t>
  </si>
  <si>
    <t>Gallagher, Johnson</t>
  </si>
  <si>
    <t>Environmental Compliance</t>
  </si>
  <si>
    <t>Facilities/Engineering</t>
  </si>
  <si>
    <t>Nicholson, Lee</t>
  </si>
  <si>
    <t>Matthews, Diane</t>
  </si>
  <si>
    <t>Schneider, Gay</t>
  </si>
  <si>
    <t>Goodman, Kuyler</t>
  </si>
  <si>
    <t>Simmons, Robert</t>
  </si>
  <si>
    <t>Mendoza, Bobby</t>
  </si>
  <si>
    <t>May, Steve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</si>
  <si>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</si>
  <si>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</si>
  <si>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</si>
  <si>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</si>
  <si>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</si>
  <si>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</si>
  <si>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</si>
  <si>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</si>
  <si>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</si>
  <si>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</si>
  <si>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</si>
  <si>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</si>
  <si>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</si>
  <si>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</si>
  <si>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</si>
  <si>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</si>
  <si>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</si>
  <si>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</si>
  <si>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</si>
  <si>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</si>
  <si>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</si>
  <si>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</si>
  <si>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</si>
  <si>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</si>
  <si>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</si>
  <si>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</si>
  <si>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</si>
  <si>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</si>
  <si>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</si>
  <si>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</si>
  <si>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</si>
  <si>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</si>
  <si>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</si>
  <si>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</si>
  <si>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</si>
  <si>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</si>
  <si>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</si>
  <si>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</si>
  <si>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</si>
  <si>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</si>
  <si>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</si>
  <si>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</si>
  <si>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</si>
  <si>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</si>
  <si>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</si>
  <si>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</si>
  <si>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</si>
  <si>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</si>
  <si>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</si>
  <si>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</si>
  <si>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</si>
  <si>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</si>
  <si>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</si>
  <si>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</si>
  <si>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</si>
  <si>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</si>
  <si>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</si>
  <si>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</si>
  <si>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</si>
  <si>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</si>
  <si>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</si>
  <si>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</si>
  <si>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</si>
  <si>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</si>
  <si>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</si>
  <si>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</si>
  <si>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</si>
  <si>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</si>
  <si>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</si>
  <si>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</si>
  <si>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</si>
  <si>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</si>
  <si>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</si>
  <si>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</si>
  <si>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</si>
  <si>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</si>
  <si>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</si>
  <si>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</si>
  <si>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</si>
  <si>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</si>
  <si>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</si>
  <si>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</si>
  <si>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</si>
  <si>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</si>
  <si>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</si>
  <si>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</si>
  <si>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</si>
  <si>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</si>
  <si>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</si>
  <si>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</si>
  <si>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</si>
  <si>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</si>
  <si>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</si>
  <si>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</si>
  <si>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</si>
  <si>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</si>
  <si>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</si>
  <si>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</si>
  <si>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</si>
  <si>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</si>
  <si>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</si>
  <si>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</si>
  <si>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</si>
  <si>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</si>
  <si>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</si>
  <si>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</si>
  <si>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</si>
  <si>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</si>
  <si>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</si>
  <si>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</si>
  <si>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</si>
  <si>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</si>
  <si>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</si>
  <si>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</si>
  <si>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</si>
  <si>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</si>
  <si>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</si>
  <si>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</si>
  <si>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</si>
  <si>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</si>
  <si>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</si>
  <si>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</si>
  <si>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</si>
  <si>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</si>
  <si>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</si>
  <si>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</si>
  <si>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</si>
  <si>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</si>
  <si>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</si>
  <si>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</si>
  <si>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</si>
  <si>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</si>
  <si>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</si>
  <si>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</si>
  <si>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</si>
  <si>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</si>
  <si>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</si>
  <si>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</si>
  <si>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</si>
  <si>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</si>
  <si>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</si>
  <si>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</si>
  <si>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</si>
  <si>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</si>
  <si>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</si>
  <si>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</si>
  <si>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</si>
  <si>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</si>
  <si>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</si>
  <si>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</si>
  <si>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</si>
  <si>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</si>
  <si>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</si>
  <si>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</si>
  <si>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</si>
  <si>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</si>
  <si>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</si>
  <si>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</si>
  <si>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</si>
  <si>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</si>
  <si>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</si>
  <si>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</si>
  <si>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</si>
  <si>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</si>
  <si>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</si>
  <si>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</si>
  <si>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</si>
  <si>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</si>
  <si>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</si>
  <si>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</si>
  <si>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</si>
  <si>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</si>
  <si>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</si>
  <si>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</si>
  <si>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</si>
  <si>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</si>
  <si>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</si>
  <si>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</si>
  <si>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</si>
  <si>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</si>
  <si>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</si>
  <si>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</si>
  <si>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</si>
  <si>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</si>
  <si>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</si>
  <si>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</si>
  <si>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</si>
  <si>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</si>
  <si>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</si>
  <si>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</si>
  <si>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</si>
  <si>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</si>
  <si>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</si>
  <si>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</si>
  <si>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</si>
  <si>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</si>
  <si>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</si>
  <si>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</si>
  <si>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</si>
  <si>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</si>
  <si>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</si>
  <si>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</si>
  <si>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</si>
  <si>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</si>
  <si>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</si>
  <si>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</si>
  <si>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</si>
  <si>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</si>
  <si>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</si>
  <si>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</si>
  <si>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</si>
  <si>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</si>
  <si>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</si>
  <si>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</si>
  <si>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</si>
  <si>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</si>
  <si>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</si>
  <si>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</si>
  <si>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</si>
  <si>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</si>
  <si>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</si>
  <si>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</si>
  <si>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</si>
  <si>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</si>
  <si>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</si>
  <si>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</si>
  <si>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</si>
  <si>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</si>
  <si>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</si>
  <si>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</si>
  <si>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</si>
  <si>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</si>
  <si>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</si>
  <si>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</si>
  <si>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</si>
  <si>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</si>
  <si>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</si>
  <si>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</si>
  <si>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</si>
  <si>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</si>
  <si>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</si>
  <si>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</si>
  <si>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</si>
  <si>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</si>
  <si>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</si>
  <si>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</si>
  <si>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</si>
  <si>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</si>
  <si>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</si>
  <si>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</si>
  <si>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</si>
  <si>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</si>
  <si>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</si>
  <si>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</si>
  <si>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</si>
  <si>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</si>
  <si>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</si>
  <si>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</si>
  <si>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</si>
  <si>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</si>
  <si>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</si>
  <si>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</si>
  <si>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</si>
  <si>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</si>
  <si>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</si>
  <si>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</si>
  <si>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</si>
  <si>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</si>
  <si>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</si>
  <si>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</si>
  <si>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</si>
  <si>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</si>
  <si>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</si>
  <si>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</si>
  <si>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</si>
  <si>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</si>
  <si>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</si>
  <si>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</si>
  <si>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</si>
  <si>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</si>
  <si>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</si>
  <si>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</si>
  <si>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</si>
  <si>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</si>
  <si>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</si>
  <si>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</si>
  <si>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</si>
  <si>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</si>
  <si>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</si>
  <si>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</si>
  <si>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</si>
  <si>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</si>
  <si>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</si>
  <si>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</si>
  <si>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</si>
  <si>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</si>
  <si>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</si>
  <si>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</si>
  <si>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</si>
  <si>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</si>
  <si>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</si>
  <si>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</si>
  <si>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</si>
  <si>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</si>
  <si>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</si>
  <si>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</si>
  <si>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</si>
  <si>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</si>
  <si>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</si>
  <si>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</si>
  <si>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</si>
  <si>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</si>
  <si>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Bowers, Tammy</t>
  </si>
  <si>
    <t>Short, Timothy</t>
  </si>
  <si>
    <t>McCarthy, Ryan</t>
  </si>
  <si>
    <t>Ball, Kirk</t>
  </si>
  <si>
    <t>Burke, Michael</t>
  </si>
  <si>
    <t>Pope, Duane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</si>
  <si>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</si>
  <si>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</si>
  <si>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</si>
  <si>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</si>
  <si>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</si>
  <si>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</si>
  <si>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</si>
  <si>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</si>
  <si>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</si>
  <si>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</si>
  <si>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</si>
  <si>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</si>
  <si>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</si>
  <si>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</si>
  <si>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</si>
  <si>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</si>
  <si>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</si>
  <si>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</si>
  <si>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</si>
  <si>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</si>
  <si>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</si>
  <si>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</si>
  <si>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</si>
  <si>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</si>
  <si>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</si>
  <si>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</si>
  <si>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</si>
  <si>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</si>
  <si>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</si>
  <si>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</si>
  <si>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</si>
  <si>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</si>
  <si>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</si>
  <si>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</si>
  <si>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</si>
  <si>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</si>
  <si>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</si>
  <si>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</si>
  <si>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</si>
  <si>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</si>
  <si>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</si>
  <si>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</si>
  <si>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</si>
  <si>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</si>
  <si>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</si>
  <si>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</si>
  <si>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</si>
  <si>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</si>
  <si>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</si>
  <si>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</si>
  <si>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</si>
  <si>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</si>
  <si>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</si>
  <si>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</si>
  <si>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</si>
  <si>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</si>
  <si>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</si>
  <si>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</si>
  <si>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</si>
  <si>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</si>
  <si>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</si>
  <si>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</si>
  <si>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</si>
  <si>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</si>
  <si>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</si>
  <si>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</si>
  <si>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</si>
  <si>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</si>
  <si>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</si>
  <si>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</si>
  <si>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</si>
  <si>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</si>
  <si>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</si>
  <si>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</si>
  <si>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</si>
  <si>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</si>
  <si>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</si>
  <si>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</si>
  <si>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</si>
  <si>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</si>
  <si>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</si>
  <si>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</si>
  <si>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</si>
  <si>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</si>
  <si>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</si>
  <si>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</si>
  <si>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</si>
  <si>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</si>
  <si>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</si>
  <si>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</si>
  <si>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</si>
  <si>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</si>
  <si>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</si>
  <si>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</si>
  <si>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</si>
  <si>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</si>
  <si>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</si>
  <si>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</si>
  <si>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</si>
  <si>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</si>
  <si>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</si>
  <si>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</si>
  <si>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</si>
  <si>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</si>
  <si>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</si>
  <si>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</si>
  <si>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</si>
  <si>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</si>
  <si>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</si>
  <si>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</si>
  <si>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</si>
  <si>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</si>
  <si>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</si>
  <si>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</si>
  <si>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</si>
  <si>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</si>
  <si>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</si>
  <si>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</si>
  <si>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</si>
  <si>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</si>
  <si>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</si>
  <si>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</si>
  <si>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</si>
  <si>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</si>
  <si>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</si>
  <si>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</si>
  <si>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</si>
  <si>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</si>
  <si>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</si>
  <si>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</si>
  <si>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</si>
  <si>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</si>
  <si>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</si>
  <si>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</si>
  <si>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</si>
  <si>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</si>
  <si>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</si>
  <si>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</si>
  <si>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</si>
  <si>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</si>
  <si>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</si>
  <si>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</si>
  <si>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</si>
  <si>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</si>
  <si>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</si>
  <si>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</si>
  <si>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</si>
  <si>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</si>
  <si>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</si>
  <si>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</si>
  <si>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</si>
  <si>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</si>
  <si>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</si>
  <si>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</si>
  <si>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</si>
  <si>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</si>
  <si>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</si>
  <si>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</si>
  <si>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</si>
  <si>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</si>
  <si>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</si>
  <si>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</si>
  <si>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</si>
  <si>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</si>
  <si>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</si>
  <si>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</si>
  <si>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</si>
  <si>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</si>
  <si>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</si>
  <si>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</si>
  <si>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</si>
  <si>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</si>
  <si>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</si>
  <si>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</si>
  <si>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</si>
  <si>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</si>
  <si>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</si>
  <si>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</si>
  <si>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</si>
  <si>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</si>
  <si>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</si>
  <si>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</si>
  <si>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</si>
  <si>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</si>
  <si>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</si>
  <si>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</si>
  <si>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</si>
  <si>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</si>
  <si>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</si>
  <si>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</si>
  <si>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</si>
  <si>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</si>
  <si>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</si>
  <si>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</si>
  <si>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</si>
  <si>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</si>
  <si>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</si>
  <si>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</si>
  <si>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</si>
  <si>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</si>
  <si>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</si>
  <si>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</si>
  <si>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</si>
  <si>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</si>
  <si>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</si>
  <si>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</si>
  <si>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</si>
  <si>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</si>
  <si>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</si>
  <si>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</si>
  <si>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</si>
  <si>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</si>
  <si>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</si>
  <si>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</si>
  <si>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</si>
  <si>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</si>
  <si>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</si>
  <si>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</si>
  <si>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</si>
  <si>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</si>
  <si>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</si>
  <si>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</si>
  <si>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</si>
  <si>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</si>
  <si>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</si>
  <si>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</si>
  <si>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</si>
  <si>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</si>
  <si>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</si>
  <si>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</si>
  <si>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</si>
  <si>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</si>
  <si>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</si>
  <si>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</si>
  <si>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</si>
  <si>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</si>
  <si>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</si>
  <si>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</si>
  <si>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</si>
  <si>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</si>
  <si>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</si>
  <si>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</si>
  <si>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</si>
  <si>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</si>
  <si>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</si>
  <si>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</si>
  <si>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</si>
  <si>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</si>
  <si>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</si>
  <si>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</si>
  <si>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</si>
  <si>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</si>
  <si>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</si>
  <si>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</si>
  <si>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</si>
  <si>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</si>
  <si>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</si>
  <si>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</si>
  <si>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</si>
  <si>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</si>
  <si>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</si>
  <si>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</si>
  <si>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</si>
  <si>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</si>
  <si>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</si>
  <si>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</si>
  <si>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</si>
  <si>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</si>
  <si>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</si>
  <si>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</si>
  <si>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</si>
  <si>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</si>
  <si>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</si>
  <si>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</si>
  <si>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</si>
  <si>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</si>
  <si>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</si>
  <si>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</si>
  <si>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</si>
  <si>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</si>
  <si>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</si>
  <si>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</si>
  <si>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</si>
  <si>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</si>
  <si>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</si>
  <si>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</si>
  <si>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</si>
  <si>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</si>
  <si>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</si>
  <si>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</si>
  <si>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</si>
  <si>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</si>
  <si>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</si>
  <si>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</si>
  <si>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</si>
  <si>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</si>
  <si>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</si>
  <si>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</si>
  <si>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</si>
  <si>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</si>
  <si>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</si>
  <si>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</si>
  <si>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</si>
  <si>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</si>
  <si>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</si>
  <si>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</si>
  <si>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</si>
  <si>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</si>
  <si>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</si>
  <si>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</si>
  <si>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</si>
  <si>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</si>
  <si>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</si>
  <si>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</si>
  <si>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</si>
  <si>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</si>
  <si>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</si>
  <si>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</si>
  <si>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</si>
  <si>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</si>
  <si>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</si>
  <si>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</si>
  <si>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</si>
  <si>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</si>
  <si>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</si>
  <si>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</si>
  <si>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</si>
  <si>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</si>
  <si>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</si>
  <si>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</si>
  <si>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</si>
  <si>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</si>
  <si>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</si>
  <si>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</si>
  <si>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</si>
  <si>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</si>
  <si>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</si>
  <si>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</si>
  <si>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Genetics</t>
  </si>
  <si>
    <t>ABM</t>
  </si>
  <si>
    <t>Sales and Profits - First Half Projections</t>
  </si>
  <si>
    <t>Cabe, Max</t>
  </si>
  <si>
    <t>Year-to-date Profits</t>
  </si>
  <si>
    <t>Sales Date</t>
  </si>
  <si>
    <r>
      <t>e=mc</t>
    </r>
    <r>
      <rPr>
        <vertAlign val="superscript"/>
        <sz val="11"/>
        <rFont val="Calibri"/>
        <family val="2"/>
        <scheme val="minor"/>
      </rPr>
      <t>2</t>
    </r>
  </si>
  <si>
    <r>
      <t>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</si>
  <si>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t>2017 Budget Projections</t>
  </si>
  <si>
    <t>Compensation</t>
  </si>
  <si>
    <t>abcdefghijklmnopqrstuvwxyz</t>
  </si>
  <si>
    <t>`~!@#$%^&amp;*()_-+={[}]|\:;"'&lt;,&gt;.?/</t>
  </si>
  <si>
    <t>ABCDEFGHIJKLMNOPQRSTUVWXYZ</t>
  </si>
  <si>
    <t>Calibri 11</t>
  </si>
  <si>
    <t>Arial 10</t>
  </si>
  <si>
    <t>Lopez, Tom</t>
  </si>
  <si>
    <t>Martinez, Paul</t>
  </si>
  <si>
    <t>(2018 - Thousands of Dollars)</t>
  </si>
  <si>
    <t>Cortez, Lesa</t>
  </si>
  <si>
    <t>Diego, Matthew</t>
  </si>
  <si>
    <t>(2019 - Thousands of Dollars)</t>
  </si>
  <si>
    <t>Anderson, Terry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</si>
</sst>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;[Red]\-0.0%"/>
    <numFmt numFmtId="166" formatCode="0.0%"/>
    <numFmt numFmtId="167" formatCode="_(* #,##0_);_(* \(#,##0\);_(* &quot;-&quot;??_);_(@_)"/>
    <numFmt numFmtId="168" formatCode="_(&quot;$&quot;* #,##0_);_(&quot;$&quot;* \(#,##0\);_(&quot;$&quot;* &quot;-&quot;??_);_(@_)"/>
    <numFmt numFmtId="169" formatCode="h:mm;@"/>
    <numFmt numFmtId="170" formatCode="_(&quot;$&quot;* #,##0.0_);_(&quot;$&quot;* \(#,##0.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Arial"/>
      <family val="2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8"/>
      <name val="Calibri"/>
      <family val="2"/>
      <scheme val="minor"/>
    </font>
    <font>
      <b/>
      <i/>
      <sz val="20"/>
      <name val="Calibri"/>
      <family val="2"/>
      <scheme val="minor"/>
    </font>
    <font>
      <b/>
      <sz val="18"/>
      <color theme="0"/>
      <name val="Candara"/>
      <family val="2"/>
    </font>
    <font>
      <b/>
      <sz val="20"/>
      <name val="Candara"/>
      <family val="2"/>
    </font>
    <font>
      <b/>
      <sz val="2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FFFF"/>
        <bgColor indexed="64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3" borderId="0" applyNumberFormat="0" applyBorder="0" applyAlignment="0" applyProtection="0"/>
    <xf numFmtId="44" fontId="2" fillId="0" borderId="0" applyFont="0" applyFill="0" applyBorder="0" applyAlignment="0" applyProtection="0"/>
    <xf numFmtId="0" fontId="4" fillId="2" borderId="1" applyNumberFormat="0" applyAlignment="0" applyProtection="0"/>
    <xf numFmtId="0" fontId="5" fillId="4" borderId="0" applyNumberFormat="0" applyBorder="0" applyAlignment="0" applyProtection="0"/>
    <xf numFmtId="0" fontId="8" fillId="5" borderId="2"/>
    <xf numFmtId="0" fontId="1" fillId="0" borderId="0"/>
    <xf numFmtId="9" fontId="2" fillId="0" borderId="0" applyFont="0" applyFill="0" applyBorder="0" applyAlignment="0" applyProtection="0"/>
  </cellStyleXfs>
  <cellXfs count="141">
    <xf numFmtId="0" fontId="0" fillId="0" borderId="0" xfId="0"/>
    <xf numFmtId="0" fontId="22" fillId="12" borderId="14" xfId="5" applyFont="1" applyFill="1" applyBorder="1" applyAlignment="1" applyProtection="1">
      <alignment horizontal="center"/>
    </xf>
    <xf numFmtId="0" fontId="22" fillId="12" borderId="15" xfId="5" applyFont="1" applyFill="1" applyBorder="1" applyAlignment="1" applyProtection="1">
      <alignment horizontal="center"/>
    </xf>
    <xf numFmtId="0" fontId="22" fillId="12" borderId="13" xfId="5" applyFont="1" applyFill="1" applyBorder="1" applyAlignment="1" applyProtection="1">
      <alignment horizontal="center"/>
    </xf>
    <xf numFmtId="0" fontId="9" fillId="0" borderId="0" xfId="5" applyFont="1" applyProtection="1">
      <protection locked="0"/>
    </xf>
    <xf numFmtId="0" fontId="9" fillId="0" borderId="0" xfId="5" applyFont="1" applyFill="1" applyProtection="1">
      <protection locked="0"/>
    </xf>
    <xf numFmtId="0" fontId="10" fillId="6" borderId="3" xfId="5" applyFont="1" applyFill="1" applyBorder="1" applyAlignment="1" applyProtection="1">
      <alignment horizontal="left"/>
      <protection locked="0"/>
    </xf>
    <xf numFmtId="15" fontId="10" fillId="6" borderId="3" xfId="5" applyNumberFormat="1" applyFont="1" applyFill="1" applyBorder="1" applyAlignment="1" applyProtection="1">
      <alignment horizontal="right"/>
      <protection locked="0"/>
    </xf>
    <xf numFmtId="0" fontId="10" fillId="6" borderId="3" xfId="5" applyNumberFormat="1" applyFont="1" applyFill="1" applyBorder="1" applyAlignment="1" applyProtection="1">
      <alignment horizontal="center"/>
      <protection locked="0"/>
    </xf>
    <xf numFmtId="0" fontId="10" fillId="6" borderId="3" xfId="5" applyNumberFormat="1" applyFont="1" applyFill="1" applyBorder="1" applyAlignment="1" applyProtection="1">
      <alignment horizontal="right"/>
    </xf>
    <xf numFmtId="0" fontId="9" fillId="0" borderId="0" xfId="6" applyNumberFormat="1" applyFont="1" applyFill="1" applyProtection="1"/>
    <xf numFmtId="0" fontId="9" fillId="0" borderId="0" xfId="6" applyNumberFormat="1" applyFont="1" applyFill="1" applyBorder="1" applyProtection="1"/>
    <xf numFmtId="0" fontId="9" fillId="0" borderId="0" xfId="5" applyNumberFormat="1" applyFont="1" applyAlignment="1" applyProtection="1">
      <alignment horizontal="right"/>
      <protection locked="0"/>
    </xf>
    <xf numFmtId="15" fontId="10" fillId="6" borderId="3" xfId="5" applyNumberFormat="1" applyFont="1" applyFill="1" applyBorder="1" applyAlignment="1" applyProtection="1">
      <alignment horizontal="right" wrapText="1"/>
      <protection locked="0"/>
    </xf>
    <xf numFmtId="0" fontId="10" fillId="6" borderId="3" xfId="5" applyNumberFormat="1" applyFont="1" applyFill="1" applyBorder="1" applyAlignment="1" applyProtection="1">
      <alignment horizontal="right" wrapText="1"/>
    </xf>
    <xf numFmtId="0" fontId="10" fillId="6" borderId="3" xfId="5" applyFont="1" applyFill="1" applyBorder="1" applyAlignment="1" applyProtection="1">
      <alignment horizontal="left" vertical="top"/>
      <protection locked="0"/>
    </xf>
    <xf numFmtId="0" fontId="10" fillId="6" borderId="3" xfId="5" applyFont="1" applyFill="1" applyBorder="1" applyAlignment="1" applyProtection="1">
      <alignment horizontal="center" vertical="top"/>
      <protection locked="0"/>
    </xf>
    <xf numFmtId="0" fontId="10" fillId="6" borderId="3" xfId="5" applyFont="1" applyFill="1" applyBorder="1" applyAlignment="1" applyProtection="1">
      <alignment vertical="top"/>
      <protection locked="0"/>
    </xf>
    <xf numFmtId="15" fontId="10" fillId="6" borderId="3" xfId="5" applyNumberFormat="1" applyFont="1" applyFill="1" applyBorder="1" applyAlignment="1" applyProtection="1">
      <alignment horizontal="right" vertical="top"/>
      <protection locked="0"/>
    </xf>
    <xf numFmtId="0" fontId="10" fillId="6" borderId="3" xfId="5" applyFont="1" applyFill="1" applyBorder="1" applyAlignment="1" applyProtection="1">
      <alignment horizontal="right" vertical="top"/>
    </xf>
    <xf numFmtId="0" fontId="9" fillId="0" borderId="0" xfId="5" applyFont="1" applyFill="1" applyAlignment="1" applyProtection="1">
      <alignment horizontal="center"/>
      <protection locked="0"/>
    </xf>
    <xf numFmtId="167" fontId="9" fillId="0" borderId="0" xfId="6" applyNumberFormat="1" applyFont="1" applyFill="1" applyProtection="1"/>
    <xf numFmtId="167" fontId="9" fillId="0" borderId="0" xfId="6" applyNumberFormat="1" applyFont="1" applyProtection="1">
      <protection locked="0"/>
    </xf>
    <xf numFmtId="167" fontId="9" fillId="0" borderId="0" xfId="6" applyNumberFormat="1" applyFont="1" applyFill="1" applyAlignment="1" applyProtection="1">
      <protection locked="0"/>
    </xf>
    <xf numFmtId="0" fontId="9" fillId="0" borderId="0" xfId="5" applyFont="1" applyAlignment="1" applyProtection="1">
      <alignment horizontal="center"/>
      <protection locked="0"/>
    </xf>
    <xf numFmtId="167" fontId="9" fillId="0" borderId="0" xfId="6" applyNumberFormat="1" applyFont="1" applyFill="1" applyBorder="1" applyProtection="1"/>
    <xf numFmtId="167" fontId="9" fillId="0" borderId="0" xfId="6" applyNumberFormat="1" applyFont="1" applyBorder="1" applyProtection="1">
      <protection locked="0"/>
    </xf>
    <xf numFmtId="167" fontId="10" fillId="6" borderId="3" xfId="6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/>
    <xf numFmtId="0" fontId="1" fillId="0" borderId="0" xfId="0" applyNumberFormat="1" applyFont="1"/>
    <xf numFmtId="14" fontId="1" fillId="0" borderId="0" xfId="0" applyNumberFormat="1" applyFont="1"/>
    <xf numFmtId="169" fontId="1" fillId="0" borderId="0" xfId="0" applyNumberFormat="1" applyFont="1"/>
    <xf numFmtId="0" fontId="9" fillId="0" borderId="0" xfId="5" applyFont="1"/>
    <xf numFmtId="0" fontId="9" fillId="0" borderId="0" xfId="5" applyFont="1" applyFill="1" applyAlignment="1"/>
    <xf numFmtId="0" fontId="9" fillId="0" borderId="0" xfId="5" applyFont="1" applyFill="1"/>
    <xf numFmtId="0" fontId="9" fillId="0" borderId="0" xfId="5" applyFont="1" applyFill="1" applyBorder="1" applyAlignment="1">
      <alignment horizontal="right"/>
    </xf>
    <xf numFmtId="0" fontId="9" fillId="0" borderId="0" xfId="5" applyFont="1" applyFill="1" applyBorder="1"/>
    <xf numFmtId="43" fontId="9" fillId="0" borderId="0" xfId="4" applyFont="1" applyFill="1" applyBorder="1" applyAlignment="1">
      <alignment horizontal="center"/>
    </xf>
    <xf numFmtId="0" fontId="9" fillId="0" borderId="0" xfId="5" applyFont="1" applyFill="1" applyBorder="1" applyAlignment="1">
      <alignment horizontal="center"/>
    </xf>
    <xf numFmtId="43" fontId="9" fillId="0" borderId="0" xfId="6" applyFont="1" applyFill="1"/>
    <xf numFmtId="44" fontId="9" fillId="0" borderId="0" xfId="8" applyFont="1" applyFill="1" applyBorder="1"/>
    <xf numFmtId="43" fontId="9" fillId="0" borderId="0" xfId="6" applyFont="1" applyFill="1" applyBorder="1"/>
    <xf numFmtId="14" fontId="9" fillId="0" borderId="0" xfId="5" applyNumberFormat="1" applyFont="1" applyFill="1"/>
    <xf numFmtId="18" fontId="9" fillId="0" borderId="0" xfId="5" applyNumberFormat="1" applyFont="1" applyFill="1"/>
    <xf numFmtId="44" fontId="9" fillId="0" borderId="0" xfId="9" applyNumberFormat="1" applyFont="1" applyFill="1" applyBorder="1"/>
    <xf numFmtId="166" fontId="9" fillId="0" borderId="0" xfId="7" applyNumberFormat="1" applyFont="1" applyFill="1"/>
    <xf numFmtId="165" fontId="9" fillId="0" borderId="0" xfId="7" applyNumberFormat="1" applyFont="1" applyFill="1"/>
    <xf numFmtId="164" fontId="9" fillId="0" borderId="0" xfId="6" applyNumberFormat="1" applyFont="1" applyFill="1" applyBorder="1"/>
    <xf numFmtId="0" fontId="9" fillId="0" borderId="0" xfId="5" applyFont="1" applyBorder="1"/>
    <xf numFmtId="0" fontId="15" fillId="0" borderId="0" xfId="5" applyFont="1"/>
    <xf numFmtId="44" fontId="9" fillId="0" borderId="0" xfId="10" applyNumberFormat="1" applyFont="1" applyFill="1" applyBorder="1"/>
    <xf numFmtId="43" fontId="9" fillId="0" borderId="0" xfId="10" applyNumberFormat="1" applyFont="1" applyFill="1" applyBorder="1"/>
    <xf numFmtId="0" fontId="15" fillId="0" borderId="0" xfId="5" applyFont="1" applyFill="1" applyBorder="1"/>
    <xf numFmtId="0" fontId="16" fillId="0" borderId="0" xfId="5" applyNumberFormat="1" applyFont="1" applyFill="1" applyBorder="1" applyAlignment="1">
      <alignment vertical="center"/>
    </xf>
    <xf numFmtId="0" fontId="15" fillId="0" borderId="0" xfId="2" applyFont="1" applyFill="1" applyBorder="1"/>
    <xf numFmtId="0" fontId="17" fillId="0" borderId="0" xfId="5" applyFont="1" applyFill="1" applyBorder="1" applyAlignment="1"/>
    <xf numFmtId="44" fontId="17" fillId="0" borderId="4" xfId="8" applyFont="1" applyFill="1" applyBorder="1" applyAlignment="1">
      <alignment horizontal="right"/>
    </xf>
    <xf numFmtId="0" fontId="15" fillId="7" borderId="5" xfId="2" applyFont="1" applyFill="1" applyBorder="1" applyAlignment="1">
      <alignment horizontal="right"/>
    </xf>
    <xf numFmtId="0" fontId="18" fillId="0" borderId="0" xfId="8" applyNumberFormat="1" applyFont="1" applyFill="1" applyBorder="1" applyAlignment="1">
      <alignment horizontal="left"/>
    </xf>
    <xf numFmtId="166" fontId="15" fillId="0" borderId="0" xfId="5" applyNumberFormat="1" applyFont="1" applyFill="1" applyBorder="1"/>
    <xf numFmtId="0" fontId="15" fillId="0" borderId="6" xfId="2" applyFont="1" applyFill="1" applyBorder="1" applyAlignment="1"/>
    <xf numFmtId="166" fontId="15" fillId="0" borderId="0" xfId="8" applyNumberFormat="1" applyFont="1" applyFill="1" applyBorder="1" applyAlignment="1"/>
    <xf numFmtId="0" fontId="15" fillId="0" borderId="0" xfId="8" applyNumberFormat="1" applyFont="1" applyFill="1" applyBorder="1" applyAlignment="1">
      <alignment horizontal="left" indent="2"/>
    </xf>
    <xf numFmtId="168" fontId="15" fillId="0" borderId="0" xfId="8" applyNumberFormat="1" applyFont="1" applyFill="1" applyBorder="1" applyAlignment="1"/>
    <xf numFmtId="168" fontId="15" fillId="7" borderId="3" xfId="2" applyNumberFormat="1" applyFont="1" applyFill="1" applyBorder="1" applyAlignment="1"/>
    <xf numFmtId="167" fontId="15" fillId="0" borderId="0" xfId="6" applyNumberFormat="1" applyFont="1" applyFill="1" applyBorder="1" applyAlignment="1"/>
    <xf numFmtId="167" fontId="15" fillId="7" borderId="7" xfId="2" applyNumberFormat="1" applyFont="1" applyFill="1" applyBorder="1" applyAlignment="1"/>
    <xf numFmtId="0" fontId="17" fillId="0" borderId="0" xfId="3" applyNumberFormat="1" applyFont="1" applyFill="1" applyBorder="1" applyAlignment="1">
      <alignment horizontal="left" indent="1"/>
    </xf>
    <xf numFmtId="167" fontId="15" fillId="0" borderId="8" xfId="3" applyNumberFormat="1" applyFont="1" applyFill="1" applyBorder="1" applyAlignment="1"/>
    <xf numFmtId="167" fontId="15" fillId="7" borderId="5" xfId="2" applyNumberFormat="1" applyFont="1" applyFill="1" applyBorder="1" applyAlignment="1"/>
    <xf numFmtId="0" fontId="15" fillId="0" borderId="0" xfId="5" applyNumberFormat="1" applyFont="1" applyFill="1" applyBorder="1" applyAlignment="1">
      <alignment horizontal="left" indent="1"/>
    </xf>
    <xf numFmtId="167" fontId="15" fillId="0" borderId="0" xfId="5" applyNumberFormat="1" applyFont="1" applyFill="1" applyBorder="1" applyAlignment="1"/>
    <xf numFmtId="167" fontId="15" fillId="0" borderId="9" xfId="2" applyNumberFormat="1" applyFont="1" applyFill="1" applyBorder="1" applyAlignment="1"/>
    <xf numFmtId="168" fontId="15" fillId="0" borderId="3" xfId="2" applyNumberFormat="1" applyFont="1" applyFill="1" applyBorder="1" applyAlignment="1"/>
    <xf numFmtId="167" fontId="15" fillId="7" borderId="3" xfId="2" applyNumberFormat="1" applyFont="1" applyFill="1" applyBorder="1" applyAlignment="1"/>
    <xf numFmtId="167" fontId="15" fillId="0" borderId="10" xfId="1" applyNumberFormat="1" applyFont="1" applyFill="1" applyBorder="1" applyAlignment="1"/>
    <xf numFmtId="167" fontId="15" fillId="7" borderId="11" xfId="1" applyNumberFormat="1" applyFont="1" applyFill="1" applyBorder="1" applyAlignment="1"/>
    <xf numFmtId="0" fontId="19" fillId="0" borderId="0" xfId="5" applyFont="1" applyAlignment="1">
      <alignment vertical="center"/>
    </xf>
    <xf numFmtId="0" fontId="19" fillId="0" borderId="0" xfId="5" applyFont="1" applyAlignment="1"/>
    <xf numFmtId="0" fontId="1" fillId="0" borderId="0" xfId="4" applyNumberFormat="1" applyFont="1"/>
    <xf numFmtId="0" fontId="10" fillId="6" borderId="3" xfId="4" applyNumberFormat="1" applyFont="1" applyFill="1" applyBorder="1" applyAlignment="1" applyProtection="1">
      <alignment horizontal="right"/>
      <protection locked="0"/>
    </xf>
    <xf numFmtId="0" fontId="9" fillId="0" borderId="0" xfId="4" applyNumberFormat="1" applyFont="1" applyFill="1" applyAlignment="1" applyProtection="1">
      <protection locked="0"/>
    </xf>
    <xf numFmtId="14" fontId="9" fillId="0" borderId="0" xfId="6" applyNumberFormat="1" applyFont="1" applyFill="1" applyProtection="1"/>
    <xf numFmtId="0" fontId="10" fillId="6" borderId="3" xfId="5" applyFont="1" applyFill="1" applyBorder="1" applyAlignment="1" applyProtection="1">
      <alignment horizontal="center"/>
      <protection locked="0"/>
    </xf>
    <xf numFmtId="14" fontId="10" fillId="6" borderId="3" xfId="5" applyNumberFormat="1" applyFont="1" applyFill="1" applyBorder="1" applyAlignment="1" applyProtection="1">
      <alignment horizontal="right" wrapText="1"/>
      <protection locked="0"/>
    </xf>
    <xf numFmtId="0" fontId="10" fillId="6" borderId="3" xfId="5" applyFont="1" applyFill="1" applyBorder="1" applyAlignment="1" applyProtection="1">
      <alignment horizontal="left" vertical="center"/>
      <protection locked="0"/>
    </xf>
    <xf numFmtId="167" fontId="10" fillId="6" borderId="3" xfId="4" applyNumberFormat="1" applyFont="1" applyFill="1" applyBorder="1" applyAlignment="1" applyProtection="1">
      <alignment horizontal="right" wrapText="1"/>
      <protection locked="0"/>
    </xf>
    <xf numFmtId="167" fontId="9" fillId="0" borderId="0" xfId="4" applyNumberFormat="1" applyFont="1" applyFill="1" applyProtection="1"/>
    <xf numFmtId="167" fontId="1" fillId="0" borderId="0" xfId="4" applyNumberFormat="1" applyFont="1"/>
    <xf numFmtId="0" fontId="10" fillId="6" borderId="3" xfId="5" applyFont="1" applyFill="1" applyBorder="1" applyAlignment="1" applyProtection="1">
      <alignment horizontal="left" vertical="top"/>
    </xf>
    <xf numFmtId="0" fontId="10" fillId="6" borderId="3" xfId="5" applyFont="1" applyFill="1" applyBorder="1" applyAlignment="1" applyProtection="1">
      <alignment horizontal="center" vertical="top"/>
    </xf>
    <xf numFmtId="0" fontId="10" fillId="6" borderId="3" xfId="5" applyFont="1" applyFill="1" applyBorder="1" applyAlignment="1" applyProtection="1">
      <alignment vertical="top"/>
    </xf>
    <xf numFmtId="15" fontId="10" fillId="6" borderId="3" xfId="5" applyNumberFormat="1" applyFont="1" applyFill="1" applyBorder="1" applyAlignment="1" applyProtection="1">
      <alignment horizontal="right" vertical="top"/>
    </xf>
    <xf numFmtId="167" fontId="10" fillId="6" borderId="3" xfId="6" applyNumberFormat="1" applyFont="1" applyFill="1" applyBorder="1" applyAlignment="1" applyProtection="1">
      <alignment horizontal="right" vertical="top"/>
    </xf>
    <xf numFmtId="0" fontId="1" fillId="0" borderId="0" xfId="0" applyNumberFormat="1" applyFont="1" applyProtection="1"/>
    <xf numFmtId="0" fontId="1" fillId="0" borderId="0" xfId="0" applyFont="1" applyProtection="1"/>
    <xf numFmtId="0" fontId="9" fillId="0" borderId="0" xfId="5" applyFont="1" applyProtection="1"/>
    <xf numFmtId="0" fontId="9" fillId="0" borderId="0" xfId="5" applyFont="1" applyFill="1" applyAlignment="1" applyProtection="1">
      <alignment horizontal="center"/>
    </xf>
    <xf numFmtId="14" fontId="1" fillId="0" borderId="0" xfId="0" applyNumberFormat="1" applyFont="1" applyProtection="1"/>
    <xf numFmtId="167" fontId="9" fillId="0" borderId="0" xfId="6" applyNumberFormat="1" applyFont="1" applyProtection="1"/>
    <xf numFmtId="167" fontId="9" fillId="0" borderId="0" xfId="6" applyNumberFormat="1" applyFont="1" applyFill="1" applyAlignment="1" applyProtection="1"/>
    <xf numFmtId="0" fontId="9" fillId="0" borderId="0" xfId="5" applyFont="1" applyAlignment="1" applyProtection="1">
      <alignment horizontal="center"/>
    </xf>
    <xf numFmtId="0" fontId="9" fillId="0" borderId="0" xfId="5" applyFont="1" applyFill="1" applyProtection="1"/>
    <xf numFmtId="167" fontId="9" fillId="0" borderId="0" xfId="6" applyNumberFormat="1" applyFont="1" applyBorder="1" applyProtection="1"/>
    <xf numFmtId="0" fontId="23" fillId="8" borderId="12" xfId="5" applyFont="1" applyFill="1" applyBorder="1" applyAlignment="1" applyProtection="1"/>
    <xf numFmtId="0" fontId="20" fillId="8" borderId="14" xfId="5" applyFont="1" applyFill="1" applyBorder="1" applyAlignment="1" applyProtection="1"/>
    <xf numFmtId="0" fontId="20" fillId="8" borderId="15" xfId="5" applyFont="1" applyFill="1" applyBorder="1" applyAlignment="1" applyProtection="1"/>
    <xf numFmtId="0" fontId="9" fillId="0" borderId="0" xfId="5" applyFont="1" applyFill="1" applyBorder="1" applyProtection="1"/>
    <xf numFmtId="43" fontId="9" fillId="0" borderId="0" xfId="4" applyFont="1" applyFill="1" applyBorder="1" applyAlignment="1" applyProtection="1">
      <alignment horizontal="center"/>
    </xf>
    <xf numFmtId="0" fontId="9" fillId="0" borderId="0" xfId="5" applyFont="1" applyFill="1" applyBorder="1" applyAlignment="1" applyProtection="1">
      <alignment horizontal="center"/>
    </xf>
    <xf numFmtId="43" fontId="9" fillId="0" borderId="0" xfId="6" applyFont="1" applyFill="1" applyBorder="1" applyProtection="1"/>
    <xf numFmtId="166" fontId="9" fillId="0" borderId="0" xfId="7" applyNumberFormat="1" applyFont="1" applyFill="1" applyProtection="1"/>
    <xf numFmtId="165" fontId="9" fillId="0" borderId="0" xfId="7" applyNumberFormat="1" applyFont="1" applyFill="1" applyProtection="1"/>
    <xf numFmtId="0" fontId="9" fillId="0" borderId="0" xfId="5" applyFont="1" applyBorder="1" applyProtection="1"/>
    <xf numFmtId="14" fontId="9" fillId="0" borderId="0" xfId="5" applyNumberFormat="1" applyFont="1" applyFill="1" applyBorder="1" applyProtection="1"/>
    <xf numFmtId="18" fontId="9" fillId="0" borderId="0" xfId="5" applyNumberFormat="1" applyFont="1" applyFill="1" applyBorder="1" applyProtection="1"/>
    <xf numFmtId="166" fontId="9" fillId="0" borderId="0" xfId="7" applyNumberFormat="1" applyFont="1" applyFill="1" applyBorder="1" applyProtection="1"/>
    <xf numFmtId="165" fontId="9" fillId="0" borderId="0" xfId="7" applyNumberFormat="1" applyFont="1" applyFill="1" applyBorder="1" applyProtection="1"/>
    <xf numFmtId="164" fontId="9" fillId="0" borderId="0" xfId="6" applyNumberFormat="1" applyFont="1" applyFill="1" applyBorder="1" applyProtection="1"/>
    <xf numFmtId="0" fontId="9" fillId="0" borderId="0" xfId="5" applyFont="1" applyFill="1" applyAlignment="1" applyProtection="1"/>
    <xf numFmtId="0" fontId="9" fillId="0" borderId="0" xfId="5" applyFont="1" applyFill="1" applyBorder="1" applyAlignment="1" applyProtection="1">
      <alignment horizontal="right"/>
    </xf>
    <xf numFmtId="43" fontId="9" fillId="0" borderId="0" xfId="6" applyFont="1" applyFill="1" applyProtection="1"/>
    <xf numFmtId="0" fontId="9" fillId="11" borderId="0" xfId="5" applyFont="1" applyFill="1" applyProtection="1"/>
    <xf numFmtId="0" fontId="9" fillId="11" borderId="0" xfId="5" applyFont="1" applyFill="1" applyAlignment="1" applyProtection="1">
      <alignment horizontal="center" vertical="center"/>
    </xf>
    <xf numFmtId="170" fontId="9" fillId="0" borderId="0" xfId="10" applyNumberFormat="1" applyFont="1" applyFill="1" applyBorder="1" applyAlignment="1" applyProtection="1"/>
    <xf numFmtId="170" fontId="9" fillId="0" borderId="0" xfId="8" applyNumberFormat="1" applyFont="1" applyFill="1" applyBorder="1" applyProtection="1"/>
    <xf numFmtId="0" fontId="2" fillId="10" borderId="0" xfId="5" applyFont="1" applyFill="1" applyProtection="1"/>
    <xf numFmtId="0" fontId="2" fillId="10" borderId="0" xfId="5" applyFont="1" applyFill="1" applyAlignment="1" applyProtection="1">
      <alignment horizontal="center"/>
    </xf>
    <xf numFmtId="164" fontId="9" fillId="0" borderId="0" xfId="4" applyNumberFormat="1" applyFont="1" applyFill="1" applyBorder="1" applyAlignment="1" applyProtection="1"/>
    <xf numFmtId="164" fontId="9" fillId="0" borderId="0" xfId="4" applyNumberFormat="1" applyFont="1" applyFill="1" applyBorder="1" applyProtection="1"/>
    <xf numFmtId="14" fontId="9" fillId="0" borderId="0" xfId="5" applyNumberFormat="1" applyFont="1" applyFill="1" applyProtection="1"/>
    <xf numFmtId="0" fontId="9" fillId="11" borderId="0" xfId="5" applyFont="1" applyFill="1" applyAlignment="1" applyProtection="1">
      <alignment horizontal="center"/>
    </xf>
    <xf numFmtId="18" fontId="9" fillId="0" borderId="0" xfId="5" applyNumberFormat="1" applyFont="1" applyFill="1" applyProtection="1"/>
    <xf numFmtId="170" fontId="9" fillId="0" borderId="0" xfId="9" applyNumberFormat="1" applyFont="1" applyFill="1" applyBorder="1" applyProtection="1"/>
    <xf numFmtId="0" fontId="14" fillId="0" borderId="0" xfId="5" applyFont="1" applyProtection="1"/>
    <xf numFmtId="43" fontId="9" fillId="0" borderId="0" xfId="4" applyFont="1" applyFill="1" applyBorder="1" applyAlignment="1" applyProtection="1">
      <alignment horizontal="right"/>
    </xf>
    <xf numFmtId="170" fontId="9" fillId="0" borderId="0" xfId="10" applyNumberFormat="1" applyFont="1" applyFill="1" applyBorder="1" applyProtection="1"/>
    <xf numFmtId="164" fontId="9" fillId="0" borderId="0" xfId="10" applyNumberFormat="1" applyFont="1" applyFill="1" applyBorder="1" applyProtection="1"/>
    <xf numFmtId="0" fontId="21" fillId="9" borderId="13" xfId="5" applyFont="1" applyFill="1" applyBorder="1" applyAlignment="1" applyProtection="1">
      <alignment horizontal="center" vertical="center"/>
    </xf>
    <xf numFmtId="0" fontId="21" fillId="9" borderId="14" xfId="5" applyFont="1" applyFill="1" applyBorder="1" applyAlignment="1" applyProtection="1">
      <alignment horizontal="center" vertical="center"/>
    </xf>
    <xf numFmtId="0" fontId="21" fillId="9" borderId="15" xfId="5" applyFont="1" applyFill="1" applyBorder="1" applyAlignment="1" applyProtection="1">
      <alignment horizontal="center" vertical="center"/>
    </xf>
  </cellXfs>
  <cellStyles count="14">
    <cellStyle name="40% - Accent1 2" xfId="7" xr:uid="{00000000-0005-0000-0000-000000000000}"/>
    <cellStyle name="60% - Accent4 2" xfId="10" xr:uid="{00000000-0005-0000-0000-000001000000}"/>
    <cellStyle name="Check Cell 2" xfId="9" xr:uid="{00000000-0005-0000-0000-000002000000}"/>
    <cellStyle name="ColLevel_2" xfId="2" builtinId="2" iLevel="1"/>
    <cellStyle name="Comma" xfId="4" builtinId="3"/>
    <cellStyle name="Comma 2" xfId="6" xr:uid="{00000000-0005-0000-0000-000005000000}"/>
    <cellStyle name="Currency 2" xfId="8" xr:uid="{00000000-0005-0000-0000-000006000000}"/>
    <cellStyle name="MyBlue" xfId="11" xr:uid="{00000000-0005-0000-0000-000007000000}"/>
    <cellStyle name="Normal" xfId="0" builtinId="0"/>
    <cellStyle name="Normal 2" xfId="5" xr:uid="{00000000-0005-0000-0000-000009000000}"/>
    <cellStyle name="Normal 3" xfId="12" xr:uid="{00000000-0005-0000-0000-00000A000000}"/>
    <cellStyle name="Percent 2" xfId="13" xr:uid="{00000000-0005-0000-0000-00000B000000}"/>
    <cellStyle name="RowLevel_2" xfId="1" builtinId="1" iLevel="1"/>
    <cellStyle name="RowLevel_3" xfId="3" builtinId="1" iLevel="2"/>
  </cellStyles>
  <dxfs count="0"/>
  <tableStyles count="0" defaultTableStyle="TableStyleMedium2" defaultPivotStyle="PivotStyleLight16"/>
  <colors>
    <mruColors>
      <color rgb="FF66FF66"/>
      <color rgb="FF66FFFF"/>
      <color rgb="FF3399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M39"/>
  <sheetViews>
    <sheetView tabSelected="1" zoomScale="160" zoomScaleNormal="160" zoomScalePageLayoutView="190" workbookViewId="0">
      <selection activeCell="A4" sqref="A4"/>
    </sheetView>
  </sheetViews>
  <sheetFormatPr defaultColWidth="9.15234375" defaultRowHeight="14.6" x14ac:dyDescent="0.4"/>
  <cols>
    <col min="1" max="1" width="17.4609375" style="96" customWidth="1"/>
    <col min="2" max="3" width="10.4609375" style="96" bestFit="1" customWidth="1"/>
    <col min="4" max="6" width="10.69140625" style="96" bestFit="1" customWidth="1"/>
    <col min="7" max="7" width="11.15234375" style="96" customWidth="1"/>
    <col min="8" max="8" width="11.23046875" style="96" customWidth="1"/>
    <col min="9" max="9" width="10.69140625" style="96" bestFit="1" customWidth="1"/>
    <col min="10" max="10" width="9.15234375" style="96"/>
    <col min="11" max="11" width="11.69140625" style="96" bestFit="1" customWidth="1"/>
    <col min="12" max="12" width="34.4609375" style="96" bestFit="1" customWidth="1"/>
    <col min="13" max="13" width="9.15234375" style="96" bestFit="1" customWidth="1"/>
    <col min="14" max="14" width="33.84375" style="96" customWidth="1"/>
    <col min="15" max="15" width="31" style="96" customWidth="1"/>
    <col min="16" max="16384" width="9.15234375" style="96"/>
  </cols>
  <sheetData>
    <row r="1" spans="1:13" ht="26.15" x14ac:dyDescent="0.7">
      <c r="A1" s="3" t="s">
        <v>830</v>
      </c>
      <c r="B1" s="1"/>
      <c r="C1" s="1"/>
      <c r="D1" s="1"/>
      <c r="E1" s="1"/>
      <c r="F1" s="1"/>
      <c r="G1" s="1"/>
      <c r="H1" s="1"/>
      <c r="I1" s="2"/>
    </row>
    <row r="2" spans="1:13" x14ac:dyDescent="0.4">
      <c r="A2" s="119" t="s">
        <v>848</v>
      </c>
      <c r="B2" s="119"/>
      <c r="C2" s="119"/>
      <c r="D2" s="119"/>
      <c r="E2" s="119"/>
      <c r="F2" s="119"/>
      <c r="G2" s="119"/>
      <c r="H2" s="119"/>
      <c r="I2" s="119"/>
      <c r="J2" s="102"/>
      <c r="K2" s="120"/>
    </row>
    <row r="3" spans="1:13" x14ac:dyDescent="0.4">
      <c r="A3" s="107"/>
      <c r="B3" s="135" t="s">
        <v>17</v>
      </c>
      <c r="C3" s="135" t="s">
        <v>16</v>
      </c>
      <c r="D3" s="135" t="s">
        <v>15</v>
      </c>
      <c r="E3" s="135" t="s">
        <v>14</v>
      </c>
      <c r="F3" s="135" t="s">
        <v>13</v>
      </c>
      <c r="G3" s="135" t="s">
        <v>12</v>
      </c>
      <c r="H3" s="120" t="s">
        <v>11</v>
      </c>
      <c r="I3" s="120" t="s">
        <v>10</v>
      </c>
      <c r="J3" s="102"/>
      <c r="K3" s="121"/>
      <c r="L3" s="122" t="str">
        <f>UPPER(L5)</f>
        <v>ABCDEFGHIJKLMNOPQRSTUVWXYZ</v>
      </c>
      <c r="M3" s="123" t="s">
        <v>841</v>
      </c>
    </row>
    <row r="4" spans="1:13" x14ac:dyDescent="0.4">
      <c r="A4" s="107" t="s">
        <v>9</v>
      </c>
      <c r="B4" s="124">
        <v>120</v>
      </c>
      <c r="C4" s="124">
        <v>180</v>
      </c>
      <c r="D4" s="124">
        <v>260</v>
      </c>
      <c r="E4" s="124">
        <v>240</v>
      </c>
      <c r="F4" s="124">
        <v>300</v>
      </c>
      <c r="G4" s="124">
        <v>500</v>
      </c>
      <c r="H4" s="125">
        <f>SUM(B4:G4)</f>
        <v>1600</v>
      </c>
      <c r="I4" s="125">
        <f>AVERAGE(B4:G4)</f>
        <v>266.66666666666669</v>
      </c>
      <c r="J4" s="102"/>
      <c r="K4" s="102"/>
      <c r="L4" s="126" t="s">
        <v>840</v>
      </c>
      <c r="M4" s="127" t="s">
        <v>842</v>
      </c>
    </row>
    <row r="5" spans="1:13" x14ac:dyDescent="0.4">
      <c r="A5" s="107" t="s">
        <v>8</v>
      </c>
      <c r="B5" s="128">
        <v>100</v>
      </c>
      <c r="C5" s="128">
        <v>130</v>
      </c>
      <c r="D5" s="128">
        <v>120</v>
      </c>
      <c r="E5" s="128">
        <v>220</v>
      </c>
      <c r="F5" s="128">
        <v>260</v>
      </c>
      <c r="G5" s="128">
        <v>350</v>
      </c>
      <c r="H5" s="129">
        <f>SUM(B5:G5)</f>
        <v>1180</v>
      </c>
      <c r="I5" s="129">
        <f>AVERAGE(B5:G5)</f>
        <v>196.66666666666666</v>
      </c>
      <c r="J5" s="102"/>
      <c r="K5" s="130"/>
      <c r="L5" s="131" t="s">
        <v>838</v>
      </c>
      <c r="M5" s="123" t="s">
        <v>841</v>
      </c>
    </row>
    <row r="6" spans="1:13" x14ac:dyDescent="0.4">
      <c r="A6" s="107" t="s">
        <v>7</v>
      </c>
      <c r="B6" s="128">
        <f t="shared" ref="B6:G6" si="0">B4-B5</f>
        <v>20</v>
      </c>
      <c r="C6" s="128">
        <f t="shared" si="0"/>
        <v>50</v>
      </c>
      <c r="D6" s="128">
        <f t="shared" si="0"/>
        <v>140</v>
      </c>
      <c r="E6" s="128">
        <f t="shared" si="0"/>
        <v>20</v>
      </c>
      <c r="F6" s="128">
        <f t="shared" si="0"/>
        <v>40</v>
      </c>
      <c r="G6" s="128">
        <f t="shared" si="0"/>
        <v>150</v>
      </c>
      <c r="H6" s="129">
        <f>SUM(B6:G6)</f>
        <v>420</v>
      </c>
      <c r="I6" s="129">
        <f>AVERAGE(B6:G6)</f>
        <v>70</v>
      </c>
      <c r="J6" s="102"/>
      <c r="K6" s="132"/>
      <c r="L6" s="127" t="s">
        <v>838</v>
      </c>
      <c r="M6" s="127" t="s">
        <v>842</v>
      </c>
    </row>
    <row r="7" spans="1:13" x14ac:dyDescent="0.4">
      <c r="A7" s="107" t="s">
        <v>6</v>
      </c>
      <c r="B7" s="133">
        <f>B6</f>
        <v>20</v>
      </c>
      <c r="C7" s="133">
        <f>C6+B7</f>
        <v>70</v>
      </c>
      <c r="D7" s="133">
        <f>D6+C7</f>
        <v>210</v>
      </c>
      <c r="E7" s="133">
        <f>E6+D7</f>
        <v>230</v>
      </c>
      <c r="F7" s="133">
        <f>F6+E7</f>
        <v>270</v>
      </c>
      <c r="G7" s="125">
        <f>G6+F7</f>
        <v>420</v>
      </c>
      <c r="H7" s="110"/>
      <c r="I7" s="110"/>
      <c r="J7" s="102"/>
      <c r="K7" s="102"/>
      <c r="L7" s="131">
        <v>1234567890</v>
      </c>
      <c r="M7" s="123" t="s">
        <v>841</v>
      </c>
    </row>
    <row r="8" spans="1:13" x14ac:dyDescent="0.4">
      <c r="A8" s="102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27">
        <v>1234567890</v>
      </c>
      <c r="M8" s="127" t="s">
        <v>842</v>
      </c>
    </row>
    <row r="9" spans="1:13" x14ac:dyDescent="0.4">
      <c r="A9" s="107" t="s">
        <v>5</v>
      </c>
      <c r="B9" s="102"/>
      <c r="C9" s="111">
        <f t="shared" ref="C9:G11" si="1">(C4-B4)/B4</f>
        <v>0.5</v>
      </c>
      <c r="D9" s="111">
        <f t="shared" si="1"/>
        <v>0.44444444444444442</v>
      </c>
      <c r="E9" s="111">
        <f t="shared" si="1"/>
        <v>-7.6923076923076927E-2</v>
      </c>
      <c r="F9" s="111">
        <f t="shared" si="1"/>
        <v>0.25</v>
      </c>
      <c r="G9" s="111">
        <f t="shared" si="1"/>
        <v>0.66666666666666663</v>
      </c>
      <c r="H9" s="111">
        <f>(G4-B4)/B4</f>
        <v>3.1666666666666665</v>
      </c>
      <c r="I9" s="112">
        <f>(G4/B4)^(1/5)-1</f>
        <v>0.33032499713098584</v>
      </c>
      <c r="J9" s="102"/>
      <c r="K9" s="102"/>
      <c r="L9" s="122" t="s">
        <v>839</v>
      </c>
      <c r="M9" s="123" t="s">
        <v>841</v>
      </c>
    </row>
    <row r="10" spans="1:13" x14ac:dyDescent="0.4">
      <c r="A10" s="107" t="s">
        <v>3</v>
      </c>
      <c r="B10" s="102"/>
      <c r="C10" s="111">
        <f t="shared" si="1"/>
        <v>0.3</v>
      </c>
      <c r="D10" s="111">
        <f t="shared" si="1"/>
        <v>-7.6923076923076927E-2</v>
      </c>
      <c r="E10" s="111">
        <f t="shared" si="1"/>
        <v>0.83333333333333337</v>
      </c>
      <c r="F10" s="111">
        <f t="shared" si="1"/>
        <v>0.18181818181818182</v>
      </c>
      <c r="G10" s="111">
        <f t="shared" si="1"/>
        <v>0.34615384615384615</v>
      </c>
      <c r="H10" s="111">
        <f>(G5-B5)/B5</f>
        <v>2.5</v>
      </c>
      <c r="I10" s="112">
        <f>(G5/B5)^(1/5)-1</f>
        <v>0.28473515712343933</v>
      </c>
      <c r="J10" s="102"/>
      <c r="K10" s="102"/>
      <c r="L10" s="126" t="s">
        <v>839</v>
      </c>
      <c r="M10" s="127" t="s">
        <v>842</v>
      </c>
    </row>
    <row r="11" spans="1:13" x14ac:dyDescent="0.4">
      <c r="A11" s="107" t="s">
        <v>4</v>
      </c>
      <c r="B11" s="102"/>
      <c r="C11" s="111">
        <f t="shared" si="1"/>
        <v>1.5</v>
      </c>
      <c r="D11" s="111">
        <f t="shared" si="1"/>
        <v>1.8</v>
      </c>
      <c r="E11" s="111">
        <f t="shared" si="1"/>
        <v>-0.8571428571428571</v>
      </c>
      <c r="F11" s="111">
        <f t="shared" si="1"/>
        <v>1</v>
      </c>
      <c r="G11" s="111">
        <f t="shared" si="1"/>
        <v>2.75</v>
      </c>
      <c r="H11" s="111">
        <f>(G6-B6)/B6</f>
        <v>6.5</v>
      </c>
      <c r="I11" s="112">
        <f>(G6/B6)^(1/5)-1</f>
        <v>0.4962778697388448</v>
      </c>
      <c r="J11" s="102"/>
      <c r="K11" s="102"/>
    </row>
    <row r="12" spans="1:13" x14ac:dyDescent="0.4">
      <c r="A12" s="107"/>
      <c r="B12" s="107"/>
      <c r="C12" s="107"/>
      <c r="D12" s="107"/>
      <c r="E12" s="107"/>
      <c r="F12" s="107"/>
      <c r="G12" s="107"/>
      <c r="H12" s="107"/>
      <c r="I12" s="107"/>
      <c r="J12" s="102"/>
      <c r="K12" s="102"/>
    </row>
    <row r="13" spans="1:13" x14ac:dyDescent="0.4">
      <c r="A13" s="107" t="s">
        <v>2</v>
      </c>
      <c r="B13" s="118">
        <f t="shared" ref="B13:H13" si="2">B4/B5</f>
        <v>1.2</v>
      </c>
      <c r="C13" s="118">
        <f t="shared" si="2"/>
        <v>1.3846153846153846</v>
      </c>
      <c r="D13" s="118">
        <f t="shared" si="2"/>
        <v>2.1666666666666665</v>
      </c>
      <c r="E13" s="118">
        <f t="shared" si="2"/>
        <v>1.0909090909090908</v>
      </c>
      <c r="F13" s="118">
        <f t="shared" si="2"/>
        <v>1.1538461538461537</v>
      </c>
      <c r="G13" s="118">
        <f t="shared" si="2"/>
        <v>1.4285714285714286</v>
      </c>
      <c r="H13" s="118">
        <f t="shared" si="2"/>
        <v>1.3559322033898304</v>
      </c>
      <c r="I13" s="107"/>
      <c r="K13" s="102"/>
    </row>
    <row r="14" spans="1:13" x14ac:dyDescent="0.4">
      <c r="A14" s="107" t="s">
        <v>1</v>
      </c>
      <c r="B14" s="118">
        <f t="shared" ref="B14:H14" si="3">B4/B6</f>
        <v>6</v>
      </c>
      <c r="C14" s="118">
        <f t="shared" si="3"/>
        <v>3.6</v>
      </c>
      <c r="D14" s="118">
        <f t="shared" si="3"/>
        <v>1.8571428571428572</v>
      </c>
      <c r="E14" s="118">
        <f t="shared" si="3"/>
        <v>12</v>
      </c>
      <c r="F14" s="118">
        <f t="shared" si="3"/>
        <v>7.5</v>
      </c>
      <c r="G14" s="118">
        <f t="shared" si="3"/>
        <v>3.3333333333333335</v>
      </c>
      <c r="H14" s="118">
        <f t="shared" si="3"/>
        <v>3.8095238095238093</v>
      </c>
      <c r="I14" s="107"/>
      <c r="K14" s="102"/>
    </row>
    <row r="15" spans="1:13" x14ac:dyDescent="0.4">
      <c r="A15" s="113" t="s">
        <v>0</v>
      </c>
      <c r="B15" s="118">
        <f t="shared" ref="B15:H15" si="4">B5/B6</f>
        <v>5</v>
      </c>
      <c r="C15" s="118">
        <f t="shared" si="4"/>
        <v>2.6</v>
      </c>
      <c r="D15" s="118">
        <f t="shared" si="4"/>
        <v>0.8571428571428571</v>
      </c>
      <c r="E15" s="118">
        <f t="shared" si="4"/>
        <v>11</v>
      </c>
      <c r="F15" s="118">
        <f t="shared" si="4"/>
        <v>6.5</v>
      </c>
      <c r="G15" s="118">
        <f t="shared" si="4"/>
        <v>2.3333333333333335</v>
      </c>
      <c r="H15" s="118">
        <f t="shared" si="4"/>
        <v>2.8095238095238093</v>
      </c>
      <c r="I15" s="107"/>
    </row>
    <row r="17" spans="1:2" ht="16.3" x14ac:dyDescent="0.4">
      <c r="A17" s="96" t="s">
        <v>18</v>
      </c>
      <c r="B17" s="96" t="s">
        <v>834</v>
      </c>
    </row>
    <row r="18" spans="1:2" ht="17.149999999999999" x14ac:dyDescent="0.55000000000000004">
      <c r="A18" s="96" t="s">
        <v>19</v>
      </c>
      <c r="B18" s="96" t="s">
        <v>835</v>
      </c>
    </row>
    <row r="20" spans="1:2" x14ac:dyDescent="0.4">
      <c r="A20" s="96" t="s">
        <v>39</v>
      </c>
    </row>
    <row r="21" spans="1:2" x14ac:dyDescent="0.4">
      <c r="A21" s="96" t="s">
        <v>20</v>
      </c>
    </row>
    <row r="22" spans="1:2" x14ac:dyDescent="0.4">
      <c r="A22" s="96" t="s">
        <v>21</v>
      </c>
    </row>
    <row r="23" spans="1:2" x14ac:dyDescent="0.4">
      <c r="A23" s="96" t="s">
        <v>22</v>
      </c>
    </row>
    <row r="24" spans="1:2" x14ac:dyDescent="0.4">
      <c r="A24" s="96" t="s">
        <v>23</v>
      </c>
    </row>
    <row r="25" spans="1:2" x14ac:dyDescent="0.4">
      <c r="A25" s="96" t="s">
        <v>24</v>
      </c>
    </row>
    <row r="26" spans="1:2" x14ac:dyDescent="0.4">
      <c r="A26" s="134" t="s">
        <v>25</v>
      </c>
    </row>
    <row r="27" spans="1:2" x14ac:dyDescent="0.4">
      <c r="A27" s="96" t="s">
        <v>26</v>
      </c>
    </row>
    <row r="28" spans="1:2" x14ac:dyDescent="0.4">
      <c r="A28" s="96" t="s">
        <v>27</v>
      </c>
    </row>
    <row r="29" spans="1:2" x14ac:dyDescent="0.4">
      <c r="A29" s="96" t="s">
        <v>28</v>
      </c>
    </row>
    <row r="30" spans="1:2" x14ac:dyDescent="0.4">
      <c r="A30" s="96" t="s">
        <v>29</v>
      </c>
    </row>
    <row r="31" spans="1:2" x14ac:dyDescent="0.4">
      <c r="A31" s="134" t="s">
        <v>30</v>
      </c>
    </row>
    <row r="32" spans="1:2" x14ac:dyDescent="0.4">
      <c r="A32" s="96" t="s">
        <v>31</v>
      </c>
    </row>
    <row r="33" spans="1:1" x14ac:dyDescent="0.4">
      <c r="A33" s="96" t="s">
        <v>32</v>
      </c>
    </row>
    <row r="34" spans="1:1" x14ac:dyDescent="0.4">
      <c r="A34" s="96" t="s">
        <v>33</v>
      </c>
    </row>
    <row r="35" spans="1:1" x14ac:dyDescent="0.4">
      <c r="A35" s="96" t="s">
        <v>34</v>
      </c>
    </row>
    <row r="36" spans="1:1" x14ac:dyDescent="0.4">
      <c r="A36" s="96" t="s">
        <v>35</v>
      </c>
    </row>
    <row r="37" spans="1:1" x14ac:dyDescent="0.4">
      <c r="A37" s="96" t="s">
        <v>36</v>
      </c>
    </row>
    <row r="38" spans="1:1" x14ac:dyDescent="0.4">
      <c r="A38" s="96" t="s">
        <v>37</v>
      </c>
    </row>
    <row r="39" spans="1:1" x14ac:dyDescent="0.4">
      <c r="A39" s="96" t="s">
        <v>38</v>
      </c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66"/>
    <pageSetUpPr autoPageBreaks="0"/>
  </sheetPr>
  <dimension ref="A1:K14"/>
  <sheetViews>
    <sheetView zoomScale="160" zoomScaleNormal="160" zoomScalePageLayoutView="190" workbookViewId="0">
      <selection sqref="A1:I1"/>
    </sheetView>
  </sheetViews>
  <sheetFormatPr defaultColWidth="9.15234375" defaultRowHeight="14.6" x14ac:dyDescent="0.4"/>
  <cols>
    <col min="1" max="1" width="17.4609375" style="113" customWidth="1"/>
    <col min="2" max="3" width="10.4609375" style="113" bestFit="1" customWidth="1"/>
    <col min="4" max="4" width="10.69140625" style="113" customWidth="1"/>
    <col min="5" max="6" width="10.69140625" style="113" bestFit="1" customWidth="1"/>
    <col min="7" max="7" width="11.15234375" style="113" customWidth="1"/>
    <col min="8" max="8" width="11.23046875" style="113" customWidth="1"/>
    <col min="9" max="9" width="10.69140625" style="113" bestFit="1" customWidth="1"/>
    <col min="10" max="10" width="9.15234375" style="113"/>
    <col min="11" max="11" width="11.69140625" style="113" bestFit="1" customWidth="1"/>
    <col min="12" max="16384" width="9.15234375" style="113"/>
  </cols>
  <sheetData>
    <row r="1" spans="1:11" ht="23.15" x14ac:dyDescent="0.4">
      <c r="A1" s="138" t="s">
        <v>830</v>
      </c>
      <c r="B1" s="139"/>
      <c r="C1" s="139"/>
      <c r="D1" s="139"/>
      <c r="E1" s="139"/>
      <c r="F1" s="139"/>
      <c r="G1" s="139"/>
      <c r="H1" s="139"/>
      <c r="I1" s="140"/>
    </row>
    <row r="2" spans="1:11" x14ac:dyDescent="0.4">
      <c r="A2" s="107"/>
      <c r="B2" s="108" t="s">
        <v>17</v>
      </c>
      <c r="C2" s="108" t="s">
        <v>16</v>
      </c>
      <c r="D2" s="108" t="s">
        <v>15</v>
      </c>
      <c r="E2" s="108" t="s">
        <v>14</v>
      </c>
      <c r="F2" s="108" t="s">
        <v>13</v>
      </c>
      <c r="G2" s="108" t="s">
        <v>12</v>
      </c>
      <c r="H2" s="109" t="s">
        <v>11</v>
      </c>
      <c r="I2" s="109" t="s">
        <v>10</v>
      </c>
      <c r="J2" s="107"/>
      <c r="K2" s="110"/>
    </row>
    <row r="3" spans="1:11" x14ac:dyDescent="0.4">
      <c r="A3" s="107" t="s">
        <v>9</v>
      </c>
      <c r="B3" s="136">
        <v>120</v>
      </c>
      <c r="C3" s="136">
        <v>180</v>
      </c>
      <c r="D3" s="136">
        <v>260</v>
      </c>
      <c r="E3" s="136">
        <v>240</v>
      </c>
      <c r="F3" s="136">
        <v>300</v>
      </c>
      <c r="G3" s="136">
        <v>500</v>
      </c>
      <c r="H3" s="125">
        <f>SUM(B3:G3)</f>
        <v>1600</v>
      </c>
      <c r="I3" s="125">
        <f>AVERAGE(B3:G3)</f>
        <v>266.66666666666669</v>
      </c>
      <c r="J3" s="107"/>
      <c r="K3" s="107"/>
    </row>
    <row r="4" spans="1:11" x14ac:dyDescent="0.4">
      <c r="A4" s="107" t="s">
        <v>8</v>
      </c>
      <c r="B4" s="137">
        <v>100</v>
      </c>
      <c r="C4" s="137">
        <v>130</v>
      </c>
      <c r="D4" s="137">
        <v>120</v>
      </c>
      <c r="E4" s="137">
        <v>220</v>
      </c>
      <c r="F4" s="137">
        <v>260</v>
      </c>
      <c r="G4" s="137">
        <v>350</v>
      </c>
      <c r="H4" s="118">
        <f>SUM(B4:G4)</f>
        <v>1180</v>
      </c>
      <c r="I4" s="118">
        <f>AVERAGE(B4:G4)</f>
        <v>196.66666666666666</v>
      </c>
      <c r="J4" s="107"/>
      <c r="K4" s="114"/>
    </row>
    <row r="5" spans="1:11" x14ac:dyDescent="0.4">
      <c r="A5" s="107" t="s">
        <v>7</v>
      </c>
      <c r="B5" s="118">
        <f t="shared" ref="B5:G5" si="0">B3-B4</f>
        <v>20</v>
      </c>
      <c r="C5" s="118">
        <f t="shared" si="0"/>
        <v>50</v>
      </c>
      <c r="D5" s="118">
        <f t="shared" si="0"/>
        <v>140</v>
      </c>
      <c r="E5" s="118">
        <f t="shared" si="0"/>
        <v>20</v>
      </c>
      <c r="F5" s="118">
        <f t="shared" si="0"/>
        <v>40</v>
      </c>
      <c r="G5" s="118">
        <f t="shared" si="0"/>
        <v>150</v>
      </c>
      <c r="H5" s="118">
        <f>SUM(B5:G5)</f>
        <v>420</v>
      </c>
      <c r="I5" s="118">
        <f>AVERAGE(B5:G5)</f>
        <v>70</v>
      </c>
      <c r="J5" s="107"/>
      <c r="K5" s="115"/>
    </row>
    <row r="6" spans="1:11" x14ac:dyDescent="0.4">
      <c r="A6" s="107" t="s">
        <v>6</v>
      </c>
      <c r="B6" s="133">
        <f>B5</f>
        <v>20</v>
      </c>
      <c r="C6" s="133">
        <f>C5+B6</f>
        <v>70</v>
      </c>
      <c r="D6" s="133">
        <f>D5+C6</f>
        <v>210</v>
      </c>
      <c r="E6" s="133">
        <f>E5+D6</f>
        <v>230</v>
      </c>
      <c r="F6" s="133">
        <f>F5+E6</f>
        <v>270</v>
      </c>
      <c r="G6" s="125">
        <f>G5+F6</f>
        <v>420</v>
      </c>
      <c r="H6" s="110"/>
      <c r="I6" s="110"/>
      <c r="J6" s="107"/>
      <c r="K6" s="107"/>
    </row>
    <row r="7" spans="1:11" x14ac:dyDescent="0.4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07"/>
    </row>
    <row r="8" spans="1:11" x14ac:dyDescent="0.4">
      <c r="A8" s="107" t="s">
        <v>5</v>
      </c>
      <c r="B8" s="107"/>
      <c r="C8" s="116">
        <f t="shared" ref="C8:G10" si="1">(C3-B3)/B3</f>
        <v>0.5</v>
      </c>
      <c r="D8" s="116">
        <f t="shared" si="1"/>
        <v>0.44444444444444442</v>
      </c>
      <c r="E8" s="116">
        <f t="shared" si="1"/>
        <v>-7.6923076923076927E-2</v>
      </c>
      <c r="F8" s="116">
        <f t="shared" si="1"/>
        <v>0.25</v>
      </c>
      <c r="G8" s="116">
        <f t="shared" si="1"/>
        <v>0.66666666666666663</v>
      </c>
      <c r="H8" s="116">
        <f>(G3-B3)/B3</f>
        <v>3.1666666666666665</v>
      </c>
      <c r="I8" s="117">
        <f>(G3/B3)^(1/5)-1</f>
        <v>0.33032499713098584</v>
      </c>
      <c r="J8" s="107"/>
      <c r="K8" s="107"/>
    </row>
    <row r="9" spans="1:11" x14ac:dyDescent="0.4">
      <c r="A9" s="107" t="s">
        <v>3</v>
      </c>
      <c r="B9" s="107"/>
      <c r="C9" s="116">
        <f t="shared" si="1"/>
        <v>0.3</v>
      </c>
      <c r="D9" s="116">
        <f t="shared" si="1"/>
        <v>-7.6923076923076927E-2</v>
      </c>
      <c r="E9" s="116">
        <f t="shared" si="1"/>
        <v>0.83333333333333337</v>
      </c>
      <c r="F9" s="116">
        <f t="shared" si="1"/>
        <v>0.18181818181818182</v>
      </c>
      <c r="G9" s="116">
        <f t="shared" si="1"/>
        <v>0.34615384615384615</v>
      </c>
      <c r="H9" s="116">
        <f>(G4-B4)/B4</f>
        <v>2.5</v>
      </c>
      <c r="I9" s="117">
        <f>(G4/B4)^(1/5)-1</f>
        <v>0.28473515712343933</v>
      </c>
      <c r="J9" s="107"/>
      <c r="K9" s="107"/>
    </row>
    <row r="10" spans="1:11" x14ac:dyDescent="0.4">
      <c r="A10" s="107" t="s">
        <v>4</v>
      </c>
      <c r="B10" s="107"/>
      <c r="C10" s="116">
        <f t="shared" si="1"/>
        <v>1.5</v>
      </c>
      <c r="D10" s="116">
        <f t="shared" si="1"/>
        <v>1.8</v>
      </c>
      <c r="E10" s="116">
        <f t="shared" si="1"/>
        <v>-0.8571428571428571</v>
      </c>
      <c r="F10" s="116">
        <f t="shared" si="1"/>
        <v>1</v>
      </c>
      <c r="G10" s="116">
        <f t="shared" si="1"/>
        <v>2.75</v>
      </c>
      <c r="H10" s="116">
        <f>(G5-B5)/B5</f>
        <v>6.5</v>
      </c>
      <c r="I10" s="117">
        <f>(G5/B5)^(1/5)-1</f>
        <v>0.4962778697388448</v>
      </c>
      <c r="J10" s="107"/>
      <c r="K10" s="107"/>
    </row>
    <row r="11" spans="1:11" x14ac:dyDescent="0.4">
      <c r="A11" s="107"/>
      <c r="B11" s="107"/>
      <c r="C11" s="107"/>
      <c r="D11" s="107"/>
      <c r="E11" s="107"/>
      <c r="F11" s="107"/>
      <c r="G11" s="107"/>
      <c r="H11" s="107"/>
      <c r="I11" s="107"/>
      <c r="J11" s="107"/>
      <c r="K11" s="107"/>
    </row>
    <row r="12" spans="1:11" x14ac:dyDescent="0.4">
      <c r="A12" s="107" t="s">
        <v>2</v>
      </c>
      <c r="B12" s="118">
        <f t="shared" ref="B12:H12" si="2">B3/B4</f>
        <v>1.2</v>
      </c>
      <c r="C12" s="118">
        <f t="shared" si="2"/>
        <v>1.3846153846153846</v>
      </c>
      <c r="D12" s="118">
        <f t="shared" si="2"/>
        <v>2.1666666666666665</v>
      </c>
      <c r="E12" s="118">
        <f t="shared" si="2"/>
        <v>1.0909090909090908</v>
      </c>
      <c r="F12" s="118">
        <f t="shared" si="2"/>
        <v>1.1538461538461537</v>
      </c>
      <c r="G12" s="118">
        <f t="shared" si="2"/>
        <v>1.4285714285714286</v>
      </c>
      <c r="H12" s="118">
        <f t="shared" si="2"/>
        <v>1.3559322033898304</v>
      </c>
      <c r="I12" s="107"/>
      <c r="K12" s="107"/>
    </row>
    <row r="13" spans="1:11" x14ac:dyDescent="0.4">
      <c r="A13" s="107" t="s">
        <v>1</v>
      </c>
      <c r="B13" s="118">
        <f t="shared" ref="B13:H13" si="3">B3/B5</f>
        <v>6</v>
      </c>
      <c r="C13" s="118">
        <f t="shared" si="3"/>
        <v>3.6</v>
      </c>
      <c r="D13" s="118">
        <f t="shared" si="3"/>
        <v>1.8571428571428572</v>
      </c>
      <c r="E13" s="118">
        <f t="shared" si="3"/>
        <v>12</v>
      </c>
      <c r="F13" s="118">
        <f t="shared" si="3"/>
        <v>7.5</v>
      </c>
      <c r="G13" s="118">
        <f t="shared" si="3"/>
        <v>3.3333333333333335</v>
      </c>
      <c r="H13" s="118">
        <f t="shared" si="3"/>
        <v>3.8095238095238093</v>
      </c>
      <c r="I13" s="107"/>
      <c r="K13" s="107"/>
    </row>
    <row r="14" spans="1:11" x14ac:dyDescent="0.4">
      <c r="A14" s="113" t="s">
        <v>0</v>
      </c>
      <c r="B14" s="118">
        <f t="shared" ref="B14:H14" si="4">B4/B5</f>
        <v>5</v>
      </c>
      <c r="C14" s="118">
        <f t="shared" si="4"/>
        <v>2.6</v>
      </c>
      <c r="D14" s="118">
        <f t="shared" si="4"/>
        <v>0.8571428571428571</v>
      </c>
      <c r="E14" s="118">
        <f t="shared" si="4"/>
        <v>11</v>
      </c>
      <c r="F14" s="118">
        <f t="shared" si="4"/>
        <v>6.5</v>
      </c>
      <c r="G14" s="118">
        <f t="shared" si="4"/>
        <v>2.3333333333333335</v>
      </c>
      <c r="H14" s="118">
        <f t="shared" si="4"/>
        <v>2.8095238095238093</v>
      </c>
      <c r="I14" s="107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FF"/>
    <pageSetUpPr autoPageBreaks="0"/>
  </sheetPr>
  <dimension ref="A1:J10"/>
  <sheetViews>
    <sheetView zoomScale="160" zoomScaleNormal="160" zoomScalePageLayoutView="190" workbookViewId="0"/>
  </sheetViews>
  <sheetFormatPr defaultColWidth="9.15234375" defaultRowHeight="14.6" x14ac:dyDescent="0.4"/>
  <cols>
    <col min="1" max="1" width="17.4609375" style="96" customWidth="1"/>
    <col min="2" max="2" width="8.921875" style="96" customWidth="1"/>
    <col min="3" max="3" width="9.15234375" style="96" bestFit="1" customWidth="1"/>
    <col min="4" max="4" width="10.15234375" style="96" customWidth="1"/>
    <col min="5" max="6" width="9.15234375" style="96" customWidth="1"/>
    <col min="7" max="7" width="9.15234375" style="96" bestFit="1" customWidth="1"/>
    <col min="8" max="8" width="10.69140625" style="96" bestFit="1" customWidth="1"/>
    <col min="9" max="9" width="10.69140625" style="96" customWidth="1"/>
    <col min="10" max="16384" width="9.15234375" style="96"/>
  </cols>
  <sheetData>
    <row r="1" spans="1:10" ht="26.15" x14ac:dyDescent="0.7">
      <c r="A1" s="104" t="s">
        <v>830</v>
      </c>
      <c r="B1" s="105"/>
      <c r="C1" s="105"/>
      <c r="D1" s="105"/>
      <c r="E1" s="105"/>
      <c r="F1" s="105"/>
      <c r="G1" s="105"/>
      <c r="H1" s="105"/>
      <c r="I1" s="106"/>
    </row>
    <row r="2" spans="1:10" x14ac:dyDescent="0.4">
      <c r="A2" s="107"/>
      <c r="B2" s="108" t="s">
        <v>17</v>
      </c>
      <c r="C2" s="108" t="s">
        <v>16</v>
      </c>
      <c r="D2" s="108" t="s">
        <v>15</v>
      </c>
      <c r="E2" s="108" t="s">
        <v>14</v>
      </c>
      <c r="F2" s="108" t="s">
        <v>13</v>
      </c>
      <c r="G2" s="108" t="s">
        <v>12</v>
      </c>
      <c r="H2" s="109" t="s">
        <v>11</v>
      </c>
      <c r="I2" s="109" t="s">
        <v>10</v>
      </c>
      <c r="J2" s="102"/>
    </row>
    <row r="3" spans="1:10" x14ac:dyDescent="0.4">
      <c r="A3" s="107" t="s">
        <v>9</v>
      </c>
      <c r="B3" s="136">
        <v>120</v>
      </c>
      <c r="C3" s="136">
        <v>180</v>
      </c>
      <c r="D3" s="136">
        <v>260</v>
      </c>
      <c r="E3" s="136">
        <v>540</v>
      </c>
      <c r="F3" s="136">
        <v>700</v>
      </c>
      <c r="G3" s="136">
        <v>980</v>
      </c>
      <c r="H3" s="125">
        <f>SUM(B3:G3)</f>
        <v>2780</v>
      </c>
      <c r="I3" s="125">
        <f>AVERAGE(B3:G3)</f>
        <v>463.33333333333331</v>
      </c>
      <c r="J3" s="102"/>
    </row>
    <row r="4" spans="1:10" x14ac:dyDescent="0.4">
      <c r="A4" s="107" t="s">
        <v>8</v>
      </c>
      <c r="B4" s="137">
        <v>100</v>
      </c>
      <c r="C4" s="137">
        <v>130</v>
      </c>
      <c r="D4" s="137">
        <v>120</v>
      </c>
      <c r="E4" s="137">
        <v>320</v>
      </c>
      <c r="F4" s="137">
        <v>460</v>
      </c>
      <c r="G4" s="137">
        <v>660</v>
      </c>
      <c r="H4" s="118">
        <f>SUM(B4:G4)</f>
        <v>1790</v>
      </c>
      <c r="I4" s="118">
        <f>AVERAGE(B4:G4)</f>
        <v>298.33333333333331</v>
      </c>
      <c r="J4" s="102"/>
    </row>
    <row r="5" spans="1:10" x14ac:dyDescent="0.4">
      <c r="A5" s="107" t="s">
        <v>7</v>
      </c>
      <c r="B5" s="118">
        <f t="shared" ref="B5:G5" si="0">B3-B4</f>
        <v>20</v>
      </c>
      <c r="C5" s="118">
        <f t="shared" si="0"/>
        <v>50</v>
      </c>
      <c r="D5" s="118">
        <f t="shared" si="0"/>
        <v>140</v>
      </c>
      <c r="E5" s="118">
        <f t="shared" si="0"/>
        <v>220</v>
      </c>
      <c r="F5" s="118">
        <f t="shared" si="0"/>
        <v>240</v>
      </c>
      <c r="G5" s="118">
        <f t="shared" si="0"/>
        <v>320</v>
      </c>
      <c r="H5" s="118">
        <f>SUM(B5:G5)</f>
        <v>990</v>
      </c>
      <c r="I5" s="118">
        <f>AVERAGE(B5:G5)</f>
        <v>165</v>
      </c>
      <c r="J5" s="102"/>
    </row>
    <row r="6" spans="1:10" x14ac:dyDescent="0.4">
      <c r="A6" s="107" t="s">
        <v>6</v>
      </c>
      <c r="B6" s="133">
        <f>B5</f>
        <v>20</v>
      </c>
      <c r="C6" s="133">
        <f>C5+B6</f>
        <v>70</v>
      </c>
      <c r="D6" s="133">
        <f>D5+C6</f>
        <v>210</v>
      </c>
      <c r="E6" s="133">
        <f>E5+D6</f>
        <v>430</v>
      </c>
      <c r="F6" s="133">
        <f>F5+E6</f>
        <v>670</v>
      </c>
      <c r="G6" s="125">
        <f>G5+F6</f>
        <v>990</v>
      </c>
      <c r="H6" s="110"/>
      <c r="I6" s="110"/>
      <c r="J6" s="102"/>
    </row>
    <row r="7" spans="1:10" x14ac:dyDescent="0.4">
      <c r="A7" s="102"/>
      <c r="B7" s="102"/>
      <c r="C7" s="102"/>
      <c r="D7" s="102"/>
      <c r="E7" s="102"/>
      <c r="F7" s="102"/>
      <c r="G7" s="102"/>
      <c r="H7" s="102"/>
      <c r="I7" s="102"/>
      <c r="J7" s="102"/>
    </row>
    <row r="8" spans="1:10" x14ac:dyDescent="0.4">
      <c r="A8" s="107" t="s">
        <v>5</v>
      </c>
      <c r="B8" s="102"/>
      <c r="C8" s="111">
        <f>(C3-B3)/B3</f>
        <v>0.5</v>
      </c>
      <c r="D8" s="111">
        <f>(D3-C3)/C3</f>
        <v>0.44444444444444442</v>
      </c>
      <c r="E8" s="111">
        <f>(E3-D3)/D3</f>
        <v>1.0769230769230769</v>
      </c>
      <c r="F8" s="111">
        <f>(F3-E3)/E3</f>
        <v>0.29629629629629628</v>
      </c>
      <c r="G8" s="111">
        <f>(G3-F3)/F3</f>
        <v>0.4</v>
      </c>
      <c r="H8" s="111">
        <f>(G3-B3)/B3</f>
        <v>7.166666666666667</v>
      </c>
      <c r="I8" s="112">
        <f>(G3/B3)^(1/5)-1</f>
        <v>0.52198007157541304</v>
      </c>
      <c r="J8" s="102"/>
    </row>
    <row r="9" spans="1:10" x14ac:dyDescent="0.4">
      <c r="A9" s="107" t="s">
        <v>4</v>
      </c>
      <c r="B9" s="102"/>
      <c r="C9" s="111">
        <f>(C5-B5)/B5</f>
        <v>1.5</v>
      </c>
      <c r="D9" s="111">
        <f>(D5-C5)/C5</f>
        <v>1.8</v>
      </c>
      <c r="E9" s="111">
        <f>(E5-D5)/D5</f>
        <v>0.5714285714285714</v>
      </c>
      <c r="F9" s="111">
        <f>(F5-E5)/E5</f>
        <v>9.0909090909090912E-2</v>
      </c>
      <c r="G9" s="111">
        <f>(G5-F5)/F5</f>
        <v>0.33333333333333331</v>
      </c>
      <c r="H9" s="111">
        <f>(G5-B5)/B5</f>
        <v>15</v>
      </c>
      <c r="I9" s="112">
        <f>(G5/B5)^(1/5)-1</f>
        <v>0.74110112659224825</v>
      </c>
      <c r="J9" s="102"/>
    </row>
    <row r="10" spans="1:10" x14ac:dyDescent="0.4">
      <c r="A10" s="107" t="s">
        <v>3</v>
      </c>
      <c r="B10" s="102"/>
      <c r="C10" s="111">
        <f>(C4-B4)/B4</f>
        <v>0.3</v>
      </c>
      <c r="D10" s="111">
        <f>(D4-C4)/C4</f>
        <v>-7.6923076923076927E-2</v>
      </c>
      <c r="E10" s="111">
        <f>(E4-D4)/D4</f>
        <v>1.6666666666666667</v>
      </c>
      <c r="F10" s="111">
        <f>(F4-E4)/E4</f>
        <v>0.4375</v>
      </c>
      <c r="G10" s="111">
        <f>(G4-F4)/F4</f>
        <v>0.43478260869565216</v>
      </c>
      <c r="H10" s="111">
        <f>(G4-B4)/B4</f>
        <v>5.6</v>
      </c>
      <c r="I10" s="112">
        <f>(G4/B4)^(1/5)-1</f>
        <v>0.45850790433421929</v>
      </c>
      <c r="J10" s="102"/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66"/>
    <pageSetUpPr autoPageBreaks="0"/>
  </sheetPr>
  <dimension ref="A1:K15"/>
  <sheetViews>
    <sheetView zoomScale="145" zoomScaleNormal="145" zoomScalePageLayoutView="190" workbookViewId="0">
      <selection activeCell="A3" sqref="A3"/>
    </sheetView>
  </sheetViews>
  <sheetFormatPr defaultColWidth="9.15234375" defaultRowHeight="14.6" x14ac:dyDescent="0.4"/>
  <cols>
    <col min="1" max="1" width="17" style="32" customWidth="1"/>
    <col min="2" max="2" width="10.4609375" style="32" customWidth="1"/>
    <col min="3" max="3" width="10.4609375" style="32" bestFit="1" customWidth="1"/>
    <col min="4" max="4" width="10.69140625" style="32" customWidth="1"/>
    <col min="5" max="6" width="10.69140625" style="32" bestFit="1" customWidth="1"/>
    <col min="7" max="7" width="11.15234375" style="32" customWidth="1"/>
    <col min="8" max="8" width="11.23046875" style="32" customWidth="1"/>
    <col min="9" max="9" width="10.69140625" style="32" bestFit="1" customWidth="1"/>
    <col min="10" max="10" width="9.15234375" style="32"/>
    <col min="11" max="11" width="11.69140625" style="32" bestFit="1" customWidth="1"/>
    <col min="12" max="16384" width="9.15234375" style="32"/>
  </cols>
  <sheetData>
    <row r="1" spans="1:11" ht="23.15" x14ac:dyDescent="0.6">
      <c r="A1" s="78" t="s">
        <v>830</v>
      </c>
      <c r="E1" s="77"/>
      <c r="F1" s="77"/>
      <c r="G1" s="77"/>
      <c r="H1" s="77"/>
      <c r="I1" s="77"/>
    </row>
    <row r="2" spans="1:11" x14ac:dyDescent="0.4">
      <c r="A2" s="33" t="s">
        <v>845</v>
      </c>
      <c r="B2" s="33"/>
      <c r="C2" s="33"/>
      <c r="D2" s="33"/>
      <c r="E2" s="33"/>
      <c r="F2" s="33"/>
      <c r="G2" s="33"/>
      <c r="H2" s="33"/>
      <c r="I2" s="33"/>
      <c r="J2" s="34"/>
      <c r="K2" s="35"/>
    </row>
    <row r="3" spans="1:11" x14ac:dyDescent="0.4">
      <c r="A3" s="36"/>
      <c r="B3" s="37" t="s">
        <v>17</v>
      </c>
      <c r="C3" s="37" t="s">
        <v>16</v>
      </c>
      <c r="D3" s="37" t="s">
        <v>15</v>
      </c>
      <c r="E3" s="37" t="s">
        <v>14</v>
      </c>
      <c r="F3" s="37" t="s">
        <v>13</v>
      </c>
      <c r="G3" s="37" t="s">
        <v>12</v>
      </c>
      <c r="H3" s="38" t="s">
        <v>11</v>
      </c>
      <c r="I3" s="38" t="s">
        <v>10</v>
      </c>
      <c r="J3" s="34"/>
      <c r="K3" s="39"/>
    </row>
    <row r="4" spans="1:11" x14ac:dyDescent="0.4">
      <c r="A4" s="36" t="s">
        <v>9</v>
      </c>
      <c r="B4" s="50">
        <v>120</v>
      </c>
      <c r="C4" s="50">
        <v>180</v>
      </c>
      <c r="D4" s="50">
        <v>260</v>
      </c>
      <c r="E4" s="50">
        <v>240</v>
      </c>
      <c r="F4" s="50">
        <v>300</v>
      </c>
      <c r="G4" s="50">
        <v>500</v>
      </c>
      <c r="H4" s="40">
        <f>SUM(B4:G4)</f>
        <v>1600</v>
      </c>
      <c r="I4" s="40">
        <f>AVERAGE(B4:G4)</f>
        <v>266.66666666666669</v>
      </c>
      <c r="J4" s="34"/>
      <c r="K4" s="34"/>
    </row>
    <row r="5" spans="1:11" x14ac:dyDescent="0.4">
      <c r="A5" s="36" t="s">
        <v>8</v>
      </c>
      <c r="B5" s="51">
        <v>100</v>
      </c>
      <c r="C5" s="51">
        <v>130</v>
      </c>
      <c r="D5" s="51">
        <v>120</v>
      </c>
      <c r="E5" s="51">
        <v>220</v>
      </c>
      <c r="F5" s="51">
        <v>260</v>
      </c>
      <c r="G5" s="51">
        <v>350</v>
      </c>
      <c r="H5" s="41">
        <f>SUM(B5:G5)</f>
        <v>1180</v>
      </c>
      <c r="I5" s="41">
        <f>AVERAGE(B5:G5)</f>
        <v>196.66666666666666</v>
      </c>
      <c r="J5" s="34"/>
      <c r="K5" s="42"/>
    </row>
    <row r="6" spans="1:11" x14ac:dyDescent="0.4">
      <c r="A6" s="36" t="s">
        <v>7</v>
      </c>
      <c r="B6" s="41">
        <f t="shared" ref="B6:G6" si="0">B4-B5</f>
        <v>20</v>
      </c>
      <c r="C6" s="41">
        <f t="shared" si="0"/>
        <v>50</v>
      </c>
      <c r="D6" s="41">
        <f t="shared" si="0"/>
        <v>140</v>
      </c>
      <c r="E6" s="41">
        <f t="shared" si="0"/>
        <v>20</v>
      </c>
      <c r="F6" s="41">
        <f t="shared" si="0"/>
        <v>40</v>
      </c>
      <c r="G6" s="41">
        <f t="shared" si="0"/>
        <v>150</v>
      </c>
      <c r="H6" s="41">
        <f>SUM(B6:G6)</f>
        <v>420</v>
      </c>
      <c r="I6" s="41">
        <f>AVERAGE(B6:G6)</f>
        <v>70</v>
      </c>
      <c r="J6" s="34"/>
      <c r="K6" s="43"/>
    </row>
    <row r="7" spans="1:11" x14ac:dyDescent="0.4">
      <c r="A7" s="36" t="s">
        <v>832</v>
      </c>
      <c r="B7" s="44">
        <f>B6</f>
        <v>20</v>
      </c>
      <c r="C7" s="44">
        <f>C6+B7</f>
        <v>70</v>
      </c>
      <c r="D7" s="44">
        <f>D6+C7</f>
        <v>210</v>
      </c>
      <c r="E7" s="44">
        <f>E6+D7</f>
        <v>230</v>
      </c>
      <c r="F7" s="44">
        <f>F6+E7</f>
        <v>270</v>
      </c>
      <c r="G7" s="40">
        <f>G6+F7</f>
        <v>420</v>
      </c>
      <c r="H7" s="41"/>
      <c r="I7" s="41"/>
      <c r="J7" s="34"/>
      <c r="K7" s="34"/>
    </row>
    <row r="8" spans="1:11" x14ac:dyDescent="0.4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</row>
    <row r="9" spans="1:11" x14ac:dyDescent="0.4">
      <c r="A9" s="36" t="s">
        <v>5</v>
      </c>
      <c r="B9" s="34"/>
      <c r="C9" s="45">
        <f t="shared" ref="C9:G11" si="1">(C4-B4)/B4</f>
        <v>0.5</v>
      </c>
      <c r="D9" s="45">
        <f t="shared" si="1"/>
        <v>0.44444444444444442</v>
      </c>
      <c r="E9" s="45">
        <f t="shared" si="1"/>
        <v>-7.6923076923076927E-2</v>
      </c>
      <c r="F9" s="45">
        <f t="shared" si="1"/>
        <v>0.25</v>
      </c>
      <c r="G9" s="45">
        <f t="shared" si="1"/>
        <v>0.66666666666666663</v>
      </c>
      <c r="H9" s="45">
        <f>(G4-B4)/B4</f>
        <v>3.1666666666666665</v>
      </c>
      <c r="I9" s="46">
        <f>(G4/B4)^(1/5)-1</f>
        <v>0.33032499713098584</v>
      </c>
      <c r="J9" s="34"/>
      <c r="K9" s="34"/>
    </row>
    <row r="10" spans="1:11" x14ac:dyDescent="0.4">
      <c r="A10" s="36" t="s">
        <v>3</v>
      </c>
      <c r="B10" s="34"/>
      <c r="C10" s="45">
        <f t="shared" si="1"/>
        <v>0.3</v>
      </c>
      <c r="D10" s="45">
        <f t="shared" si="1"/>
        <v>-7.6923076923076927E-2</v>
      </c>
      <c r="E10" s="45">
        <f t="shared" si="1"/>
        <v>0.83333333333333337</v>
      </c>
      <c r="F10" s="45">
        <f t="shared" si="1"/>
        <v>0.18181818181818182</v>
      </c>
      <c r="G10" s="45">
        <f t="shared" si="1"/>
        <v>0.34615384615384615</v>
      </c>
      <c r="H10" s="45">
        <f>(G5-B5)/B5</f>
        <v>2.5</v>
      </c>
      <c r="I10" s="46">
        <f>(G5/B5)^(1/5)-1</f>
        <v>0.28473515712343933</v>
      </c>
      <c r="J10" s="34"/>
      <c r="K10" s="34"/>
    </row>
    <row r="11" spans="1:11" x14ac:dyDescent="0.4">
      <c r="A11" s="36" t="s">
        <v>4</v>
      </c>
      <c r="B11" s="34"/>
      <c r="C11" s="45">
        <f t="shared" si="1"/>
        <v>1.5</v>
      </c>
      <c r="D11" s="45">
        <f t="shared" si="1"/>
        <v>1.8</v>
      </c>
      <c r="E11" s="45">
        <f t="shared" si="1"/>
        <v>-0.8571428571428571</v>
      </c>
      <c r="F11" s="45">
        <f t="shared" si="1"/>
        <v>1</v>
      </c>
      <c r="G11" s="45">
        <f t="shared" si="1"/>
        <v>2.75</v>
      </c>
      <c r="H11" s="45">
        <f>(G6-B6)/B6</f>
        <v>6.5</v>
      </c>
      <c r="I11" s="46">
        <f>(G6/B6)^(1/5)-1</f>
        <v>0.4962778697388448</v>
      </c>
      <c r="J11" s="34"/>
      <c r="K11" s="34"/>
    </row>
    <row r="12" spans="1:11" x14ac:dyDescent="0.4">
      <c r="A12" s="36"/>
      <c r="B12" s="36"/>
      <c r="C12" s="36"/>
      <c r="D12" s="36"/>
      <c r="E12" s="36"/>
      <c r="F12" s="36"/>
      <c r="G12" s="36"/>
      <c r="H12" s="36"/>
      <c r="I12" s="36"/>
      <c r="J12" s="34"/>
      <c r="K12" s="34"/>
    </row>
    <row r="13" spans="1:11" x14ac:dyDescent="0.4">
      <c r="A13" s="36" t="s">
        <v>2</v>
      </c>
      <c r="B13" s="47">
        <f t="shared" ref="B13:H13" si="2">B4/B5</f>
        <v>1.2</v>
      </c>
      <c r="C13" s="47">
        <f t="shared" si="2"/>
        <v>1.3846153846153846</v>
      </c>
      <c r="D13" s="47">
        <f t="shared" si="2"/>
        <v>2.1666666666666665</v>
      </c>
      <c r="E13" s="47">
        <f t="shared" si="2"/>
        <v>1.0909090909090908</v>
      </c>
      <c r="F13" s="47">
        <f t="shared" si="2"/>
        <v>1.1538461538461537</v>
      </c>
      <c r="G13" s="47">
        <f t="shared" si="2"/>
        <v>1.4285714285714286</v>
      </c>
      <c r="H13" s="47">
        <f t="shared" si="2"/>
        <v>1.3559322033898304</v>
      </c>
      <c r="I13" s="36"/>
      <c r="K13" s="34"/>
    </row>
    <row r="14" spans="1:11" x14ac:dyDescent="0.4">
      <c r="A14" s="36" t="s">
        <v>1</v>
      </c>
      <c r="B14" s="47">
        <f t="shared" ref="B14:H14" si="3">B4/B6</f>
        <v>6</v>
      </c>
      <c r="C14" s="47">
        <f t="shared" si="3"/>
        <v>3.6</v>
      </c>
      <c r="D14" s="47">
        <f t="shared" si="3"/>
        <v>1.8571428571428572</v>
      </c>
      <c r="E14" s="47">
        <f t="shared" si="3"/>
        <v>12</v>
      </c>
      <c r="F14" s="47">
        <f t="shared" si="3"/>
        <v>7.5</v>
      </c>
      <c r="G14" s="47">
        <f t="shared" si="3"/>
        <v>3.3333333333333335</v>
      </c>
      <c r="H14" s="47">
        <f t="shared" si="3"/>
        <v>3.8095238095238093</v>
      </c>
      <c r="I14" s="36"/>
      <c r="K14" s="34"/>
    </row>
    <row r="15" spans="1:11" x14ac:dyDescent="0.4">
      <c r="A15" s="48" t="s">
        <v>0</v>
      </c>
      <c r="B15" s="47">
        <f t="shared" ref="B15:H15" si="4">B5/B6</f>
        <v>5</v>
      </c>
      <c r="C15" s="47">
        <f t="shared" si="4"/>
        <v>2.6</v>
      </c>
      <c r="D15" s="47">
        <f t="shared" si="4"/>
        <v>0.8571428571428571</v>
      </c>
      <c r="E15" s="47">
        <f t="shared" si="4"/>
        <v>11</v>
      </c>
      <c r="F15" s="47">
        <f t="shared" si="4"/>
        <v>6.5</v>
      </c>
      <c r="G15" s="47">
        <f t="shared" si="4"/>
        <v>2.3333333333333335</v>
      </c>
      <c r="H15" s="47">
        <f t="shared" si="4"/>
        <v>2.8095238095238093</v>
      </c>
      <c r="I15" s="36"/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J742"/>
  <sheetViews>
    <sheetView zoomScale="130" zoomScaleNormal="130" workbookViewId="0">
      <selection activeCell="C15" sqref="C15"/>
    </sheetView>
  </sheetViews>
  <sheetFormatPr defaultColWidth="9.15234375" defaultRowHeight="14.6" x14ac:dyDescent="0.4"/>
  <cols>
    <col min="1" max="1" width="17.69140625" style="95" bestFit="1" customWidth="1"/>
    <col min="2" max="2" width="7.69140625" style="95" bestFit="1" customWidth="1"/>
    <col min="3" max="3" width="24.69140625" style="95" bestFit="1" customWidth="1"/>
    <col min="4" max="4" width="9" style="95" bestFit="1" customWidth="1"/>
    <col min="5" max="5" width="11.23046875" style="95" bestFit="1" customWidth="1"/>
    <col min="6" max="6" width="7.15234375" style="95" bestFit="1" customWidth="1"/>
    <col min="7" max="7" width="7.69140625" style="95" bestFit="1" customWidth="1"/>
    <col min="8" max="8" width="15.4609375" style="95" bestFit="1" customWidth="1"/>
    <col min="9" max="9" width="9.84375" style="95" bestFit="1" customWidth="1"/>
    <col min="10" max="10" width="9.15234375" style="94"/>
    <col min="11" max="16384" width="9.15234375" style="95"/>
  </cols>
  <sheetData>
    <row r="1" spans="1:9" x14ac:dyDescent="0.4">
      <c r="A1" s="89" t="s">
        <v>132</v>
      </c>
      <c r="B1" s="90" t="s">
        <v>133</v>
      </c>
      <c r="C1" s="91" t="s">
        <v>134</v>
      </c>
      <c r="D1" s="91" t="s">
        <v>135</v>
      </c>
      <c r="E1" s="92" t="s">
        <v>136</v>
      </c>
      <c r="F1" s="19" t="s">
        <v>40</v>
      </c>
      <c r="G1" s="91" t="s">
        <v>137</v>
      </c>
      <c r="H1" s="93" t="s">
        <v>837</v>
      </c>
      <c r="I1" s="90" t="s">
        <v>138</v>
      </c>
    </row>
    <row r="2" spans="1:9" x14ac:dyDescent="0.4">
      <c r="A2" s="96" t="s">
        <v>654</v>
      </c>
      <c r="B2" s="97" t="s">
        <v>152</v>
      </c>
      <c r="C2" s="96" t="s">
        <v>648</v>
      </c>
      <c r="D2" s="96" t="s">
        <v>141</v>
      </c>
      <c r="E2" s="98">
        <v>38619</v>
      </c>
      <c r="F2" s="21">
        <f t="shared" ref="F2:F65" ca="1" si="0">DATEDIF(E2,TODAY(),"Y")</f>
        <v>12</v>
      </c>
      <c r="G2" s="99" t="s">
        <v>142</v>
      </c>
      <c r="H2" s="100">
        <v>39501</v>
      </c>
      <c r="I2" s="101">
        <v>4</v>
      </c>
    </row>
    <row r="3" spans="1:9" x14ac:dyDescent="0.4">
      <c r="A3" s="96" t="s">
        <v>663</v>
      </c>
      <c r="B3" s="97" t="s">
        <v>155</v>
      </c>
      <c r="C3" s="96" t="s">
        <v>648</v>
      </c>
      <c r="D3" s="96" t="s">
        <v>141</v>
      </c>
      <c r="E3" s="98">
        <v>41230</v>
      </c>
      <c r="F3" s="21">
        <f t="shared" ca="1" si="0"/>
        <v>5</v>
      </c>
      <c r="G3" s="99" t="s">
        <v>142</v>
      </c>
      <c r="H3" s="100">
        <v>52650</v>
      </c>
      <c r="I3" s="101">
        <v>5</v>
      </c>
    </row>
    <row r="4" spans="1:9" x14ac:dyDescent="0.4">
      <c r="A4" s="96" t="s">
        <v>225</v>
      </c>
      <c r="B4" s="97" t="s">
        <v>155</v>
      </c>
      <c r="C4" s="96" t="s">
        <v>224</v>
      </c>
      <c r="D4" s="96" t="s">
        <v>141</v>
      </c>
      <c r="E4" s="98">
        <v>42291</v>
      </c>
      <c r="F4" s="21">
        <f t="shared" ca="1" si="0"/>
        <v>2</v>
      </c>
      <c r="G4" s="99" t="s">
        <v>157</v>
      </c>
      <c r="H4" s="100">
        <v>66501</v>
      </c>
      <c r="I4" s="101">
        <v>3</v>
      </c>
    </row>
    <row r="5" spans="1:9" x14ac:dyDescent="0.4">
      <c r="A5" s="96" t="s">
        <v>649</v>
      </c>
      <c r="B5" s="97" t="s">
        <v>152</v>
      </c>
      <c r="C5" s="96" t="s">
        <v>648</v>
      </c>
      <c r="D5" s="96" t="s">
        <v>141</v>
      </c>
      <c r="E5" s="98">
        <v>42667</v>
      </c>
      <c r="F5" s="21">
        <f t="shared" ca="1" si="0"/>
        <v>1</v>
      </c>
      <c r="G5" s="99" t="s">
        <v>161</v>
      </c>
      <c r="H5" s="100">
        <v>33534</v>
      </c>
      <c r="I5" s="101">
        <v>1</v>
      </c>
    </row>
    <row r="6" spans="1:9" x14ac:dyDescent="0.4">
      <c r="A6" s="96" t="s">
        <v>682</v>
      </c>
      <c r="B6" s="97" t="s">
        <v>139</v>
      </c>
      <c r="C6" s="96" t="s">
        <v>648</v>
      </c>
      <c r="D6" s="96" t="s">
        <v>141</v>
      </c>
      <c r="E6" s="98">
        <v>38383</v>
      </c>
      <c r="F6" s="21">
        <f t="shared" ca="1" si="0"/>
        <v>13</v>
      </c>
      <c r="G6" s="99" t="s">
        <v>161</v>
      </c>
      <c r="H6" s="100">
        <v>52650</v>
      </c>
      <c r="I6" s="101">
        <v>3</v>
      </c>
    </row>
    <row r="7" spans="1:9" x14ac:dyDescent="0.4">
      <c r="A7" s="96" t="s">
        <v>429</v>
      </c>
      <c r="B7" s="97" t="s">
        <v>139</v>
      </c>
      <c r="C7" s="96" t="s">
        <v>425</v>
      </c>
      <c r="D7" s="96" t="s">
        <v>146</v>
      </c>
      <c r="E7" s="98">
        <v>38858</v>
      </c>
      <c r="F7" s="21">
        <f t="shared" ca="1" si="0"/>
        <v>12</v>
      </c>
      <c r="G7" s="99"/>
      <c r="H7" s="100">
        <v>100575</v>
      </c>
      <c r="I7" s="101">
        <v>4</v>
      </c>
    </row>
    <row r="8" spans="1:9" x14ac:dyDescent="0.4">
      <c r="A8" s="96" t="s">
        <v>304</v>
      </c>
      <c r="B8" s="97" t="s">
        <v>155</v>
      </c>
      <c r="C8" s="96" t="s">
        <v>272</v>
      </c>
      <c r="D8" s="96" t="s">
        <v>141</v>
      </c>
      <c r="E8" s="98">
        <v>40900</v>
      </c>
      <c r="F8" s="21">
        <f t="shared" ca="1" si="0"/>
        <v>6</v>
      </c>
      <c r="G8" s="99" t="s">
        <v>142</v>
      </c>
      <c r="H8" s="100">
        <v>107636</v>
      </c>
      <c r="I8" s="101">
        <v>2</v>
      </c>
    </row>
    <row r="9" spans="1:9" x14ac:dyDescent="0.4">
      <c r="A9" s="96" t="s">
        <v>199</v>
      </c>
      <c r="B9" s="97" t="s">
        <v>155</v>
      </c>
      <c r="C9" s="96" t="s">
        <v>198</v>
      </c>
      <c r="D9" s="96" t="s">
        <v>141</v>
      </c>
      <c r="E9" s="98">
        <v>43011</v>
      </c>
      <c r="F9" s="21">
        <f t="shared" ca="1" si="0"/>
        <v>0</v>
      </c>
      <c r="G9" s="99" t="s">
        <v>151</v>
      </c>
      <c r="H9" s="100">
        <v>111375</v>
      </c>
      <c r="I9" s="101">
        <v>5</v>
      </c>
    </row>
    <row r="10" spans="1:9" x14ac:dyDescent="0.4">
      <c r="A10" s="96" t="s">
        <v>529</v>
      </c>
      <c r="B10" s="97" t="s">
        <v>155</v>
      </c>
      <c r="C10" s="96" t="s">
        <v>498</v>
      </c>
      <c r="D10" s="96" t="s">
        <v>144</v>
      </c>
      <c r="E10" s="98">
        <v>42900</v>
      </c>
      <c r="F10" s="21">
        <f t="shared" ca="1" si="0"/>
        <v>1</v>
      </c>
      <c r="G10" s="99" t="s">
        <v>145</v>
      </c>
      <c r="H10" s="100">
        <v>47311</v>
      </c>
      <c r="I10" s="101">
        <v>4</v>
      </c>
    </row>
    <row r="11" spans="1:9" x14ac:dyDescent="0.4">
      <c r="A11" s="96" t="s">
        <v>659</v>
      </c>
      <c r="B11" s="97" t="s">
        <v>148</v>
      </c>
      <c r="C11" s="96" t="s">
        <v>648</v>
      </c>
      <c r="D11" s="96" t="s">
        <v>146</v>
      </c>
      <c r="E11" s="98">
        <v>42680</v>
      </c>
      <c r="F11" s="21">
        <f t="shared" ca="1" si="0"/>
        <v>1</v>
      </c>
      <c r="G11" s="99"/>
      <c r="H11" s="100">
        <v>120758</v>
      </c>
      <c r="I11" s="101">
        <v>2</v>
      </c>
    </row>
    <row r="12" spans="1:9" x14ac:dyDescent="0.4">
      <c r="A12" s="96" t="s">
        <v>849</v>
      </c>
      <c r="B12" s="97" t="s">
        <v>150</v>
      </c>
      <c r="C12" s="96" t="s">
        <v>560</v>
      </c>
      <c r="D12" s="96" t="s">
        <v>146</v>
      </c>
      <c r="E12" s="98">
        <v>38468</v>
      </c>
      <c r="F12" s="21">
        <f t="shared" ca="1" si="0"/>
        <v>13</v>
      </c>
      <c r="G12" s="99"/>
      <c r="H12" s="100">
        <v>96255</v>
      </c>
      <c r="I12" s="101">
        <v>5</v>
      </c>
    </row>
    <row r="13" spans="1:9" x14ac:dyDescent="0.4">
      <c r="A13" s="96" t="s">
        <v>608</v>
      </c>
      <c r="B13" s="97" t="s">
        <v>152</v>
      </c>
      <c r="C13" s="96" t="s">
        <v>560</v>
      </c>
      <c r="D13" s="96" t="s">
        <v>149</v>
      </c>
      <c r="E13" s="98">
        <v>38121</v>
      </c>
      <c r="F13" s="21">
        <f t="shared" ca="1" si="0"/>
        <v>14</v>
      </c>
      <c r="G13" s="99"/>
      <c r="H13" s="100">
        <v>22529</v>
      </c>
      <c r="I13" s="101">
        <v>3</v>
      </c>
    </row>
    <row r="14" spans="1:9" x14ac:dyDescent="0.4">
      <c r="A14" s="96" t="s">
        <v>527</v>
      </c>
      <c r="B14" s="97" t="s">
        <v>150</v>
      </c>
      <c r="C14" s="96" t="s">
        <v>498</v>
      </c>
      <c r="D14" s="96" t="s">
        <v>144</v>
      </c>
      <c r="E14" s="98">
        <v>42486</v>
      </c>
      <c r="F14" s="21">
        <f t="shared" ca="1" si="0"/>
        <v>2</v>
      </c>
      <c r="G14" s="99" t="s">
        <v>142</v>
      </c>
      <c r="H14" s="100">
        <v>22849</v>
      </c>
      <c r="I14" s="101">
        <v>1</v>
      </c>
    </row>
    <row r="15" spans="1:9" x14ac:dyDescent="0.4">
      <c r="A15" s="96" t="s">
        <v>726</v>
      </c>
      <c r="B15" s="97" t="s">
        <v>152</v>
      </c>
      <c r="C15" s="96" t="s">
        <v>722</v>
      </c>
      <c r="D15" s="96" t="s">
        <v>146</v>
      </c>
      <c r="E15" s="98">
        <v>37919</v>
      </c>
      <c r="F15" s="21">
        <f t="shared" ca="1" si="0"/>
        <v>14</v>
      </c>
      <c r="G15" s="99"/>
      <c r="H15" s="100">
        <v>60791</v>
      </c>
      <c r="I15" s="101">
        <v>3</v>
      </c>
    </row>
    <row r="16" spans="1:9" x14ac:dyDescent="0.4">
      <c r="A16" s="96" t="s">
        <v>130</v>
      </c>
      <c r="B16" s="97" t="s">
        <v>152</v>
      </c>
      <c r="C16" s="96" t="s">
        <v>9</v>
      </c>
      <c r="D16" s="96" t="s">
        <v>141</v>
      </c>
      <c r="E16" s="98">
        <v>42328</v>
      </c>
      <c r="F16" s="21">
        <f t="shared" ca="1" si="0"/>
        <v>2</v>
      </c>
      <c r="G16" s="99" t="s">
        <v>161</v>
      </c>
      <c r="H16" s="100">
        <v>30861</v>
      </c>
      <c r="I16" s="101">
        <v>5</v>
      </c>
    </row>
    <row r="17" spans="1:9" x14ac:dyDescent="0.4">
      <c r="A17" s="96" t="s">
        <v>634</v>
      </c>
      <c r="B17" s="97" t="s">
        <v>152</v>
      </c>
      <c r="C17" s="96" t="s">
        <v>560</v>
      </c>
      <c r="D17" s="96" t="s">
        <v>141</v>
      </c>
      <c r="E17" s="98">
        <v>42570</v>
      </c>
      <c r="F17" s="21">
        <f t="shared" ca="1" si="0"/>
        <v>2</v>
      </c>
      <c r="G17" s="99" t="s">
        <v>151</v>
      </c>
      <c r="H17" s="100">
        <v>85328</v>
      </c>
      <c r="I17" s="101">
        <v>1</v>
      </c>
    </row>
    <row r="18" spans="1:9" x14ac:dyDescent="0.4">
      <c r="A18" s="96" t="s">
        <v>365</v>
      </c>
      <c r="B18" s="97" t="s">
        <v>152</v>
      </c>
      <c r="C18" s="96" t="s">
        <v>272</v>
      </c>
      <c r="D18" s="96" t="s">
        <v>149</v>
      </c>
      <c r="E18" s="98">
        <v>38075</v>
      </c>
      <c r="F18" s="21">
        <f t="shared" ca="1" si="0"/>
        <v>14</v>
      </c>
      <c r="G18" s="99"/>
      <c r="H18" s="100">
        <v>12020</v>
      </c>
      <c r="I18" s="101">
        <v>3</v>
      </c>
    </row>
    <row r="19" spans="1:9" x14ac:dyDescent="0.4">
      <c r="A19" s="96" t="s">
        <v>574</v>
      </c>
      <c r="B19" s="97" t="s">
        <v>152</v>
      </c>
      <c r="C19" s="96" t="s">
        <v>560</v>
      </c>
      <c r="D19" s="96" t="s">
        <v>141</v>
      </c>
      <c r="E19" s="98">
        <v>39794</v>
      </c>
      <c r="F19" s="21">
        <f t="shared" ca="1" si="0"/>
        <v>9</v>
      </c>
      <c r="G19" s="99" t="s">
        <v>145</v>
      </c>
      <c r="H19" s="100">
        <v>31806</v>
      </c>
      <c r="I19" s="101">
        <v>3</v>
      </c>
    </row>
    <row r="20" spans="1:9" x14ac:dyDescent="0.4">
      <c r="A20" s="96" t="s">
        <v>618</v>
      </c>
      <c r="B20" s="97" t="s">
        <v>155</v>
      </c>
      <c r="C20" s="96" t="s">
        <v>560</v>
      </c>
      <c r="D20" s="96" t="s">
        <v>141</v>
      </c>
      <c r="E20" s="98">
        <v>41428</v>
      </c>
      <c r="F20" s="21">
        <f t="shared" ca="1" si="0"/>
        <v>5</v>
      </c>
      <c r="G20" s="99" t="s">
        <v>142</v>
      </c>
      <c r="H20" s="100">
        <v>84629</v>
      </c>
      <c r="I20" s="101">
        <v>2</v>
      </c>
    </row>
    <row r="21" spans="1:9" x14ac:dyDescent="0.4">
      <c r="A21" s="96" t="s">
        <v>718</v>
      </c>
      <c r="B21" s="97" t="s">
        <v>155</v>
      </c>
      <c r="C21" s="96" t="s">
        <v>648</v>
      </c>
      <c r="D21" s="96" t="s">
        <v>149</v>
      </c>
      <c r="E21" s="98">
        <v>42608</v>
      </c>
      <c r="F21" s="21">
        <f t="shared" ca="1" si="0"/>
        <v>1</v>
      </c>
      <c r="G21" s="99"/>
      <c r="H21" s="100">
        <v>45236</v>
      </c>
      <c r="I21" s="101">
        <v>4</v>
      </c>
    </row>
    <row r="22" spans="1:9" x14ac:dyDescent="0.4">
      <c r="A22" s="96" t="s">
        <v>580</v>
      </c>
      <c r="B22" s="97" t="s">
        <v>155</v>
      </c>
      <c r="C22" s="96" t="s">
        <v>560</v>
      </c>
      <c r="D22" s="96" t="s">
        <v>141</v>
      </c>
      <c r="E22" s="98">
        <v>41267</v>
      </c>
      <c r="F22" s="21">
        <f t="shared" ca="1" si="0"/>
        <v>5</v>
      </c>
      <c r="G22" s="99" t="s">
        <v>142</v>
      </c>
      <c r="H22" s="100">
        <v>31482</v>
      </c>
      <c r="I22" s="101">
        <v>4</v>
      </c>
    </row>
    <row r="23" spans="1:9" x14ac:dyDescent="0.4">
      <c r="A23" s="96" t="s">
        <v>396</v>
      </c>
      <c r="B23" s="97" t="s">
        <v>155</v>
      </c>
      <c r="C23" s="96" t="s">
        <v>272</v>
      </c>
      <c r="D23" s="96" t="s">
        <v>146</v>
      </c>
      <c r="E23" s="98">
        <v>42555</v>
      </c>
      <c r="F23" s="21">
        <f t="shared" ca="1" si="0"/>
        <v>2</v>
      </c>
      <c r="G23" s="99"/>
      <c r="H23" s="100">
        <v>71469</v>
      </c>
      <c r="I23" s="101">
        <v>4</v>
      </c>
    </row>
    <row r="24" spans="1:9" x14ac:dyDescent="0.4">
      <c r="A24" s="96" t="s">
        <v>816</v>
      </c>
      <c r="B24" s="97" t="s">
        <v>150</v>
      </c>
      <c r="C24" s="96" t="s">
        <v>817</v>
      </c>
      <c r="D24" s="96" t="s">
        <v>141</v>
      </c>
      <c r="E24" s="98">
        <v>39777</v>
      </c>
      <c r="F24" s="21">
        <f t="shared" ca="1" si="0"/>
        <v>9</v>
      </c>
      <c r="G24" s="99" t="s">
        <v>161</v>
      </c>
      <c r="H24" s="100">
        <v>57780</v>
      </c>
      <c r="I24" s="101">
        <v>5</v>
      </c>
    </row>
    <row r="25" spans="1:9" x14ac:dyDescent="0.4">
      <c r="A25" s="96" t="s">
        <v>197</v>
      </c>
      <c r="B25" s="97" t="s">
        <v>148</v>
      </c>
      <c r="C25" s="96" t="s">
        <v>198</v>
      </c>
      <c r="D25" s="96" t="s">
        <v>146</v>
      </c>
      <c r="E25" s="98">
        <v>42643</v>
      </c>
      <c r="F25" s="21">
        <f t="shared" ca="1" si="0"/>
        <v>1</v>
      </c>
      <c r="G25" s="99"/>
      <c r="H25" s="100">
        <v>108068</v>
      </c>
      <c r="I25" s="101">
        <v>2</v>
      </c>
    </row>
    <row r="26" spans="1:9" x14ac:dyDescent="0.4">
      <c r="A26" s="96" t="s">
        <v>720</v>
      </c>
      <c r="B26" s="97" t="s">
        <v>150</v>
      </c>
      <c r="C26" s="96" t="s">
        <v>648</v>
      </c>
      <c r="D26" s="96" t="s">
        <v>141</v>
      </c>
      <c r="E26" s="98">
        <v>38607</v>
      </c>
      <c r="F26" s="21">
        <f t="shared" ca="1" si="0"/>
        <v>12</v>
      </c>
      <c r="G26" s="99" t="s">
        <v>161</v>
      </c>
      <c r="H26" s="100">
        <v>65138</v>
      </c>
      <c r="I26" s="101">
        <v>3</v>
      </c>
    </row>
    <row r="27" spans="1:9" x14ac:dyDescent="0.4">
      <c r="A27" s="96" t="s">
        <v>487</v>
      </c>
      <c r="B27" s="97" t="s">
        <v>152</v>
      </c>
      <c r="C27" s="96" t="s">
        <v>9</v>
      </c>
      <c r="D27" s="96" t="s">
        <v>141</v>
      </c>
      <c r="E27" s="98">
        <v>43302</v>
      </c>
      <c r="F27" s="21">
        <f t="shared" ca="1" si="0"/>
        <v>0</v>
      </c>
      <c r="G27" s="99" t="s">
        <v>145</v>
      </c>
      <c r="H27" s="100">
        <v>118773</v>
      </c>
      <c r="I27" s="101">
        <v>1</v>
      </c>
    </row>
    <row r="28" spans="1:9" x14ac:dyDescent="0.4">
      <c r="A28" s="96" t="s">
        <v>499</v>
      </c>
      <c r="B28" s="97" t="s">
        <v>160</v>
      </c>
      <c r="C28" s="96" t="s">
        <v>498</v>
      </c>
      <c r="D28" s="96" t="s">
        <v>141</v>
      </c>
      <c r="E28" s="98">
        <v>41178</v>
      </c>
      <c r="F28" s="21">
        <f t="shared" ca="1" si="0"/>
        <v>5</v>
      </c>
      <c r="G28" s="99" t="s">
        <v>142</v>
      </c>
      <c r="H28" s="100">
        <v>117491</v>
      </c>
      <c r="I28" s="101">
        <v>3</v>
      </c>
    </row>
    <row r="29" spans="1:9" x14ac:dyDescent="0.4">
      <c r="A29" s="96" t="s">
        <v>505</v>
      </c>
      <c r="B29" s="97" t="s">
        <v>155</v>
      </c>
      <c r="C29" s="96" t="s">
        <v>498</v>
      </c>
      <c r="D29" s="96" t="s">
        <v>149</v>
      </c>
      <c r="E29" s="98">
        <v>39804</v>
      </c>
      <c r="F29" s="21">
        <f t="shared" ca="1" si="0"/>
        <v>9</v>
      </c>
      <c r="G29" s="99"/>
      <c r="H29" s="100">
        <v>29225</v>
      </c>
      <c r="I29" s="101">
        <v>2</v>
      </c>
    </row>
    <row r="30" spans="1:9" x14ac:dyDescent="0.4">
      <c r="A30" s="96" t="s">
        <v>350</v>
      </c>
      <c r="B30" s="97" t="s">
        <v>152</v>
      </c>
      <c r="C30" s="96" t="s">
        <v>272</v>
      </c>
      <c r="D30" s="96" t="s">
        <v>141</v>
      </c>
      <c r="E30" s="98">
        <v>38425</v>
      </c>
      <c r="F30" s="21">
        <f t="shared" ca="1" si="0"/>
        <v>13</v>
      </c>
      <c r="G30" s="99" t="s">
        <v>151</v>
      </c>
      <c r="H30" s="100">
        <v>50976</v>
      </c>
      <c r="I30" s="101">
        <v>2</v>
      </c>
    </row>
    <row r="31" spans="1:9" x14ac:dyDescent="0.4">
      <c r="A31" s="96" t="s">
        <v>573</v>
      </c>
      <c r="B31" s="97" t="s">
        <v>139</v>
      </c>
      <c r="C31" s="96" t="s">
        <v>560</v>
      </c>
      <c r="D31" s="96" t="s">
        <v>141</v>
      </c>
      <c r="E31" s="98">
        <v>42357</v>
      </c>
      <c r="F31" s="21">
        <f t="shared" ca="1" si="0"/>
        <v>2</v>
      </c>
      <c r="G31" s="99" t="s">
        <v>157</v>
      </c>
      <c r="H31" s="100">
        <v>40176</v>
      </c>
      <c r="I31" s="101">
        <v>2</v>
      </c>
    </row>
    <row r="32" spans="1:9" x14ac:dyDescent="0.4">
      <c r="A32" s="96" t="s">
        <v>672</v>
      </c>
      <c r="B32" s="97" t="s">
        <v>155</v>
      </c>
      <c r="C32" s="96" t="s">
        <v>648</v>
      </c>
      <c r="D32" s="96" t="s">
        <v>149</v>
      </c>
      <c r="E32" s="98">
        <v>37954</v>
      </c>
      <c r="F32" s="21">
        <f t="shared" ca="1" si="0"/>
        <v>14</v>
      </c>
      <c r="G32" s="99"/>
      <c r="H32" s="100">
        <v>17329</v>
      </c>
      <c r="I32" s="101">
        <v>5</v>
      </c>
    </row>
    <row r="33" spans="1:9" x14ac:dyDescent="0.4">
      <c r="A33" s="96" t="s">
        <v>220</v>
      </c>
      <c r="B33" s="97" t="s">
        <v>152</v>
      </c>
      <c r="C33" s="96" t="s">
        <v>218</v>
      </c>
      <c r="D33" s="96" t="s">
        <v>141</v>
      </c>
      <c r="E33" s="98">
        <v>41776</v>
      </c>
      <c r="F33" s="21">
        <f t="shared" ca="1" si="0"/>
        <v>4</v>
      </c>
      <c r="G33" s="99" t="s">
        <v>142</v>
      </c>
      <c r="H33" s="100">
        <v>63923</v>
      </c>
      <c r="I33" s="101">
        <v>5</v>
      </c>
    </row>
    <row r="34" spans="1:9" x14ac:dyDescent="0.4">
      <c r="A34" s="96" t="s">
        <v>480</v>
      </c>
      <c r="B34" s="97" t="s">
        <v>152</v>
      </c>
      <c r="C34" s="96" t="s">
        <v>433</v>
      </c>
      <c r="D34" s="96" t="s">
        <v>141</v>
      </c>
      <c r="E34" s="98">
        <v>38209</v>
      </c>
      <c r="F34" s="21">
        <f t="shared" ca="1" si="0"/>
        <v>13</v>
      </c>
      <c r="G34" s="99" t="s">
        <v>157</v>
      </c>
      <c r="H34" s="100">
        <v>67190</v>
      </c>
      <c r="I34" s="101">
        <v>1</v>
      </c>
    </row>
    <row r="35" spans="1:9" x14ac:dyDescent="0.4">
      <c r="A35" s="96" t="s">
        <v>727</v>
      </c>
      <c r="B35" s="97" t="s">
        <v>152</v>
      </c>
      <c r="C35" s="96" t="s">
        <v>722</v>
      </c>
      <c r="D35" s="96" t="s">
        <v>141</v>
      </c>
      <c r="E35" s="98">
        <v>38642</v>
      </c>
      <c r="F35" s="21">
        <f t="shared" ca="1" si="0"/>
        <v>12</v>
      </c>
      <c r="G35" s="99" t="s">
        <v>161</v>
      </c>
      <c r="H35" s="100">
        <v>47871</v>
      </c>
      <c r="I35" s="101">
        <v>1</v>
      </c>
    </row>
    <row r="36" spans="1:9" x14ac:dyDescent="0.4">
      <c r="A36" s="96" t="s">
        <v>363</v>
      </c>
      <c r="B36" s="97" t="s">
        <v>139</v>
      </c>
      <c r="C36" s="96" t="s">
        <v>272</v>
      </c>
      <c r="D36" s="96" t="s">
        <v>141</v>
      </c>
      <c r="E36" s="98">
        <v>41748</v>
      </c>
      <c r="F36" s="21">
        <f t="shared" ca="1" si="0"/>
        <v>4</v>
      </c>
      <c r="G36" s="99" t="s">
        <v>157</v>
      </c>
      <c r="H36" s="100">
        <v>46548</v>
      </c>
      <c r="I36" s="101">
        <v>3</v>
      </c>
    </row>
    <row r="37" spans="1:9" x14ac:dyDescent="0.4">
      <c r="A37" s="96" t="s">
        <v>554</v>
      </c>
      <c r="B37" s="97" t="s">
        <v>150</v>
      </c>
      <c r="C37" s="96" t="s">
        <v>543</v>
      </c>
      <c r="D37" s="96" t="s">
        <v>141</v>
      </c>
      <c r="E37" s="98">
        <v>42911</v>
      </c>
      <c r="F37" s="21">
        <f t="shared" ca="1" si="0"/>
        <v>1</v>
      </c>
      <c r="G37" s="99" t="s">
        <v>151</v>
      </c>
      <c r="H37" s="100">
        <v>60156</v>
      </c>
      <c r="I37" s="101">
        <v>2</v>
      </c>
    </row>
    <row r="38" spans="1:9" x14ac:dyDescent="0.4">
      <c r="A38" s="96" t="s">
        <v>542</v>
      </c>
      <c r="B38" s="97" t="s">
        <v>152</v>
      </c>
      <c r="C38" s="96" t="s">
        <v>543</v>
      </c>
      <c r="D38" s="96" t="s">
        <v>141</v>
      </c>
      <c r="E38" s="98">
        <v>42644</v>
      </c>
      <c r="F38" s="21">
        <f t="shared" ca="1" si="0"/>
        <v>1</v>
      </c>
      <c r="G38" s="99" t="s">
        <v>142</v>
      </c>
      <c r="H38" s="100">
        <v>96836</v>
      </c>
      <c r="I38" s="101">
        <v>1</v>
      </c>
    </row>
    <row r="39" spans="1:9" x14ac:dyDescent="0.4">
      <c r="A39" s="96" t="s">
        <v>226</v>
      </c>
      <c r="B39" s="97" t="s">
        <v>152</v>
      </c>
      <c r="C39" s="96" t="s">
        <v>224</v>
      </c>
      <c r="D39" s="96" t="s">
        <v>146</v>
      </c>
      <c r="E39" s="98">
        <v>39734</v>
      </c>
      <c r="F39" s="21">
        <f t="shared" ca="1" si="0"/>
        <v>9</v>
      </c>
      <c r="G39" s="99"/>
      <c r="H39" s="100">
        <v>43160</v>
      </c>
      <c r="I39" s="101">
        <v>5</v>
      </c>
    </row>
    <row r="40" spans="1:9" x14ac:dyDescent="0.4">
      <c r="A40" s="96" t="s">
        <v>354</v>
      </c>
      <c r="B40" s="97" t="s">
        <v>152</v>
      </c>
      <c r="C40" s="96" t="s">
        <v>272</v>
      </c>
      <c r="D40" s="96" t="s">
        <v>141</v>
      </c>
      <c r="E40" s="98">
        <v>39161</v>
      </c>
      <c r="F40" s="21">
        <f t="shared" ca="1" si="0"/>
        <v>11</v>
      </c>
      <c r="G40" s="99" t="s">
        <v>145</v>
      </c>
      <c r="H40" s="100">
        <v>89114</v>
      </c>
      <c r="I40" s="101">
        <v>5</v>
      </c>
    </row>
    <row r="41" spans="1:9" x14ac:dyDescent="0.4">
      <c r="A41" s="96" t="s">
        <v>523</v>
      </c>
      <c r="B41" s="97" t="s">
        <v>139</v>
      </c>
      <c r="C41" s="96" t="s">
        <v>498</v>
      </c>
      <c r="D41" s="96" t="s">
        <v>144</v>
      </c>
      <c r="E41" s="98">
        <v>39563</v>
      </c>
      <c r="F41" s="21">
        <f t="shared" ca="1" si="0"/>
        <v>10</v>
      </c>
      <c r="G41" s="99" t="s">
        <v>142</v>
      </c>
      <c r="H41" s="100">
        <v>45644</v>
      </c>
      <c r="I41" s="101">
        <v>5</v>
      </c>
    </row>
    <row r="42" spans="1:9" x14ac:dyDescent="0.4">
      <c r="A42" s="96" t="s">
        <v>279</v>
      </c>
      <c r="B42" s="97" t="s">
        <v>148</v>
      </c>
      <c r="C42" s="96" t="s">
        <v>272</v>
      </c>
      <c r="D42" s="96" t="s">
        <v>144</v>
      </c>
      <c r="E42" s="98">
        <v>37900</v>
      </c>
      <c r="F42" s="21">
        <f t="shared" ca="1" si="0"/>
        <v>14</v>
      </c>
      <c r="G42" s="99" t="s">
        <v>142</v>
      </c>
      <c r="H42" s="100">
        <v>65927</v>
      </c>
      <c r="I42" s="101">
        <v>5</v>
      </c>
    </row>
    <row r="43" spans="1:9" x14ac:dyDescent="0.4">
      <c r="A43" s="96" t="s">
        <v>596</v>
      </c>
      <c r="B43" s="97" t="s">
        <v>155</v>
      </c>
      <c r="C43" s="96" t="s">
        <v>560</v>
      </c>
      <c r="D43" s="96" t="s">
        <v>141</v>
      </c>
      <c r="E43" s="98">
        <v>42425</v>
      </c>
      <c r="F43" s="21">
        <f t="shared" ca="1" si="0"/>
        <v>2</v>
      </c>
      <c r="G43" s="99" t="s">
        <v>142</v>
      </c>
      <c r="H43" s="100">
        <v>63909</v>
      </c>
      <c r="I43" s="101">
        <v>2</v>
      </c>
    </row>
    <row r="44" spans="1:9" x14ac:dyDescent="0.4">
      <c r="A44" s="96" t="s">
        <v>782</v>
      </c>
      <c r="B44" s="97" t="s">
        <v>150</v>
      </c>
      <c r="C44" s="96" t="s">
        <v>722</v>
      </c>
      <c r="D44" s="96" t="s">
        <v>144</v>
      </c>
      <c r="E44" s="98">
        <v>42503</v>
      </c>
      <c r="F44" s="21">
        <f t="shared" ca="1" si="0"/>
        <v>2</v>
      </c>
      <c r="G44" s="99" t="s">
        <v>161</v>
      </c>
      <c r="H44" s="100">
        <v>51442</v>
      </c>
      <c r="I44" s="101">
        <v>2</v>
      </c>
    </row>
    <row r="45" spans="1:9" x14ac:dyDescent="0.4">
      <c r="A45" s="96" t="s">
        <v>753</v>
      </c>
      <c r="B45" s="97" t="s">
        <v>152</v>
      </c>
      <c r="C45" s="96" t="s">
        <v>722</v>
      </c>
      <c r="D45" s="96" t="s">
        <v>141</v>
      </c>
      <c r="E45" s="98">
        <v>38765</v>
      </c>
      <c r="F45" s="21">
        <f t="shared" ca="1" si="0"/>
        <v>12</v>
      </c>
      <c r="G45" s="99" t="s">
        <v>145</v>
      </c>
      <c r="H45" s="100">
        <v>88182</v>
      </c>
      <c r="I45" s="101">
        <v>5</v>
      </c>
    </row>
    <row r="46" spans="1:9" x14ac:dyDescent="0.4">
      <c r="A46" s="96" t="s">
        <v>27</v>
      </c>
      <c r="B46" s="97" t="s">
        <v>152</v>
      </c>
      <c r="C46" s="96" t="s">
        <v>163</v>
      </c>
      <c r="D46" s="96" t="s">
        <v>141</v>
      </c>
      <c r="E46" s="98">
        <v>43111</v>
      </c>
      <c r="F46" s="21">
        <f t="shared" ca="1" si="0"/>
        <v>0</v>
      </c>
      <c r="G46" s="99" t="s">
        <v>142</v>
      </c>
      <c r="H46" s="100">
        <v>62397</v>
      </c>
      <c r="I46" s="101">
        <v>3</v>
      </c>
    </row>
    <row r="47" spans="1:9" x14ac:dyDescent="0.4">
      <c r="A47" s="96" t="s">
        <v>176</v>
      </c>
      <c r="B47" s="97" t="s">
        <v>139</v>
      </c>
      <c r="C47" s="96" t="s">
        <v>164</v>
      </c>
      <c r="D47" s="96" t="s">
        <v>141</v>
      </c>
      <c r="E47" s="98">
        <v>40053</v>
      </c>
      <c r="F47" s="21">
        <f t="shared" ca="1" si="0"/>
        <v>8</v>
      </c>
      <c r="G47" s="99" t="s">
        <v>142</v>
      </c>
      <c r="H47" s="100">
        <v>90302</v>
      </c>
      <c r="I47" s="101">
        <v>5</v>
      </c>
    </row>
    <row r="48" spans="1:9" x14ac:dyDescent="0.4">
      <c r="A48" s="96" t="s">
        <v>394</v>
      </c>
      <c r="B48" s="97" t="s">
        <v>160</v>
      </c>
      <c r="C48" s="96" t="s">
        <v>272</v>
      </c>
      <c r="D48" s="96" t="s">
        <v>146</v>
      </c>
      <c r="E48" s="98">
        <v>41471</v>
      </c>
      <c r="F48" s="21">
        <f t="shared" ca="1" si="0"/>
        <v>5</v>
      </c>
      <c r="G48" s="99"/>
      <c r="H48" s="100">
        <v>47871</v>
      </c>
      <c r="I48" s="101">
        <v>3</v>
      </c>
    </row>
    <row r="49" spans="1:9" x14ac:dyDescent="0.4">
      <c r="A49" s="96" t="s">
        <v>521</v>
      </c>
      <c r="B49" s="97" t="s">
        <v>148</v>
      </c>
      <c r="C49" s="96" t="s">
        <v>498</v>
      </c>
      <c r="D49" s="96" t="s">
        <v>141</v>
      </c>
      <c r="E49" s="98">
        <v>42463</v>
      </c>
      <c r="F49" s="21">
        <f t="shared" ca="1" si="0"/>
        <v>2</v>
      </c>
      <c r="G49" s="99" t="s">
        <v>142</v>
      </c>
      <c r="H49" s="100">
        <v>90234</v>
      </c>
      <c r="I49" s="101">
        <v>4</v>
      </c>
    </row>
    <row r="50" spans="1:9" x14ac:dyDescent="0.4">
      <c r="A50" s="96" t="s">
        <v>398</v>
      </c>
      <c r="B50" s="97" t="s">
        <v>150</v>
      </c>
      <c r="C50" s="96" t="s">
        <v>272</v>
      </c>
      <c r="D50" s="96" t="s">
        <v>146</v>
      </c>
      <c r="E50" s="98">
        <v>42566</v>
      </c>
      <c r="F50" s="21">
        <f t="shared" ca="1" si="0"/>
        <v>2</v>
      </c>
      <c r="G50" s="99"/>
      <c r="H50" s="100">
        <v>38151</v>
      </c>
      <c r="I50" s="101">
        <v>5</v>
      </c>
    </row>
    <row r="51" spans="1:9" x14ac:dyDescent="0.4">
      <c r="A51" s="96" t="s">
        <v>298</v>
      </c>
      <c r="B51" s="97" t="s">
        <v>148</v>
      </c>
      <c r="C51" s="96" t="s">
        <v>272</v>
      </c>
      <c r="D51" s="96" t="s">
        <v>146</v>
      </c>
      <c r="E51" s="98">
        <v>41237</v>
      </c>
      <c r="F51" s="21">
        <f t="shared" ca="1" si="0"/>
        <v>5</v>
      </c>
      <c r="G51" s="99"/>
      <c r="H51" s="100">
        <v>86981</v>
      </c>
      <c r="I51" s="101">
        <v>4</v>
      </c>
    </row>
    <row r="52" spans="1:9" x14ac:dyDescent="0.4">
      <c r="A52" s="96" t="s">
        <v>524</v>
      </c>
      <c r="B52" s="97" t="s">
        <v>155</v>
      </c>
      <c r="C52" s="96" t="s">
        <v>498</v>
      </c>
      <c r="D52" s="96" t="s">
        <v>141</v>
      </c>
      <c r="E52" s="98">
        <v>40320</v>
      </c>
      <c r="F52" s="21">
        <f t="shared" ca="1" si="0"/>
        <v>8</v>
      </c>
      <c r="G52" s="99" t="s">
        <v>161</v>
      </c>
      <c r="H52" s="100">
        <v>116370</v>
      </c>
      <c r="I52" s="101">
        <v>3</v>
      </c>
    </row>
    <row r="53" spans="1:9" x14ac:dyDescent="0.4">
      <c r="A53" s="96" t="s">
        <v>435</v>
      </c>
      <c r="B53" s="97" t="s">
        <v>152</v>
      </c>
      <c r="C53" s="96" t="s">
        <v>433</v>
      </c>
      <c r="D53" s="96" t="s">
        <v>144</v>
      </c>
      <c r="E53" s="98">
        <v>41550</v>
      </c>
      <c r="F53" s="21">
        <f t="shared" ca="1" si="0"/>
        <v>4</v>
      </c>
      <c r="G53" s="99" t="s">
        <v>142</v>
      </c>
      <c r="H53" s="100">
        <v>42194</v>
      </c>
      <c r="I53" s="101">
        <v>5</v>
      </c>
    </row>
    <row r="54" spans="1:9" x14ac:dyDescent="0.4">
      <c r="A54" s="96" t="s">
        <v>656</v>
      </c>
      <c r="B54" s="97" t="s">
        <v>150</v>
      </c>
      <c r="C54" s="96" t="s">
        <v>648</v>
      </c>
      <c r="D54" s="96" t="s">
        <v>141</v>
      </c>
      <c r="E54" s="98">
        <v>39718</v>
      </c>
      <c r="F54" s="21">
        <f t="shared" ca="1" si="0"/>
        <v>9</v>
      </c>
      <c r="G54" s="99" t="s">
        <v>161</v>
      </c>
      <c r="H54" s="100">
        <v>111362</v>
      </c>
      <c r="I54" s="101">
        <v>5</v>
      </c>
    </row>
    <row r="55" spans="1:9" x14ac:dyDescent="0.4">
      <c r="A55" s="96" t="s">
        <v>311</v>
      </c>
      <c r="B55" s="97" t="s">
        <v>139</v>
      </c>
      <c r="C55" s="96" t="s">
        <v>272</v>
      </c>
      <c r="D55" s="96" t="s">
        <v>146</v>
      </c>
      <c r="E55" s="98">
        <v>41631</v>
      </c>
      <c r="F55" s="21">
        <f t="shared" ca="1" si="0"/>
        <v>4</v>
      </c>
      <c r="G55" s="99"/>
      <c r="H55" s="100">
        <v>84753</v>
      </c>
      <c r="I55" s="101">
        <v>4</v>
      </c>
    </row>
    <row r="56" spans="1:9" x14ac:dyDescent="0.4">
      <c r="A56" s="96" t="s">
        <v>734</v>
      </c>
      <c r="B56" s="97" t="s">
        <v>139</v>
      </c>
      <c r="C56" s="96" t="s">
        <v>722</v>
      </c>
      <c r="D56" s="96" t="s">
        <v>146</v>
      </c>
      <c r="E56" s="98">
        <v>38286</v>
      </c>
      <c r="F56" s="21">
        <f t="shared" ca="1" si="0"/>
        <v>13</v>
      </c>
      <c r="G56" s="99"/>
      <c r="H56" s="100">
        <v>78638</v>
      </c>
      <c r="I56" s="101">
        <v>2</v>
      </c>
    </row>
    <row r="57" spans="1:9" x14ac:dyDescent="0.4">
      <c r="A57" s="96" t="s">
        <v>24</v>
      </c>
      <c r="B57" s="97" t="s">
        <v>139</v>
      </c>
      <c r="C57" s="96" t="s">
        <v>163</v>
      </c>
      <c r="D57" s="96" t="s">
        <v>141</v>
      </c>
      <c r="E57" s="98">
        <v>42199</v>
      </c>
      <c r="F57" s="21">
        <f t="shared" ca="1" si="0"/>
        <v>3</v>
      </c>
      <c r="G57" s="99" t="s">
        <v>145</v>
      </c>
      <c r="H57" s="100">
        <v>69093</v>
      </c>
      <c r="I57" s="101">
        <v>3</v>
      </c>
    </row>
    <row r="58" spans="1:9" x14ac:dyDescent="0.4">
      <c r="A58" s="96" t="s">
        <v>769</v>
      </c>
      <c r="B58" s="97" t="s">
        <v>160</v>
      </c>
      <c r="C58" s="96" t="s">
        <v>722</v>
      </c>
      <c r="D58" s="96" t="s">
        <v>146</v>
      </c>
      <c r="E58" s="98">
        <v>41365</v>
      </c>
      <c r="F58" s="21">
        <f t="shared" ca="1" si="0"/>
        <v>5</v>
      </c>
      <c r="G58" s="99"/>
      <c r="H58" s="100">
        <v>47574</v>
      </c>
      <c r="I58" s="101">
        <v>3</v>
      </c>
    </row>
    <row r="59" spans="1:9" x14ac:dyDescent="0.4">
      <c r="A59" s="96" t="s">
        <v>671</v>
      </c>
      <c r="B59" s="97" t="s">
        <v>152</v>
      </c>
      <c r="C59" s="96" t="s">
        <v>648</v>
      </c>
      <c r="D59" s="96" t="s">
        <v>141</v>
      </c>
      <c r="E59" s="98">
        <v>40877</v>
      </c>
      <c r="F59" s="21">
        <f t="shared" ca="1" si="0"/>
        <v>6</v>
      </c>
      <c r="G59" s="99" t="s">
        <v>142</v>
      </c>
      <c r="H59" s="100">
        <v>106259</v>
      </c>
      <c r="I59" s="101">
        <v>4</v>
      </c>
    </row>
    <row r="60" spans="1:9" x14ac:dyDescent="0.4">
      <c r="A60" s="96" t="s">
        <v>468</v>
      </c>
      <c r="B60" s="97" t="s">
        <v>148</v>
      </c>
      <c r="C60" s="96" t="s">
        <v>433</v>
      </c>
      <c r="D60" s="96" t="s">
        <v>141</v>
      </c>
      <c r="E60" s="98">
        <v>42488</v>
      </c>
      <c r="F60" s="21">
        <f t="shared" ca="1" si="0"/>
        <v>2</v>
      </c>
      <c r="G60" s="99" t="s">
        <v>142</v>
      </c>
      <c r="H60" s="100">
        <v>77706</v>
      </c>
      <c r="I60" s="101">
        <v>4</v>
      </c>
    </row>
    <row r="61" spans="1:9" x14ac:dyDescent="0.4">
      <c r="A61" s="96" t="s">
        <v>29</v>
      </c>
      <c r="B61" s="97" t="s">
        <v>152</v>
      </c>
      <c r="C61" s="96" t="s">
        <v>163</v>
      </c>
      <c r="D61" s="96" t="s">
        <v>144</v>
      </c>
      <c r="E61" s="98">
        <v>41510</v>
      </c>
      <c r="F61" s="21">
        <f t="shared" ca="1" si="0"/>
        <v>4</v>
      </c>
      <c r="G61" s="99" t="s">
        <v>151</v>
      </c>
      <c r="H61" s="100">
        <v>62228</v>
      </c>
      <c r="I61" s="101">
        <v>3</v>
      </c>
    </row>
    <row r="62" spans="1:9" x14ac:dyDescent="0.4">
      <c r="A62" s="96" t="s">
        <v>96</v>
      </c>
      <c r="B62" s="97" t="s">
        <v>139</v>
      </c>
      <c r="C62" s="96" t="s">
        <v>164</v>
      </c>
      <c r="D62" s="96" t="s">
        <v>146</v>
      </c>
      <c r="E62" s="98">
        <v>41133</v>
      </c>
      <c r="F62" s="21">
        <f t="shared" ca="1" si="0"/>
        <v>5</v>
      </c>
      <c r="G62" s="99"/>
      <c r="H62" s="100">
        <v>83903</v>
      </c>
      <c r="I62" s="101">
        <v>4</v>
      </c>
    </row>
    <row r="63" spans="1:9" x14ac:dyDescent="0.4">
      <c r="A63" s="96" t="s">
        <v>264</v>
      </c>
      <c r="B63" s="97" t="s">
        <v>148</v>
      </c>
      <c r="C63" s="96" t="s">
        <v>263</v>
      </c>
      <c r="D63" s="96" t="s">
        <v>146</v>
      </c>
      <c r="E63" s="98">
        <v>42356</v>
      </c>
      <c r="F63" s="21">
        <f t="shared" ca="1" si="0"/>
        <v>2</v>
      </c>
      <c r="G63" s="99" t="s">
        <v>151</v>
      </c>
      <c r="H63" s="100">
        <v>96107</v>
      </c>
      <c r="I63" s="101">
        <v>4</v>
      </c>
    </row>
    <row r="64" spans="1:9" x14ac:dyDescent="0.4">
      <c r="A64" s="96" t="s">
        <v>589</v>
      </c>
      <c r="B64" s="97" t="s">
        <v>139</v>
      </c>
      <c r="C64" s="96" t="s">
        <v>560</v>
      </c>
      <c r="D64" s="96" t="s">
        <v>149</v>
      </c>
      <c r="E64" s="98">
        <v>38039</v>
      </c>
      <c r="F64" s="21">
        <f t="shared" ca="1" si="0"/>
        <v>14</v>
      </c>
      <c r="G64" s="99"/>
      <c r="H64" s="100">
        <v>19348</v>
      </c>
      <c r="I64" s="101">
        <v>5</v>
      </c>
    </row>
    <row r="65" spans="1:9" x14ac:dyDescent="0.4">
      <c r="A65" s="96" t="s">
        <v>766</v>
      </c>
      <c r="B65" s="97" t="s">
        <v>139</v>
      </c>
      <c r="C65" s="96" t="s">
        <v>722</v>
      </c>
      <c r="D65" s="96" t="s">
        <v>146</v>
      </c>
      <c r="E65" s="98">
        <v>43187</v>
      </c>
      <c r="F65" s="21">
        <f t="shared" ca="1" si="0"/>
        <v>0</v>
      </c>
      <c r="G65" s="99"/>
      <c r="H65" s="100">
        <v>79823</v>
      </c>
      <c r="I65" s="101">
        <v>4</v>
      </c>
    </row>
    <row r="66" spans="1:9" x14ac:dyDescent="0.4">
      <c r="A66" s="96" t="s">
        <v>484</v>
      </c>
      <c r="B66" s="97" t="s">
        <v>160</v>
      </c>
      <c r="C66" s="96" t="s">
        <v>9</v>
      </c>
      <c r="D66" s="96" t="s">
        <v>144</v>
      </c>
      <c r="E66" s="98">
        <v>42356</v>
      </c>
      <c r="F66" s="21">
        <f t="shared" ref="F66:F129" ca="1" si="1">DATEDIF(E66,TODAY(),"Y")</f>
        <v>2</v>
      </c>
      <c r="G66" s="99" t="s">
        <v>142</v>
      </c>
      <c r="H66" s="100">
        <v>66697</v>
      </c>
      <c r="I66" s="101">
        <v>4</v>
      </c>
    </row>
    <row r="67" spans="1:9" x14ac:dyDescent="0.4">
      <c r="A67" s="96" t="s">
        <v>630</v>
      </c>
      <c r="B67" s="97" t="s">
        <v>139</v>
      </c>
      <c r="C67" s="96" t="s">
        <v>560</v>
      </c>
      <c r="D67" s="96" t="s">
        <v>146</v>
      </c>
      <c r="E67" s="98">
        <v>38179</v>
      </c>
      <c r="F67" s="21">
        <f t="shared" ca="1" si="1"/>
        <v>14</v>
      </c>
      <c r="G67" s="99"/>
      <c r="H67" s="100">
        <v>64152</v>
      </c>
      <c r="I67" s="101">
        <v>1</v>
      </c>
    </row>
    <row r="68" spans="1:9" x14ac:dyDescent="0.4">
      <c r="A68" s="96" t="s">
        <v>306</v>
      </c>
      <c r="B68" s="97" t="s">
        <v>152</v>
      </c>
      <c r="C68" s="96" t="s">
        <v>272</v>
      </c>
      <c r="D68" s="96" t="s">
        <v>144</v>
      </c>
      <c r="E68" s="98">
        <v>38697</v>
      </c>
      <c r="F68" s="21">
        <f t="shared" ca="1" si="1"/>
        <v>12</v>
      </c>
      <c r="G68" s="99" t="s">
        <v>161</v>
      </c>
      <c r="H68" s="100">
        <v>63059</v>
      </c>
      <c r="I68" s="101">
        <v>3</v>
      </c>
    </row>
    <row r="69" spans="1:9" x14ac:dyDescent="0.4">
      <c r="A69" s="96" t="s">
        <v>303</v>
      </c>
      <c r="B69" s="97" t="s">
        <v>139</v>
      </c>
      <c r="C69" s="96" t="s">
        <v>272</v>
      </c>
      <c r="D69" s="96" t="s">
        <v>141</v>
      </c>
      <c r="E69" s="98">
        <v>40891</v>
      </c>
      <c r="F69" s="21">
        <f t="shared" ca="1" si="1"/>
        <v>6</v>
      </c>
      <c r="G69" s="99" t="s">
        <v>161</v>
      </c>
      <c r="H69" s="100">
        <v>98744</v>
      </c>
      <c r="I69" s="101">
        <v>5</v>
      </c>
    </row>
    <row r="70" spans="1:9" x14ac:dyDescent="0.4">
      <c r="A70" s="96" t="s">
        <v>348</v>
      </c>
      <c r="B70" s="97" t="s">
        <v>152</v>
      </c>
      <c r="C70" s="96" t="s">
        <v>272</v>
      </c>
      <c r="D70" s="96" t="s">
        <v>146</v>
      </c>
      <c r="E70" s="98">
        <v>38065</v>
      </c>
      <c r="F70" s="21">
        <f t="shared" ca="1" si="1"/>
        <v>14</v>
      </c>
      <c r="G70" s="99"/>
      <c r="H70" s="100">
        <v>96809</v>
      </c>
      <c r="I70" s="101">
        <v>5</v>
      </c>
    </row>
    <row r="71" spans="1:9" x14ac:dyDescent="0.4">
      <c r="A71" s="96" t="s">
        <v>392</v>
      </c>
      <c r="B71" s="97" t="s">
        <v>155</v>
      </c>
      <c r="C71" s="96" t="s">
        <v>272</v>
      </c>
      <c r="D71" s="96" t="s">
        <v>141</v>
      </c>
      <c r="E71" s="98">
        <v>41789</v>
      </c>
      <c r="F71" s="21">
        <f t="shared" ca="1" si="1"/>
        <v>4</v>
      </c>
      <c r="G71" s="99" t="s">
        <v>142</v>
      </c>
      <c r="H71" s="100">
        <v>93582</v>
      </c>
      <c r="I71" s="101">
        <v>3</v>
      </c>
    </row>
    <row r="72" spans="1:9" x14ac:dyDescent="0.4">
      <c r="A72" s="96" t="s">
        <v>825</v>
      </c>
      <c r="B72" s="97" t="s">
        <v>152</v>
      </c>
      <c r="C72" s="96" t="s">
        <v>823</v>
      </c>
      <c r="D72" s="96" t="s">
        <v>146</v>
      </c>
      <c r="E72" s="98">
        <v>41732</v>
      </c>
      <c r="F72" s="21">
        <f t="shared" ca="1" si="1"/>
        <v>4</v>
      </c>
      <c r="G72" s="99"/>
      <c r="H72" s="100">
        <v>87372</v>
      </c>
      <c r="I72" s="101">
        <v>5</v>
      </c>
    </row>
    <row r="73" spans="1:9" x14ac:dyDescent="0.4">
      <c r="A73" s="96" t="s">
        <v>331</v>
      </c>
      <c r="B73" s="97" t="s">
        <v>155</v>
      </c>
      <c r="C73" s="96" t="s">
        <v>272</v>
      </c>
      <c r="D73" s="96" t="s">
        <v>141</v>
      </c>
      <c r="E73" s="98">
        <v>42727</v>
      </c>
      <c r="F73" s="21">
        <f t="shared" ca="1" si="1"/>
        <v>1</v>
      </c>
      <c r="G73" s="99" t="s">
        <v>142</v>
      </c>
      <c r="H73" s="100">
        <v>64044</v>
      </c>
      <c r="I73" s="101">
        <v>3</v>
      </c>
    </row>
    <row r="74" spans="1:9" x14ac:dyDescent="0.4">
      <c r="A74" s="96" t="s">
        <v>702</v>
      </c>
      <c r="B74" s="97" t="s">
        <v>152</v>
      </c>
      <c r="C74" s="96" t="s">
        <v>648</v>
      </c>
      <c r="D74" s="96" t="s">
        <v>146</v>
      </c>
      <c r="E74" s="98">
        <v>41813</v>
      </c>
      <c r="F74" s="21">
        <f t="shared" ca="1" si="1"/>
        <v>4</v>
      </c>
      <c r="G74" s="99"/>
      <c r="H74" s="100">
        <v>58482</v>
      </c>
      <c r="I74" s="101">
        <v>5</v>
      </c>
    </row>
    <row r="75" spans="1:9" x14ac:dyDescent="0.4">
      <c r="A75" s="102" t="s">
        <v>158</v>
      </c>
      <c r="B75" s="97" t="s">
        <v>155</v>
      </c>
      <c r="C75" s="102" t="s">
        <v>153</v>
      </c>
      <c r="D75" s="102" t="s">
        <v>144</v>
      </c>
      <c r="E75" s="98">
        <v>42872</v>
      </c>
      <c r="F75" s="21">
        <f t="shared" ca="1" si="1"/>
        <v>1</v>
      </c>
      <c r="G75" s="99" t="s">
        <v>145</v>
      </c>
      <c r="H75" s="100">
        <v>41101</v>
      </c>
      <c r="I75" s="101">
        <v>1</v>
      </c>
    </row>
    <row r="76" spans="1:9" x14ac:dyDescent="0.4">
      <c r="A76" s="96" t="s">
        <v>297</v>
      </c>
      <c r="B76" s="97" t="s">
        <v>139</v>
      </c>
      <c r="C76" s="96" t="s">
        <v>272</v>
      </c>
      <c r="D76" s="96" t="s">
        <v>141</v>
      </c>
      <c r="E76" s="98">
        <v>42671</v>
      </c>
      <c r="F76" s="21">
        <f t="shared" ca="1" si="1"/>
        <v>1</v>
      </c>
      <c r="G76" s="99" t="s">
        <v>142</v>
      </c>
      <c r="H76" s="100">
        <v>59157</v>
      </c>
      <c r="I76" s="101">
        <v>2</v>
      </c>
    </row>
    <row r="77" spans="1:9" x14ac:dyDescent="0.4">
      <c r="A77" s="96" t="s">
        <v>38</v>
      </c>
      <c r="B77" s="97" t="s">
        <v>155</v>
      </c>
      <c r="C77" s="96" t="s">
        <v>164</v>
      </c>
      <c r="D77" s="96" t="s">
        <v>146</v>
      </c>
      <c r="E77" s="98">
        <v>37941</v>
      </c>
      <c r="F77" s="21">
        <f t="shared" ca="1" si="1"/>
        <v>14</v>
      </c>
      <c r="G77" s="99"/>
      <c r="H77" s="100">
        <v>115398</v>
      </c>
      <c r="I77" s="101">
        <v>5</v>
      </c>
    </row>
    <row r="78" spans="1:9" x14ac:dyDescent="0.4">
      <c r="A78" s="96" t="s">
        <v>382</v>
      </c>
      <c r="B78" s="97" t="s">
        <v>148</v>
      </c>
      <c r="C78" s="96" t="s">
        <v>272</v>
      </c>
      <c r="D78" s="96" t="s">
        <v>141</v>
      </c>
      <c r="E78" s="98">
        <v>42517</v>
      </c>
      <c r="F78" s="21">
        <f t="shared" ca="1" si="1"/>
        <v>2</v>
      </c>
      <c r="G78" s="99" t="s">
        <v>151</v>
      </c>
      <c r="H78" s="100">
        <v>53352</v>
      </c>
      <c r="I78" s="101">
        <v>5</v>
      </c>
    </row>
    <row r="79" spans="1:9" x14ac:dyDescent="0.4">
      <c r="A79" s="96" t="s">
        <v>436</v>
      </c>
      <c r="B79" s="97" t="s">
        <v>139</v>
      </c>
      <c r="C79" s="96" t="s">
        <v>433</v>
      </c>
      <c r="D79" s="96" t="s">
        <v>144</v>
      </c>
      <c r="E79" s="98">
        <v>41191</v>
      </c>
      <c r="F79" s="21">
        <f t="shared" ca="1" si="1"/>
        <v>5</v>
      </c>
      <c r="G79" s="99" t="s">
        <v>161</v>
      </c>
      <c r="H79" s="100">
        <v>64402</v>
      </c>
      <c r="I79" s="101">
        <v>5</v>
      </c>
    </row>
    <row r="80" spans="1:9" x14ac:dyDescent="0.4">
      <c r="A80" s="96" t="s">
        <v>771</v>
      </c>
      <c r="B80" s="97" t="s">
        <v>152</v>
      </c>
      <c r="C80" s="96" t="s">
        <v>722</v>
      </c>
      <c r="D80" s="96" t="s">
        <v>149</v>
      </c>
      <c r="E80" s="98">
        <v>42453</v>
      </c>
      <c r="F80" s="21">
        <f t="shared" ca="1" si="1"/>
        <v>2</v>
      </c>
      <c r="G80" s="99"/>
      <c r="H80" s="100">
        <v>45565</v>
      </c>
      <c r="I80" s="101">
        <v>3</v>
      </c>
    </row>
    <row r="81" spans="1:9" x14ac:dyDescent="0.4">
      <c r="A81" s="96" t="s">
        <v>352</v>
      </c>
      <c r="B81" s="97" t="s">
        <v>160</v>
      </c>
      <c r="C81" s="96" t="s">
        <v>272</v>
      </c>
      <c r="D81" s="96" t="s">
        <v>146</v>
      </c>
      <c r="E81" s="98">
        <v>38797</v>
      </c>
      <c r="F81" s="21">
        <f t="shared" ca="1" si="1"/>
        <v>12</v>
      </c>
      <c r="G81" s="99"/>
      <c r="H81" s="100">
        <v>77976</v>
      </c>
      <c r="I81" s="101">
        <v>3</v>
      </c>
    </row>
    <row r="82" spans="1:9" x14ac:dyDescent="0.4">
      <c r="A82" s="96" t="s">
        <v>689</v>
      </c>
      <c r="B82" s="97" t="s">
        <v>155</v>
      </c>
      <c r="C82" s="96" t="s">
        <v>648</v>
      </c>
      <c r="D82" s="96" t="s">
        <v>149</v>
      </c>
      <c r="E82" s="98">
        <v>41386</v>
      </c>
      <c r="F82" s="21">
        <f t="shared" ca="1" si="1"/>
        <v>5</v>
      </c>
      <c r="G82" s="99"/>
      <c r="H82" s="100">
        <v>35753</v>
      </c>
      <c r="I82" s="101">
        <v>5</v>
      </c>
    </row>
    <row r="83" spans="1:9" x14ac:dyDescent="0.4">
      <c r="A83" s="96" t="s">
        <v>492</v>
      </c>
      <c r="B83" s="97" t="s">
        <v>160</v>
      </c>
      <c r="C83" s="96" t="s">
        <v>9</v>
      </c>
      <c r="D83" s="96" t="s">
        <v>141</v>
      </c>
      <c r="E83" s="98">
        <v>42626</v>
      </c>
      <c r="F83" s="21">
        <f t="shared" ca="1" si="1"/>
        <v>1</v>
      </c>
      <c r="G83" s="99" t="s">
        <v>157</v>
      </c>
      <c r="H83" s="100">
        <v>83943</v>
      </c>
      <c r="I83" s="101">
        <v>2</v>
      </c>
    </row>
    <row r="84" spans="1:9" x14ac:dyDescent="0.4">
      <c r="A84" s="96" t="s">
        <v>478</v>
      </c>
      <c r="B84" s="97" t="s">
        <v>152</v>
      </c>
      <c r="C84" s="96" t="s">
        <v>433</v>
      </c>
      <c r="D84" s="96" t="s">
        <v>141</v>
      </c>
      <c r="E84" s="98">
        <v>38556</v>
      </c>
      <c r="F84" s="21">
        <f t="shared" ca="1" si="1"/>
        <v>13</v>
      </c>
      <c r="G84" s="99" t="s">
        <v>142</v>
      </c>
      <c r="H84" s="100">
        <v>59697</v>
      </c>
      <c r="I84" s="101">
        <v>3</v>
      </c>
    </row>
    <row r="85" spans="1:9" x14ac:dyDescent="0.4">
      <c r="A85" s="96" t="s">
        <v>770</v>
      </c>
      <c r="B85" s="97" t="s">
        <v>152</v>
      </c>
      <c r="C85" s="96" t="s">
        <v>722</v>
      </c>
      <c r="D85" s="96" t="s">
        <v>146</v>
      </c>
      <c r="E85" s="98">
        <v>41741</v>
      </c>
      <c r="F85" s="21">
        <f t="shared" ca="1" si="1"/>
        <v>4</v>
      </c>
      <c r="G85" s="99"/>
      <c r="H85" s="100">
        <v>60892</v>
      </c>
      <c r="I85" s="101">
        <v>1</v>
      </c>
    </row>
    <row r="86" spans="1:9" x14ac:dyDescent="0.4">
      <c r="A86" s="96" t="s">
        <v>458</v>
      </c>
      <c r="B86" s="97" t="s">
        <v>148</v>
      </c>
      <c r="C86" s="96" t="s">
        <v>433</v>
      </c>
      <c r="D86" s="96" t="s">
        <v>141</v>
      </c>
      <c r="E86" s="98">
        <v>43163</v>
      </c>
      <c r="F86" s="21">
        <f t="shared" ca="1" si="1"/>
        <v>0</v>
      </c>
      <c r="G86" s="99" t="s">
        <v>145</v>
      </c>
      <c r="H86" s="100">
        <v>99806</v>
      </c>
      <c r="I86" s="101">
        <v>1</v>
      </c>
    </row>
    <row r="87" spans="1:9" x14ac:dyDescent="0.4">
      <c r="A87" s="96" t="s">
        <v>31</v>
      </c>
      <c r="B87" s="97" t="s">
        <v>152</v>
      </c>
      <c r="C87" s="96" t="s">
        <v>164</v>
      </c>
      <c r="D87" s="96" t="s">
        <v>149</v>
      </c>
      <c r="E87" s="98">
        <v>43018</v>
      </c>
      <c r="F87" s="21">
        <f t="shared" ca="1" si="1"/>
        <v>0</v>
      </c>
      <c r="G87" s="99"/>
      <c r="H87" s="100">
        <v>19667</v>
      </c>
      <c r="I87" s="101">
        <v>3</v>
      </c>
    </row>
    <row r="88" spans="1:9" x14ac:dyDescent="0.4">
      <c r="A88" s="96" t="s">
        <v>338</v>
      </c>
      <c r="B88" s="97" t="s">
        <v>152</v>
      </c>
      <c r="C88" s="96" t="s">
        <v>272</v>
      </c>
      <c r="D88" s="96" t="s">
        <v>141</v>
      </c>
      <c r="E88" s="98">
        <v>38025</v>
      </c>
      <c r="F88" s="21">
        <f t="shared" ca="1" si="1"/>
        <v>14</v>
      </c>
      <c r="G88" s="99" t="s">
        <v>161</v>
      </c>
      <c r="H88" s="100">
        <v>121149</v>
      </c>
      <c r="I88" s="101">
        <v>5</v>
      </c>
    </row>
    <row r="89" spans="1:9" x14ac:dyDescent="0.4">
      <c r="A89" s="96" t="s">
        <v>488</v>
      </c>
      <c r="B89" s="97" t="s">
        <v>148</v>
      </c>
      <c r="C89" s="96" t="s">
        <v>9</v>
      </c>
      <c r="D89" s="96" t="s">
        <v>146</v>
      </c>
      <c r="E89" s="98">
        <v>41104</v>
      </c>
      <c r="F89" s="21">
        <f t="shared" ca="1" si="1"/>
        <v>6</v>
      </c>
      <c r="G89" s="99"/>
      <c r="H89" s="100">
        <v>116735</v>
      </c>
      <c r="I89" s="101">
        <v>4</v>
      </c>
    </row>
    <row r="90" spans="1:9" x14ac:dyDescent="0.4">
      <c r="A90" s="96" t="s">
        <v>579</v>
      </c>
      <c r="B90" s="97" t="s">
        <v>155</v>
      </c>
      <c r="C90" s="96" t="s">
        <v>560</v>
      </c>
      <c r="D90" s="96" t="s">
        <v>141</v>
      </c>
      <c r="E90" s="98">
        <v>42717</v>
      </c>
      <c r="F90" s="21">
        <f t="shared" ca="1" si="1"/>
        <v>1</v>
      </c>
      <c r="G90" s="99" t="s">
        <v>157</v>
      </c>
      <c r="H90" s="100">
        <v>116775</v>
      </c>
      <c r="I90" s="101">
        <v>1</v>
      </c>
    </row>
    <row r="91" spans="1:9" x14ac:dyDescent="0.4">
      <c r="A91" s="96" t="s">
        <v>291</v>
      </c>
      <c r="B91" s="97" t="s">
        <v>155</v>
      </c>
      <c r="C91" s="96" t="s">
        <v>272</v>
      </c>
      <c r="D91" s="96" t="s">
        <v>149</v>
      </c>
      <c r="E91" s="98">
        <v>42667</v>
      </c>
      <c r="F91" s="21">
        <f t="shared" ca="1" si="1"/>
        <v>1</v>
      </c>
      <c r="G91" s="99"/>
      <c r="H91" s="100">
        <v>38372</v>
      </c>
      <c r="I91" s="101">
        <v>4</v>
      </c>
    </row>
    <row r="92" spans="1:9" x14ac:dyDescent="0.4">
      <c r="A92" s="102" t="s">
        <v>53</v>
      </c>
      <c r="B92" s="97" t="s">
        <v>139</v>
      </c>
      <c r="C92" s="102" t="s">
        <v>153</v>
      </c>
      <c r="D92" s="102" t="s">
        <v>141</v>
      </c>
      <c r="E92" s="98">
        <v>41797</v>
      </c>
      <c r="F92" s="21">
        <f t="shared" ca="1" si="1"/>
        <v>4</v>
      </c>
      <c r="G92" s="99" t="s">
        <v>157</v>
      </c>
      <c r="H92" s="100">
        <v>78692</v>
      </c>
      <c r="I92" s="101">
        <v>5</v>
      </c>
    </row>
    <row r="93" spans="1:9" x14ac:dyDescent="0.4">
      <c r="A93" s="96" t="s">
        <v>470</v>
      </c>
      <c r="B93" s="97" t="s">
        <v>160</v>
      </c>
      <c r="C93" s="96" t="s">
        <v>433</v>
      </c>
      <c r="D93" s="96" t="s">
        <v>146</v>
      </c>
      <c r="E93" s="98">
        <v>41423</v>
      </c>
      <c r="F93" s="21">
        <f t="shared" ca="1" si="1"/>
        <v>5</v>
      </c>
      <c r="G93" s="99"/>
      <c r="H93" s="100">
        <v>110606</v>
      </c>
      <c r="I93" s="101">
        <v>5</v>
      </c>
    </row>
    <row r="94" spans="1:9" x14ac:dyDescent="0.4">
      <c r="A94" s="96" t="s">
        <v>295</v>
      </c>
      <c r="B94" s="97" t="s">
        <v>148</v>
      </c>
      <c r="C94" s="96" t="s">
        <v>272</v>
      </c>
      <c r="D94" s="96" t="s">
        <v>141</v>
      </c>
      <c r="E94" s="98">
        <v>38291</v>
      </c>
      <c r="F94" s="21">
        <f t="shared" ca="1" si="1"/>
        <v>13</v>
      </c>
      <c r="G94" s="99" t="s">
        <v>157</v>
      </c>
      <c r="H94" s="100">
        <v>109890</v>
      </c>
      <c r="I94" s="101">
        <v>2</v>
      </c>
    </row>
    <row r="95" spans="1:9" x14ac:dyDescent="0.4">
      <c r="A95" s="96" t="s">
        <v>123</v>
      </c>
      <c r="B95" s="97" t="s">
        <v>150</v>
      </c>
      <c r="C95" s="96" t="s">
        <v>9</v>
      </c>
      <c r="D95" s="96" t="s">
        <v>149</v>
      </c>
      <c r="E95" s="98">
        <v>39920</v>
      </c>
      <c r="F95" s="21">
        <f t="shared" ca="1" si="1"/>
        <v>9</v>
      </c>
      <c r="G95" s="99"/>
      <c r="H95" s="100">
        <v>14909</v>
      </c>
      <c r="I95" s="101">
        <v>2</v>
      </c>
    </row>
    <row r="96" spans="1:9" x14ac:dyDescent="0.4">
      <c r="A96" s="96" t="s">
        <v>831</v>
      </c>
      <c r="B96" s="97" t="s">
        <v>155</v>
      </c>
      <c r="C96" s="96" t="s">
        <v>560</v>
      </c>
      <c r="D96" s="96" t="s">
        <v>144</v>
      </c>
      <c r="E96" s="98">
        <v>42259</v>
      </c>
      <c r="F96" s="21">
        <f t="shared" ca="1" si="1"/>
        <v>2</v>
      </c>
      <c r="G96" s="99" t="s">
        <v>157</v>
      </c>
      <c r="H96" s="100">
        <v>34081</v>
      </c>
      <c r="I96" s="101">
        <v>5</v>
      </c>
    </row>
    <row r="97" spans="1:9" x14ac:dyDescent="0.4">
      <c r="A97" s="96" t="s">
        <v>595</v>
      </c>
      <c r="B97" s="97" t="s">
        <v>152</v>
      </c>
      <c r="C97" s="96" t="s">
        <v>560</v>
      </c>
      <c r="D97" s="96" t="s">
        <v>141</v>
      </c>
      <c r="E97" s="98">
        <v>41355</v>
      </c>
      <c r="F97" s="21">
        <f t="shared" ca="1" si="1"/>
        <v>5</v>
      </c>
      <c r="G97" s="99" t="s">
        <v>157</v>
      </c>
      <c r="H97" s="100">
        <v>85644</v>
      </c>
      <c r="I97" s="101">
        <v>3</v>
      </c>
    </row>
    <row r="98" spans="1:9" x14ac:dyDescent="0.4">
      <c r="A98" s="96" t="s">
        <v>477</v>
      </c>
      <c r="B98" s="97" t="s">
        <v>155</v>
      </c>
      <c r="C98" s="96" t="s">
        <v>433</v>
      </c>
      <c r="D98" s="96" t="s">
        <v>141</v>
      </c>
      <c r="E98" s="98">
        <v>38549</v>
      </c>
      <c r="F98" s="21">
        <f t="shared" ca="1" si="1"/>
        <v>13</v>
      </c>
      <c r="G98" s="99" t="s">
        <v>161</v>
      </c>
      <c r="H98" s="100">
        <v>58671</v>
      </c>
      <c r="I98" s="101">
        <v>5</v>
      </c>
    </row>
    <row r="99" spans="1:9" x14ac:dyDescent="0.4">
      <c r="A99" s="96" t="s">
        <v>223</v>
      </c>
      <c r="B99" s="97" t="s">
        <v>152</v>
      </c>
      <c r="C99" s="96" t="s">
        <v>224</v>
      </c>
      <c r="D99" s="96" t="s">
        <v>144</v>
      </c>
      <c r="E99" s="98">
        <v>42277</v>
      </c>
      <c r="F99" s="21">
        <f t="shared" ca="1" si="1"/>
        <v>2</v>
      </c>
      <c r="G99" s="99" t="s">
        <v>157</v>
      </c>
      <c r="H99" s="100">
        <v>28647</v>
      </c>
      <c r="I99" s="101">
        <v>3</v>
      </c>
    </row>
    <row r="100" spans="1:9" x14ac:dyDescent="0.4">
      <c r="A100" s="96" t="s">
        <v>315</v>
      </c>
      <c r="B100" s="97" t="s">
        <v>160</v>
      </c>
      <c r="C100" s="96" t="s">
        <v>272</v>
      </c>
      <c r="D100" s="96" t="s">
        <v>141</v>
      </c>
      <c r="E100" s="98">
        <v>41274</v>
      </c>
      <c r="F100" s="21">
        <f t="shared" ca="1" si="1"/>
        <v>5</v>
      </c>
      <c r="G100" s="99" t="s">
        <v>161</v>
      </c>
      <c r="H100" s="100">
        <v>31496</v>
      </c>
      <c r="I100" s="101">
        <v>4</v>
      </c>
    </row>
    <row r="101" spans="1:9" x14ac:dyDescent="0.4">
      <c r="A101" s="96" t="s">
        <v>419</v>
      </c>
      <c r="B101" s="97" t="s">
        <v>150</v>
      </c>
      <c r="C101" s="96" t="s">
        <v>272</v>
      </c>
      <c r="D101" s="96" t="s">
        <v>146</v>
      </c>
      <c r="E101" s="98">
        <v>41878</v>
      </c>
      <c r="F101" s="21">
        <f t="shared" ca="1" si="1"/>
        <v>3</v>
      </c>
      <c r="G101" s="99"/>
      <c r="H101" s="100">
        <v>108932</v>
      </c>
      <c r="I101" s="101">
        <v>3</v>
      </c>
    </row>
    <row r="102" spans="1:9" x14ac:dyDescent="0.4">
      <c r="A102" s="96" t="s">
        <v>621</v>
      </c>
      <c r="B102" s="97" t="s">
        <v>152</v>
      </c>
      <c r="C102" s="96" t="s">
        <v>560</v>
      </c>
      <c r="D102" s="96" t="s">
        <v>146</v>
      </c>
      <c r="E102" s="98">
        <v>38880</v>
      </c>
      <c r="F102" s="21">
        <f t="shared" ca="1" si="1"/>
        <v>12</v>
      </c>
      <c r="G102" s="99"/>
      <c r="H102" s="100">
        <v>121014</v>
      </c>
      <c r="I102" s="101">
        <v>4</v>
      </c>
    </row>
    <row r="103" spans="1:9" x14ac:dyDescent="0.4">
      <c r="A103" s="96" t="s">
        <v>455</v>
      </c>
      <c r="B103" s="97" t="s">
        <v>139</v>
      </c>
      <c r="C103" s="96" t="s">
        <v>433</v>
      </c>
      <c r="D103" s="96" t="s">
        <v>141</v>
      </c>
      <c r="E103" s="98">
        <v>38755</v>
      </c>
      <c r="F103" s="21">
        <f t="shared" ca="1" si="1"/>
        <v>12</v>
      </c>
      <c r="G103" s="99" t="s">
        <v>161</v>
      </c>
      <c r="H103" s="100">
        <v>70862</v>
      </c>
      <c r="I103" s="101">
        <v>4</v>
      </c>
    </row>
    <row r="104" spans="1:9" x14ac:dyDescent="0.4">
      <c r="A104" s="96" t="s">
        <v>270</v>
      </c>
      <c r="B104" s="97" t="s">
        <v>155</v>
      </c>
      <c r="C104" s="96" t="s">
        <v>263</v>
      </c>
      <c r="D104" s="96" t="s">
        <v>149</v>
      </c>
      <c r="E104" s="98">
        <v>38612</v>
      </c>
      <c r="F104" s="21">
        <f t="shared" ca="1" si="1"/>
        <v>12</v>
      </c>
      <c r="G104" s="99" t="s">
        <v>161</v>
      </c>
      <c r="H104" s="100">
        <v>83511</v>
      </c>
      <c r="I104" s="101">
        <v>5</v>
      </c>
    </row>
    <row r="105" spans="1:9" x14ac:dyDescent="0.4">
      <c r="A105" s="96" t="s">
        <v>614</v>
      </c>
      <c r="B105" s="97" t="s">
        <v>139</v>
      </c>
      <c r="C105" s="96" t="s">
        <v>560</v>
      </c>
      <c r="D105" s="96" t="s">
        <v>146</v>
      </c>
      <c r="E105" s="98">
        <v>42503</v>
      </c>
      <c r="F105" s="21">
        <f t="shared" ca="1" si="1"/>
        <v>2</v>
      </c>
      <c r="G105" s="99"/>
      <c r="H105" s="100">
        <v>77868</v>
      </c>
      <c r="I105" s="101">
        <v>4</v>
      </c>
    </row>
    <row r="106" spans="1:9" x14ac:dyDescent="0.4">
      <c r="A106" s="96" t="s">
        <v>190</v>
      </c>
      <c r="B106" s="97" t="s">
        <v>152</v>
      </c>
      <c r="C106" s="96" t="s">
        <v>188</v>
      </c>
      <c r="D106" s="96" t="s">
        <v>144</v>
      </c>
      <c r="E106" s="98">
        <v>42665</v>
      </c>
      <c r="F106" s="21">
        <f t="shared" ca="1" si="1"/>
        <v>1</v>
      </c>
      <c r="G106" s="99" t="s">
        <v>161</v>
      </c>
      <c r="H106" s="100">
        <v>14202</v>
      </c>
      <c r="I106" s="101">
        <v>4</v>
      </c>
    </row>
    <row r="107" spans="1:9" x14ac:dyDescent="0.4">
      <c r="A107" s="96" t="s">
        <v>667</v>
      </c>
      <c r="B107" s="97" t="s">
        <v>150</v>
      </c>
      <c r="C107" s="96" t="s">
        <v>648</v>
      </c>
      <c r="D107" s="96" t="s">
        <v>149</v>
      </c>
      <c r="E107" s="98">
        <v>38650</v>
      </c>
      <c r="F107" s="21">
        <f t="shared" ca="1" si="1"/>
        <v>12</v>
      </c>
      <c r="G107" s="99"/>
      <c r="H107" s="100">
        <v>20995</v>
      </c>
      <c r="I107" s="101">
        <v>4</v>
      </c>
    </row>
    <row r="108" spans="1:9" x14ac:dyDescent="0.4">
      <c r="A108" s="96" t="s">
        <v>428</v>
      </c>
      <c r="B108" s="97" t="s">
        <v>160</v>
      </c>
      <c r="C108" s="96" t="s">
        <v>425</v>
      </c>
      <c r="D108" s="96" t="s">
        <v>141</v>
      </c>
      <c r="E108" s="98">
        <v>43230</v>
      </c>
      <c r="F108" s="21">
        <f t="shared" ca="1" si="1"/>
        <v>0</v>
      </c>
      <c r="G108" s="99" t="s">
        <v>142</v>
      </c>
      <c r="H108" s="100">
        <v>52866</v>
      </c>
      <c r="I108" s="101">
        <v>3</v>
      </c>
    </row>
    <row r="109" spans="1:9" x14ac:dyDescent="0.4">
      <c r="A109" s="96" t="s">
        <v>296</v>
      </c>
      <c r="B109" s="97" t="s">
        <v>152</v>
      </c>
      <c r="C109" s="96" t="s">
        <v>272</v>
      </c>
      <c r="D109" s="96" t="s">
        <v>146</v>
      </c>
      <c r="E109" s="98">
        <v>40137</v>
      </c>
      <c r="F109" s="21">
        <f t="shared" ca="1" si="1"/>
        <v>8</v>
      </c>
      <c r="G109" s="99"/>
      <c r="H109" s="100">
        <v>77504</v>
      </c>
      <c r="I109" s="101">
        <v>2</v>
      </c>
    </row>
    <row r="110" spans="1:9" x14ac:dyDescent="0.4">
      <c r="A110" s="96" t="s">
        <v>21</v>
      </c>
      <c r="B110" s="97" t="s">
        <v>139</v>
      </c>
      <c r="C110" s="96" t="s">
        <v>163</v>
      </c>
      <c r="D110" s="96" t="s">
        <v>141</v>
      </c>
      <c r="E110" s="98">
        <v>38712</v>
      </c>
      <c r="F110" s="21">
        <f t="shared" ca="1" si="1"/>
        <v>12</v>
      </c>
      <c r="G110" s="99" t="s">
        <v>151</v>
      </c>
      <c r="H110" s="100">
        <v>76194</v>
      </c>
      <c r="I110" s="101">
        <v>1</v>
      </c>
    </row>
    <row r="111" spans="1:9" x14ac:dyDescent="0.4">
      <c r="A111" s="96" t="s">
        <v>412</v>
      </c>
      <c r="B111" s="97" t="s">
        <v>139</v>
      </c>
      <c r="C111" s="96" t="s">
        <v>272</v>
      </c>
      <c r="D111" s="96" t="s">
        <v>141</v>
      </c>
      <c r="E111" s="98">
        <v>38215</v>
      </c>
      <c r="F111" s="21">
        <f t="shared" ca="1" si="1"/>
        <v>13</v>
      </c>
      <c r="G111" s="99" t="s">
        <v>145</v>
      </c>
      <c r="H111" s="100">
        <v>30591</v>
      </c>
      <c r="I111" s="101">
        <v>2</v>
      </c>
    </row>
    <row r="112" spans="1:9" x14ac:dyDescent="0.4">
      <c r="A112" s="96" t="s">
        <v>568</v>
      </c>
      <c r="B112" s="97" t="s">
        <v>155</v>
      </c>
      <c r="C112" s="96" t="s">
        <v>560</v>
      </c>
      <c r="D112" s="96" t="s">
        <v>141</v>
      </c>
      <c r="E112" s="98">
        <v>38288</v>
      </c>
      <c r="F112" s="21">
        <f t="shared" ca="1" si="1"/>
        <v>13</v>
      </c>
      <c r="G112" s="99" t="s">
        <v>151</v>
      </c>
      <c r="H112" s="100">
        <v>62586</v>
      </c>
      <c r="I112" s="101">
        <v>5</v>
      </c>
    </row>
    <row r="113" spans="1:9" x14ac:dyDescent="0.4">
      <c r="A113" s="96" t="s">
        <v>750</v>
      </c>
      <c r="B113" s="97" t="s">
        <v>148</v>
      </c>
      <c r="C113" s="96" t="s">
        <v>722</v>
      </c>
      <c r="D113" s="96" t="s">
        <v>146</v>
      </c>
      <c r="E113" s="98">
        <v>42731</v>
      </c>
      <c r="F113" s="21">
        <f t="shared" ca="1" si="1"/>
        <v>1</v>
      </c>
      <c r="G113" s="99"/>
      <c r="H113" s="100">
        <v>58037</v>
      </c>
      <c r="I113" s="101">
        <v>4</v>
      </c>
    </row>
    <row r="114" spans="1:9" x14ac:dyDescent="0.4">
      <c r="A114" s="96" t="s">
        <v>620</v>
      </c>
      <c r="B114" s="97" t="s">
        <v>148</v>
      </c>
      <c r="C114" s="96" t="s">
        <v>560</v>
      </c>
      <c r="D114" s="96" t="s">
        <v>146</v>
      </c>
      <c r="E114" s="98">
        <v>41079</v>
      </c>
      <c r="F114" s="21">
        <f t="shared" ca="1" si="1"/>
        <v>6</v>
      </c>
      <c r="G114" s="99"/>
      <c r="H114" s="100">
        <v>48911</v>
      </c>
      <c r="I114" s="101">
        <v>2</v>
      </c>
    </row>
    <row r="115" spans="1:9" x14ac:dyDescent="0.4">
      <c r="A115" s="96" t="s">
        <v>274</v>
      </c>
      <c r="B115" s="97" t="s">
        <v>155</v>
      </c>
      <c r="C115" s="96" t="s">
        <v>272</v>
      </c>
      <c r="D115" s="96" t="s">
        <v>141</v>
      </c>
      <c r="E115" s="98">
        <v>43029</v>
      </c>
      <c r="F115" s="21">
        <f t="shared" ca="1" si="1"/>
        <v>0</v>
      </c>
      <c r="G115" s="99" t="s">
        <v>142</v>
      </c>
      <c r="H115" s="100">
        <v>71469</v>
      </c>
      <c r="I115" s="101">
        <v>4</v>
      </c>
    </row>
    <row r="116" spans="1:9" x14ac:dyDescent="0.4">
      <c r="A116" s="96" t="s">
        <v>366</v>
      </c>
      <c r="B116" s="97" t="s">
        <v>155</v>
      </c>
      <c r="C116" s="96" t="s">
        <v>272</v>
      </c>
      <c r="D116" s="96" t="s">
        <v>146</v>
      </c>
      <c r="E116" s="98">
        <v>38085</v>
      </c>
      <c r="F116" s="21">
        <f t="shared" ca="1" si="1"/>
        <v>14</v>
      </c>
      <c r="G116" s="99"/>
      <c r="H116" s="100">
        <v>92151</v>
      </c>
      <c r="I116" s="101">
        <v>5</v>
      </c>
    </row>
    <row r="117" spans="1:9" x14ac:dyDescent="0.4">
      <c r="A117" s="96" t="s">
        <v>514</v>
      </c>
      <c r="B117" s="97" t="s">
        <v>155</v>
      </c>
      <c r="C117" s="96" t="s">
        <v>498</v>
      </c>
      <c r="D117" s="96" t="s">
        <v>149</v>
      </c>
      <c r="E117" s="98">
        <v>38422</v>
      </c>
      <c r="F117" s="21">
        <f t="shared" ca="1" si="1"/>
        <v>13</v>
      </c>
      <c r="G117" s="99"/>
      <c r="H117" s="100">
        <v>53681</v>
      </c>
      <c r="I117" s="101">
        <v>1</v>
      </c>
    </row>
    <row r="118" spans="1:9" x14ac:dyDescent="0.4">
      <c r="A118" s="96" t="s">
        <v>30</v>
      </c>
      <c r="B118" s="97" t="s">
        <v>155</v>
      </c>
      <c r="C118" s="96" t="s">
        <v>163</v>
      </c>
      <c r="D118" s="96" t="s">
        <v>144</v>
      </c>
      <c r="E118" s="98">
        <v>42245</v>
      </c>
      <c r="F118" s="21">
        <f t="shared" ca="1" si="1"/>
        <v>2</v>
      </c>
      <c r="G118" s="99" t="s">
        <v>161</v>
      </c>
      <c r="H118" s="100">
        <v>38718</v>
      </c>
      <c r="I118" s="101">
        <v>1</v>
      </c>
    </row>
    <row r="119" spans="1:9" x14ac:dyDescent="0.4">
      <c r="A119" s="96" t="s">
        <v>629</v>
      </c>
      <c r="B119" s="97" t="s">
        <v>152</v>
      </c>
      <c r="C119" s="96" t="s">
        <v>560</v>
      </c>
      <c r="D119" s="96" t="s">
        <v>144</v>
      </c>
      <c r="E119" s="98">
        <v>38177</v>
      </c>
      <c r="F119" s="21">
        <f t="shared" ca="1" si="1"/>
        <v>14</v>
      </c>
      <c r="G119" s="99" t="s">
        <v>145</v>
      </c>
      <c r="H119" s="100">
        <v>61763</v>
      </c>
      <c r="I119" s="101">
        <v>5</v>
      </c>
    </row>
    <row r="120" spans="1:9" x14ac:dyDescent="0.4">
      <c r="A120" s="96" t="s">
        <v>661</v>
      </c>
      <c r="B120" s="97" t="s">
        <v>148</v>
      </c>
      <c r="C120" s="96" t="s">
        <v>648</v>
      </c>
      <c r="D120" s="96" t="s">
        <v>141</v>
      </c>
      <c r="E120" s="98">
        <v>41227</v>
      </c>
      <c r="F120" s="21">
        <f t="shared" ca="1" si="1"/>
        <v>5</v>
      </c>
      <c r="G120" s="99" t="s">
        <v>161</v>
      </c>
      <c r="H120" s="100">
        <v>60899</v>
      </c>
      <c r="I120" s="101">
        <v>2</v>
      </c>
    </row>
    <row r="121" spans="1:9" x14ac:dyDescent="0.4">
      <c r="A121" s="102" t="s">
        <v>49</v>
      </c>
      <c r="B121" s="97" t="s">
        <v>155</v>
      </c>
      <c r="C121" s="102" t="s">
        <v>153</v>
      </c>
      <c r="D121" s="102" t="s">
        <v>141</v>
      </c>
      <c r="E121" s="98">
        <v>40235</v>
      </c>
      <c r="F121" s="21">
        <f t="shared" ca="1" si="1"/>
        <v>8</v>
      </c>
      <c r="G121" s="99" t="s">
        <v>142</v>
      </c>
      <c r="H121" s="100">
        <v>66623</v>
      </c>
      <c r="I121" s="101">
        <v>4</v>
      </c>
    </row>
    <row r="122" spans="1:9" x14ac:dyDescent="0.4">
      <c r="A122" s="96" t="s">
        <v>448</v>
      </c>
      <c r="B122" s="97" t="s">
        <v>155</v>
      </c>
      <c r="C122" s="96" t="s">
        <v>433</v>
      </c>
      <c r="D122" s="96" t="s">
        <v>141</v>
      </c>
      <c r="E122" s="98">
        <v>37950</v>
      </c>
      <c r="F122" s="21">
        <f t="shared" ca="1" si="1"/>
        <v>14</v>
      </c>
      <c r="G122" s="99" t="s">
        <v>161</v>
      </c>
      <c r="H122" s="100">
        <v>110849</v>
      </c>
      <c r="I122" s="101">
        <v>3</v>
      </c>
    </row>
    <row r="123" spans="1:9" x14ac:dyDescent="0.4">
      <c r="A123" s="96" t="s">
        <v>257</v>
      </c>
      <c r="B123" s="97" t="s">
        <v>148</v>
      </c>
      <c r="C123" s="96" t="s">
        <v>224</v>
      </c>
      <c r="D123" s="96" t="s">
        <v>141</v>
      </c>
      <c r="E123" s="98">
        <v>38175</v>
      </c>
      <c r="F123" s="21">
        <f t="shared" ca="1" si="1"/>
        <v>14</v>
      </c>
      <c r="G123" s="99" t="s">
        <v>161</v>
      </c>
      <c r="H123" s="100">
        <v>111240</v>
      </c>
      <c r="I123" s="101">
        <v>2</v>
      </c>
    </row>
    <row r="124" spans="1:9" x14ac:dyDescent="0.4">
      <c r="A124" s="96" t="s">
        <v>122</v>
      </c>
      <c r="B124" s="97" t="s">
        <v>155</v>
      </c>
      <c r="C124" s="96" t="s">
        <v>9</v>
      </c>
      <c r="D124" s="96" t="s">
        <v>149</v>
      </c>
      <c r="E124" s="98">
        <v>42587</v>
      </c>
      <c r="F124" s="21">
        <f t="shared" ca="1" si="1"/>
        <v>1</v>
      </c>
      <c r="G124" s="99"/>
      <c r="H124" s="100">
        <v>47671</v>
      </c>
      <c r="I124" s="101">
        <v>3</v>
      </c>
    </row>
    <row r="125" spans="1:9" x14ac:dyDescent="0.4">
      <c r="A125" s="96" t="s">
        <v>577</v>
      </c>
      <c r="B125" s="97" t="s">
        <v>139</v>
      </c>
      <c r="C125" s="96" t="s">
        <v>560</v>
      </c>
      <c r="D125" s="96" t="s">
        <v>141</v>
      </c>
      <c r="E125" s="98">
        <v>41992</v>
      </c>
      <c r="F125" s="21">
        <f t="shared" ca="1" si="1"/>
        <v>3</v>
      </c>
      <c r="G125" s="99" t="s">
        <v>142</v>
      </c>
      <c r="H125" s="100">
        <v>33467</v>
      </c>
      <c r="I125" s="101">
        <v>3</v>
      </c>
    </row>
    <row r="126" spans="1:9" x14ac:dyDescent="0.4">
      <c r="A126" s="96" t="s">
        <v>675</v>
      </c>
      <c r="B126" s="97" t="s">
        <v>152</v>
      </c>
      <c r="C126" s="96" t="s">
        <v>648</v>
      </c>
      <c r="D126" s="96" t="s">
        <v>146</v>
      </c>
      <c r="E126" s="98">
        <v>40886</v>
      </c>
      <c r="F126" s="21">
        <f t="shared" ca="1" si="1"/>
        <v>6</v>
      </c>
      <c r="G126" s="99"/>
      <c r="H126" s="100">
        <v>116006</v>
      </c>
      <c r="I126" s="101">
        <v>2</v>
      </c>
    </row>
    <row r="127" spans="1:9" x14ac:dyDescent="0.4">
      <c r="A127" s="96" t="s">
        <v>254</v>
      </c>
      <c r="B127" s="97" t="s">
        <v>160</v>
      </c>
      <c r="C127" s="96" t="s">
        <v>224</v>
      </c>
      <c r="D127" s="96" t="s">
        <v>141</v>
      </c>
      <c r="E127" s="98">
        <v>43270</v>
      </c>
      <c r="F127" s="21">
        <f t="shared" ca="1" si="1"/>
        <v>0</v>
      </c>
      <c r="G127" s="99" t="s">
        <v>142</v>
      </c>
      <c r="H127" s="100">
        <v>87089</v>
      </c>
      <c r="I127" s="101">
        <v>3</v>
      </c>
    </row>
    <row r="128" spans="1:9" x14ac:dyDescent="0.4">
      <c r="A128" s="96" t="s">
        <v>373</v>
      </c>
      <c r="B128" s="97" t="s">
        <v>150</v>
      </c>
      <c r="C128" s="96" t="s">
        <v>272</v>
      </c>
      <c r="D128" s="96" t="s">
        <v>146</v>
      </c>
      <c r="E128" s="98">
        <v>39913</v>
      </c>
      <c r="F128" s="21">
        <f t="shared" ca="1" si="1"/>
        <v>9</v>
      </c>
      <c r="G128" s="99"/>
      <c r="H128" s="100">
        <v>101817</v>
      </c>
      <c r="I128" s="101">
        <v>1</v>
      </c>
    </row>
    <row r="129" spans="1:9" x14ac:dyDescent="0.4">
      <c r="A129" s="96" t="s">
        <v>174</v>
      </c>
      <c r="B129" s="97" t="s">
        <v>152</v>
      </c>
      <c r="C129" s="96" t="s">
        <v>164</v>
      </c>
      <c r="D129" s="96" t="s">
        <v>141</v>
      </c>
      <c r="E129" s="98">
        <v>38599</v>
      </c>
      <c r="F129" s="21">
        <f t="shared" ca="1" si="1"/>
        <v>12</v>
      </c>
      <c r="G129" s="99" t="s">
        <v>161</v>
      </c>
      <c r="H129" s="100">
        <v>43335</v>
      </c>
      <c r="I129" s="101">
        <v>1</v>
      </c>
    </row>
    <row r="130" spans="1:9" x14ac:dyDescent="0.4">
      <c r="A130" s="96" t="s">
        <v>533</v>
      </c>
      <c r="B130" s="97" t="s">
        <v>139</v>
      </c>
      <c r="C130" s="96" t="s">
        <v>498</v>
      </c>
      <c r="D130" s="96" t="s">
        <v>141</v>
      </c>
      <c r="E130" s="98">
        <v>42545</v>
      </c>
      <c r="F130" s="21">
        <f t="shared" ref="F130:F193" ca="1" si="2">DATEDIF(E130,TODAY(),"Y")</f>
        <v>2</v>
      </c>
      <c r="G130" s="99" t="s">
        <v>161</v>
      </c>
      <c r="H130" s="100">
        <v>58604</v>
      </c>
      <c r="I130" s="101">
        <v>1</v>
      </c>
    </row>
    <row r="131" spans="1:9" x14ac:dyDescent="0.4">
      <c r="A131" s="96" t="s">
        <v>572</v>
      </c>
      <c r="B131" s="97" t="s">
        <v>152</v>
      </c>
      <c r="C131" s="96" t="s">
        <v>560</v>
      </c>
      <c r="D131" s="96" t="s">
        <v>146</v>
      </c>
      <c r="E131" s="98">
        <v>42352</v>
      </c>
      <c r="F131" s="21">
        <f t="shared" ca="1" si="2"/>
        <v>2</v>
      </c>
      <c r="G131" s="99"/>
      <c r="H131" s="100">
        <v>98807</v>
      </c>
      <c r="I131" s="101">
        <v>1</v>
      </c>
    </row>
    <row r="132" spans="1:9" x14ac:dyDescent="0.4">
      <c r="A132" s="96" t="s">
        <v>778</v>
      </c>
      <c r="B132" s="97" t="s">
        <v>152</v>
      </c>
      <c r="C132" s="96" t="s">
        <v>722</v>
      </c>
      <c r="D132" s="96" t="s">
        <v>141</v>
      </c>
      <c r="E132" s="98">
        <v>41376</v>
      </c>
      <c r="F132" s="21">
        <f t="shared" ca="1" si="2"/>
        <v>5</v>
      </c>
      <c r="G132" s="99" t="s">
        <v>142</v>
      </c>
      <c r="H132" s="100">
        <v>33723</v>
      </c>
      <c r="I132" s="101">
        <v>3</v>
      </c>
    </row>
    <row r="133" spans="1:9" x14ac:dyDescent="0.4">
      <c r="A133" s="96" t="s">
        <v>186</v>
      </c>
      <c r="B133" s="97" t="s">
        <v>148</v>
      </c>
      <c r="C133" s="96" t="s">
        <v>179</v>
      </c>
      <c r="D133" s="96" t="s">
        <v>144</v>
      </c>
      <c r="E133" s="98">
        <v>42598</v>
      </c>
      <c r="F133" s="21">
        <f t="shared" ca="1" si="2"/>
        <v>1</v>
      </c>
      <c r="G133" s="99" t="s">
        <v>161</v>
      </c>
      <c r="H133" s="100">
        <v>62411</v>
      </c>
      <c r="I133" s="101">
        <v>2</v>
      </c>
    </row>
    <row r="134" spans="1:9" x14ac:dyDescent="0.4">
      <c r="A134" s="96" t="s">
        <v>305</v>
      </c>
      <c r="B134" s="97" t="s">
        <v>160</v>
      </c>
      <c r="C134" s="96" t="s">
        <v>272</v>
      </c>
      <c r="D134" s="96" t="s">
        <v>146</v>
      </c>
      <c r="E134" s="98">
        <v>38693</v>
      </c>
      <c r="F134" s="21">
        <f t="shared" ca="1" si="2"/>
        <v>12</v>
      </c>
      <c r="G134" s="99"/>
      <c r="H134" s="100">
        <v>56484</v>
      </c>
      <c r="I134" s="101">
        <v>2</v>
      </c>
    </row>
    <row r="135" spans="1:9" x14ac:dyDescent="0.4">
      <c r="A135" s="96" t="s">
        <v>409</v>
      </c>
      <c r="B135" s="97" t="s">
        <v>152</v>
      </c>
      <c r="C135" s="96" t="s">
        <v>272</v>
      </c>
      <c r="D135" s="96" t="s">
        <v>141</v>
      </c>
      <c r="E135" s="98">
        <v>41500</v>
      </c>
      <c r="F135" s="21">
        <f t="shared" ca="1" si="2"/>
        <v>4</v>
      </c>
      <c r="G135" s="99" t="s">
        <v>161</v>
      </c>
      <c r="H135" s="100">
        <v>98647</v>
      </c>
      <c r="I135" s="101">
        <v>5</v>
      </c>
    </row>
    <row r="136" spans="1:9" x14ac:dyDescent="0.4">
      <c r="A136" s="96" t="s">
        <v>699</v>
      </c>
      <c r="B136" s="97" t="s">
        <v>152</v>
      </c>
      <c r="C136" s="96" t="s">
        <v>648</v>
      </c>
      <c r="D136" s="96" t="s">
        <v>141</v>
      </c>
      <c r="E136" s="98">
        <v>38500</v>
      </c>
      <c r="F136" s="21">
        <f t="shared" ca="1" si="2"/>
        <v>13</v>
      </c>
      <c r="G136" s="99" t="s">
        <v>145</v>
      </c>
      <c r="H136" s="100">
        <v>61938</v>
      </c>
      <c r="I136" s="101">
        <v>5</v>
      </c>
    </row>
    <row r="137" spans="1:9" x14ac:dyDescent="0.4">
      <c r="A137" s="96" t="s">
        <v>374</v>
      </c>
      <c r="B137" s="97" t="s">
        <v>139</v>
      </c>
      <c r="C137" s="96" t="s">
        <v>272</v>
      </c>
      <c r="D137" s="96" t="s">
        <v>146</v>
      </c>
      <c r="E137" s="98">
        <v>41726</v>
      </c>
      <c r="F137" s="21">
        <f t="shared" ca="1" si="2"/>
        <v>4</v>
      </c>
      <c r="G137" s="99"/>
      <c r="H137" s="100">
        <v>53568</v>
      </c>
      <c r="I137" s="101">
        <v>1</v>
      </c>
    </row>
    <row r="138" spans="1:9" x14ac:dyDescent="0.4">
      <c r="A138" s="96" t="s">
        <v>342</v>
      </c>
      <c r="B138" s="97" t="s">
        <v>152</v>
      </c>
      <c r="C138" s="96" t="s">
        <v>272</v>
      </c>
      <c r="D138" s="96" t="s">
        <v>141</v>
      </c>
      <c r="E138" s="98">
        <v>39487</v>
      </c>
      <c r="F138" s="21">
        <f t="shared" ca="1" si="2"/>
        <v>10</v>
      </c>
      <c r="G138" s="99" t="s">
        <v>142</v>
      </c>
      <c r="H138" s="100">
        <v>39110</v>
      </c>
      <c r="I138" s="101">
        <v>3</v>
      </c>
    </row>
    <row r="139" spans="1:9" x14ac:dyDescent="0.4">
      <c r="A139" s="96" t="s">
        <v>345</v>
      </c>
      <c r="B139" s="97" t="s">
        <v>155</v>
      </c>
      <c r="C139" s="96" t="s">
        <v>272</v>
      </c>
      <c r="D139" s="96" t="s">
        <v>146</v>
      </c>
      <c r="E139" s="98">
        <v>41355</v>
      </c>
      <c r="F139" s="21">
        <f t="shared" ca="1" si="2"/>
        <v>5</v>
      </c>
      <c r="G139" s="99"/>
      <c r="H139" s="100">
        <v>61790</v>
      </c>
      <c r="I139" s="101">
        <v>5</v>
      </c>
    </row>
    <row r="140" spans="1:9" x14ac:dyDescent="0.4">
      <c r="A140" s="96" t="s">
        <v>283</v>
      </c>
      <c r="B140" s="97" t="s">
        <v>160</v>
      </c>
      <c r="C140" s="96" t="s">
        <v>272</v>
      </c>
      <c r="D140" s="96" t="s">
        <v>141</v>
      </c>
      <c r="E140" s="98">
        <v>41565</v>
      </c>
      <c r="F140" s="21">
        <f t="shared" ca="1" si="2"/>
        <v>4</v>
      </c>
      <c r="G140" s="99" t="s">
        <v>142</v>
      </c>
      <c r="H140" s="100">
        <v>55431</v>
      </c>
      <c r="I140" s="101">
        <v>3</v>
      </c>
    </row>
    <row r="141" spans="1:9" x14ac:dyDescent="0.4">
      <c r="A141" s="96" t="s">
        <v>288</v>
      </c>
      <c r="B141" s="97" t="s">
        <v>139</v>
      </c>
      <c r="C141" s="96" t="s">
        <v>272</v>
      </c>
      <c r="D141" s="96" t="s">
        <v>146</v>
      </c>
      <c r="E141" s="98">
        <v>41915</v>
      </c>
      <c r="F141" s="21">
        <f t="shared" ca="1" si="2"/>
        <v>3</v>
      </c>
      <c r="G141" s="99"/>
      <c r="H141" s="100">
        <v>81054</v>
      </c>
      <c r="I141" s="101">
        <v>5</v>
      </c>
    </row>
    <row r="142" spans="1:9" x14ac:dyDescent="0.4">
      <c r="A142" s="96" t="s">
        <v>548</v>
      </c>
      <c r="B142" s="97" t="s">
        <v>155</v>
      </c>
      <c r="C142" s="96" t="s">
        <v>543</v>
      </c>
      <c r="D142" s="96" t="s">
        <v>141</v>
      </c>
      <c r="E142" s="98">
        <v>42838</v>
      </c>
      <c r="F142" s="21">
        <f t="shared" ca="1" si="2"/>
        <v>1</v>
      </c>
      <c r="G142" s="99" t="s">
        <v>142</v>
      </c>
      <c r="H142" s="100">
        <v>93690</v>
      </c>
      <c r="I142" s="101">
        <v>5</v>
      </c>
    </row>
    <row r="143" spans="1:9" x14ac:dyDescent="0.4">
      <c r="A143" s="96" t="s">
        <v>86</v>
      </c>
      <c r="B143" s="97" t="s">
        <v>160</v>
      </c>
      <c r="C143" s="96" t="s">
        <v>164</v>
      </c>
      <c r="D143" s="96" t="s">
        <v>146</v>
      </c>
      <c r="E143" s="98">
        <v>38131</v>
      </c>
      <c r="F143" s="21">
        <f t="shared" ca="1" si="2"/>
        <v>14</v>
      </c>
      <c r="G143" s="99"/>
      <c r="H143" s="100">
        <v>40959</v>
      </c>
      <c r="I143" s="101">
        <v>3</v>
      </c>
    </row>
    <row r="144" spans="1:9" x14ac:dyDescent="0.4">
      <c r="A144" s="96" t="s">
        <v>765</v>
      </c>
      <c r="B144" s="97" t="s">
        <v>150</v>
      </c>
      <c r="C144" s="96" t="s">
        <v>722</v>
      </c>
      <c r="D144" s="96" t="s">
        <v>146</v>
      </c>
      <c r="E144" s="98">
        <v>42427</v>
      </c>
      <c r="F144" s="21">
        <f t="shared" ca="1" si="2"/>
        <v>2</v>
      </c>
      <c r="G144" s="99"/>
      <c r="H144" s="100">
        <v>63828</v>
      </c>
      <c r="I144" s="101">
        <v>1</v>
      </c>
    </row>
    <row r="145" spans="1:9" x14ac:dyDescent="0.4">
      <c r="A145" s="96" t="s">
        <v>710</v>
      </c>
      <c r="B145" s="97" t="s">
        <v>152</v>
      </c>
      <c r="C145" s="96" t="s">
        <v>648</v>
      </c>
      <c r="D145" s="96" t="s">
        <v>141</v>
      </c>
      <c r="E145" s="98">
        <v>41838</v>
      </c>
      <c r="F145" s="21">
        <f t="shared" ca="1" si="2"/>
        <v>4</v>
      </c>
      <c r="G145" s="99" t="s">
        <v>161</v>
      </c>
      <c r="H145" s="100">
        <v>39596</v>
      </c>
      <c r="I145" s="101">
        <v>5</v>
      </c>
    </row>
    <row r="146" spans="1:9" x14ac:dyDescent="0.4">
      <c r="A146" s="96" t="s">
        <v>208</v>
      </c>
      <c r="B146" s="97" t="s">
        <v>150</v>
      </c>
      <c r="C146" s="96" t="s">
        <v>198</v>
      </c>
      <c r="D146" s="96" t="s">
        <v>146</v>
      </c>
      <c r="E146" s="98">
        <v>38435</v>
      </c>
      <c r="F146" s="21">
        <f t="shared" ca="1" si="2"/>
        <v>13</v>
      </c>
      <c r="G146" s="99"/>
      <c r="H146" s="100">
        <v>117410</v>
      </c>
      <c r="I146" s="101">
        <v>4</v>
      </c>
    </row>
    <row r="147" spans="1:9" x14ac:dyDescent="0.4">
      <c r="A147" s="96" t="s">
        <v>178</v>
      </c>
      <c r="B147" s="97" t="s">
        <v>155</v>
      </c>
      <c r="C147" s="96" t="s">
        <v>179</v>
      </c>
      <c r="D147" s="96" t="s">
        <v>141</v>
      </c>
      <c r="E147" s="98">
        <v>41585</v>
      </c>
      <c r="F147" s="21">
        <f t="shared" ca="1" si="2"/>
        <v>4</v>
      </c>
      <c r="G147" s="99" t="s">
        <v>142</v>
      </c>
      <c r="H147" s="100">
        <v>49451</v>
      </c>
      <c r="I147" s="101">
        <v>4</v>
      </c>
    </row>
    <row r="148" spans="1:9" x14ac:dyDescent="0.4">
      <c r="A148" s="96" t="s">
        <v>287</v>
      </c>
      <c r="B148" s="97" t="s">
        <v>150</v>
      </c>
      <c r="C148" s="96" t="s">
        <v>272</v>
      </c>
      <c r="D148" s="96" t="s">
        <v>141</v>
      </c>
      <c r="E148" s="98">
        <v>41548</v>
      </c>
      <c r="F148" s="21">
        <f t="shared" ca="1" si="2"/>
        <v>4</v>
      </c>
      <c r="G148" s="99" t="s">
        <v>161</v>
      </c>
      <c r="H148" s="100">
        <v>80217</v>
      </c>
      <c r="I148" s="101">
        <v>4</v>
      </c>
    </row>
    <row r="149" spans="1:9" x14ac:dyDescent="0.4">
      <c r="A149" s="96" t="s">
        <v>802</v>
      </c>
      <c r="B149" s="97" t="s">
        <v>155</v>
      </c>
      <c r="C149" s="96" t="s">
        <v>722</v>
      </c>
      <c r="D149" s="96" t="s">
        <v>146</v>
      </c>
      <c r="E149" s="98">
        <v>41861</v>
      </c>
      <c r="F149" s="21">
        <f t="shared" ca="1" si="2"/>
        <v>3</v>
      </c>
      <c r="G149" s="99"/>
      <c r="H149" s="100">
        <v>85874</v>
      </c>
      <c r="I149" s="101">
        <v>5</v>
      </c>
    </row>
    <row r="150" spans="1:9" x14ac:dyDescent="0.4">
      <c r="A150" s="96" t="s">
        <v>784</v>
      </c>
      <c r="B150" s="97" t="s">
        <v>152</v>
      </c>
      <c r="C150" s="96" t="s">
        <v>722</v>
      </c>
      <c r="D150" s="96" t="s">
        <v>141</v>
      </c>
      <c r="E150" s="98">
        <v>38118</v>
      </c>
      <c r="F150" s="21">
        <f t="shared" ca="1" si="2"/>
        <v>14</v>
      </c>
      <c r="G150" s="99" t="s">
        <v>145</v>
      </c>
      <c r="H150" s="100">
        <v>87035</v>
      </c>
      <c r="I150" s="101">
        <v>5</v>
      </c>
    </row>
    <row r="151" spans="1:9" x14ac:dyDescent="0.4">
      <c r="A151" s="96" t="s">
        <v>552</v>
      </c>
      <c r="B151" s="97" t="s">
        <v>152</v>
      </c>
      <c r="C151" s="96" t="s">
        <v>543</v>
      </c>
      <c r="D151" s="96" t="s">
        <v>149</v>
      </c>
      <c r="E151" s="98">
        <v>41826</v>
      </c>
      <c r="F151" s="21">
        <f t="shared" ca="1" si="2"/>
        <v>4</v>
      </c>
      <c r="G151" s="99"/>
      <c r="H151" s="100">
        <v>44863</v>
      </c>
      <c r="I151" s="101">
        <v>4</v>
      </c>
    </row>
    <row r="152" spans="1:9" x14ac:dyDescent="0.4">
      <c r="A152" s="96" t="s">
        <v>792</v>
      </c>
      <c r="B152" s="97" t="s">
        <v>160</v>
      </c>
      <c r="C152" s="96" t="s">
        <v>722</v>
      </c>
      <c r="D152" s="96" t="s">
        <v>144</v>
      </c>
      <c r="E152" s="98">
        <v>38146</v>
      </c>
      <c r="F152" s="21">
        <f t="shared" ca="1" si="2"/>
        <v>14</v>
      </c>
      <c r="G152" s="99" t="s">
        <v>157</v>
      </c>
      <c r="H152" s="100">
        <v>62242</v>
      </c>
      <c r="I152" s="101">
        <v>5</v>
      </c>
    </row>
    <row r="153" spans="1:9" x14ac:dyDescent="0.4">
      <c r="A153" s="96" t="s">
        <v>260</v>
      </c>
      <c r="B153" s="97" t="s">
        <v>155</v>
      </c>
      <c r="C153" s="96" t="s">
        <v>224</v>
      </c>
      <c r="D153" s="96" t="s">
        <v>144</v>
      </c>
      <c r="E153" s="98">
        <v>41861</v>
      </c>
      <c r="F153" s="21">
        <f t="shared" ca="1" si="2"/>
        <v>3</v>
      </c>
      <c r="G153" s="99" t="s">
        <v>142</v>
      </c>
      <c r="H153" s="100">
        <v>53345</v>
      </c>
      <c r="I153" s="101">
        <v>5</v>
      </c>
    </row>
    <row r="154" spans="1:9" x14ac:dyDescent="0.4">
      <c r="A154" s="96" t="s">
        <v>33</v>
      </c>
      <c r="B154" s="97" t="s">
        <v>155</v>
      </c>
      <c r="C154" s="96" t="s">
        <v>164</v>
      </c>
      <c r="D154" s="96" t="s">
        <v>141</v>
      </c>
      <c r="E154" s="98">
        <v>42293</v>
      </c>
      <c r="F154" s="21">
        <f t="shared" ca="1" si="2"/>
        <v>2</v>
      </c>
      <c r="G154" s="99" t="s">
        <v>151</v>
      </c>
      <c r="H154" s="100">
        <v>104423</v>
      </c>
      <c r="I154" s="101">
        <v>5</v>
      </c>
    </row>
    <row r="155" spans="1:9" x14ac:dyDescent="0.4">
      <c r="A155" s="96" t="s">
        <v>645</v>
      </c>
      <c r="B155" s="97" t="s">
        <v>155</v>
      </c>
      <c r="C155" s="96" t="s">
        <v>560</v>
      </c>
      <c r="D155" s="96" t="s">
        <v>144</v>
      </c>
      <c r="E155" s="98">
        <v>39342</v>
      </c>
      <c r="F155" s="21">
        <f t="shared" ca="1" si="2"/>
        <v>10</v>
      </c>
      <c r="G155" s="99" t="s">
        <v>157</v>
      </c>
      <c r="H155" s="100">
        <v>16936</v>
      </c>
      <c r="I155" s="101">
        <v>4</v>
      </c>
    </row>
    <row r="156" spans="1:9" x14ac:dyDescent="0.4">
      <c r="A156" s="96" t="s">
        <v>240</v>
      </c>
      <c r="B156" s="97" t="s">
        <v>152</v>
      </c>
      <c r="C156" s="96" t="s">
        <v>224</v>
      </c>
      <c r="D156" s="96" t="s">
        <v>144</v>
      </c>
      <c r="E156" s="98">
        <v>42392</v>
      </c>
      <c r="F156" s="21">
        <f t="shared" ca="1" si="2"/>
        <v>2</v>
      </c>
      <c r="G156" s="99" t="s">
        <v>157</v>
      </c>
      <c r="H156" s="100">
        <v>44327</v>
      </c>
      <c r="I156" s="101">
        <v>2</v>
      </c>
    </row>
    <row r="157" spans="1:9" x14ac:dyDescent="0.4">
      <c r="A157" s="96" t="s">
        <v>819</v>
      </c>
      <c r="B157" s="97" t="s">
        <v>139</v>
      </c>
      <c r="C157" s="96" t="s">
        <v>817</v>
      </c>
      <c r="D157" s="96" t="s">
        <v>146</v>
      </c>
      <c r="E157" s="98">
        <v>42785</v>
      </c>
      <c r="F157" s="21">
        <f t="shared" ca="1" si="2"/>
        <v>1</v>
      </c>
      <c r="G157" s="99"/>
      <c r="H157" s="100">
        <v>115439</v>
      </c>
      <c r="I157" s="101">
        <v>4</v>
      </c>
    </row>
    <row r="158" spans="1:9" x14ac:dyDescent="0.4">
      <c r="A158" s="96" t="s">
        <v>219</v>
      </c>
      <c r="B158" s="97" t="s">
        <v>152</v>
      </c>
      <c r="C158" s="96" t="s">
        <v>218</v>
      </c>
      <c r="D158" s="96" t="s">
        <v>146</v>
      </c>
      <c r="E158" s="98">
        <v>41716</v>
      </c>
      <c r="F158" s="21">
        <f t="shared" ca="1" si="2"/>
        <v>4</v>
      </c>
      <c r="G158" s="99"/>
      <c r="H158" s="100">
        <v>81081</v>
      </c>
      <c r="I158" s="101">
        <v>2</v>
      </c>
    </row>
    <row r="159" spans="1:9" x14ac:dyDescent="0.4">
      <c r="A159" s="96" t="s">
        <v>741</v>
      </c>
      <c r="B159" s="97" t="s">
        <v>152</v>
      </c>
      <c r="C159" s="96" t="s">
        <v>722</v>
      </c>
      <c r="D159" s="96" t="s">
        <v>141</v>
      </c>
      <c r="E159" s="98">
        <v>39049</v>
      </c>
      <c r="F159" s="21">
        <f t="shared" ca="1" si="2"/>
        <v>11</v>
      </c>
      <c r="G159" s="99" t="s">
        <v>157</v>
      </c>
      <c r="H159" s="100">
        <v>67406</v>
      </c>
      <c r="I159" s="101">
        <v>1</v>
      </c>
    </row>
    <row r="160" spans="1:9" x14ac:dyDescent="0.4">
      <c r="A160" s="96" t="s">
        <v>777</v>
      </c>
      <c r="B160" s="97" t="s">
        <v>152</v>
      </c>
      <c r="C160" s="96" t="s">
        <v>722</v>
      </c>
      <c r="D160" s="96" t="s">
        <v>141</v>
      </c>
      <c r="E160" s="98">
        <v>39903</v>
      </c>
      <c r="F160" s="21">
        <f t="shared" ca="1" si="2"/>
        <v>9</v>
      </c>
      <c r="G160" s="99" t="s">
        <v>161</v>
      </c>
      <c r="H160" s="100">
        <v>64814</v>
      </c>
      <c r="I160" s="101">
        <v>3</v>
      </c>
    </row>
    <row r="161" spans="1:9" x14ac:dyDescent="0.4">
      <c r="A161" s="96" t="s">
        <v>404</v>
      </c>
      <c r="B161" s="97" t="s">
        <v>150</v>
      </c>
      <c r="C161" s="96" t="s">
        <v>272</v>
      </c>
      <c r="D161" s="96" t="s">
        <v>146</v>
      </c>
      <c r="E161" s="98">
        <v>39992</v>
      </c>
      <c r="F161" s="21">
        <f t="shared" ca="1" si="2"/>
        <v>9</v>
      </c>
      <c r="G161" s="99"/>
      <c r="H161" s="100">
        <v>86697</v>
      </c>
      <c r="I161" s="101">
        <v>5</v>
      </c>
    </row>
    <row r="162" spans="1:9" x14ac:dyDescent="0.4">
      <c r="A162" s="96" t="s">
        <v>767</v>
      </c>
      <c r="B162" s="97" t="s">
        <v>155</v>
      </c>
      <c r="C162" s="96" t="s">
        <v>722</v>
      </c>
      <c r="D162" s="96" t="s">
        <v>141</v>
      </c>
      <c r="E162" s="98">
        <v>43204</v>
      </c>
      <c r="F162" s="21">
        <f t="shared" ca="1" si="2"/>
        <v>0</v>
      </c>
      <c r="G162" s="99" t="s">
        <v>145</v>
      </c>
      <c r="H162" s="100">
        <v>84753</v>
      </c>
      <c r="I162" s="101">
        <v>3</v>
      </c>
    </row>
    <row r="163" spans="1:9" x14ac:dyDescent="0.4">
      <c r="A163" s="102" t="s">
        <v>43</v>
      </c>
      <c r="B163" s="97" t="s">
        <v>139</v>
      </c>
      <c r="C163" s="102" t="s">
        <v>140</v>
      </c>
      <c r="D163" s="102" t="s">
        <v>146</v>
      </c>
      <c r="E163" s="98">
        <v>41240</v>
      </c>
      <c r="F163" s="21">
        <f t="shared" ca="1" si="2"/>
        <v>5</v>
      </c>
      <c r="G163" s="99"/>
      <c r="H163" s="100">
        <v>57429</v>
      </c>
      <c r="I163" s="101">
        <v>5</v>
      </c>
    </row>
    <row r="164" spans="1:9" x14ac:dyDescent="0.4">
      <c r="A164" s="96" t="s">
        <v>414</v>
      </c>
      <c r="B164" s="97" t="s">
        <v>155</v>
      </c>
      <c r="C164" s="96" t="s">
        <v>272</v>
      </c>
      <c r="D164" s="96" t="s">
        <v>141</v>
      </c>
      <c r="E164" s="98">
        <v>40036</v>
      </c>
      <c r="F164" s="21">
        <f t="shared" ca="1" si="2"/>
        <v>8</v>
      </c>
      <c r="G164" s="99" t="s">
        <v>142</v>
      </c>
      <c r="H164" s="100">
        <v>101488</v>
      </c>
      <c r="I164" s="101">
        <v>3</v>
      </c>
    </row>
    <row r="165" spans="1:9" x14ac:dyDescent="0.4">
      <c r="A165" s="96" t="s">
        <v>715</v>
      </c>
      <c r="B165" s="97" t="s">
        <v>152</v>
      </c>
      <c r="C165" s="96" t="s">
        <v>648</v>
      </c>
      <c r="D165" s="96" t="s">
        <v>146</v>
      </c>
      <c r="E165" s="98">
        <v>38572</v>
      </c>
      <c r="F165" s="21">
        <f t="shared" ca="1" si="2"/>
        <v>12</v>
      </c>
      <c r="G165" s="99"/>
      <c r="H165" s="100">
        <v>74034</v>
      </c>
      <c r="I165" s="101">
        <v>4</v>
      </c>
    </row>
    <row r="166" spans="1:9" x14ac:dyDescent="0.4">
      <c r="A166" s="96" t="s">
        <v>401</v>
      </c>
      <c r="B166" s="97" t="s">
        <v>160</v>
      </c>
      <c r="C166" s="96" t="s">
        <v>272</v>
      </c>
      <c r="D166" s="96" t="s">
        <v>141</v>
      </c>
      <c r="E166" s="98">
        <v>38177</v>
      </c>
      <c r="F166" s="21">
        <f t="shared" ca="1" si="2"/>
        <v>14</v>
      </c>
      <c r="G166" s="99" t="s">
        <v>142</v>
      </c>
      <c r="H166" s="100">
        <v>44834</v>
      </c>
      <c r="I166" s="101">
        <v>4</v>
      </c>
    </row>
    <row r="167" spans="1:9" x14ac:dyDescent="0.4">
      <c r="A167" s="96" t="s">
        <v>76</v>
      </c>
      <c r="B167" s="97" t="s">
        <v>152</v>
      </c>
      <c r="C167" s="96" t="s">
        <v>164</v>
      </c>
      <c r="D167" s="96" t="s">
        <v>141</v>
      </c>
      <c r="E167" s="98">
        <v>42413</v>
      </c>
      <c r="F167" s="21">
        <f t="shared" ca="1" si="2"/>
        <v>2</v>
      </c>
      <c r="G167" s="99" t="s">
        <v>151</v>
      </c>
      <c r="H167" s="100">
        <v>104733</v>
      </c>
      <c r="I167" s="101">
        <v>3</v>
      </c>
    </row>
    <row r="168" spans="1:9" x14ac:dyDescent="0.4">
      <c r="A168" s="96" t="s">
        <v>624</v>
      </c>
      <c r="B168" s="97" t="s">
        <v>152</v>
      </c>
      <c r="C168" s="96" t="s">
        <v>560</v>
      </c>
      <c r="D168" s="96" t="s">
        <v>141</v>
      </c>
      <c r="E168" s="98">
        <v>42531</v>
      </c>
      <c r="F168" s="21">
        <f t="shared" ca="1" si="2"/>
        <v>2</v>
      </c>
      <c r="G168" s="99" t="s">
        <v>151</v>
      </c>
      <c r="H168" s="100">
        <v>79853</v>
      </c>
      <c r="I168" s="101">
        <v>4</v>
      </c>
    </row>
    <row r="169" spans="1:9" x14ac:dyDescent="0.4">
      <c r="A169" s="96" t="s">
        <v>698</v>
      </c>
      <c r="B169" s="97" t="s">
        <v>155</v>
      </c>
      <c r="C169" s="96" t="s">
        <v>648</v>
      </c>
      <c r="D169" s="96" t="s">
        <v>146</v>
      </c>
      <c r="E169" s="98">
        <v>38499</v>
      </c>
      <c r="F169" s="21">
        <f t="shared" ca="1" si="2"/>
        <v>13</v>
      </c>
      <c r="G169" s="99"/>
      <c r="H169" s="100">
        <v>82080</v>
      </c>
      <c r="I169" s="101">
        <v>4</v>
      </c>
    </row>
    <row r="170" spans="1:9" x14ac:dyDescent="0.4">
      <c r="A170" s="96" t="s">
        <v>403</v>
      </c>
      <c r="B170" s="97" t="s">
        <v>155</v>
      </c>
      <c r="C170" s="96" t="s">
        <v>272</v>
      </c>
      <c r="D170" s="96" t="s">
        <v>146</v>
      </c>
      <c r="E170" s="98">
        <v>38548</v>
      </c>
      <c r="F170" s="21">
        <f t="shared" ca="1" si="2"/>
        <v>13</v>
      </c>
      <c r="G170" s="99"/>
      <c r="H170" s="100">
        <v>32144</v>
      </c>
      <c r="I170" s="101">
        <v>4</v>
      </c>
    </row>
    <row r="171" spans="1:9" x14ac:dyDescent="0.4">
      <c r="A171" s="96" t="s">
        <v>324</v>
      </c>
      <c r="B171" s="97" t="s">
        <v>152</v>
      </c>
      <c r="C171" s="96" t="s">
        <v>272</v>
      </c>
      <c r="D171" s="96" t="s">
        <v>149</v>
      </c>
      <c r="E171" s="98">
        <v>39823</v>
      </c>
      <c r="F171" s="21">
        <f t="shared" ca="1" si="2"/>
        <v>9</v>
      </c>
      <c r="G171" s="99"/>
      <c r="H171" s="100">
        <v>12004</v>
      </c>
      <c r="I171" s="101">
        <v>1</v>
      </c>
    </row>
    <row r="172" spans="1:9" x14ac:dyDescent="0.4">
      <c r="A172" s="96" t="s">
        <v>285</v>
      </c>
      <c r="B172" s="97" t="s">
        <v>139</v>
      </c>
      <c r="C172" s="96" t="s">
        <v>272</v>
      </c>
      <c r="D172" s="96" t="s">
        <v>141</v>
      </c>
      <c r="E172" s="98">
        <v>40826</v>
      </c>
      <c r="F172" s="21">
        <f t="shared" ca="1" si="2"/>
        <v>6</v>
      </c>
      <c r="G172" s="99" t="s">
        <v>157</v>
      </c>
      <c r="H172" s="100">
        <v>92759</v>
      </c>
      <c r="I172" s="101">
        <v>4</v>
      </c>
    </row>
    <row r="173" spans="1:9" x14ac:dyDescent="0.4">
      <c r="A173" s="96" t="s">
        <v>549</v>
      </c>
      <c r="B173" s="97" t="s">
        <v>152</v>
      </c>
      <c r="C173" s="96" t="s">
        <v>543</v>
      </c>
      <c r="D173" s="96" t="s">
        <v>144</v>
      </c>
      <c r="E173" s="98">
        <v>41780</v>
      </c>
      <c r="F173" s="21">
        <f t="shared" ca="1" si="2"/>
        <v>4</v>
      </c>
      <c r="G173" s="99" t="s">
        <v>151</v>
      </c>
      <c r="H173" s="100">
        <v>33500</v>
      </c>
      <c r="I173" s="101">
        <v>1</v>
      </c>
    </row>
    <row r="174" spans="1:9" x14ac:dyDescent="0.4">
      <c r="A174" s="96" t="s">
        <v>415</v>
      </c>
      <c r="B174" s="97" t="s">
        <v>152</v>
      </c>
      <c r="C174" s="96" t="s">
        <v>272</v>
      </c>
      <c r="D174" s="96" t="s">
        <v>146</v>
      </c>
      <c r="E174" s="98">
        <v>40414</v>
      </c>
      <c r="F174" s="21">
        <f t="shared" ca="1" si="2"/>
        <v>7</v>
      </c>
      <c r="G174" s="99"/>
      <c r="H174" s="100">
        <v>51273</v>
      </c>
      <c r="I174" s="101">
        <v>4</v>
      </c>
    </row>
    <row r="175" spans="1:9" x14ac:dyDescent="0.4">
      <c r="A175" s="96" t="s">
        <v>97</v>
      </c>
      <c r="B175" s="97" t="s">
        <v>155</v>
      </c>
      <c r="C175" s="96" t="s">
        <v>164</v>
      </c>
      <c r="D175" s="96" t="s">
        <v>141</v>
      </c>
      <c r="E175" s="98">
        <v>42594</v>
      </c>
      <c r="F175" s="21">
        <f t="shared" ca="1" si="2"/>
        <v>1</v>
      </c>
      <c r="G175" s="99" t="s">
        <v>151</v>
      </c>
      <c r="H175" s="100">
        <v>105057</v>
      </c>
      <c r="I175" s="101">
        <v>3</v>
      </c>
    </row>
    <row r="176" spans="1:9" x14ac:dyDescent="0.4">
      <c r="A176" s="96" t="s">
        <v>269</v>
      </c>
      <c r="B176" s="97" t="s">
        <v>152</v>
      </c>
      <c r="C176" s="96" t="s">
        <v>263</v>
      </c>
      <c r="D176" s="96" t="s">
        <v>149</v>
      </c>
      <c r="E176" s="98">
        <v>40039</v>
      </c>
      <c r="F176" s="21">
        <f t="shared" ca="1" si="2"/>
        <v>8</v>
      </c>
      <c r="G176" s="99" t="s">
        <v>142</v>
      </c>
      <c r="H176" s="100">
        <v>114926</v>
      </c>
      <c r="I176" s="101">
        <v>5</v>
      </c>
    </row>
    <row r="177" spans="1:9" x14ac:dyDescent="0.4">
      <c r="A177" s="96" t="s">
        <v>644</v>
      </c>
      <c r="B177" s="97" t="s">
        <v>148</v>
      </c>
      <c r="C177" s="96" t="s">
        <v>560</v>
      </c>
      <c r="D177" s="96" t="s">
        <v>141</v>
      </c>
      <c r="E177" s="98">
        <v>38229</v>
      </c>
      <c r="F177" s="21">
        <f t="shared" ca="1" si="2"/>
        <v>13</v>
      </c>
      <c r="G177" s="99" t="s">
        <v>161</v>
      </c>
      <c r="H177" s="100">
        <v>60750</v>
      </c>
      <c r="I177" s="101">
        <v>4</v>
      </c>
    </row>
    <row r="178" spans="1:9" x14ac:dyDescent="0.4">
      <c r="A178" s="96" t="s">
        <v>391</v>
      </c>
      <c r="B178" s="97" t="s">
        <v>160</v>
      </c>
      <c r="C178" s="96" t="s">
        <v>272</v>
      </c>
      <c r="D178" s="96" t="s">
        <v>141</v>
      </c>
      <c r="E178" s="98">
        <v>41441</v>
      </c>
      <c r="F178" s="21">
        <f t="shared" ca="1" si="2"/>
        <v>5</v>
      </c>
      <c r="G178" s="99" t="s">
        <v>142</v>
      </c>
      <c r="H178" s="100">
        <v>62397</v>
      </c>
      <c r="I178" s="101">
        <v>2</v>
      </c>
    </row>
    <row r="179" spans="1:9" x14ac:dyDescent="0.4">
      <c r="A179" s="96" t="s">
        <v>511</v>
      </c>
      <c r="B179" s="97" t="s">
        <v>160</v>
      </c>
      <c r="C179" s="96" t="s">
        <v>498</v>
      </c>
      <c r="D179" s="96" t="s">
        <v>146</v>
      </c>
      <c r="E179" s="98">
        <v>38014</v>
      </c>
      <c r="F179" s="21">
        <f t="shared" ca="1" si="2"/>
        <v>14</v>
      </c>
      <c r="G179" s="99"/>
      <c r="H179" s="100">
        <v>85496</v>
      </c>
      <c r="I179" s="101">
        <v>4</v>
      </c>
    </row>
    <row r="180" spans="1:9" x14ac:dyDescent="0.4">
      <c r="A180" s="96" t="s">
        <v>688</v>
      </c>
      <c r="B180" s="97" t="s">
        <v>152</v>
      </c>
      <c r="C180" s="96" t="s">
        <v>648</v>
      </c>
      <c r="D180" s="96" t="s">
        <v>141</v>
      </c>
      <c r="E180" s="98">
        <v>41366</v>
      </c>
      <c r="F180" s="21">
        <f t="shared" ca="1" si="2"/>
        <v>5</v>
      </c>
      <c r="G180" s="99" t="s">
        <v>142</v>
      </c>
      <c r="H180" s="100">
        <v>73170</v>
      </c>
      <c r="I180" s="101">
        <v>4</v>
      </c>
    </row>
    <row r="181" spans="1:9" x14ac:dyDescent="0.4">
      <c r="A181" s="96" t="s">
        <v>59</v>
      </c>
      <c r="B181" s="97" t="s">
        <v>152</v>
      </c>
      <c r="C181" s="96" t="s">
        <v>163</v>
      </c>
      <c r="D181" s="96" t="s">
        <v>141</v>
      </c>
      <c r="E181" s="98">
        <v>38307</v>
      </c>
      <c r="F181" s="21">
        <f t="shared" ca="1" si="2"/>
        <v>13</v>
      </c>
      <c r="G181" s="99" t="s">
        <v>157</v>
      </c>
      <c r="H181" s="100">
        <v>64598</v>
      </c>
      <c r="I181" s="101">
        <v>1</v>
      </c>
    </row>
    <row r="182" spans="1:9" x14ac:dyDescent="0.4">
      <c r="A182" s="102" t="s">
        <v>147</v>
      </c>
      <c r="B182" s="97" t="s">
        <v>148</v>
      </c>
      <c r="C182" s="102" t="s">
        <v>140</v>
      </c>
      <c r="D182" s="102" t="s">
        <v>149</v>
      </c>
      <c r="E182" s="98">
        <v>43244</v>
      </c>
      <c r="F182" s="21">
        <f t="shared" ca="1" si="2"/>
        <v>0</v>
      </c>
      <c r="G182" s="99"/>
      <c r="H182" s="100">
        <v>48168</v>
      </c>
      <c r="I182" s="101">
        <v>2</v>
      </c>
    </row>
    <row r="183" spans="1:9" x14ac:dyDescent="0.4">
      <c r="A183" s="96" t="s">
        <v>203</v>
      </c>
      <c r="B183" s="97" t="s">
        <v>160</v>
      </c>
      <c r="C183" s="96" t="s">
        <v>198</v>
      </c>
      <c r="D183" s="96" t="s">
        <v>146</v>
      </c>
      <c r="E183" s="98">
        <v>39760</v>
      </c>
      <c r="F183" s="21">
        <f t="shared" ca="1" si="2"/>
        <v>9</v>
      </c>
      <c r="G183" s="99"/>
      <c r="H183" s="100">
        <v>99077</v>
      </c>
      <c r="I183" s="101">
        <v>2</v>
      </c>
    </row>
    <row r="184" spans="1:9" x14ac:dyDescent="0.4">
      <c r="A184" s="96" t="s">
        <v>670</v>
      </c>
      <c r="B184" s="97" t="s">
        <v>152</v>
      </c>
      <c r="C184" s="96" t="s">
        <v>648</v>
      </c>
      <c r="D184" s="96" t="s">
        <v>141</v>
      </c>
      <c r="E184" s="98">
        <v>43083</v>
      </c>
      <c r="F184" s="21">
        <f t="shared" ca="1" si="2"/>
        <v>0</v>
      </c>
      <c r="G184" s="99" t="s">
        <v>142</v>
      </c>
      <c r="H184" s="100">
        <v>88521</v>
      </c>
      <c r="I184" s="101">
        <v>3</v>
      </c>
    </row>
    <row r="185" spans="1:9" x14ac:dyDescent="0.4">
      <c r="A185" s="96" t="s">
        <v>330</v>
      </c>
      <c r="B185" s="97" t="s">
        <v>155</v>
      </c>
      <c r="C185" s="96" t="s">
        <v>272</v>
      </c>
      <c r="D185" s="96" t="s">
        <v>141</v>
      </c>
      <c r="E185" s="98">
        <v>42363</v>
      </c>
      <c r="F185" s="21">
        <f t="shared" ca="1" si="2"/>
        <v>2</v>
      </c>
      <c r="G185" s="99" t="s">
        <v>161</v>
      </c>
      <c r="H185" s="100">
        <v>47655</v>
      </c>
      <c r="I185" s="101">
        <v>5</v>
      </c>
    </row>
    <row r="186" spans="1:9" x14ac:dyDescent="0.4">
      <c r="A186" s="96" t="s">
        <v>585</v>
      </c>
      <c r="B186" s="97" t="s">
        <v>150</v>
      </c>
      <c r="C186" s="96" t="s">
        <v>560</v>
      </c>
      <c r="D186" s="96" t="s">
        <v>144</v>
      </c>
      <c r="E186" s="98">
        <v>42386</v>
      </c>
      <c r="F186" s="21">
        <f t="shared" ca="1" si="2"/>
        <v>2</v>
      </c>
      <c r="G186" s="99" t="s">
        <v>142</v>
      </c>
      <c r="H186" s="100">
        <v>15944</v>
      </c>
      <c r="I186" s="101">
        <v>1</v>
      </c>
    </row>
    <row r="187" spans="1:9" x14ac:dyDescent="0.4">
      <c r="A187" s="96" t="s">
        <v>375</v>
      </c>
      <c r="B187" s="97" t="s">
        <v>148</v>
      </c>
      <c r="C187" s="96" t="s">
        <v>272</v>
      </c>
      <c r="D187" s="96" t="s">
        <v>146</v>
      </c>
      <c r="E187" s="98">
        <v>41005</v>
      </c>
      <c r="F187" s="21">
        <f t="shared" ca="1" si="2"/>
        <v>6</v>
      </c>
      <c r="G187" s="99"/>
      <c r="H187" s="100">
        <v>108446</v>
      </c>
      <c r="I187" s="101">
        <v>4</v>
      </c>
    </row>
    <row r="188" spans="1:9" x14ac:dyDescent="0.4">
      <c r="A188" s="96" t="s">
        <v>497</v>
      </c>
      <c r="B188" s="97" t="s">
        <v>139</v>
      </c>
      <c r="C188" s="96" t="s">
        <v>498</v>
      </c>
      <c r="D188" s="96" t="s">
        <v>141</v>
      </c>
      <c r="E188" s="98">
        <v>43018</v>
      </c>
      <c r="F188" s="21">
        <f t="shared" ca="1" si="2"/>
        <v>0</v>
      </c>
      <c r="G188" s="99" t="s">
        <v>161</v>
      </c>
      <c r="H188" s="100">
        <v>58307</v>
      </c>
      <c r="I188" s="101">
        <v>2</v>
      </c>
    </row>
    <row r="189" spans="1:9" x14ac:dyDescent="0.4">
      <c r="A189" s="96" t="s">
        <v>761</v>
      </c>
      <c r="B189" s="97" t="s">
        <v>152</v>
      </c>
      <c r="C189" s="96" t="s">
        <v>722</v>
      </c>
      <c r="D189" s="96" t="s">
        <v>144</v>
      </c>
      <c r="E189" s="98">
        <v>41346</v>
      </c>
      <c r="F189" s="21">
        <f t="shared" ca="1" si="2"/>
        <v>5</v>
      </c>
      <c r="G189" s="99" t="s">
        <v>157</v>
      </c>
      <c r="H189" s="100">
        <v>15161</v>
      </c>
      <c r="I189" s="101">
        <v>4</v>
      </c>
    </row>
    <row r="190" spans="1:9" x14ac:dyDescent="0.4">
      <c r="A190" s="96" t="s">
        <v>344</v>
      </c>
      <c r="B190" s="97" t="s">
        <v>152</v>
      </c>
      <c r="C190" s="96" t="s">
        <v>272</v>
      </c>
      <c r="D190" s="96" t="s">
        <v>146</v>
      </c>
      <c r="E190" s="98">
        <v>43172</v>
      </c>
      <c r="F190" s="21">
        <f t="shared" ca="1" si="2"/>
        <v>0</v>
      </c>
      <c r="G190" s="99"/>
      <c r="H190" s="100">
        <v>43457</v>
      </c>
      <c r="I190" s="101">
        <v>3</v>
      </c>
    </row>
    <row r="191" spans="1:9" x14ac:dyDescent="0.4">
      <c r="A191" s="96" t="s">
        <v>735</v>
      </c>
      <c r="B191" s="97" t="s">
        <v>152</v>
      </c>
      <c r="C191" s="96" t="s">
        <v>722</v>
      </c>
      <c r="D191" s="96" t="s">
        <v>146</v>
      </c>
      <c r="E191" s="98">
        <v>42328</v>
      </c>
      <c r="F191" s="21">
        <f t="shared" ca="1" si="2"/>
        <v>2</v>
      </c>
      <c r="G191" s="99"/>
      <c r="H191" s="100">
        <v>108984</v>
      </c>
      <c r="I191" s="101">
        <v>3</v>
      </c>
    </row>
    <row r="192" spans="1:9" x14ac:dyDescent="0.4">
      <c r="A192" s="96" t="s">
        <v>616</v>
      </c>
      <c r="B192" s="97" t="s">
        <v>152</v>
      </c>
      <c r="C192" s="96" t="s">
        <v>560</v>
      </c>
      <c r="D192" s="96" t="s">
        <v>141</v>
      </c>
      <c r="E192" s="98">
        <v>41796</v>
      </c>
      <c r="F192" s="21">
        <f t="shared" ca="1" si="2"/>
        <v>4</v>
      </c>
      <c r="G192" s="99" t="s">
        <v>151</v>
      </c>
      <c r="H192" s="100">
        <v>62249</v>
      </c>
      <c r="I192" s="101">
        <v>4</v>
      </c>
    </row>
    <row r="193" spans="1:9" x14ac:dyDescent="0.4">
      <c r="A193" s="96" t="s">
        <v>557</v>
      </c>
      <c r="B193" s="97" t="s">
        <v>152</v>
      </c>
      <c r="C193" s="96" t="s">
        <v>543</v>
      </c>
      <c r="D193" s="96" t="s">
        <v>141</v>
      </c>
      <c r="E193" s="98">
        <v>41854</v>
      </c>
      <c r="F193" s="21">
        <f t="shared" ca="1" si="2"/>
        <v>4</v>
      </c>
      <c r="G193" s="99" t="s">
        <v>142</v>
      </c>
      <c r="H193" s="100">
        <v>55269</v>
      </c>
      <c r="I193" s="101">
        <v>3</v>
      </c>
    </row>
    <row r="194" spans="1:9" x14ac:dyDescent="0.4">
      <c r="A194" s="96" t="s">
        <v>252</v>
      </c>
      <c r="B194" s="97" t="s">
        <v>155</v>
      </c>
      <c r="C194" s="96" t="s">
        <v>224</v>
      </c>
      <c r="D194" s="96" t="s">
        <v>141</v>
      </c>
      <c r="E194" s="98">
        <v>42492</v>
      </c>
      <c r="F194" s="21">
        <f t="shared" ref="F194:F257" ca="1" si="3">DATEDIF(E194,TODAY(),"Y")</f>
        <v>2</v>
      </c>
      <c r="G194" s="99" t="s">
        <v>151</v>
      </c>
      <c r="H194" s="100">
        <v>44064</v>
      </c>
      <c r="I194" s="101">
        <v>4</v>
      </c>
    </row>
    <row r="195" spans="1:9" x14ac:dyDescent="0.4">
      <c r="A195" s="96" t="s">
        <v>248</v>
      </c>
      <c r="B195" s="97" t="s">
        <v>152</v>
      </c>
      <c r="C195" s="96" t="s">
        <v>224</v>
      </c>
      <c r="D195" s="96" t="s">
        <v>141</v>
      </c>
      <c r="E195" s="98">
        <v>42459</v>
      </c>
      <c r="F195" s="21">
        <f t="shared" ca="1" si="3"/>
        <v>2</v>
      </c>
      <c r="G195" s="99" t="s">
        <v>142</v>
      </c>
      <c r="H195" s="100">
        <v>86103</v>
      </c>
      <c r="I195" s="101">
        <v>5</v>
      </c>
    </row>
    <row r="196" spans="1:9" x14ac:dyDescent="0.4">
      <c r="A196" s="96" t="s">
        <v>462</v>
      </c>
      <c r="B196" s="97" t="s">
        <v>155</v>
      </c>
      <c r="C196" s="96" t="s">
        <v>433</v>
      </c>
      <c r="D196" s="96" t="s">
        <v>144</v>
      </c>
      <c r="E196" s="98">
        <v>42444</v>
      </c>
      <c r="F196" s="21">
        <f t="shared" ca="1" si="3"/>
        <v>2</v>
      </c>
      <c r="G196" s="99" t="s">
        <v>161</v>
      </c>
      <c r="H196" s="100">
        <v>27054</v>
      </c>
      <c r="I196" s="101">
        <v>3</v>
      </c>
    </row>
    <row r="197" spans="1:9" x14ac:dyDescent="0.4">
      <c r="A197" s="96" t="s">
        <v>562</v>
      </c>
      <c r="B197" s="97" t="s">
        <v>139</v>
      </c>
      <c r="C197" s="96" t="s">
        <v>560</v>
      </c>
      <c r="D197" s="96" t="s">
        <v>141</v>
      </c>
      <c r="E197" s="98">
        <v>37914</v>
      </c>
      <c r="F197" s="21">
        <f t="shared" ca="1" si="3"/>
        <v>14</v>
      </c>
      <c r="G197" s="99" t="s">
        <v>151</v>
      </c>
      <c r="H197" s="100">
        <v>30875</v>
      </c>
      <c r="I197" s="101">
        <v>3</v>
      </c>
    </row>
    <row r="198" spans="1:9" x14ac:dyDescent="0.4">
      <c r="A198" s="96" t="s">
        <v>91</v>
      </c>
      <c r="B198" s="97" t="s">
        <v>150</v>
      </c>
      <c r="C198" s="96" t="s">
        <v>164</v>
      </c>
      <c r="D198" s="96" t="s">
        <v>141</v>
      </c>
      <c r="E198" s="98">
        <v>41472</v>
      </c>
      <c r="F198" s="21">
        <f t="shared" ca="1" si="3"/>
        <v>5</v>
      </c>
      <c r="G198" s="99" t="s">
        <v>142</v>
      </c>
      <c r="H198" s="100">
        <v>91652</v>
      </c>
      <c r="I198" s="101">
        <v>5</v>
      </c>
    </row>
    <row r="199" spans="1:9" x14ac:dyDescent="0.4">
      <c r="A199" s="96" t="s">
        <v>697</v>
      </c>
      <c r="B199" s="97" t="s">
        <v>155</v>
      </c>
      <c r="C199" s="96" t="s">
        <v>648</v>
      </c>
      <c r="D199" s="96" t="s">
        <v>144</v>
      </c>
      <c r="E199" s="98">
        <v>41068</v>
      </c>
      <c r="F199" s="21">
        <f t="shared" ca="1" si="3"/>
        <v>6</v>
      </c>
      <c r="G199" s="99" t="s">
        <v>161</v>
      </c>
      <c r="H199" s="100">
        <v>57699</v>
      </c>
      <c r="I199" s="101">
        <v>2</v>
      </c>
    </row>
    <row r="200" spans="1:9" x14ac:dyDescent="0.4">
      <c r="A200" s="96" t="s">
        <v>319</v>
      </c>
      <c r="B200" s="97" t="s">
        <v>152</v>
      </c>
      <c r="C200" s="96" t="s">
        <v>272</v>
      </c>
      <c r="D200" s="96" t="s">
        <v>141</v>
      </c>
      <c r="E200" s="98">
        <v>40906</v>
      </c>
      <c r="F200" s="21">
        <f t="shared" ca="1" si="3"/>
        <v>6</v>
      </c>
      <c r="G200" s="99" t="s">
        <v>161</v>
      </c>
      <c r="H200" s="100">
        <v>43727</v>
      </c>
      <c r="I200" s="101">
        <v>2</v>
      </c>
    </row>
    <row r="201" spans="1:9" x14ac:dyDescent="0.4">
      <c r="A201" s="96" t="s">
        <v>337</v>
      </c>
      <c r="B201" s="97" t="s">
        <v>148</v>
      </c>
      <c r="C201" s="96" t="s">
        <v>272</v>
      </c>
      <c r="D201" s="96" t="s">
        <v>146</v>
      </c>
      <c r="E201" s="98">
        <v>38020</v>
      </c>
      <c r="F201" s="21">
        <f t="shared" ca="1" si="3"/>
        <v>14</v>
      </c>
      <c r="G201" s="99"/>
      <c r="H201" s="100">
        <v>103829</v>
      </c>
      <c r="I201" s="101">
        <v>1</v>
      </c>
    </row>
    <row r="202" spans="1:9" x14ac:dyDescent="0.4">
      <c r="A202" s="96" t="s">
        <v>215</v>
      </c>
      <c r="B202" s="97" t="s">
        <v>155</v>
      </c>
      <c r="C202" s="96" t="s">
        <v>198</v>
      </c>
      <c r="D202" s="96" t="s">
        <v>146</v>
      </c>
      <c r="E202" s="98">
        <v>41117</v>
      </c>
      <c r="F202" s="21">
        <f t="shared" ca="1" si="3"/>
        <v>6</v>
      </c>
      <c r="G202" s="99"/>
      <c r="H202" s="100">
        <v>102627</v>
      </c>
      <c r="I202" s="101">
        <v>1</v>
      </c>
    </row>
    <row r="203" spans="1:9" x14ac:dyDescent="0.4">
      <c r="A203" s="96" t="s">
        <v>386</v>
      </c>
      <c r="B203" s="97" t="s">
        <v>160</v>
      </c>
      <c r="C203" s="96" t="s">
        <v>272</v>
      </c>
      <c r="D203" s="96" t="s">
        <v>141</v>
      </c>
      <c r="E203" s="98">
        <v>38506</v>
      </c>
      <c r="F203" s="21">
        <f t="shared" ca="1" si="3"/>
        <v>13</v>
      </c>
      <c r="G203" s="99" t="s">
        <v>142</v>
      </c>
      <c r="H203" s="100">
        <v>54081</v>
      </c>
      <c r="I203" s="101">
        <v>3</v>
      </c>
    </row>
    <row r="204" spans="1:9" x14ac:dyDescent="0.4">
      <c r="A204" s="96" t="s">
        <v>459</v>
      </c>
      <c r="B204" s="97" t="s">
        <v>152</v>
      </c>
      <c r="C204" s="96" t="s">
        <v>433</v>
      </c>
      <c r="D204" s="96" t="s">
        <v>141</v>
      </c>
      <c r="E204" s="98">
        <v>41351</v>
      </c>
      <c r="F204" s="21">
        <f t="shared" ca="1" si="3"/>
        <v>5</v>
      </c>
      <c r="G204" s="99" t="s">
        <v>157</v>
      </c>
      <c r="H204" s="100">
        <v>90342</v>
      </c>
      <c r="I204" s="101">
        <v>2</v>
      </c>
    </row>
    <row r="205" spans="1:9" x14ac:dyDescent="0.4">
      <c r="A205" s="96" t="s">
        <v>650</v>
      </c>
      <c r="B205" s="97" t="s">
        <v>152</v>
      </c>
      <c r="C205" s="96" t="s">
        <v>648</v>
      </c>
      <c r="D205" s="96" t="s">
        <v>141</v>
      </c>
      <c r="E205" s="98">
        <v>43002</v>
      </c>
      <c r="F205" s="21">
        <f t="shared" ca="1" si="3"/>
        <v>0</v>
      </c>
      <c r="G205" s="99" t="s">
        <v>142</v>
      </c>
      <c r="H205" s="100">
        <v>74021</v>
      </c>
      <c r="I205" s="101">
        <v>1</v>
      </c>
    </row>
    <row r="206" spans="1:9" x14ac:dyDescent="0.4">
      <c r="A206" s="96" t="s">
        <v>567</v>
      </c>
      <c r="B206" s="97" t="s">
        <v>139</v>
      </c>
      <c r="C206" s="96" t="s">
        <v>560</v>
      </c>
      <c r="D206" s="96" t="s">
        <v>146</v>
      </c>
      <c r="E206" s="98">
        <v>43056</v>
      </c>
      <c r="F206" s="21">
        <f t="shared" ca="1" si="3"/>
        <v>0</v>
      </c>
      <c r="G206" s="99"/>
      <c r="H206" s="100">
        <v>81743</v>
      </c>
      <c r="I206" s="101">
        <v>2</v>
      </c>
    </row>
    <row r="207" spans="1:9" x14ac:dyDescent="0.4">
      <c r="A207" s="96" t="s">
        <v>22</v>
      </c>
      <c r="B207" s="97" t="s">
        <v>139</v>
      </c>
      <c r="C207" s="96" t="s">
        <v>163</v>
      </c>
      <c r="D207" s="96" t="s">
        <v>144</v>
      </c>
      <c r="E207" s="98">
        <v>40944</v>
      </c>
      <c r="F207" s="21">
        <f t="shared" ca="1" si="3"/>
        <v>6</v>
      </c>
      <c r="G207" s="99" t="s">
        <v>142</v>
      </c>
      <c r="H207" s="100">
        <v>14884</v>
      </c>
      <c r="I207" s="101">
        <v>1</v>
      </c>
    </row>
    <row r="208" spans="1:9" x14ac:dyDescent="0.4">
      <c r="A208" s="96" t="s">
        <v>93</v>
      </c>
      <c r="B208" s="97" t="s">
        <v>155</v>
      </c>
      <c r="C208" s="96" t="s">
        <v>164</v>
      </c>
      <c r="D208" s="96" t="s">
        <v>141</v>
      </c>
      <c r="E208" s="98">
        <v>39269</v>
      </c>
      <c r="F208" s="21">
        <f t="shared" ca="1" si="3"/>
        <v>11</v>
      </c>
      <c r="G208" s="99" t="s">
        <v>151</v>
      </c>
      <c r="H208" s="100">
        <v>84767</v>
      </c>
      <c r="I208" s="101">
        <v>2</v>
      </c>
    </row>
    <row r="209" spans="1:9" x14ac:dyDescent="0.4">
      <c r="A209" s="96" t="s">
        <v>416</v>
      </c>
      <c r="B209" s="97" t="s">
        <v>150</v>
      </c>
      <c r="C209" s="96" t="s">
        <v>272</v>
      </c>
      <c r="D209" s="96" t="s">
        <v>141</v>
      </c>
      <c r="E209" s="98">
        <v>40414</v>
      </c>
      <c r="F209" s="21">
        <f t="shared" ca="1" si="3"/>
        <v>7</v>
      </c>
      <c r="G209" s="99" t="s">
        <v>145</v>
      </c>
      <c r="H209" s="100">
        <v>95526</v>
      </c>
      <c r="I209" s="101">
        <v>1</v>
      </c>
    </row>
    <row r="210" spans="1:9" x14ac:dyDescent="0.4">
      <c r="A210" s="96" t="s">
        <v>74</v>
      </c>
      <c r="B210" s="97" t="s">
        <v>155</v>
      </c>
      <c r="C210" s="96" t="s">
        <v>164</v>
      </c>
      <c r="D210" s="96" t="s">
        <v>141</v>
      </c>
      <c r="E210" s="98">
        <v>41308</v>
      </c>
      <c r="F210" s="21">
        <f t="shared" ca="1" si="3"/>
        <v>5</v>
      </c>
      <c r="G210" s="99" t="s">
        <v>142</v>
      </c>
      <c r="H210" s="100">
        <v>43079</v>
      </c>
      <c r="I210" s="101">
        <v>5</v>
      </c>
    </row>
    <row r="211" spans="1:9" x14ac:dyDescent="0.4">
      <c r="A211" s="96" t="s">
        <v>512</v>
      </c>
      <c r="B211" s="97" t="s">
        <v>148</v>
      </c>
      <c r="C211" s="96" t="s">
        <v>498</v>
      </c>
      <c r="D211" s="96" t="s">
        <v>146</v>
      </c>
      <c r="E211" s="98">
        <v>41709</v>
      </c>
      <c r="F211" s="21">
        <f t="shared" ca="1" si="3"/>
        <v>4</v>
      </c>
      <c r="G211" s="99"/>
      <c r="H211" s="100">
        <v>90059</v>
      </c>
      <c r="I211" s="101">
        <v>2</v>
      </c>
    </row>
    <row r="212" spans="1:9" x14ac:dyDescent="0.4">
      <c r="A212" s="96" t="s">
        <v>827</v>
      </c>
      <c r="B212" s="97" t="s">
        <v>150</v>
      </c>
      <c r="C212" s="96" t="s">
        <v>823</v>
      </c>
      <c r="D212" s="96" t="s">
        <v>149</v>
      </c>
      <c r="E212" s="98">
        <v>42636</v>
      </c>
      <c r="F212" s="21">
        <f t="shared" ca="1" si="3"/>
        <v>1</v>
      </c>
      <c r="G212" s="99"/>
      <c r="H212" s="100">
        <v>25709</v>
      </c>
      <c r="I212" s="101">
        <v>1</v>
      </c>
    </row>
    <row r="213" spans="1:9" x14ac:dyDescent="0.4">
      <c r="A213" s="96" t="s">
        <v>192</v>
      </c>
      <c r="B213" s="97" t="s">
        <v>155</v>
      </c>
      <c r="C213" s="96" t="s">
        <v>188</v>
      </c>
      <c r="D213" s="96" t="s">
        <v>141</v>
      </c>
      <c r="E213" s="98">
        <v>38342</v>
      </c>
      <c r="F213" s="21">
        <f t="shared" ca="1" si="3"/>
        <v>13</v>
      </c>
      <c r="G213" s="99" t="s">
        <v>142</v>
      </c>
      <c r="H213" s="100">
        <v>67311</v>
      </c>
      <c r="I213" s="101">
        <v>2</v>
      </c>
    </row>
    <row r="214" spans="1:9" x14ac:dyDescent="0.4">
      <c r="A214" s="96" t="s">
        <v>641</v>
      </c>
      <c r="B214" s="97" t="s">
        <v>139</v>
      </c>
      <c r="C214" s="96" t="s">
        <v>560</v>
      </c>
      <c r="D214" s="96" t="s">
        <v>146</v>
      </c>
      <c r="E214" s="98">
        <v>42976</v>
      </c>
      <c r="F214" s="21">
        <f t="shared" ca="1" si="3"/>
        <v>0</v>
      </c>
      <c r="G214" s="99"/>
      <c r="H214" s="100">
        <v>68634</v>
      </c>
      <c r="I214" s="101">
        <v>4</v>
      </c>
    </row>
    <row r="215" spans="1:9" x14ac:dyDescent="0.4">
      <c r="A215" s="96" t="s">
        <v>651</v>
      </c>
      <c r="B215" s="97" t="s">
        <v>155</v>
      </c>
      <c r="C215" s="96" t="s">
        <v>648</v>
      </c>
      <c r="D215" s="96" t="s">
        <v>149</v>
      </c>
      <c r="E215" s="98">
        <v>41551</v>
      </c>
      <c r="F215" s="21">
        <f t="shared" ca="1" si="3"/>
        <v>4</v>
      </c>
      <c r="G215" s="99"/>
      <c r="H215" s="100">
        <v>49664</v>
      </c>
      <c r="I215" s="101">
        <v>4</v>
      </c>
    </row>
    <row r="216" spans="1:9" x14ac:dyDescent="0.4">
      <c r="A216" s="96" t="s">
        <v>506</v>
      </c>
      <c r="B216" s="97" t="s">
        <v>152</v>
      </c>
      <c r="C216" s="96" t="s">
        <v>498</v>
      </c>
      <c r="D216" s="96" t="s">
        <v>141</v>
      </c>
      <c r="E216" s="98">
        <v>40900</v>
      </c>
      <c r="F216" s="21">
        <f t="shared" ca="1" si="3"/>
        <v>6</v>
      </c>
      <c r="G216" s="99" t="s">
        <v>142</v>
      </c>
      <c r="H216" s="100">
        <v>63531</v>
      </c>
      <c r="I216" s="101">
        <v>4</v>
      </c>
    </row>
    <row r="217" spans="1:9" x14ac:dyDescent="0.4">
      <c r="A217" s="96" t="s">
        <v>619</v>
      </c>
      <c r="B217" s="97" t="s">
        <v>152</v>
      </c>
      <c r="C217" s="96" t="s">
        <v>560</v>
      </c>
      <c r="D217" s="96" t="s">
        <v>141</v>
      </c>
      <c r="E217" s="98">
        <v>41073</v>
      </c>
      <c r="F217" s="21">
        <f t="shared" ca="1" si="3"/>
        <v>6</v>
      </c>
      <c r="G217" s="99" t="s">
        <v>145</v>
      </c>
      <c r="H217" s="100">
        <v>32859</v>
      </c>
      <c r="I217" s="101">
        <v>4</v>
      </c>
    </row>
    <row r="218" spans="1:9" x14ac:dyDescent="0.4">
      <c r="A218" s="96" t="s">
        <v>321</v>
      </c>
      <c r="B218" s="97" t="s">
        <v>155</v>
      </c>
      <c r="C218" s="96" t="s">
        <v>272</v>
      </c>
      <c r="D218" s="96" t="s">
        <v>144</v>
      </c>
      <c r="E218" s="98">
        <v>38362</v>
      </c>
      <c r="F218" s="21">
        <f t="shared" ca="1" si="3"/>
        <v>13</v>
      </c>
      <c r="G218" s="99" t="s">
        <v>161</v>
      </c>
      <c r="H218" s="100">
        <v>65057</v>
      </c>
      <c r="I218" s="101">
        <v>1</v>
      </c>
    </row>
    <row r="219" spans="1:9" x14ac:dyDescent="0.4">
      <c r="A219" s="96" t="s">
        <v>617</v>
      </c>
      <c r="B219" s="97" t="s">
        <v>155</v>
      </c>
      <c r="C219" s="96" t="s">
        <v>560</v>
      </c>
      <c r="D219" s="96" t="s">
        <v>141</v>
      </c>
      <c r="E219" s="98">
        <v>42908</v>
      </c>
      <c r="F219" s="21">
        <f t="shared" ca="1" si="3"/>
        <v>1</v>
      </c>
      <c r="G219" s="99" t="s">
        <v>145</v>
      </c>
      <c r="H219" s="100">
        <v>73575</v>
      </c>
      <c r="I219" s="101">
        <v>5</v>
      </c>
    </row>
    <row r="220" spans="1:9" x14ac:dyDescent="0.4">
      <c r="A220" s="96" t="s">
        <v>490</v>
      </c>
      <c r="B220" s="97" t="s">
        <v>150</v>
      </c>
      <c r="C220" s="96" t="s">
        <v>9</v>
      </c>
      <c r="D220" s="96" t="s">
        <v>141</v>
      </c>
      <c r="E220" s="98">
        <v>38559</v>
      </c>
      <c r="F220" s="21">
        <f t="shared" ca="1" si="3"/>
        <v>13</v>
      </c>
      <c r="G220" s="99" t="s">
        <v>161</v>
      </c>
      <c r="H220" s="100">
        <v>92354</v>
      </c>
      <c r="I220" s="101">
        <v>5</v>
      </c>
    </row>
    <row r="221" spans="1:9" x14ac:dyDescent="0.4">
      <c r="A221" s="96" t="s">
        <v>300</v>
      </c>
      <c r="B221" s="97" t="s">
        <v>155</v>
      </c>
      <c r="C221" s="96" t="s">
        <v>272</v>
      </c>
      <c r="D221" s="96" t="s">
        <v>141</v>
      </c>
      <c r="E221" s="98">
        <v>41611</v>
      </c>
      <c r="F221" s="21">
        <f t="shared" ca="1" si="3"/>
        <v>4</v>
      </c>
      <c r="G221" s="99" t="s">
        <v>161</v>
      </c>
      <c r="H221" s="100">
        <v>33359</v>
      </c>
      <c r="I221" s="101">
        <v>2</v>
      </c>
    </row>
    <row r="222" spans="1:9" x14ac:dyDescent="0.4">
      <c r="A222" s="96" t="s">
        <v>583</v>
      </c>
      <c r="B222" s="97" t="s">
        <v>152</v>
      </c>
      <c r="C222" s="96" t="s">
        <v>560</v>
      </c>
      <c r="D222" s="96" t="s">
        <v>141</v>
      </c>
      <c r="E222" s="98">
        <v>40908</v>
      </c>
      <c r="F222" s="21">
        <f t="shared" ca="1" si="3"/>
        <v>6</v>
      </c>
      <c r="G222" s="99" t="s">
        <v>142</v>
      </c>
      <c r="H222" s="100">
        <v>85415</v>
      </c>
      <c r="I222" s="101">
        <v>1</v>
      </c>
    </row>
    <row r="223" spans="1:9" x14ac:dyDescent="0.4">
      <c r="A223" s="96" t="s">
        <v>584</v>
      </c>
      <c r="B223" s="97" t="s">
        <v>139</v>
      </c>
      <c r="C223" s="96" t="s">
        <v>560</v>
      </c>
      <c r="D223" s="96" t="s">
        <v>146</v>
      </c>
      <c r="E223" s="98">
        <v>40921</v>
      </c>
      <c r="F223" s="21">
        <f t="shared" ca="1" si="3"/>
        <v>6</v>
      </c>
      <c r="G223" s="99"/>
      <c r="H223" s="100">
        <v>66866</v>
      </c>
      <c r="I223" s="101">
        <v>4</v>
      </c>
    </row>
    <row r="224" spans="1:9" x14ac:dyDescent="0.4">
      <c r="A224" s="96" t="s">
        <v>566</v>
      </c>
      <c r="B224" s="97" t="s">
        <v>139</v>
      </c>
      <c r="C224" s="96" t="s">
        <v>560</v>
      </c>
      <c r="D224" s="96" t="s">
        <v>146</v>
      </c>
      <c r="E224" s="98">
        <v>43036</v>
      </c>
      <c r="F224" s="21">
        <f t="shared" ca="1" si="3"/>
        <v>0</v>
      </c>
      <c r="G224" s="99"/>
      <c r="H224" s="100">
        <v>64247</v>
      </c>
      <c r="I224" s="101">
        <v>3</v>
      </c>
    </row>
    <row r="225" spans="1:9" x14ac:dyDescent="0.4">
      <c r="A225" s="96" t="s">
        <v>314</v>
      </c>
      <c r="B225" s="97" t="s">
        <v>155</v>
      </c>
      <c r="C225" s="96" t="s">
        <v>272</v>
      </c>
      <c r="D225" s="96" t="s">
        <v>141</v>
      </c>
      <c r="E225" s="98">
        <v>43119</v>
      </c>
      <c r="F225" s="21">
        <f t="shared" ca="1" si="3"/>
        <v>0</v>
      </c>
      <c r="G225" s="99" t="s">
        <v>161</v>
      </c>
      <c r="H225" s="100">
        <v>35357</v>
      </c>
      <c r="I225" s="101">
        <v>5</v>
      </c>
    </row>
    <row r="226" spans="1:9" x14ac:dyDescent="0.4">
      <c r="A226" s="96" t="s">
        <v>683</v>
      </c>
      <c r="B226" s="97" t="s">
        <v>152</v>
      </c>
      <c r="C226" s="96" t="s">
        <v>648</v>
      </c>
      <c r="D226" s="96" t="s">
        <v>141</v>
      </c>
      <c r="E226" s="98">
        <v>38405</v>
      </c>
      <c r="F226" s="21">
        <f t="shared" ca="1" si="3"/>
        <v>13</v>
      </c>
      <c r="G226" s="99" t="s">
        <v>142</v>
      </c>
      <c r="H226" s="100">
        <v>93420</v>
      </c>
      <c r="I226" s="101">
        <v>4</v>
      </c>
    </row>
    <row r="227" spans="1:9" x14ac:dyDescent="0.4">
      <c r="A227" s="102" t="s">
        <v>162</v>
      </c>
      <c r="B227" s="97" t="s">
        <v>139</v>
      </c>
      <c r="C227" s="102" t="s">
        <v>153</v>
      </c>
      <c r="D227" s="102" t="s">
        <v>149</v>
      </c>
      <c r="E227" s="98">
        <v>42219</v>
      </c>
      <c r="F227" s="21">
        <f t="shared" ca="1" si="3"/>
        <v>3</v>
      </c>
      <c r="G227" s="99"/>
      <c r="H227" s="100">
        <v>14359</v>
      </c>
      <c r="I227" s="101">
        <v>4</v>
      </c>
    </row>
    <row r="228" spans="1:9" x14ac:dyDescent="0.4">
      <c r="A228" s="96" t="s">
        <v>241</v>
      </c>
      <c r="B228" s="97" t="s">
        <v>155</v>
      </c>
      <c r="C228" s="96" t="s">
        <v>224</v>
      </c>
      <c r="D228" s="96" t="s">
        <v>146</v>
      </c>
      <c r="E228" s="98">
        <v>38032</v>
      </c>
      <c r="F228" s="21">
        <f t="shared" ca="1" si="3"/>
        <v>14</v>
      </c>
      <c r="G228" s="99"/>
      <c r="H228" s="100">
        <v>33912</v>
      </c>
      <c r="I228" s="101">
        <v>5</v>
      </c>
    </row>
    <row r="229" spans="1:9" x14ac:dyDescent="0.4">
      <c r="A229" s="96" t="s">
        <v>807</v>
      </c>
      <c r="B229" s="97" t="s">
        <v>155</v>
      </c>
      <c r="C229" s="96" t="s">
        <v>722</v>
      </c>
      <c r="D229" s="96" t="s">
        <v>141</v>
      </c>
      <c r="E229" s="98">
        <v>43355</v>
      </c>
      <c r="F229" s="21" t="e">
        <f t="shared" ca="1" si="3"/>
        <v>#NUM!</v>
      </c>
      <c r="G229" s="99" t="s">
        <v>145</v>
      </c>
      <c r="H229" s="100">
        <v>80312</v>
      </c>
      <c r="I229" s="101">
        <v>3</v>
      </c>
    </row>
    <row r="230" spans="1:9" x14ac:dyDescent="0.4">
      <c r="A230" s="96" t="s">
        <v>172</v>
      </c>
      <c r="B230" s="97" t="s">
        <v>155</v>
      </c>
      <c r="C230" s="96" t="s">
        <v>164</v>
      </c>
      <c r="D230" s="96" t="s">
        <v>146</v>
      </c>
      <c r="E230" s="98">
        <v>41896</v>
      </c>
      <c r="F230" s="21">
        <f t="shared" ca="1" si="3"/>
        <v>3</v>
      </c>
      <c r="G230" s="99"/>
      <c r="H230" s="100">
        <v>57969</v>
      </c>
      <c r="I230" s="101">
        <v>1</v>
      </c>
    </row>
    <row r="231" spans="1:9" x14ac:dyDescent="0.4">
      <c r="A231" s="96" t="s">
        <v>202</v>
      </c>
      <c r="B231" s="97" t="s">
        <v>150</v>
      </c>
      <c r="C231" s="96" t="s">
        <v>198</v>
      </c>
      <c r="D231" s="96" t="s">
        <v>141</v>
      </c>
      <c r="E231" s="98">
        <v>40867</v>
      </c>
      <c r="F231" s="21">
        <f t="shared" ca="1" si="3"/>
        <v>6</v>
      </c>
      <c r="G231" s="99" t="s">
        <v>142</v>
      </c>
      <c r="H231" s="100">
        <v>108162</v>
      </c>
      <c r="I231" s="101">
        <v>4</v>
      </c>
    </row>
    <row r="232" spans="1:9" x14ac:dyDescent="0.4">
      <c r="A232" s="96" t="s">
        <v>764</v>
      </c>
      <c r="B232" s="97" t="s">
        <v>139</v>
      </c>
      <c r="C232" s="96" t="s">
        <v>722</v>
      </c>
      <c r="D232" s="96" t="s">
        <v>141</v>
      </c>
      <c r="E232" s="98">
        <v>41695</v>
      </c>
      <c r="F232" s="21">
        <f t="shared" ca="1" si="3"/>
        <v>4</v>
      </c>
      <c r="G232" s="99" t="s">
        <v>142</v>
      </c>
      <c r="H232" s="100">
        <v>107163</v>
      </c>
      <c r="I232" s="101">
        <v>5</v>
      </c>
    </row>
    <row r="233" spans="1:9" x14ac:dyDescent="0.4">
      <c r="A233" s="96" t="s">
        <v>508</v>
      </c>
      <c r="B233" s="97" t="s">
        <v>152</v>
      </c>
      <c r="C233" s="96" t="s">
        <v>498</v>
      </c>
      <c r="D233" s="96" t="s">
        <v>141</v>
      </c>
      <c r="E233" s="98">
        <v>37996</v>
      </c>
      <c r="F233" s="21">
        <f t="shared" ca="1" si="3"/>
        <v>14</v>
      </c>
      <c r="G233" s="99" t="s">
        <v>142</v>
      </c>
      <c r="H233" s="100">
        <v>92502</v>
      </c>
      <c r="I233" s="101">
        <v>5</v>
      </c>
    </row>
    <row r="234" spans="1:9" x14ac:dyDescent="0.4">
      <c r="A234" s="96" t="s">
        <v>555</v>
      </c>
      <c r="B234" s="97" t="s">
        <v>155</v>
      </c>
      <c r="C234" s="96" t="s">
        <v>543</v>
      </c>
      <c r="D234" s="96" t="s">
        <v>141</v>
      </c>
      <c r="E234" s="98">
        <v>42934</v>
      </c>
      <c r="F234" s="21">
        <f t="shared" ca="1" si="3"/>
        <v>1</v>
      </c>
      <c r="G234" s="99" t="s">
        <v>142</v>
      </c>
      <c r="H234" s="100">
        <v>110066</v>
      </c>
      <c r="I234" s="101">
        <v>5</v>
      </c>
    </row>
    <row r="235" spans="1:9" x14ac:dyDescent="0.4">
      <c r="A235" s="96" t="s">
        <v>235</v>
      </c>
      <c r="B235" s="97" t="s">
        <v>150</v>
      </c>
      <c r="C235" s="96" t="s">
        <v>224</v>
      </c>
      <c r="D235" s="96" t="s">
        <v>146</v>
      </c>
      <c r="E235" s="98">
        <v>42352</v>
      </c>
      <c r="F235" s="21">
        <f t="shared" ca="1" si="3"/>
        <v>2</v>
      </c>
      <c r="G235" s="99"/>
      <c r="H235" s="100">
        <v>61709</v>
      </c>
      <c r="I235" s="101">
        <v>3</v>
      </c>
    </row>
    <row r="236" spans="1:9" x14ac:dyDescent="0.4">
      <c r="A236" s="96" t="s">
        <v>544</v>
      </c>
      <c r="B236" s="97" t="s">
        <v>152</v>
      </c>
      <c r="C236" s="96" t="s">
        <v>543</v>
      </c>
      <c r="D236" s="96" t="s">
        <v>141</v>
      </c>
      <c r="E236" s="98">
        <v>42678</v>
      </c>
      <c r="F236" s="21">
        <f t="shared" ca="1" si="3"/>
        <v>1</v>
      </c>
      <c r="G236" s="99" t="s">
        <v>142</v>
      </c>
      <c r="H236" s="100">
        <v>118733</v>
      </c>
      <c r="I236" s="101">
        <v>4</v>
      </c>
    </row>
    <row r="237" spans="1:9" x14ac:dyDescent="0.4">
      <c r="A237" s="96" t="s">
        <v>721</v>
      </c>
      <c r="B237" s="97" t="s">
        <v>152</v>
      </c>
      <c r="C237" s="96" t="s">
        <v>722</v>
      </c>
      <c r="D237" s="96" t="s">
        <v>146</v>
      </c>
      <c r="E237" s="98">
        <v>41180</v>
      </c>
      <c r="F237" s="21">
        <f t="shared" ca="1" si="3"/>
        <v>5</v>
      </c>
      <c r="G237" s="99"/>
      <c r="H237" s="100">
        <v>94703</v>
      </c>
      <c r="I237" s="101">
        <v>2</v>
      </c>
    </row>
    <row r="238" spans="1:9" x14ac:dyDescent="0.4">
      <c r="A238" s="96" t="s">
        <v>312</v>
      </c>
      <c r="B238" s="97" t="s">
        <v>152</v>
      </c>
      <c r="C238" s="96" t="s">
        <v>272</v>
      </c>
      <c r="D238" s="96" t="s">
        <v>141</v>
      </c>
      <c r="E238" s="98">
        <v>42696</v>
      </c>
      <c r="F238" s="21">
        <f t="shared" ca="1" si="3"/>
        <v>1</v>
      </c>
      <c r="G238" s="99" t="s">
        <v>151</v>
      </c>
      <c r="H238" s="100">
        <v>59751</v>
      </c>
      <c r="I238" s="101">
        <v>1</v>
      </c>
    </row>
    <row r="239" spans="1:9" x14ac:dyDescent="0.4">
      <c r="A239" s="96" t="s">
        <v>787</v>
      </c>
      <c r="B239" s="97" t="s">
        <v>152</v>
      </c>
      <c r="C239" s="96" t="s">
        <v>722</v>
      </c>
      <c r="D239" s="96" t="s">
        <v>146</v>
      </c>
      <c r="E239" s="98">
        <v>41812</v>
      </c>
      <c r="F239" s="21">
        <f t="shared" ca="1" si="3"/>
        <v>4</v>
      </c>
      <c r="G239" s="99"/>
      <c r="H239" s="100">
        <v>31509</v>
      </c>
      <c r="I239" s="101">
        <v>4</v>
      </c>
    </row>
    <row r="240" spans="1:9" x14ac:dyDescent="0.4">
      <c r="A240" s="96" t="s">
        <v>576</v>
      </c>
      <c r="B240" s="97" t="s">
        <v>150</v>
      </c>
      <c r="C240" s="96" t="s">
        <v>560</v>
      </c>
      <c r="D240" s="96" t="s">
        <v>141</v>
      </c>
      <c r="E240" s="98">
        <v>40883</v>
      </c>
      <c r="F240" s="21">
        <f t="shared" ca="1" si="3"/>
        <v>6</v>
      </c>
      <c r="G240" s="99" t="s">
        <v>145</v>
      </c>
      <c r="H240" s="100">
        <v>84629</v>
      </c>
      <c r="I240" s="101">
        <v>3</v>
      </c>
    </row>
    <row r="241" spans="1:9" x14ac:dyDescent="0.4">
      <c r="A241" s="96" t="s">
        <v>724</v>
      </c>
      <c r="B241" s="97" t="s">
        <v>160</v>
      </c>
      <c r="C241" s="96" t="s">
        <v>722</v>
      </c>
      <c r="D241" s="96" t="s">
        <v>141</v>
      </c>
      <c r="E241" s="98">
        <v>41184</v>
      </c>
      <c r="F241" s="21">
        <f t="shared" ca="1" si="3"/>
        <v>5</v>
      </c>
      <c r="G241" s="99" t="s">
        <v>161</v>
      </c>
      <c r="H241" s="100">
        <v>62654</v>
      </c>
      <c r="I241" s="101">
        <v>2</v>
      </c>
    </row>
    <row r="242" spans="1:9" x14ac:dyDescent="0.4">
      <c r="A242" s="96" t="s">
        <v>444</v>
      </c>
      <c r="B242" s="97" t="s">
        <v>152</v>
      </c>
      <c r="C242" s="96" t="s">
        <v>433</v>
      </c>
      <c r="D242" s="96" t="s">
        <v>141</v>
      </c>
      <c r="E242" s="98">
        <v>41240</v>
      </c>
      <c r="F242" s="21">
        <f t="shared" ca="1" si="3"/>
        <v>5</v>
      </c>
      <c r="G242" s="99" t="s">
        <v>151</v>
      </c>
      <c r="H242" s="100">
        <v>60993</v>
      </c>
      <c r="I242" s="101">
        <v>5</v>
      </c>
    </row>
    <row r="243" spans="1:9" x14ac:dyDescent="0.4">
      <c r="A243" s="96" t="s">
        <v>268</v>
      </c>
      <c r="B243" s="97" t="s">
        <v>152</v>
      </c>
      <c r="C243" s="96" t="s">
        <v>263</v>
      </c>
      <c r="D243" s="96" t="s">
        <v>144</v>
      </c>
      <c r="E243" s="98">
        <v>39598</v>
      </c>
      <c r="F243" s="21">
        <f t="shared" ca="1" si="3"/>
        <v>10</v>
      </c>
      <c r="G243" s="99" t="s">
        <v>157</v>
      </c>
      <c r="H243" s="100">
        <v>69930</v>
      </c>
      <c r="I243" s="101">
        <v>1</v>
      </c>
    </row>
    <row r="244" spans="1:9" x14ac:dyDescent="0.4">
      <c r="A244" s="96" t="s">
        <v>639</v>
      </c>
      <c r="B244" s="97" t="s">
        <v>155</v>
      </c>
      <c r="C244" s="96" t="s">
        <v>560</v>
      </c>
      <c r="D244" s="96" t="s">
        <v>146</v>
      </c>
      <c r="E244" s="98">
        <v>41902</v>
      </c>
      <c r="F244" s="21">
        <f t="shared" ca="1" si="3"/>
        <v>3</v>
      </c>
      <c r="G244" s="99"/>
      <c r="H244" s="100">
        <v>79178</v>
      </c>
      <c r="I244" s="101">
        <v>4</v>
      </c>
    </row>
    <row r="245" spans="1:9" x14ac:dyDescent="0.4">
      <c r="A245" s="96" t="s">
        <v>692</v>
      </c>
      <c r="B245" s="97" t="s">
        <v>160</v>
      </c>
      <c r="C245" s="96" t="s">
        <v>648</v>
      </c>
      <c r="D245" s="96" t="s">
        <v>144</v>
      </c>
      <c r="E245" s="98">
        <v>39908</v>
      </c>
      <c r="F245" s="21">
        <f t="shared" ca="1" si="3"/>
        <v>9</v>
      </c>
      <c r="G245" s="99" t="s">
        <v>142</v>
      </c>
      <c r="H245" s="100">
        <v>65799</v>
      </c>
      <c r="I245" s="101">
        <v>1</v>
      </c>
    </row>
    <row r="246" spans="1:9" x14ac:dyDescent="0.4">
      <c r="A246" s="96" t="s">
        <v>420</v>
      </c>
      <c r="B246" s="97" t="s">
        <v>155</v>
      </c>
      <c r="C246" s="96" t="s">
        <v>272</v>
      </c>
      <c r="D246" s="96" t="s">
        <v>144</v>
      </c>
      <c r="E246" s="98">
        <v>38596</v>
      </c>
      <c r="F246" s="21">
        <f t="shared" ca="1" si="3"/>
        <v>12</v>
      </c>
      <c r="G246" s="99" t="s">
        <v>151</v>
      </c>
      <c r="H246" s="100">
        <v>56180</v>
      </c>
      <c r="I246" s="101">
        <v>1</v>
      </c>
    </row>
    <row r="247" spans="1:9" x14ac:dyDescent="0.4">
      <c r="A247" s="96" t="s">
        <v>333</v>
      </c>
      <c r="B247" s="97" t="s">
        <v>148</v>
      </c>
      <c r="C247" s="96" t="s">
        <v>272</v>
      </c>
      <c r="D247" s="96" t="s">
        <v>141</v>
      </c>
      <c r="E247" s="98">
        <v>41690</v>
      </c>
      <c r="F247" s="21">
        <f t="shared" ca="1" si="3"/>
        <v>4</v>
      </c>
      <c r="G247" s="99" t="s">
        <v>142</v>
      </c>
      <c r="H247" s="100">
        <v>109364</v>
      </c>
      <c r="I247" s="101">
        <v>4</v>
      </c>
    </row>
    <row r="248" spans="1:9" x14ac:dyDescent="0.4">
      <c r="A248" s="96" t="s">
        <v>189</v>
      </c>
      <c r="B248" s="97" t="s">
        <v>160</v>
      </c>
      <c r="C248" s="96" t="s">
        <v>188</v>
      </c>
      <c r="D248" s="96" t="s">
        <v>141</v>
      </c>
      <c r="E248" s="98">
        <v>38275</v>
      </c>
      <c r="F248" s="21">
        <f t="shared" ca="1" si="3"/>
        <v>13</v>
      </c>
      <c r="G248" s="99" t="s">
        <v>161</v>
      </c>
      <c r="H248" s="100">
        <v>92205</v>
      </c>
      <c r="I248" s="101">
        <v>5</v>
      </c>
    </row>
    <row r="249" spans="1:9" x14ac:dyDescent="0.4">
      <c r="A249" s="96" t="s">
        <v>467</v>
      </c>
      <c r="B249" s="97" t="s">
        <v>155</v>
      </c>
      <c r="C249" s="96" t="s">
        <v>433</v>
      </c>
      <c r="D249" s="96" t="s">
        <v>141</v>
      </c>
      <c r="E249" s="98">
        <v>42454</v>
      </c>
      <c r="F249" s="21">
        <f t="shared" ca="1" si="3"/>
        <v>2</v>
      </c>
      <c r="G249" s="99" t="s">
        <v>151</v>
      </c>
      <c r="H249" s="100">
        <v>102303</v>
      </c>
      <c r="I249" s="101">
        <v>2</v>
      </c>
    </row>
    <row r="250" spans="1:9" x14ac:dyDescent="0.4">
      <c r="A250" s="96" t="s">
        <v>806</v>
      </c>
      <c r="B250" s="97" t="s">
        <v>148</v>
      </c>
      <c r="C250" s="96" t="s">
        <v>722</v>
      </c>
      <c r="D250" s="96" t="s">
        <v>141</v>
      </c>
      <c r="E250" s="98">
        <v>38936</v>
      </c>
      <c r="F250" s="21">
        <f t="shared" ca="1" si="3"/>
        <v>11</v>
      </c>
      <c r="G250" s="99" t="s">
        <v>161</v>
      </c>
      <c r="H250" s="100">
        <v>64301</v>
      </c>
      <c r="I250" s="101">
        <v>3</v>
      </c>
    </row>
    <row r="251" spans="1:9" x14ac:dyDescent="0.4">
      <c r="A251" s="96" t="s">
        <v>168</v>
      </c>
      <c r="B251" s="97" t="s">
        <v>152</v>
      </c>
      <c r="C251" s="96" t="s">
        <v>164</v>
      </c>
      <c r="D251" s="96" t="s">
        <v>144</v>
      </c>
      <c r="E251" s="98">
        <v>42870</v>
      </c>
      <c r="F251" s="21">
        <f t="shared" ca="1" si="3"/>
        <v>1</v>
      </c>
      <c r="G251" s="99" t="s">
        <v>145</v>
      </c>
      <c r="H251" s="100">
        <v>18630</v>
      </c>
      <c r="I251" s="101">
        <v>3</v>
      </c>
    </row>
    <row r="252" spans="1:9" x14ac:dyDescent="0.4">
      <c r="A252" s="96" t="s">
        <v>797</v>
      </c>
      <c r="B252" s="97" t="s">
        <v>152</v>
      </c>
      <c r="C252" s="96" t="s">
        <v>722</v>
      </c>
      <c r="D252" s="96" t="s">
        <v>144</v>
      </c>
      <c r="E252" s="98">
        <v>38555</v>
      </c>
      <c r="F252" s="21">
        <f t="shared" ca="1" si="3"/>
        <v>13</v>
      </c>
      <c r="G252" s="99" t="s">
        <v>161</v>
      </c>
      <c r="H252" s="100">
        <v>35350</v>
      </c>
      <c r="I252" s="101">
        <v>5</v>
      </c>
    </row>
    <row r="253" spans="1:9" x14ac:dyDescent="0.4">
      <c r="A253" s="96" t="s">
        <v>605</v>
      </c>
      <c r="B253" s="97" t="s">
        <v>160</v>
      </c>
      <c r="C253" s="96" t="s">
        <v>560</v>
      </c>
      <c r="D253" s="96" t="s">
        <v>146</v>
      </c>
      <c r="E253" s="98">
        <v>41391</v>
      </c>
      <c r="F253" s="21">
        <f t="shared" ca="1" si="3"/>
        <v>5</v>
      </c>
      <c r="G253" s="99"/>
      <c r="H253" s="100">
        <v>103775</v>
      </c>
      <c r="I253" s="101">
        <v>5</v>
      </c>
    </row>
    <row r="254" spans="1:9" x14ac:dyDescent="0.4">
      <c r="A254" s="96" t="s">
        <v>788</v>
      </c>
      <c r="B254" s="97" t="s">
        <v>152</v>
      </c>
      <c r="C254" s="96" t="s">
        <v>722</v>
      </c>
      <c r="D254" s="96" t="s">
        <v>146</v>
      </c>
      <c r="E254" s="98">
        <v>42893</v>
      </c>
      <c r="F254" s="21">
        <f t="shared" ca="1" si="3"/>
        <v>1</v>
      </c>
      <c r="G254" s="99"/>
      <c r="H254" s="100">
        <v>84348</v>
      </c>
      <c r="I254" s="101">
        <v>5</v>
      </c>
    </row>
    <row r="255" spans="1:9" x14ac:dyDescent="0.4">
      <c r="A255" s="96" t="s">
        <v>563</v>
      </c>
      <c r="B255" s="97" t="s">
        <v>160</v>
      </c>
      <c r="C255" s="96" t="s">
        <v>560</v>
      </c>
      <c r="D255" s="96" t="s">
        <v>144</v>
      </c>
      <c r="E255" s="98">
        <v>37919</v>
      </c>
      <c r="F255" s="21">
        <f t="shared" ca="1" si="3"/>
        <v>14</v>
      </c>
      <c r="G255" s="99" t="s">
        <v>142</v>
      </c>
      <c r="H255" s="100">
        <v>42127</v>
      </c>
      <c r="I255" s="101">
        <v>2</v>
      </c>
    </row>
    <row r="256" spans="1:9" x14ac:dyDescent="0.4">
      <c r="A256" s="96" t="s">
        <v>742</v>
      </c>
      <c r="B256" s="97" t="s">
        <v>152</v>
      </c>
      <c r="C256" s="96" t="s">
        <v>722</v>
      </c>
      <c r="D256" s="96" t="s">
        <v>141</v>
      </c>
      <c r="E256" s="98">
        <v>39060</v>
      </c>
      <c r="F256" s="21">
        <f t="shared" ca="1" si="3"/>
        <v>11</v>
      </c>
      <c r="G256" s="99" t="s">
        <v>142</v>
      </c>
      <c r="H256" s="100">
        <v>85131</v>
      </c>
      <c r="I256" s="101">
        <v>4</v>
      </c>
    </row>
    <row r="257" spans="1:9" x14ac:dyDescent="0.4">
      <c r="A257" s="96" t="s">
        <v>798</v>
      </c>
      <c r="B257" s="97" t="s">
        <v>148</v>
      </c>
      <c r="C257" s="96" t="s">
        <v>722</v>
      </c>
      <c r="D257" s="96" t="s">
        <v>141</v>
      </c>
      <c r="E257" s="98">
        <v>41815</v>
      </c>
      <c r="F257" s="21">
        <f t="shared" ca="1" si="3"/>
        <v>4</v>
      </c>
      <c r="G257" s="99" t="s">
        <v>142</v>
      </c>
      <c r="H257" s="100">
        <v>60116</v>
      </c>
      <c r="I257" s="101">
        <v>2</v>
      </c>
    </row>
    <row r="258" spans="1:9" x14ac:dyDescent="0.4">
      <c r="A258" s="96" t="s">
        <v>824</v>
      </c>
      <c r="B258" s="97" t="s">
        <v>150</v>
      </c>
      <c r="C258" s="96" t="s">
        <v>823</v>
      </c>
      <c r="D258" s="96" t="s">
        <v>144</v>
      </c>
      <c r="E258" s="98">
        <v>38650</v>
      </c>
      <c r="F258" s="21">
        <f t="shared" ref="F258:F321" ca="1" si="4">DATEDIF(E258,TODAY(),"Y")</f>
        <v>12</v>
      </c>
      <c r="G258" s="99" t="s">
        <v>142</v>
      </c>
      <c r="H258" s="100">
        <v>42188</v>
      </c>
      <c r="I258" s="101">
        <v>2</v>
      </c>
    </row>
    <row r="259" spans="1:9" x14ac:dyDescent="0.4">
      <c r="A259" s="96" t="s">
        <v>313</v>
      </c>
      <c r="B259" s="97" t="s">
        <v>139</v>
      </c>
      <c r="C259" s="96" t="s">
        <v>272</v>
      </c>
      <c r="D259" s="96" t="s">
        <v>141</v>
      </c>
      <c r="E259" s="98">
        <v>43118</v>
      </c>
      <c r="F259" s="21">
        <f t="shared" ca="1" si="4"/>
        <v>0</v>
      </c>
      <c r="G259" s="99" t="s">
        <v>161</v>
      </c>
      <c r="H259" s="100">
        <v>79529</v>
      </c>
      <c r="I259" s="101">
        <v>1</v>
      </c>
    </row>
    <row r="260" spans="1:9" x14ac:dyDescent="0.4">
      <c r="A260" s="96" t="s">
        <v>507</v>
      </c>
      <c r="B260" s="97" t="s">
        <v>148</v>
      </c>
      <c r="C260" s="96" t="s">
        <v>498</v>
      </c>
      <c r="D260" s="96" t="s">
        <v>146</v>
      </c>
      <c r="E260" s="98">
        <v>42713</v>
      </c>
      <c r="F260" s="21">
        <f t="shared" ca="1" si="4"/>
        <v>1</v>
      </c>
      <c r="G260" s="99"/>
      <c r="H260" s="100">
        <v>113805</v>
      </c>
      <c r="I260" s="101">
        <v>1</v>
      </c>
    </row>
    <row r="261" spans="1:9" x14ac:dyDescent="0.4">
      <c r="A261" s="96" t="s">
        <v>221</v>
      </c>
      <c r="B261" s="97" t="s">
        <v>139</v>
      </c>
      <c r="C261" s="96" t="s">
        <v>218</v>
      </c>
      <c r="D261" s="96" t="s">
        <v>141</v>
      </c>
      <c r="E261" s="98">
        <v>42493</v>
      </c>
      <c r="F261" s="21">
        <f t="shared" ca="1" si="4"/>
        <v>2</v>
      </c>
      <c r="G261" s="99" t="s">
        <v>161</v>
      </c>
      <c r="H261" s="100">
        <v>106853</v>
      </c>
      <c r="I261" s="101">
        <v>2</v>
      </c>
    </row>
    <row r="262" spans="1:9" x14ac:dyDescent="0.4">
      <c r="A262" s="96" t="s">
        <v>475</v>
      </c>
      <c r="B262" s="97" t="s">
        <v>155</v>
      </c>
      <c r="C262" s="96" t="s">
        <v>433</v>
      </c>
      <c r="D262" s="96" t="s">
        <v>141</v>
      </c>
      <c r="E262" s="98">
        <v>42540</v>
      </c>
      <c r="F262" s="21">
        <f t="shared" ca="1" si="4"/>
        <v>2</v>
      </c>
      <c r="G262" s="99" t="s">
        <v>142</v>
      </c>
      <c r="H262" s="100">
        <v>45860</v>
      </c>
      <c r="I262" s="101">
        <v>4</v>
      </c>
    </row>
    <row r="263" spans="1:9" x14ac:dyDescent="0.4">
      <c r="A263" s="96" t="s">
        <v>35</v>
      </c>
      <c r="B263" s="97" t="s">
        <v>160</v>
      </c>
      <c r="C263" s="96" t="s">
        <v>164</v>
      </c>
      <c r="D263" s="96" t="s">
        <v>146</v>
      </c>
      <c r="E263" s="98">
        <v>42326</v>
      </c>
      <c r="F263" s="21">
        <f t="shared" ca="1" si="4"/>
        <v>2</v>
      </c>
      <c r="G263" s="99"/>
      <c r="H263" s="100">
        <v>86927</v>
      </c>
      <c r="I263" s="101">
        <v>2</v>
      </c>
    </row>
    <row r="264" spans="1:9" x14ac:dyDescent="0.4">
      <c r="A264" s="96" t="s">
        <v>751</v>
      </c>
      <c r="B264" s="97" t="s">
        <v>152</v>
      </c>
      <c r="C264" s="96" t="s">
        <v>722</v>
      </c>
      <c r="D264" s="96" t="s">
        <v>149</v>
      </c>
      <c r="E264" s="98">
        <v>41301</v>
      </c>
      <c r="F264" s="21">
        <f t="shared" ca="1" si="4"/>
        <v>5</v>
      </c>
      <c r="G264" s="99"/>
      <c r="H264" s="100">
        <v>36374</v>
      </c>
      <c r="I264" s="101">
        <v>4</v>
      </c>
    </row>
    <row r="265" spans="1:9" x14ac:dyDescent="0.4">
      <c r="A265" s="96" t="s">
        <v>243</v>
      </c>
      <c r="B265" s="97" t="s">
        <v>155</v>
      </c>
      <c r="C265" s="96" t="s">
        <v>224</v>
      </c>
      <c r="D265" s="96" t="s">
        <v>141</v>
      </c>
      <c r="E265" s="98">
        <v>42803</v>
      </c>
      <c r="F265" s="21">
        <f t="shared" ca="1" si="4"/>
        <v>1</v>
      </c>
      <c r="G265" s="99" t="s">
        <v>161</v>
      </c>
      <c r="H265" s="100">
        <v>43389</v>
      </c>
      <c r="I265" s="101">
        <v>2</v>
      </c>
    </row>
    <row r="266" spans="1:9" x14ac:dyDescent="0.4">
      <c r="A266" s="96" t="s">
        <v>541</v>
      </c>
      <c r="B266" s="97" t="s">
        <v>160</v>
      </c>
      <c r="C266" s="96" t="s">
        <v>498</v>
      </c>
      <c r="D266" s="96" t="s">
        <v>146</v>
      </c>
      <c r="E266" s="98">
        <v>41876</v>
      </c>
      <c r="F266" s="21">
        <f t="shared" ca="1" si="4"/>
        <v>3</v>
      </c>
      <c r="G266" s="99"/>
      <c r="H266" s="100">
        <v>72900</v>
      </c>
      <c r="I266" s="101">
        <v>3</v>
      </c>
    </row>
    <row r="267" spans="1:9" x14ac:dyDescent="0.4">
      <c r="A267" s="96" t="s">
        <v>525</v>
      </c>
      <c r="B267" s="97" t="s">
        <v>148</v>
      </c>
      <c r="C267" s="96" t="s">
        <v>498</v>
      </c>
      <c r="D267" s="96" t="s">
        <v>144</v>
      </c>
      <c r="E267" s="98">
        <v>41392</v>
      </c>
      <c r="F267" s="21">
        <f t="shared" ca="1" si="4"/>
        <v>5</v>
      </c>
      <c r="G267" s="99" t="s">
        <v>157</v>
      </c>
      <c r="H267" s="100">
        <v>64476</v>
      </c>
      <c r="I267" s="101">
        <v>3</v>
      </c>
    </row>
    <row r="268" spans="1:9" x14ac:dyDescent="0.4">
      <c r="A268" s="96" t="s">
        <v>559</v>
      </c>
      <c r="B268" s="97" t="s">
        <v>155</v>
      </c>
      <c r="C268" s="96" t="s">
        <v>560</v>
      </c>
      <c r="D268" s="96" t="s">
        <v>146</v>
      </c>
      <c r="E268" s="98">
        <v>41202</v>
      </c>
      <c r="F268" s="21">
        <f t="shared" ca="1" si="4"/>
        <v>5</v>
      </c>
      <c r="G268" s="99"/>
      <c r="H268" s="100">
        <v>44712</v>
      </c>
      <c r="I268" s="101">
        <v>2</v>
      </c>
    </row>
    <row r="269" spans="1:9" x14ac:dyDescent="0.4">
      <c r="A269" s="96" t="s">
        <v>680</v>
      </c>
      <c r="B269" s="97" t="s">
        <v>155</v>
      </c>
      <c r="C269" s="96" t="s">
        <v>648</v>
      </c>
      <c r="D269" s="96" t="s">
        <v>146</v>
      </c>
      <c r="E269" s="98">
        <v>38735</v>
      </c>
      <c r="F269" s="21">
        <f t="shared" ca="1" si="4"/>
        <v>12</v>
      </c>
      <c r="G269" s="99"/>
      <c r="H269" s="100">
        <v>104976</v>
      </c>
      <c r="I269" s="101">
        <v>3</v>
      </c>
    </row>
    <row r="270" spans="1:9" x14ac:dyDescent="0.4">
      <c r="A270" s="96" t="s">
        <v>234</v>
      </c>
      <c r="B270" s="97" t="s">
        <v>155</v>
      </c>
      <c r="C270" s="96" t="s">
        <v>224</v>
      </c>
      <c r="D270" s="96" t="s">
        <v>149</v>
      </c>
      <c r="E270" s="98">
        <v>41986</v>
      </c>
      <c r="F270" s="21">
        <f t="shared" ca="1" si="4"/>
        <v>3</v>
      </c>
      <c r="G270" s="99"/>
      <c r="H270" s="100">
        <v>21254</v>
      </c>
      <c r="I270" s="101">
        <v>3</v>
      </c>
    </row>
    <row r="271" spans="1:9" x14ac:dyDescent="0.4">
      <c r="A271" s="96" t="s">
        <v>791</v>
      </c>
      <c r="B271" s="97" t="s">
        <v>160</v>
      </c>
      <c r="C271" s="96" t="s">
        <v>722</v>
      </c>
      <c r="D271" s="96" t="s">
        <v>146</v>
      </c>
      <c r="E271" s="98">
        <v>42544</v>
      </c>
      <c r="F271" s="21">
        <f t="shared" ca="1" si="4"/>
        <v>2</v>
      </c>
      <c r="G271" s="99"/>
      <c r="H271" s="100">
        <v>118571</v>
      </c>
      <c r="I271" s="101">
        <v>2</v>
      </c>
    </row>
    <row r="272" spans="1:9" x14ac:dyDescent="0.4">
      <c r="A272" s="96" t="s">
        <v>457</v>
      </c>
      <c r="B272" s="97" t="s">
        <v>148</v>
      </c>
      <c r="C272" s="96" t="s">
        <v>433</v>
      </c>
      <c r="D272" s="96" t="s">
        <v>141</v>
      </c>
      <c r="E272" s="98">
        <v>42805</v>
      </c>
      <c r="F272" s="21">
        <f t="shared" ca="1" si="4"/>
        <v>1</v>
      </c>
      <c r="G272" s="99" t="s">
        <v>142</v>
      </c>
      <c r="H272" s="100">
        <v>30915</v>
      </c>
      <c r="I272" s="101">
        <v>1</v>
      </c>
    </row>
    <row r="273" spans="1:9" x14ac:dyDescent="0.4">
      <c r="A273" s="96" t="s">
        <v>173</v>
      </c>
      <c r="B273" s="97" t="s">
        <v>155</v>
      </c>
      <c r="C273" s="96" t="s">
        <v>164</v>
      </c>
      <c r="D273" s="96" t="s">
        <v>141</v>
      </c>
      <c r="E273" s="98">
        <v>42973</v>
      </c>
      <c r="F273" s="21">
        <f t="shared" ca="1" si="4"/>
        <v>0</v>
      </c>
      <c r="G273" s="99" t="s">
        <v>145</v>
      </c>
      <c r="H273" s="100">
        <v>82890</v>
      </c>
      <c r="I273" s="101">
        <v>5</v>
      </c>
    </row>
    <row r="274" spans="1:9" x14ac:dyDescent="0.4">
      <c r="A274" s="96" t="s">
        <v>360</v>
      </c>
      <c r="B274" s="97" t="s">
        <v>155</v>
      </c>
      <c r="C274" s="96" t="s">
        <v>272</v>
      </c>
      <c r="D274" s="96" t="s">
        <v>141</v>
      </c>
      <c r="E274" s="98">
        <v>41357</v>
      </c>
      <c r="F274" s="21">
        <f t="shared" ca="1" si="4"/>
        <v>5</v>
      </c>
      <c r="G274" s="99" t="s">
        <v>161</v>
      </c>
      <c r="H274" s="100">
        <v>110673</v>
      </c>
      <c r="I274" s="101">
        <v>2</v>
      </c>
    </row>
    <row r="275" spans="1:9" x14ac:dyDescent="0.4">
      <c r="A275" s="96" t="s">
        <v>502</v>
      </c>
      <c r="B275" s="97" t="s">
        <v>152</v>
      </c>
      <c r="C275" s="96" t="s">
        <v>498</v>
      </c>
      <c r="D275" s="96" t="s">
        <v>141</v>
      </c>
      <c r="E275" s="98">
        <v>41213</v>
      </c>
      <c r="F275" s="21">
        <f t="shared" ca="1" si="4"/>
        <v>5</v>
      </c>
      <c r="G275" s="99" t="s">
        <v>142</v>
      </c>
      <c r="H275" s="100">
        <v>119948</v>
      </c>
      <c r="I275" s="101">
        <v>3</v>
      </c>
    </row>
    <row r="276" spans="1:9" x14ac:dyDescent="0.4">
      <c r="A276" s="96" t="s">
        <v>756</v>
      </c>
      <c r="B276" s="97" t="s">
        <v>152</v>
      </c>
      <c r="C276" s="96" t="s">
        <v>722</v>
      </c>
      <c r="D276" s="96" t="s">
        <v>144</v>
      </c>
      <c r="E276" s="98">
        <v>42789</v>
      </c>
      <c r="F276" s="21">
        <f t="shared" ca="1" si="4"/>
        <v>1</v>
      </c>
      <c r="G276" s="99" t="s">
        <v>161</v>
      </c>
      <c r="H276" s="100">
        <v>18164</v>
      </c>
      <c r="I276" s="101">
        <v>2</v>
      </c>
    </row>
    <row r="277" spans="1:9" x14ac:dyDescent="0.4">
      <c r="A277" s="96" t="s">
        <v>424</v>
      </c>
      <c r="B277" s="97" t="s">
        <v>150</v>
      </c>
      <c r="C277" s="96" t="s">
        <v>425</v>
      </c>
      <c r="D277" s="96" t="s">
        <v>146</v>
      </c>
      <c r="E277" s="98">
        <v>42385</v>
      </c>
      <c r="F277" s="21">
        <f t="shared" ca="1" si="4"/>
        <v>2</v>
      </c>
      <c r="G277" s="99"/>
      <c r="H277" s="100">
        <v>83552</v>
      </c>
      <c r="I277" s="101">
        <v>2</v>
      </c>
    </row>
    <row r="278" spans="1:9" x14ac:dyDescent="0.4">
      <c r="A278" s="96" t="s">
        <v>180</v>
      </c>
      <c r="B278" s="97" t="s">
        <v>152</v>
      </c>
      <c r="C278" s="96" t="s">
        <v>179</v>
      </c>
      <c r="D278" s="96" t="s">
        <v>146</v>
      </c>
      <c r="E278" s="98">
        <v>40848</v>
      </c>
      <c r="F278" s="21">
        <f t="shared" ca="1" si="4"/>
        <v>6</v>
      </c>
      <c r="G278" s="99"/>
      <c r="H278" s="100">
        <v>106461</v>
      </c>
      <c r="I278" s="101">
        <v>2</v>
      </c>
    </row>
    <row r="279" spans="1:9" x14ac:dyDescent="0.4">
      <c r="A279" s="96" t="s">
        <v>81</v>
      </c>
      <c r="B279" s="97" t="s">
        <v>139</v>
      </c>
      <c r="C279" s="96" t="s">
        <v>164</v>
      </c>
      <c r="D279" s="96" t="s">
        <v>141</v>
      </c>
      <c r="E279" s="98">
        <v>38058</v>
      </c>
      <c r="F279" s="25">
        <f t="shared" ca="1" si="4"/>
        <v>14</v>
      </c>
      <c r="G279" s="103" t="s">
        <v>151</v>
      </c>
      <c r="H279" s="100">
        <v>46953</v>
      </c>
      <c r="I279" s="101">
        <v>4</v>
      </c>
    </row>
    <row r="280" spans="1:9" x14ac:dyDescent="0.4">
      <c r="A280" s="96" t="s">
        <v>231</v>
      </c>
      <c r="B280" s="97" t="s">
        <v>139</v>
      </c>
      <c r="C280" s="96" t="s">
        <v>224</v>
      </c>
      <c r="D280" s="96" t="s">
        <v>146</v>
      </c>
      <c r="E280" s="98">
        <v>41237</v>
      </c>
      <c r="F280" s="21">
        <f t="shared" ca="1" si="4"/>
        <v>5</v>
      </c>
      <c r="G280" s="99"/>
      <c r="H280" s="100">
        <v>60804</v>
      </c>
      <c r="I280" s="101">
        <v>5</v>
      </c>
    </row>
    <row r="281" spans="1:9" x14ac:dyDescent="0.4">
      <c r="A281" s="96" t="s">
        <v>68</v>
      </c>
      <c r="B281" s="97" t="s">
        <v>152</v>
      </c>
      <c r="C281" s="96" t="s">
        <v>164</v>
      </c>
      <c r="D281" s="96" t="s">
        <v>141</v>
      </c>
      <c r="E281" s="98">
        <v>39441</v>
      </c>
      <c r="F281" s="21">
        <f t="shared" ca="1" si="4"/>
        <v>10</v>
      </c>
      <c r="G281" s="99" t="s">
        <v>145</v>
      </c>
      <c r="H281" s="100">
        <v>115938</v>
      </c>
      <c r="I281" s="101">
        <v>3</v>
      </c>
    </row>
    <row r="282" spans="1:9" x14ac:dyDescent="0.4">
      <c r="A282" s="96" t="s">
        <v>600</v>
      </c>
      <c r="B282" s="97" t="s">
        <v>152</v>
      </c>
      <c r="C282" s="96" t="s">
        <v>560</v>
      </c>
      <c r="D282" s="96" t="s">
        <v>141</v>
      </c>
      <c r="E282" s="98">
        <v>40996</v>
      </c>
      <c r="F282" s="21">
        <f t="shared" ca="1" si="4"/>
        <v>6</v>
      </c>
      <c r="G282" s="99" t="s">
        <v>161</v>
      </c>
      <c r="H282" s="100">
        <v>45981</v>
      </c>
      <c r="I282" s="101">
        <v>2</v>
      </c>
    </row>
    <row r="283" spans="1:9" x14ac:dyDescent="0.4">
      <c r="A283" s="96" t="s">
        <v>669</v>
      </c>
      <c r="B283" s="97" t="s">
        <v>152</v>
      </c>
      <c r="C283" s="96" t="s">
        <v>648</v>
      </c>
      <c r="D283" s="96" t="s">
        <v>141</v>
      </c>
      <c r="E283" s="98">
        <v>42674</v>
      </c>
      <c r="F283" s="21">
        <f t="shared" ca="1" si="4"/>
        <v>1</v>
      </c>
      <c r="G283" s="99" t="s">
        <v>151</v>
      </c>
      <c r="H283" s="100">
        <v>108351</v>
      </c>
      <c r="I283" s="101">
        <v>3</v>
      </c>
    </row>
    <row r="284" spans="1:9" x14ac:dyDescent="0.4">
      <c r="A284" s="96" t="s">
        <v>704</v>
      </c>
      <c r="B284" s="97" t="s">
        <v>150</v>
      </c>
      <c r="C284" s="96" t="s">
        <v>648</v>
      </c>
      <c r="D284" s="96" t="s">
        <v>144</v>
      </c>
      <c r="E284" s="98">
        <v>43288</v>
      </c>
      <c r="F284" s="21">
        <f t="shared" ca="1" si="4"/>
        <v>0</v>
      </c>
      <c r="G284" s="99" t="s">
        <v>161</v>
      </c>
      <c r="H284" s="100">
        <v>34945</v>
      </c>
      <c r="I284" s="101">
        <v>5</v>
      </c>
    </row>
    <row r="285" spans="1:9" x14ac:dyDescent="0.4">
      <c r="A285" s="96" t="s">
        <v>325</v>
      </c>
      <c r="B285" s="97" t="s">
        <v>139</v>
      </c>
      <c r="C285" s="96" t="s">
        <v>272</v>
      </c>
      <c r="D285" s="96" t="s">
        <v>141</v>
      </c>
      <c r="E285" s="98">
        <v>40902</v>
      </c>
      <c r="F285" s="21">
        <f t="shared" ca="1" si="4"/>
        <v>6</v>
      </c>
      <c r="G285" s="99" t="s">
        <v>145</v>
      </c>
      <c r="H285" s="100">
        <v>103388</v>
      </c>
      <c r="I285" s="101">
        <v>1</v>
      </c>
    </row>
    <row r="286" spans="1:9" x14ac:dyDescent="0.4">
      <c r="A286" s="96" t="s">
        <v>406</v>
      </c>
      <c r="B286" s="97" t="s">
        <v>150</v>
      </c>
      <c r="C286" s="96" t="s">
        <v>272</v>
      </c>
      <c r="D286" s="96" t="s">
        <v>149</v>
      </c>
      <c r="E286" s="98">
        <v>41840</v>
      </c>
      <c r="F286" s="21">
        <f t="shared" ca="1" si="4"/>
        <v>4</v>
      </c>
      <c r="G286" s="99"/>
      <c r="H286" s="100">
        <v>14272</v>
      </c>
      <c r="I286" s="101">
        <v>4</v>
      </c>
    </row>
    <row r="287" spans="1:9" x14ac:dyDescent="0.4">
      <c r="A287" s="96" t="s">
        <v>810</v>
      </c>
      <c r="B287" s="97" t="s">
        <v>150</v>
      </c>
      <c r="C287" s="96" t="s">
        <v>722</v>
      </c>
      <c r="D287" s="96" t="s">
        <v>141</v>
      </c>
      <c r="E287" s="98">
        <v>41156</v>
      </c>
      <c r="F287" s="21">
        <f t="shared" ca="1" si="4"/>
        <v>5</v>
      </c>
      <c r="G287" s="99" t="s">
        <v>142</v>
      </c>
      <c r="H287" s="100">
        <v>116532</v>
      </c>
      <c r="I287" s="101">
        <v>4</v>
      </c>
    </row>
    <row r="288" spans="1:9" x14ac:dyDescent="0.4">
      <c r="A288" s="96" t="s">
        <v>558</v>
      </c>
      <c r="B288" s="97" t="s">
        <v>139</v>
      </c>
      <c r="C288" s="96" t="s">
        <v>543</v>
      </c>
      <c r="D288" s="96" t="s">
        <v>141</v>
      </c>
      <c r="E288" s="98">
        <v>42986</v>
      </c>
      <c r="F288" s="21">
        <f t="shared" ca="1" si="4"/>
        <v>0</v>
      </c>
      <c r="G288" s="99" t="s">
        <v>161</v>
      </c>
      <c r="H288" s="100">
        <v>60237</v>
      </c>
      <c r="I288" s="101">
        <v>5</v>
      </c>
    </row>
    <row r="289" spans="1:9" x14ac:dyDescent="0.4">
      <c r="A289" s="96" t="s">
        <v>772</v>
      </c>
      <c r="B289" s="97" t="s">
        <v>152</v>
      </c>
      <c r="C289" s="96" t="s">
        <v>722</v>
      </c>
      <c r="D289" s="96" t="s">
        <v>141</v>
      </c>
      <c r="E289" s="98">
        <v>42482</v>
      </c>
      <c r="F289" s="21">
        <f t="shared" ca="1" si="4"/>
        <v>2</v>
      </c>
      <c r="G289" s="99" t="s">
        <v>142</v>
      </c>
      <c r="H289" s="100">
        <v>78800</v>
      </c>
      <c r="I289" s="101">
        <v>5</v>
      </c>
    </row>
    <row r="290" spans="1:9" x14ac:dyDescent="0.4">
      <c r="A290" s="96" t="s">
        <v>705</v>
      </c>
      <c r="B290" s="97" t="s">
        <v>155</v>
      </c>
      <c r="C290" s="96" t="s">
        <v>648</v>
      </c>
      <c r="D290" s="96" t="s">
        <v>141</v>
      </c>
      <c r="E290" s="98">
        <v>42562</v>
      </c>
      <c r="F290" s="21">
        <f t="shared" ca="1" si="4"/>
        <v>2</v>
      </c>
      <c r="G290" s="99" t="s">
        <v>145</v>
      </c>
      <c r="H290" s="100">
        <v>85091</v>
      </c>
      <c r="I290" s="101">
        <v>1</v>
      </c>
    </row>
    <row r="291" spans="1:9" x14ac:dyDescent="0.4">
      <c r="A291" s="96" t="s">
        <v>196</v>
      </c>
      <c r="B291" s="97" t="s">
        <v>155</v>
      </c>
      <c r="C291" s="96" t="s">
        <v>188</v>
      </c>
      <c r="D291" s="96" t="s">
        <v>144</v>
      </c>
      <c r="E291" s="98">
        <v>42609</v>
      </c>
      <c r="F291" s="21">
        <f t="shared" ca="1" si="4"/>
        <v>1</v>
      </c>
      <c r="G291" s="99" t="s">
        <v>161</v>
      </c>
      <c r="H291" s="100">
        <v>38644</v>
      </c>
      <c r="I291" s="101">
        <v>1</v>
      </c>
    </row>
    <row r="292" spans="1:9" x14ac:dyDescent="0.4">
      <c r="A292" s="96" t="s">
        <v>564</v>
      </c>
      <c r="B292" s="97" t="s">
        <v>155</v>
      </c>
      <c r="C292" s="96" t="s">
        <v>560</v>
      </c>
      <c r="D292" s="96" t="s">
        <v>141</v>
      </c>
      <c r="E292" s="98">
        <v>38629</v>
      </c>
      <c r="F292" s="21">
        <f t="shared" ca="1" si="4"/>
        <v>12</v>
      </c>
      <c r="G292" s="99" t="s">
        <v>142</v>
      </c>
      <c r="H292" s="100">
        <v>84240</v>
      </c>
      <c r="I292" s="101">
        <v>4</v>
      </c>
    </row>
    <row r="293" spans="1:9" x14ac:dyDescent="0.4">
      <c r="A293" s="96" t="s">
        <v>422</v>
      </c>
      <c r="B293" s="97" t="s">
        <v>139</v>
      </c>
      <c r="C293" s="96" t="s">
        <v>272</v>
      </c>
      <c r="D293" s="96" t="s">
        <v>144</v>
      </c>
      <c r="E293" s="98">
        <v>39713</v>
      </c>
      <c r="F293" s="21">
        <f t="shared" ca="1" si="4"/>
        <v>9</v>
      </c>
      <c r="G293" s="99" t="s">
        <v>142</v>
      </c>
      <c r="H293" s="100">
        <v>33021</v>
      </c>
      <c r="I293" s="101">
        <v>1</v>
      </c>
    </row>
    <row r="294" spans="1:9" x14ac:dyDescent="0.4">
      <c r="A294" s="96" t="s">
        <v>413</v>
      </c>
      <c r="B294" s="97" t="s">
        <v>150</v>
      </c>
      <c r="C294" s="96" t="s">
        <v>272</v>
      </c>
      <c r="D294" s="96" t="s">
        <v>141</v>
      </c>
      <c r="E294" s="98">
        <v>40029</v>
      </c>
      <c r="F294" s="21">
        <f t="shared" ca="1" si="4"/>
        <v>8</v>
      </c>
      <c r="G294" s="99" t="s">
        <v>161</v>
      </c>
      <c r="H294" s="100">
        <v>41742</v>
      </c>
      <c r="I294" s="101">
        <v>5</v>
      </c>
    </row>
    <row r="295" spans="1:9" x14ac:dyDescent="0.4">
      <c r="A295" s="96" t="s">
        <v>813</v>
      </c>
      <c r="B295" s="97" t="s">
        <v>160</v>
      </c>
      <c r="C295" s="96" t="s">
        <v>722</v>
      </c>
      <c r="D295" s="96" t="s">
        <v>141</v>
      </c>
      <c r="E295" s="98">
        <v>41534</v>
      </c>
      <c r="F295" s="21">
        <f t="shared" ca="1" si="4"/>
        <v>4</v>
      </c>
      <c r="G295" s="99" t="s">
        <v>145</v>
      </c>
      <c r="H295" s="100">
        <v>92961</v>
      </c>
      <c r="I295" s="101">
        <v>2</v>
      </c>
    </row>
    <row r="296" spans="1:9" x14ac:dyDescent="0.4">
      <c r="A296" s="96" t="s">
        <v>679</v>
      </c>
      <c r="B296" s="97" t="s">
        <v>152</v>
      </c>
      <c r="C296" s="96" t="s">
        <v>648</v>
      </c>
      <c r="D296" s="96" t="s">
        <v>141</v>
      </c>
      <c r="E296" s="98">
        <v>37989</v>
      </c>
      <c r="F296" s="21">
        <f t="shared" ca="1" si="4"/>
        <v>14</v>
      </c>
      <c r="G296" s="99" t="s">
        <v>161</v>
      </c>
      <c r="H296" s="100">
        <v>94878</v>
      </c>
      <c r="I296" s="101">
        <v>3</v>
      </c>
    </row>
    <row r="297" spans="1:9" x14ac:dyDescent="0.4">
      <c r="A297" s="96" t="s">
        <v>733</v>
      </c>
      <c r="B297" s="97" t="s">
        <v>152</v>
      </c>
      <c r="C297" s="96" t="s">
        <v>722</v>
      </c>
      <c r="D297" s="96" t="s">
        <v>144</v>
      </c>
      <c r="E297" s="98">
        <v>40846</v>
      </c>
      <c r="F297" s="21">
        <f t="shared" ca="1" si="4"/>
        <v>6</v>
      </c>
      <c r="G297" s="99" t="s">
        <v>145</v>
      </c>
      <c r="H297" s="100">
        <v>50841</v>
      </c>
      <c r="I297" s="101">
        <v>4</v>
      </c>
    </row>
    <row r="298" spans="1:9" x14ac:dyDescent="0.4">
      <c r="A298" s="96" t="s">
        <v>570</v>
      </c>
      <c r="B298" s="97" t="s">
        <v>152</v>
      </c>
      <c r="C298" s="96" t="s">
        <v>560</v>
      </c>
      <c r="D298" s="96" t="s">
        <v>141</v>
      </c>
      <c r="E298" s="98">
        <v>41957</v>
      </c>
      <c r="F298" s="21">
        <f t="shared" ca="1" si="4"/>
        <v>3</v>
      </c>
      <c r="G298" s="99" t="s">
        <v>142</v>
      </c>
      <c r="H298" s="100">
        <v>86832</v>
      </c>
      <c r="I298" s="101">
        <v>5</v>
      </c>
    </row>
    <row r="299" spans="1:9" x14ac:dyDescent="0.4">
      <c r="A299" s="96" t="s">
        <v>292</v>
      </c>
      <c r="B299" s="97" t="s">
        <v>155</v>
      </c>
      <c r="C299" s="96" t="s">
        <v>272</v>
      </c>
      <c r="D299" s="96" t="s">
        <v>141</v>
      </c>
      <c r="E299" s="98">
        <v>43046</v>
      </c>
      <c r="F299" s="21">
        <f t="shared" ca="1" si="4"/>
        <v>0</v>
      </c>
      <c r="G299" s="99" t="s">
        <v>157</v>
      </c>
      <c r="H299" s="100">
        <v>81513</v>
      </c>
      <c r="I299" s="101">
        <v>4</v>
      </c>
    </row>
    <row r="300" spans="1:9" x14ac:dyDescent="0.4">
      <c r="A300" s="96" t="s">
        <v>430</v>
      </c>
      <c r="B300" s="97" t="s">
        <v>152</v>
      </c>
      <c r="C300" s="96" t="s">
        <v>425</v>
      </c>
      <c r="D300" s="96" t="s">
        <v>141</v>
      </c>
      <c r="E300" s="98">
        <v>40029</v>
      </c>
      <c r="F300" s="21">
        <f t="shared" ca="1" si="4"/>
        <v>8</v>
      </c>
      <c r="G300" s="99" t="s">
        <v>161</v>
      </c>
      <c r="H300" s="100">
        <v>72725</v>
      </c>
      <c r="I300" s="101">
        <v>2</v>
      </c>
    </row>
    <row r="301" spans="1:9" x14ac:dyDescent="0.4">
      <c r="A301" s="96" t="s">
        <v>627</v>
      </c>
      <c r="B301" s="97" t="s">
        <v>155</v>
      </c>
      <c r="C301" s="96" t="s">
        <v>560</v>
      </c>
      <c r="D301" s="96" t="s">
        <v>141</v>
      </c>
      <c r="E301" s="98">
        <v>42924</v>
      </c>
      <c r="F301" s="21">
        <f t="shared" ca="1" si="4"/>
        <v>1</v>
      </c>
      <c r="G301" s="99" t="s">
        <v>151</v>
      </c>
      <c r="H301" s="100">
        <v>107190</v>
      </c>
      <c r="I301" s="101">
        <v>4</v>
      </c>
    </row>
    <row r="302" spans="1:9" x14ac:dyDescent="0.4">
      <c r="A302" s="96" t="s">
        <v>318</v>
      </c>
      <c r="B302" s="97" t="s">
        <v>152</v>
      </c>
      <c r="C302" s="96" t="s">
        <v>272</v>
      </c>
      <c r="D302" s="96" t="s">
        <v>146</v>
      </c>
      <c r="E302" s="98">
        <v>42391</v>
      </c>
      <c r="F302" s="21">
        <f t="shared" ca="1" si="4"/>
        <v>2</v>
      </c>
      <c r="G302" s="99"/>
      <c r="H302" s="100">
        <v>32954</v>
      </c>
      <c r="I302" s="101">
        <v>3</v>
      </c>
    </row>
    <row r="303" spans="1:9" x14ac:dyDescent="0.4">
      <c r="A303" s="96" t="s">
        <v>519</v>
      </c>
      <c r="B303" s="97" t="s">
        <v>152</v>
      </c>
      <c r="C303" s="96" t="s">
        <v>498</v>
      </c>
      <c r="D303" s="96" t="s">
        <v>141</v>
      </c>
      <c r="E303" s="98">
        <v>41009</v>
      </c>
      <c r="F303" s="21">
        <f t="shared" ca="1" si="4"/>
        <v>6</v>
      </c>
      <c r="G303" s="99" t="s">
        <v>145</v>
      </c>
      <c r="H303" s="100">
        <v>37206</v>
      </c>
      <c r="I303" s="101">
        <v>2</v>
      </c>
    </row>
    <row r="304" spans="1:9" x14ac:dyDescent="0.4">
      <c r="A304" s="96" t="s">
        <v>83</v>
      </c>
      <c r="B304" s="97" t="s">
        <v>139</v>
      </c>
      <c r="C304" s="96" t="s">
        <v>164</v>
      </c>
      <c r="D304" s="96" t="s">
        <v>141</v>
      </c>
      <c r="E304" s="98">
        <v>43184</v>
      </c>
      <c r="F304" s="21">
        <f t="shared" ca="1" si="4"/>
        <v>0</v>
      </c>
      <c r="G304" s="99" t="s">
        <v>142</v>
      </c>
      <c r="H304" s="100">
        <v>96053</v>
      </c>
      <c r="I304" s="101">
        <v>2</v>
      </c>
    </row>
    <row r="305" spans="1:9" x14ac:dyDescent="0.4">
      <c r="A305" s="96" t="s">
        <v>743</v>
      </c>
      <c r="B305" s="97" t="s">
        <v>160</v>
      </c>
      <c r="C305" s="96" t="s">
        <v>722</v>
      </c>
      <c r="D305" s="96" t="s">
        <v>146</v>
      </c>
      <c r="E305" s="98">
        <v>41627</v>
      </c>
      <c r="F305" s="21">
        <f t="shared" ca="1" si="4"/>
        <v>4</v>
      </c>
      <c r="G305" s="99"/>
      <c r="H305" s="100">
        <v>44388</v>
      </c>
      <c r="I305" s="101">
        <v>3</v>
      </c>
    </row>
    <row r="306" spans="1:9" x14ac:dyDescent="0.4">
      <c r="A306" s="96" t="s">
        <v>571</v>
      </c>
      <c r="B306" s="97" t="s">
        <v>139</v>
      </c>
      <c r="C306" s="96" t="s">
        <v>560</v>
      </c>
      <c r="D306" s="96" t="s">
        <v>144</v>
      </c>
      <c r="E306" s="98">
        <v>43069</v>
      </c>
      <c r="F306" s="21">
        <f t="shared" ca="1" si="4"/>
        <v>0</v>
      </c>
      <c r="G306" s="99" t="s">
        <v>142</v>
      </c>
      <c r="H306" s="100">
        <v>62613</v>
      </c>
      <c r="I306" s="101">
        <v>3</v>
      </c>
    </row>
    <row r="307" spans="1:9" x14ac:dyDescent="0.4">
      <c r="A307" s="96" t="s">
        <v>194</v>
      </c>
      <c r="B307" s="97" t="s">
        <v>155</v>
      </c>
      <c r="C307" s="96" t="s">
        <v>188</v>
      </c>
      <c r="D307" s="96" t="s">
        <v>149</v>
      </c>
      <c r="E307" s="98">
        <v>42406</v>
      </c>
      <c r="F307" s="21">
        <f t="shared" ca="1" si="4"/>
        <v>2</v>
      </c>
      <c r="G307" s="99"/>
      <c r="H307" s="100">
        <v>37103</v>
      </c>
      <c r="I307" s="101">
        <v>4</v>
      </c>
    </row>
    <row r="308" spans="1:9" x14ac:dyDescent="0.4">
      <c r="A308" s="96" t="s">
        <v>534</v>
      </c>
      <c r="B308" s="97" t="s">
        <v>155</v>
      </c>
      <c r="C308" s="96" t="s">
        <v>498</v>
      </c>
      <c r="D308" s="96" t="s">
        <v>149</v>
      </c>
      <c r="E308" s="98">
        <v>42545</v>
      </c>
      <c r="F308" s="21">
        <f t="shared" ca="1" si="4"/>
        <v>2</v>
      </c>
      <c r="G308" s="99"/>
      <c r="H308" s="100">
        <v>12393</v>
      </c>
      <c r="I308" s="101">
        <v>3</v>
      </c>
    </row>
    <row r="309" spans="1:9" x14ac:dyDescent="0.4">
      <c r="A309" s="96" t="s">
        <v>327</v>
      </c>
      <c r="B309" s="97" t="s">
        <v>152</v>
      </c>
      <c r="C309" s="96" t="s">
        <v>272</v>
      </c>
      <c r="D309" s="96" t="s">
        <v>141</v>
      </c>
      <c r="E309" s="98">
        <v>40925</v>
      </c>
      <c r="F309" s="21">
        <f t="shared" ca="1" si="4"/>
        <v>6</v>
      </c>
      <c r="G309" s="99" t="s">
        <v>157</v>
      </c>
      <c r="H309" s="100">
        <v>39717</v>
      </c>
      <c r="I309" s="101">
        <v>5</v>
      </c>
    </row>
    <row r="310" spans="1:9" x14ac:dyDescent="0.4">
      <c r="A310" s="96" t="s">
        <v>717</v>
      </c>
      <c r="B310" s="97" t="s">
        <v>150</v>
      </c>
      <c r="C310" s="96" t="s">
        <v>648</v>
      </c>
      <c r="D310" s="96" t="s">
        <v>149</v>
      </c>
      <c r="E310" s="98">
        <v>41510</v>
      </c>
      <c r="F310" s="21">
        <f t="shared" ca="1" si="4"/>
        <v>4</v>
      </c>
      <c r="G310" s="99"/>
      <c r="H310" s="100">
        <v>31984</v>
      </c>
      <c r="I310" s="101">
        <v>4</v>
      </c>
    </row>
    <row r="311" spans="1:9" x14ac:dyDescent="0.4">
      <c r="A311" s="96" t="s">
        <v>522</v>
      </c>
      <c r="B311" s="97" t="s">
        <v>152</v>
      </c>
      <c r="C311" s="96" t="s">
        <v>498</v>
      </c>
      <c r="D311" s="96" t="s">
        <v>141</v>
      </c>
      <c r="E311" s="98">
        <v>42855</v>
      </c>
      <c r="F311" s="21">
        <f t="shared" ca="1" si="4"/>
        <v>1</v>
      </c>
      <c r="G311" s="99" t="s">
        <v>151</v>
      </c>
      <c r="H311" s="100">
        <v>82985</v>
      </c>
      <c r="I311" s="101">
        <v>5</v>
      </c>
    </row>
    <row r="312" spans="1:9" x14ac:dyDescent="0.4">
      <c r="A312" s="96" t="s">
        <v>666</v>
      </c>
      <c r="B312" s="97" t="s">
        <v>152</v>
      </c>
      <c r="C312" s="96" t="s">
        <v>648</v>
      </c>
      <c r="D312" s="96" t="s">
        <v>146</v>
      </c>
      <c r="E312" s="98">
        <v>38307</v>
      </c>
      <c r="F312" s="21">
        <f t="shared" ca="1" si="4"/>
        <v>13</v>
      </c>
      <c r="G312" s="99"/>
      <c r="H312" s="100">
        <v>71969</v>
      </c>
      <c r="I312" s="101">
        <v>5</v>
      </c>
    </row>
    <row r="313" spans="1:9" x14ac:dyDescent="0.4">
      <c r="A313" s="96" t="s">
        <v>450</v>
      </c>
      <c r="B313" s="97" t="s">
        <v>152</v>
      </c>
      <c r="C313" s="96" t="s">
        <v>433</v>
      </c>
      <c r="D313" s="96" t="s">
        <v>141</v>
      </c>
      <c r="E313" s="98">
        <v>43093</v>
      </c>
      <c r="F313" s="21">
        <f t="shared" ca="1" si="4"/>
        <v>0</v>
      </c>
      <c r="G313" s="99" t="s">
        <v>145</v>
      </c>
      <c r="H313" s="100">
        <v>81756</v>
      </c>
      <c r="I313" s="101">
        <v>4</v>
      </c>
    </row>
    <row r="314" spans="1:9" x14ac:dyDescent="0.4">
      <c r="A314" s="102" t="s">
        <v>159</v>
      </c>
      <c r="B314" s="97" t="s">
        <v>160</v>
      </c>
      <c r="C314" s="102" t="s">
        <v>153</v>
      </c>
      <c r="D314" s="102" t="s">
        <v>149</v>
      </c>
      <c r="E314" s="98">
        <v>42880</v>
      </c>
      <c r="F314" s="21">
        <f t="shared" ca="1" si="4"/>
        <v>1</v>
      </c>
      <c r="G314" s="99" t="s">
        <v>142</v>
      </c>
      <c r="H314" s="100">
        <v>39245</v>
      </c>
      <c r="I314" s="101">
        <v>3</v>
      </c>
    </row>
    <row r="315" spans="1:9" x14ac:dyDescent="0.4">
      <c r="A315" s="96" t="s">
        <v>635</v>
      </c>
      <c r="B315" s="97" t="s">
        <v>152</v>
      </c>
      <c r="C315" s="96" t="s">
        <v>560</v>
      </c>
      <c r="D315" s="96" t="s">
        <v>146</v>
      </c>
      <c r="E315" s="98">
        <v>41865</v>
      </c>
      <c r="F315" s="21">
        <f t="shared" ca="1" si="4"/>
        <v>3</v>
      </c>
      <c r="G315" s="99"/>
      <c r="H315" s="100">
        <v>116073</v>
      </c>
      <c r="I315" s="101">
        <v>2</v>
      </c>
    </row>
    <row r="316" spans="1:9" x14ac:dyDescent="0.4">
      <c r="A316" s="96" t="s">
        <v>443</v>
      </c>
      <c r="B316" s="97" t="s">
        <v>155</v>
      </c>
      <c r="C316" s="96" t="s">
        <v>433</v>
      </c>
      <c r="D316" s="96" t="s">
        <v>144</v>
      </c>
      <c r="E316" s="98">
        <v>42717</v>
      </c>
      <c r="F316" s="21">
        <f t="shared" ca="1" si="4"/>
        <v>1</v>
      </c>
      <c r="G316" s="99" t="s">
        <v>151</v>
      </c>
      <c r="H316" s="100">
        <v>17672</v>
      </c>
      <c r="I316" s="101">
        <v>4</v>
      </c>
    </row>
    <row r="317" spans="1:9" x14ac:dyDescent="0.4">
      <c r="A317" s="96" t="s">
        <v>716</v>
      </c>
      <c r="B317" s="97" t="s">
        <v>152</v>
      </c>
      <c r="C317" s="96" t="s">
        <v>648</v>
      </c>
      <c r="D317" s="96" t="s">
        <v>141</v>
      </c>
      <c r="E317" s="98">
        <v>41890</v>
      </c>
      <c r="F317" s="21">
        <f t="shared" ca="1" si="4"/>
        <v>3</v>
      </c>
      <c r="G317" s="99" t="s">
        <v>142</v>
      </c>
      <c r="H317" s="100">
        <v>72765</v>
      </c>
      <c r="I317" s="101">
        <v>5</v>
      </c>
    </row>
    <row r="318" spans="1:9" x14ac:dyDescent="0.4">
      <c r="A318" s="96" t="s">
        <v>82</v>
      </c>
      <c r="B318" s="97" t="s">
        <v>152</v>
      </c>
      <c r="C318" s="96" t="s">
        <v>164</v>
      </c>
      <c r="D318" s="96" t="s">
        <v>141</v>
      </c>
      <c r="E318" s="98">
        <v>39878</v>
      </c>
      <c r="F318" s="21">
        <f t="shared" ca="1" si="4"/>
        <v>9</v>
      </c>
      <c r="G318" s="99" t="s">
        <v>161</v>
      </c>
      <c r="H318" s="100">
        <v>117828</v>
      </c>
      <c r="I318" s="101">
        <v>4</v>
      </c>
    </row>
    <row r="319" spans="1:9" x14ac:dyDescent="0.4">
      <c r="A319" s="96" t="s">
        <v>714</v>
      </c>
      <c r="B319" s="97" t="s">
        <v>155</v>
      </c>
      <c r="C319" s="96" t="s">
        <v>648</v>
      </c>
      <c r="D319" s="96" t="s">
        <v>141</v>
      </c>
      <c r="E319" s="98">
        <v>42579</v>
      </c>
      <c r="F319" s="21">
        <f t="shared" ca="1" si="4"/>
        <v>2</v>
      </c>
      <c r="G319" s="99" t="s">
        <v>161</v>
      </c>
      <c r="H319" s="100">
        <v>89694</v>
      </c>
      <c r="I319" s="101">
        <v>3</v>
      </c>
    </row>
    <row r="320" spans="1:9" x14ac:dyDescent="0.4">
      <c r="A320" s="96" t="s">
        <v>803</v>
      </c>
      <c r="B320" s="97" t="s">
        <v>152</v>
      </c>
      <c r="C320" s="96" t="s">
        <v>722</v>
      </c>
      <c r="D320" s="96" t="s">
        <v>146</v>
      </c>
      <c r="E320" s="98">
        <v>42960</v>
      </c>
      <c r="F320" s="21">
        <f t="shared" ca="1" si="4"/>
        <v>0</v>
      </c>
      <c r="G320" s="99"/>
      <c r="H320" s="100">
        <v>77625</v>
      </c>
      <c r="I320" s="101">
        <v>1</v>
      </c>
    </row>
    <row r="321" spans="1:9" x14ac:dyDescent="0.4">
      <c r="A321" s="96" t="s">
        <v>565</v>
      </c>
      <c r="B321" s="97" t="s">
        <v>150</v>
      </c>
      <c r="C321" s="96" t="s">
        <v>560</v>
      </c>
      <c r="D321" s="96" t="s">
        <v>144</v>
      </c>
      <c r="E321" s="98">
        <v>40816</v>
      </c>
      <c r="F321" s="21">
        <f t="shared" ca="1" si="4"/>
        <v>6</v>
      </c>
      <c r="G321" s="99" t="s">
        <v>161</v>
      </c>
      <c r="H321" s="100">
        <v>14351</v>
      </c>
      <c r="I321" s="101">
        <v>3</v>
      </c>
    </row>
    <row r="322" spans="1:9" x14ac:dyDescent="0.4">
      <c r="A322" s="96" t="s">
        <v>686</v>
      </c>
      <c r="B322" s="97" t="s">
        <v>155</v>
      </c>
      <c r="C322" s="96" t="s">
        <v>648</v>
      </c>
      <c r="D322" s="96" t="s">
        <v>146</v>
      </c>
      <c r="E322" s="98">
        <v>42443</v>
      </c>
      <c r="F322" s="21">
        <f t="shared" ref="F322:F385" ca="1" si="5">DATEDIF(E322,TODAY(),"Y")</f>
        <v>2</v>
      </c>
      <c r="G322" s="99"/>
      <c r="H322" s="100">
        <v>29133</v>
      </c>
      <c r="I322" s="101">
        <v>3</v>
      </c>
    </row>
    <row r="323" spans="1:9" x14ac:dyDescent="0.4">
      <c r="A323" s="96" t="s">
        <v>358</v>
      </c>
      <c r="B323" s="97" t="s">
        <v>160</v>
      </c>
      <c r="C323" s="96" t="s">
        <v>272</v>
      </c>
      <c r="D323" s="96" t="s">
        <v>146</v>
      </c>
      <c r="E323" s="98">
        <v>40967</v>
      </c>
      <c r="F323" s="21">
        <f t="shared" ca="1" si="5"/>
        <v>6</v>
      </c>
      <c r="G323" s="99"/>
      <c r="H323" s="100">
        <v>80096</v>
      </c>
      <c r="I323" s="101">
        <v>4</v>
      </c>
    </row>
    <row r="324" spans="1:9" x14ac:dyDescent="0.4">
      <c r="A324" s="96" t="s">
        <v>320</v>
      </c>
      <c r="B324" s="97" t="s">
        <v>160</v>
      </c>
      <c r="C324" s="96" t="s">
        <v>272</v>
      </c>
      <c r="D324" s="96" t="s">
        <v>141</v>
      </c>
      <c r="E324" s="98">
        <v>40909</v>
      </c>
      <c r="F324" s="21">
        <f t="shared" ca="1" si="5"/>
        <v>6</v>
      </c>
      <c r="G324" s="99" t="s">
        <v>151</v>
      </c>
      <c r="H324" s="100">
        <v>60642</v>
      </c>
      <c r="I324" s="101">
        <v>1</v>
      </c>
    </row>
    <row r="325" spans="1:9" x14ac:dyDescent="0.4">
      <c r="A325" s="96" t="s">
        <v>437</v>
      </c>
      <c r="B325" s="97" t="s">
        <v>155</v>
      </c>
      <c r="C325" s="96" t="s">
        <v>433</v>
      </c>
      <c r="D325" s="96" t="s">
        <v>141</v>
      </c>
      <c r="E325" s="98">
        <v>42302</v>
      </c>
      <c r="F325" s="21">
        <f t="shared" ca="1" si="5"/>
        <v>2</v>
      </c>
      <c r="G325" s="99" t="s">
        <v>161</v>
      </c>
      <c r="H325" s="100">
        <v>61101</v>
      </c>
      <c r="I325" s="101">
        <v>4</v>
      </c>
    </row>
    <row r="326" spans="1:9" x14ac:dyDescent="0.4">
      <c r="A326" s="96" t="s">
        <v>610</v>
      </c>
      <c r="B326" s="97" t="s">
        <v>155</v>
      </c>
      <c r="C326" s="96" t="s">
        <v>560</v>
      </c>
      <c r="D326" s="96" t="s">
        <v>149</v>
      </c>
      <c r="E326" s="98">
        <v>38473</v>
      </c>
      <c r="F326" s="21">
        <f t="shared" ca="1" si="5"/>
        <v>13</v>
      </c>
      <c r="G326" s="99"/>
      <c r="H326" s="100">
        <v>48670</v>
      </c>
      <c r="I326" s="101">
        <v>5</v>
      </c>
    </row>
    <row r="327" spans="1:9" x14ac:dyDescent="0.4">
      <c r="A327" s="96" t="s">
        <v>768</v>
      </c>
      <c r="B327" s="97" t="s">
        <v>155</v>
      </c>
      <c r="C327" s="96" t="s">
        <v>722</v>
      </c>
      <c r="D327" s="96" t="s">
        <v>144</v>
      </c>
      <c r="E327" s="98">
        <v>41360</v>
      </c>
      <c r="F327" s="21">
        <f t="shared" ca="1" si="5"/>
        <v>5</v>
      </c>
      <c r="G327" s="99" t="s">
        <v>142</v>
      </c>
      <c r="H327" s="100">
        <v>66886</v>
      </c>
      <c r="I327" s="101">
        <v>2</v>
      </c>
    </row>
    <row r="328" spans="1:9" x14ac:dyDescent="0.4">
      <c r="A328" s="96" t="s">
        <v>95</v>
      </c>
      <c r="B328" s="97" t="s">
        <v>139</v>
      </c>
      <c r="C328" s="96" t="s">
        <v>164</v>
      </c>
      <c r="D328" s="96" t="s">
        <v>146</v>
      </c>
      <c r="E328" s="98">
        <v>38563</v>
      </c>
      <c r="F328" s="21">
        <f t="shared" ca="1" si="5"/>
        <v>13</v>
      </c>
      <c r="G328" s="99"/>
      <c r="H328" s="100">
        <v>31806</v>
      </c>
      <c r="I328" s="101">
        <v>3</v>
      </c>
    </row>
    <row r="329" spans="1:9" x14ac:dyDescent="0.4">
      <c r="A329" s="96" t="s">
        <v>75</v>
      </c>
      <c r="B329" s="97" t="s">
        <v>148</v>
      </c>
      <c r="C329" s="96" t="s">
        <v>164</v>
      </c>
      <c r="D329" s="96" t="s">
        <v>141</v>
      </c>
      <c r="E329" s="98">
        <v>42403</v>
      </c>
      <c r="F329" s="21">
        <f t="shared" ca="1" si="5"/>
        <v>2</v>
      </c>
      <c r="G329" s="99" t="s">
        <v>157</v>
      </c>
      <c r="H329" s="100">
        <v>110862</v>
      </c>
      <c r="I329" s="101">
        <v>5</v>
      </c>
    </row>
    <row r="330" spans="1:9" x14ac:dyDescent="0.4">
      <c r="A330" s="96" t="s">
        <v>371</v>
      </c>
      <c r="B330" s="97" t="s">
        <v>152</v>
      </c>
      <c r="C330" s="96" t="s">
        <v>272</v>
      </c>
      <c r="D330" s="96" t="s">
        <v>146</v>
      </c>
      <c r="E330" s="98">
        <v>38811</v>
      </c>
      <c r="F330" s="21">
        <f t="shared" ca="1" si="5"/>
        <v>12</v>
      </c>
      <c r="G330" s="99"/>
      <c r="H330" s="100">
        <v>120852</v>
      </c>
      <c r="I330" s="101">
        <v>5</v>
      </c>
    </row>
    <row r="331" spans="1:9" x14ac:dyDescent="0.4">
      <c r="A331" s="96" t="s">
        <v>703</v>
      </c>
      <c r="B331" s="97" t="s">
        <v>160</v>
      </c>
      <c r="C331" s="96" t="s">
        <v>648</v>
      </c>
      <c r="D331" s="96" t="s">
        <v>141</v>
      </c>
      <c r="E331" s="98">
        <v>42171</v>
      </c>
      <c r="F331" s="21">
        <f t="shared" ca="1" si="5"/>
        <v>3</v>
      </c>
      <c r="G331" s="99" t="s">
        <v>161</v>
      </c>
      <c r="H331" s="100">
        <v>31307</v>
      </c>
      <c r="I331" s="101">
        <v>5</v>
      </c>
    </row>
    <row r="332" spans="1:9" x14ac:dyDescent="0.4">
      <c r="A332" s="96" t="s">
        <v>449</v>
      </c>
      <c r="B332" s="97" t="s">
        <v>139</v>
      </c>
      <c r="C332" s="96" t="s">
        <v>433</v>
      </c>
      <c r="D332" s="96" t="s">
        <v>141</v>
      </c>
      <c r="E332" s="98">
        <v>41250</v>
      </c>
      <c r="F332" s="21">
        <f t="shared" ca="1" si="5"/>
        <v>5</v>
      </c>
      <c r="G332" s="99" t="s">
        <v>161</v>
      </c>
      <c r="H332" s="100">
        <v>64274</v>
      </c>
      <c r="I332" s="101">
        <v>4</v>
      </c>
    </row>
    <row r="333" spans="1:9" x14ac:dyDescent="0.4">
      <c r="A333" s="96" t="s">
        <v>351</v>
      </c>
      <c r="B333" s="97" t="s">
        <v>139</v>
      </c>
      <c r="C333" s="96" t="s">
        <v>272</v>
      </c>
      <c r="D333" s="96" t="s">
        <v>141</v>
      </c>
      <c r="E333" s="98">
        <v>38791</v>
      </c>
      <c r="F333" s="21">
        <f t="shared" ca="1" si="5"/>
        <v>12</v>
      </c>
      <c r="G333" s="99" t="s">
        <v>151</v>
      </c>
      <c r="H333" s="100">
        <v>31928</v>
      </c>
      <c r="I333" s="101">
        <v>1</v>
      </c>
    </row>
    <row r="334" spans="1:9" x14ac:dyDescent="0.4">
      <c r="A334" s="96" t="s">
        <v>749</v>
      </c>
      <c r="B334" s="97" t="s">
        <v>155</v>
      </c>
      <c r="C334" s="96" t="s">
        <v>722</v>
      </c>
      <c r="D334" s="96" t="s">
        <v>141</v>
      </c>
      <c r="E334" s="98">
        <v>42730</v>
      </c>
      <c r="F334" s="21">
        <f t="shared" ca="1" si="5"/>
        <v>1</v>
      </c>
      <c r="G334" s="99" t="s">
        <v>142</v>
      </c>
      <c r="H334" s="100">
        <v>116964</v>
      </c>
      <c r="I334" s="101">
        <v>3</v>
      </c>
    </row>
    <row r="335" spans="1:9" x14ac:dyDescent="0.4">
      <c r="A335" s="96" t="s">
        <v>628</v>
      </c>
      <c r="B335" s="97" t="s">
        <v>139</v>
      </c>
      <c r="C335" s="96" t="s">
        <v>560</v>
      </c>
      <c r="D335" s="96" t="s">
        <v>141</v>
      </c>
      <c r="E335" s="98">
        <v>41465</v>
      </c>
      <c r="F335" s="21">
        <f t="shared" ca="1" si="5"/>
        <v>5</v>
      </c>
      <c r="G335" s="99" t="s">
        <v>142</v>
      </c>
      <c r="H335" s="100">
        <v>68270</v>
      </c>
      <c r="I335" s="101">
        <v>4</v>
      </c>
    </row>
    <row r="336" spans="1:9" x14ac:dyDescent="0.4">
      <c r="A336" s="96" t="s">
        <v>341</v>
      </c>
      <c r="B336" s="97" t="s">
        <v>155</v>
      </c>
      <c r="C336" s="96" t="s">
        <v>272</v>
      </c>
      <c r="D336" s="96" t="s">
        <v>149</v>
      </c>
      <c r="E336" s="98">
        <v>38398</v>
      </c>
      <c r="F336" s="21">
        <f t="shared" ca="1" si="5"/>
        <v>13</v>
      </c>
      <c r="G336" s="99"/>
      <c r="H336" s="100">
        <v>12722</v>
      </c>
      <c r="I336" s="101">
        <v>4</v>
      </c>
    </row>
    <row r="337" spans="1:9" x14ac:dyDescent="0.4">
      <c r="A337" s="96" t="s">
        <v>216</v>
      </c>
      <c r="B337" s="97" t="s">
        <v>150</v>
      </c>
      <c r="C337" s="96" t="s">
        <v>198</v>
      </c>
      <c r="D337" s="96" t="s">
        <v>141</v>
      </c>
      <c r="E337" s="98">
        <v>39705</v>
      </c>
      <c r="F337" s="21">
        <f t="shared" ca="1" si="5"/>
        <v>9</v>
      </c>
      <c r="G337" s="99" t="s">
        <v>151</v>
      </c>
      <c r="H337" s="100">
        <v>53649</v>
      </c>
      <c r="I337" s="101">
        <v>1</v>
      </c>
    </row>
    <row r="338" spans="1:9" x14ac:dyDescent="0.4">
      <c r="A338" s="96" t="s">
        <v>464</v>
      </c>
      <c r="B338" s="97" t="s">
        <v>139</v>
      </c>
      <c r="C338" s="96" t="s">
        <v>433</v>
      </c>
      <c r="D338" s="96" t="s">
        <v>141</v>
      </c>
      <c r="E338" s="98">
        <v>42460</v>
      </c>
      <c r="F338" s="21">
        <f t="shared" ca="1" si="5"/>
        <v>2</v>
      </c>
      <c r="G338" s="99" t="s">
        <v>142</v>
      </c>
      <c r="H338" s="100">
        <v>65880</v>
      </c>
      <c r="I338" s="101">
        <v>4</v>
      </c>
    </row>
    <row r="339" spans="1:9" x14ac:dyDescent="0.4">
      <c r="A339" s="96" t="s">
        <v>597</v>
      </c>
      <c r="B339" s="97" t="s">
        <v>152</v>
      </c>
      <c r="C339" s="96" t="s">
        <v>560</v>
      </c>
      <c r="D339" s="96" t="s">
        <v>141</v>
      </c>
      <c r="E339" s="98">
        <v>38051</v>
      </c>
      <c r="F339" s="21">
        <f t="shared" ca="1" si="5"/>
        <v>14</v>
      </c>
      <c r="G339" s="99" t="s">
        <v>161</v>
      </c>
      <c r="H339" s="100">
        <v>82917</v>
      </c>
      <c r="I339" s="101">
        <v>4</v>
      </c>
    </row>
    <row r="340" spans="1:9" x14ac:dyDescent="0.4">
      <c r="A340" s="96" t="s">
        <v>367</v>
      </c>
      <c r="B340" s="97" t="s">
        <v>155</v>
      </c>
      <c r="C340" s="96" t="s">
        <v>272</v>
      </c>
      <c r="D340" s="96" t="s">
        <v>141</v>
      </c>
      <c r="E340" s="98">
        <v>38089</v>
      </c>
      <c r="F340" s="21">
        <f t="shared" ca="1" si="5"/>
        <v>14</v>
      </c>
      <c r="G340" s="99" t="s">
        <v>142</v>
      </c>
      <c r="H340" s="100">
        <v>54459</v>
      </c>
      <c r="I340" s="101">
        <v>2</v>
      </c>
    </row>
    <row r="341" spans="1:9" x14ac:dyDescent="0.4">
      <c r="A341" s="96" t="s">
        <v>87</v>
      </c>
      <c r="B341" s="97" t="s">
        <v>139</v>
      </c>
      <c r="C341" s="96" t="s">
        <v>164</v>
      </c>
      <c r="D341" s="96" t="s">
        <v>146</v>
      </c>
      <c r="E341" s="98">
        <v>41063</v>
      </c>
      <c r="F341" s="21">
        <f t="shared" ca="1" si="5"/>
        <v>6</v>
      </c>
      <c r="G341" s="99"/>
      <c r="H341" s="100">
        <v>112145</v>
      </c>
      <c r="I341" s="101">
        <v>3</v>
      </c>
    </row>
    <row r="342" spans="1:9" x14ac:dyDescent="0.4">
      <c r="A342" s="96" t="s">
        <v>588</v>
      </c>
      <c r="B342" s="97" t="s">
        <v>148</v>
      </c>
      <c r="C342" s="96" t="s">
        <v>560</v>
      </c>
      <c r="D342" s="96" t="s">
        <v>141</v>
      </c>
      <c r="E342" s="98">
        <v>38011</v>
      </c>
      <c r="F342" s="21">
        <f t="shared" ca="1" si="5"/>
        <v>14</v>
      </c>
      <c r="G342" s="99" t="s">
        <v>145</v>
      </c>
      <c r="H342" s="100">
        <v>99549</v>
      </c>
      <c r="I342" s="101">
        <v>4</v>
      </c>
    </row>
    <row r="343" spans="1:9" x14ac:dyDescent="0.4">
      <c r="A343" s="96" t="s">
        <v>638</v>
      </c>
      <c r="B343" s="97" t="s">
        <v>155</v>
      </c>
      <c r="C343" s="96" t="s">
        <v>560</v>
      </c>
      <c r="D343" s="96" t="s">
        <v>141</v>
      </c>
      <c r="E343" s="98">
        <v>42230</v>
      </c>
      <c r="F343" s="21">
        <f t="shared" ca="1" si="5"/>
        <v>2</v>
      </c>
      <c r="G343" s="99" t="s">
        <v>142</v>
      </c>
      <c r="H343" s="100">
        <v>73157</v>
      </c>
      <c r="I343" s="101">
        <v>4</v>
      </c>
    </row>
    <row r="344" spans="1:9" x14ac:dyDescent="0.4">
      <c r="A344" s="96" t="s">
        <v>636</v>
      </c>
      <c r="B344" s="97" t="s">
        <v>152</v>
      </c>
      <c r="C344" s="96" t="s">
        <v>560</v>
      </c>
      <c r="D344" s="96" t="s">
        <v>141</v>
      </c>
      <c r="E344" s="98">
        <v>39661</v>
      </c>
      <c r="F344" s="21">
        <f t="shared" ca="1" si="5"/>
        <v>10</v>
      </c>
      <c r="G344" s="99" t="s">
        <v>145</v>
      </c>
      <c r="H344" s="100">
        <v>60885</v>
      </c>
      <c r="I344" s="101">
        <v>2</v>
      </c>
    </row>
    <row r="345" spans="1:9" x14ac:dyDescent="0.4">
      <c r="A345" s="96" t="s">
        <v>481</v>
      </c>
      <c r="B345" s="97" t="s">
        <v>139</v>
      </c>
      <c r="C345" s="96" t="s">
        <v>433</v>
      </c>
      <c r="D345" s="96" t="s">
        <v>144</v>
      </c>
      <c r="E345" s="98">
        <v>38214</v>
      </c>
      <c r="F345" s="21">
        <f t="shared" ca="1" si="5"/>
        <v>13</v>
      </c>
      <c r="G345" s="99" t="s">
        <v>161</v>
      </c>
      <c r="H345" s="100">
        <v>38988</v>
      </c>
      <c r="I345" s="101">
        <v>3</v>
      </c>
    </row>
    <row r="346" spans="1:9" x14ac:dyDescent="0.4">
      <c r="A346" s="96" t="s">
        <v>793</v>
      </c>
      <c r="B346" s="97" t="s">
        <v>150</v>
      </c>
      <c r="C346" s="96" t="s">
        <v>722</v>
      </c>
      <c r="D346" s="96" t="s">
        <v>146</v>
      </c>
      <c r="E346" s="98">
        <v>39234</v>
      </c>
      <c r="F346" s="21">
        <f t="shared" ca="1" si="5"/>
        <v>11</v>
      </c>
      <c r="G346" s="99"/>
      <c r="H346" s="100">
        <v>34466</v>
      </c>
      <c r="I346" s="101">
        <v>3</v>
      </c>
    </row>
    <row r="347" spans="1:9" x14ac:dyDescent="0.4">
      <c r="A347" s="96" t="s">
        <v>474</v>
      </c>
      <c r="B347" s="97" t="s">
        <v>150</v>
      </c>
      <c r="C347" s="96" t="s">
        <v>433</v>
      </c>
      <c r="D347" s="96" t="s">
        <v>141</v>
      </c>
      <c r="E347" s="98">
        <v>42176</v>
      </c>
      <c r="F347" s="21">
        <f t="shared" ca="1" si="5"/>
        <v>3</v>
      </c>
      <c r="G347" s="99" t="s">
        <v>161</v>
      </c>
      <c r="H347" s="100">
        <v>59603</v>
      </c>
      <c r="I347" s="101">
        <v>4</v>
      </c>
    </row>
    <row r="348" spans="1:9" x14ac:dyDescent="0.4">
      <c r="A348" s="96" t="s">
        <v>657</v>
      </c>
      <c r="B348" s="97" t="s">
        <v>160</v>
      </c>
      <c r="C348" s="96" t="s">
        <v>648</v>
      </c>
      <c r="D348" s="96" t="s">
        <v>141</v>
      </c>
      <c r="E348" s="98">
        <v>41541</v>
      </c>
      <c r="F348" s="21">
        <f t="shared" ca="1" si="5"/>
        <v>4</v>
      </c>
      <c r="G348" s="99" t="s">
        <v>161</v>
      </c>
      <c r="H348" s="100">
        <v>113009</v>
      </c>
      <c r="I348" s="101">
        <v>3</v>
      </c>
    </row>
    <row r="349" spans="1:9" x14ac:dyDescent="0.4">
      <c r="A349" s="96" t="s">
        <v>472</v>
      </c>
      <c r="B349" s="97" t="s">
        <v>139</v>
      </c>
      <c r="C349" s="96" t="s">
        <v>433</v>
      </c>
      <c r="D349" s="96" t="s">
        <v>144</v>
      </c>
      <c r="E349" s="98">
        <v>39231</v>
      </c>
      <c r="F349" s="21">
        <f t="shared" ca="1" si="5"/>
        <v>11</v>
      </c>
      <c r="G349" s="99" t="s">
        <v>145</v>
      </c>
      <c r="H349" s="100">
        <v>41999</v>
      </c>
      <c r="I349" s="101">
        <v>1</v>
      </c>
    </row>
    <row r="350" spans="1:9" x14ac:dyDescent="0.4">
      <c r="A350" s="96" t="s">
        <v>469</v>
      </c>
      <c r="B350" s="97" t="s">
        <v>148</v>
      </c>
      <c r="C350" s="96" t="s">
        <v>433</v>
      </c>
      <c r="D350" s="96" t="s">
        <v>141</v>
      </c>
      <c r="E350" s="98">
        <v>38485</v>
      </c>
      <c r="F350" s="21">
        <f t="shared" ca="1" si="5"/>
        <v>13</v>
      </c>
      <c r="G350" s="99" t="s">
        <v>161</v>
      </c>
      <c r="H350" s="100">
        <v>69404</v>
      </c>
      <c r="I350" s="101">
        <v>4</v>
      </c>
    </row>
    <row r="351" spans="1:9" x14ac:dyDescent="0.4">
      <c r="A351" s="96" t="s">
        <v>246</v>
      </c>
      <c r="B351" s="97" t="s">
        <v>152</v>
      </c>
      <c r="C351" s="96" t="s">
        <v>224</v>
      </c>
      <c r="D351" s="96" t="s">
        <v>146</v>
      </c>
      <c r="E351" s="98">
        <v>42822</v>
      </c>
      <c r="F351" s="21">
        <f t="shared" ca="1" si="5"/>
        <v>1</v>
      </c>
      <c r="G351" s="99"/>
      <c r="H351" s="100">
        <v>30132</v>
      </c>
      <c r="I351" s="101">
        <v>2</v>
      </c>
    </row>
    <row r="352" spans="1:9" x14ac:dyDescent="0.4">
      <c r="A352" s="96" t="s">
        <v>332</v>
      </c>
      <c r="B352" s="97" t="s">
        <v>160</v>
      </c>
      <c r="C352" s="96" t="s">
        <v>272</v>
      </c>
      <c r="D352" s="96" t="s">
        <v>149</v>
      </c>
      <c r="E352" s="98">
        <v>43149</v>
      </c>
      <c r="F352" s="21">
        <f t="shared" ca="1" si="5"/>
        <v>0</v>
      </c>
      <c r="G352" s="99"/>
      <c r="H352" s="100">
        <v>30164</v>
      </c>
      <c r="I352" s="101">
        <v>4</v>
      </c>
    </row>
    <row r="353" spans="1:9" x14ac:dyDescent="0.4">
      <c r="A353" s="96" t="s">
        <v>184</v>
      </c>
      <c r="B353" s="97" t="s">
        <v>152</v>
      </c>
      <c r="C353" s="96" t="s">
        <v>179</v>
      </c>
      <c r="D353" s="96" t="s">
        <v>141</v>
      </c>
      <c r="E353" s="98">
        <v>39976</v>
      </c>
      <c r="F353" s="21">
        <f t="shared" ca="1" si="5"/>
        <v>9</v>
      </c>
      <c r="G353" s="99" t="s">
        <v>142</v>
      </c>
      <c r="H353" s="100">
        <v>116816</v>
      </c>
      <c r="I353" s="101">
        <v>1</v>
      </c>
    </row>
    <row r="354" spans="1:9" x14ac:dyDescent="0.4">
      <c r="A354" s="96" t="s">
        <v>763</v>
      </c>
      <c r="B354" s="97" t="s">
        <v>150</v>
      </c>
      <c r="C354" s="96" t="s">
        <v>722</v>
      </c>
      <c r="D354" s="96" t="s">
        <v>146</v>
      </c>
      <c r="E354" s="98">
        <v>39158</v>
      </c>
      <c r="F354" s="21">
        <f t="shared" ca="1" si="5"/>
        <v>11</v>
      </c>
      <c r="G354" s="99"/>
      <c r="H354" s="100">
        <v>104134</v>
      </c>
      <c r="I354" s="101">
        <v>5</v>
      </c>
    </row>
    <row r="355" spans="1:9" x14ac:dyDescent="0.4">
      <c r="A355" s="96" t="s">
        <v>729</v>
      </c>
      <c r="B355" s="97" t="s">
        <v>152</v>
      </c>
      <c r="C355" s="96" t="s">
        <v>722</v>
      </c>
      <c r="D355" s="96" t="s">
        <v>146</v>
      </c>
      <c r="E355" s="98">
        <v>42656</v>
      </c>
      <c r="F355" s="21">
        <f t="shared" ca="1" si="5"/>
        <v>1</v>
      </c>
      <c r="G355" s="99"/>
      <c r="H355" s="100">
        <v>74939</v>
      </c>
      <c r="I355" s="101">
        <v>3</v>
      </c>
    </row>
    <row r="356" spans="1:9" x14ac:dyDescent="0.4">
      <c r="A356" s="96" t="s">
        <v>725</v>
      </c>
      <c r="B356" s="97" t="s">
        <v>155</v>
      </c>
      <c r="C356" s="96" t="s">
        <v>722</v>
      </c>
      <c r="D356" s="96" t="s">
        <v>146</v>
      </c>
      <c r="E356" s="98">
        <v>41199</v>
      </c>
      <c r="F356" s="21">
        <f t="shared" ca="1" si="5"/>
        <v>5</v>
      </c>
      <c r="G356" s="99"/>
      <c r="H356" s="100">
        <v>86755</v>
      </c>
      <c r="I356" s="101">
        <v>3</v>
      </c>
    </row>
    <row r="357" spans="1:9" x14ac:dyDescent="0.4">
      <c r="A357" s="96" t="s">
        <v>128</v>
      </c>
      <c r="B357" s="97" t="s">
        <v>160</v>
      </c>
      <c r="C357" s="96" t="s">
        <v>9</v>
      </c>
      <c r="D357" s="96" t="s">
        <v>141</v>
      </c>
      <c r="E357" s="98">
        <v>38660</v>
      </c>
      <c r="F357" s="21">
        <f t="shared" ca="1" si="5"/>
        <v>12</v>
      </c>
      <c r="G357" s="99" t="s">
        <v>157</v>
      </c>
      <c r="H357" s="100">
        <v>61358</v>
      </c>
      <c r="I357" s="101">
        <v>5</v>
      </c>
    </row>
    <row r="358" spans="1:9" x14ac:dyDescent="0.4">
      <c r="A358" s="96" t="s">
        <v>379</v>
      </c>
      <c r="B358" s="97" t="s">
        <v>150</v>
      </c>
      <c r="C358" s="96" t="s">
        <v>272</v>
      </c>
      <c r="D358" s="96" t="s">
        <v>141</v>
      </c>
      <c r="E358" s="98">
        <v>41405</v>
      </c>
      <c r="F358" s="21">
        <f t="shared" ca="1" si="5"/>
        <v>5</v>
      </c>
      <c r="G358" s="99" t="s">
        <v>145</v>
      </c>
      <c r="H358" s="100">
        <v>95891</v>
      </c>
      <c r="I358" s="101">
        <v>3</v>
      </c>
    </row>
    <row r="359" spans="1:9" x14ac:dyDescent="0.4">
      <c r="A359" s="96" t="s">
        <v>775</v>
      </c>
      <c r="B359" s="97" t="s">
        <v>155</v>
      </c>
      <c r="C359" s="96" t="s">
        <v>722</v>
      </c>
      <c r="D359" s="96" t="s">
        <v>146</v>
      </c>
      <c r="E359" s="98">
        <v>39192</v>
      </c>
      <c r="F359" s="21">
        <f t="shared" ca="1" si="5"/>
        <v>11</v>
      </c>
      <c r="G359" s="99"/>
      <c r="H359" s="100">
        <v>38165</v>
      </c>
      <c r="I359" s="101">
        <v>5</v>
      </c>
    </row>
    <row r="360" spans="1:9" x14ac:dyDescent="0.4">
      <c r="A360" s="96" t="s">
        <v>77</v>
      </c>
      <c r="B360" s="97" t="s">
        <v>152</v>
      </c>
      <c r="C360" s="96" t="s">
        <v>164</v>
      </c>
      <c r="D360" s="96" t="s">
        <v>146</v>
      </c>
      <c r="E360" s="98">
        <v>40949</v>
      </c>
      <c r="F360" s="21">
        <f t="shared" ca="1" si="5"/>
        <v>6</v>
      </c>
      <c r="G360" s="99"/>
      <c r="H360" s="100">
        <v>113670</v>
      </c>
      <c r="I360" s="101">
        <v>2</v>
      </c>
    </row>
    <row r="361" spans="1:9" x14ac:dyDescent="0.4">
      <c r="A361" s="96" t="s">
        <v>183</v>
      </c>
      <c r="B361" s="97" t="s">
        <v>152</v>
      </c>
      <c r="C361" s="96" t="s">
        <v>179</v>
      </c>
      <c r="D361" s="96" t="s">
        <v>141</v>
      </c>
      <c r="E361" s="98">
        <v>42016</v>
      </c>
      <c r="F361" s="21">
        <f t="shared" ca="1" si="5"/>
        <v>3</v>
      </c>
      <c r="G361" s="99" t="s">
        <v>142</v>
      </c>
      <c r="H361" s="100">
        <v>103194</v>
      </c>
      <c r="I361" s="101">
        <v>3</v>
      </c>
    </row>
    <row r="362" spans="1:9" x14ac:dyDescent="0.4">
      <c r="A362" s="96" t="s">
        <v>191</v>
      </c>
      <c r="B362" s="97" t="s">
        <v>150</v>
      </c>
      <c r="C362" s="96" t="s">
        <v>188</v>
      </c>
      <c r="D362" s="96" t="s">
        <v>141</v>
      </c>
      <c r="E362" s="98">
        <v>40894</v>
      </c>
      <c r="F362" s="21">
        <f t="shared" ca="1" si="5"/>
        <v>6</v>
      </c>
      <c r="G362" s="99" t="s">
        <v>151</v>
      </c>
      <c r="H362" s="100">
        <v>35789</v>
      </c>
      <c r="I362" s="101">
        <v>1</v>
      </c>
    </row>
    <row r="363" spans="1:9" x14ac:dyDescent="0.4">
      <c r="A363" s="96" t="s">
        <v>647</v>
      </c>
      <c r="B363" s="97" t="s">
        <v>139</v>
      </c>
      <c r="C363" s="96" t="s">
        <v>648</v>
      </c>
      <c r="D363" s="96" t="s">
        <v>149</v>
      </c>
      <c r="E363" s="98">
        <v>42654</v>
      </c>
      <c r="F363" s="21">
        <f t="shared" ca="1" si="5"/>
        <v>1</v>
      </c>
      <c r="G363" s="99"/>
      <c r="H363" s="100">
        <v>41132</v>
      </c>
      <c r="I363" s="101">
        <v>2</v>
      </c>
    </row>
    <row r="364" spans="1:9" x14ac:dyDescent="0.4">
      <c r="A364" s="96" t="s">
        <v>569</v>
      </c>
      <c r="B364" s="97" t="s">
        <v>160</v>
      </c>
      <c r="C364" s="96" t="s">
        <v>560</v>
      </c>
      <c r="D364" s="96" t="s">
        <v>144</v>
      </c>
      <c r="E364" s="98">
        <v>38310</v>
      </c>
      <c r="F364" s="21">
        <f t="shared" ca="1" si="5"/>
        <v>13</v>
      </c>
      <c r="G364" s="99" t="s">
        <v>161</v>
      </c>
      <c r="H364" s="100">
        <v>30341</v>
      </c>
      <c r="I364" s="101">
        <v>4</v>
      </c>
    </row>
    <row r="365" spans="1:9" x14ac:dyDescent="0.4">
      <c r="A365" s="96" t="s">
        <v>655</v>
      </c>
      <c r="B365" s="97" t="s">
        <v>155</v>
      </c>
      <c r="C365" s="96" t="s">
        <v>648</v>
      </c>
      <c r="D365" s="96" t="s">
        <v>144</v>
      </c>
      <c r="E365" s="98">
        <v>38624</v>
      </c>
      <c r="F365" s="21">
        <f t="shared" ca="1" si="5"/>
        <v>12</v>
      </c>
      <c r="G365" s="99" t="s">
        <v>151</v>
      </c>
      <c r="H365" s="100">
        <v>28337</v>
      </c>
      <c r="I365" s="101">
        <v>4</v>
      </c>
    </row>
    <row r="366" spans="1:9" x14ac:dyDescent="0.4">
      <c r="A366" s="96" t="s">
        <v>808</v>
      </c>
      <c r="B366" s="97" t="s">
        <v>155</v>
      </c>
      <c r="C366" s="96" t="s">
        <v>722</v>
      </c>
      <c r="D366" s="96" t="s">
        <v>141</v>
      </c>
      <c r="E366" s="98">
        <v>41877</v>
      </c>
      <c r="F366" s="21">
        <f t="shared" ca="1" si="5"/>
        <v>3</v>
      </c>
      <c r="G366" s="99" t="s">
        <v>142</v>
      </c>
      <c r="H366" s="100">
        <v>93839</v>
      </c>
      <c r="I366" s="101">
        <v>5</v>
      </c>
    </row>
    <row r="367" spans="1:9" x14ac:dyDescent="0.4">
      <c r="A367" s="96" t="s">
        <v>493</v>
      </c>
      <c r="B367" s="97" t="s">
        <v>139</v>
      </c>
      <c r="C367" s="96" t="s">
        <v>218</v>
      </c>
      <c r="D367" s="96" t="s">
        <v>146</v>
      </c>
      <c r="E367" s="98">
        <v>40831</v>
      </c>
      <c r="F367" s="21">
        <f t="shared" ca="1" si="5"/>
        <v>6</v>
      </c>
      <c r="G367" s="99"/>
      <c r="H367" s="100">
        <v>33912</v>
      </c>
      <c r="I367" s="101">
        <v>2</v>
      </c>
    </row>
    <row r="368" spans="1:9" x14ac:dyDescent="0.4">
      <c r="A368" s="96" t="s">
        <v>434</v>
      </c>
      <c r="B368" s="97" t="s">
        <v>152</v>
      </c>
      <c r="C368" s="96" t="s">
        <v>433</v>
      </c>
      <c r="D368" s="96" t="s">
        <v>141</v>
      </c>
      <c r="E368" s="98">
        <v>43004</v>
      </c>
      <c r="F368" s="21">
        <f t="shared" ca="1" si="5"/>
        <v>0</v>
      </c>
      <c r="G368" s="99" t="s">
        <v>145</v>
      </c>
      <c r="H368" s="100">
        <v>117612</v>
      </c>
      <c r="I368" s="101">
        <v>3</v>
      </c>
    </row>
    <row r="369" spans="1:9" x14ac:dyDescent="0.4">
      <c r="A369" s="96" t="s">
        <v>445</v>
      </c>
      <c r="B369" s="97" t="s">
        <v>150</v>
      </c>
      <c r="C369" s="96" t="s">
        <v>433</v>
      </c>
      <c r="D369" s="96" t="s">
        <v>146</v>
      </c>
      <c r="E369" s="98">
        <v>41260</v>
      </c>
      <c r="F369" s="21">
        <f t="shared" ca="1" si="5"/>
        <v>5</v>
      </c>
      <c r="G369" s="99"/>
      <c r="H369" s="100">
        <v>39150</v>
      </c>
      <c r="I369" s="101">
        <v>5</v>
      </c>
    </row>
    <row r="370" spans="1:9" x14ac:dyDescent="0.4">
      <c r="A370" s="96" t="s">
        <v>739</v>
      </c>
      <c r="B370" s="97" t="s">
        <v>139</v>
      </c>
      <c r="C370" s="96" t="s">
        <v>722</v>
      </c>
      <c r="D370" s="96" t="s">
        <v>144</v>
      </c>
      <c r="E370" s="98">
        <v>40898</v>
      </c>
      <c r="F370" s="21">
        <f t="shared" ca="1" si="5"/>
        <v>6</v>
      </c>
      <c r="G370" s="99" t="s">
        <v>145</v>
      </c>
      <c r="H370" s="100">
        <v>18482</v>
      </c>
      <c r="I370" s="101">
        <v>5</v>
      </c>
    </row>
    <row r="371" spans="1:9" x14ac:dyDescent="0.4">
      <c r="A371" s="96" t="s">
        <v>546</v>
      </c>
      <c r="B371" s="97" t="s">
        <v>155</v>
      </c>
      <c r="C371" s="96" t="s">
        <v>543</v>
      </c>
      <c r="D371" s="96" t="s">
        <v>141</v>
      </c>
      <c r="E371" s="98">
        <v>42718</v>
      </c>
      <c r="F371" s="21">
        <f t="shared" ca="1" si="5"/>
        <v>1</v>
      </c>
      <c r="G371" s="99" t="s">
        <v>157</v>
      </c>
      <c r="H371" s="100">
        <v>47682</v>
      </c>
      <c r="I371" s="101">
        <v>3</v>
      </c>
    </row>
    <row r="372" spans="1:9" x14ac:dyDescent="0.4">
      <c r="A372" s="96" t="s">
        <v>441</v>
      </c>
      <c r="B372" s="97" t="s">
        <v>139</v>
      </c>
      <c r="C372" s="96" t="s">
        <v>433</v>
      </c>
      <c r="D372" s="96" t="s">
        <v>144</v>
      </c>
      <c r="E372" s="98">
        <v>41964</v>
      </c>
      <c r="F372" s="21">
        <f t="shared" ca="1" si="5"/>
        <v>3</v>
      </c>
      <c r="G372" s="99" t="s">
        <v>151</v>
      </c>
      <c r="H372" s="100">
        <v>52076</v>
      </c>
      <c r="I372" s="101">
        <v>2</v>
      </c>
    </row>
    <row r="373" spans="1:9" x14ac:dyDescent="0.4">
      <c r="A373" s="96" t="s">
        <v>193</v>
      </c>
      <c r="B373" s="97" t="s">
        <v>152</v>
      </c>
      <c r="C373" s="96" t="s">
        <v>188</v>
      </c>
      <c r="D373" s="96" t="s">
        <v>141</v>
      </c>
      <c r="E373" s="98">
        <v>41240</v>
      </c>
      <c r="F373" s="21">
        <f t="shared" ca="1" si="5"/>
        <v>5</v>
      </c>
      <c r="G373" s="99" t="s">
        <v>161</v>
      </c>
      <c r="H373" s="100">
        <v>58968</v>
      </c>
      <c r="I373" s="101">
        <v>5</v>
      </c>
    </row>
    <row r="374" spans="1:9" x14ac:dyDescent="0.4">
      <c r="A374" s="96" t="s">
        <v>687</v>
      </c>
      <c r="B374" s="97" t="s">
        <v>155</v>
      </c>
      <c r="C374" s="96" t="s">
        <v>648</v>
      </c>
      <c r="D374" s="96" t="s">
        <v>146</v>
      </c>
      <c r="E374" s="98">
        <v>42819</v>
      </c>
      <c r="F374" s="21">
        <f t="shared" ca="1" si="5"/>
        <v>1</v>
      </c>
      <c r="G374" s="99"/>
      <c r="H374" s="100">
        <v>62978</v>
      </c>
      <c r="I374" s="101">
        <v>2</v>
      </c>
    </row>
    <row r="375" spans="1:9" x14ac:dyDescent="0.4">
      <c r="A375" s="96" t="s">
        <v>731</v>
      </c>
      <c r="B375" s="97" t="s">
        <v>155</v>
      </c>
      <c r="C375" s="96" t="s">
        <v>722</v>
      </c>
      <c r="D375" s="96" t="s">
        <v>141</v>
      </c>
      <c r="E375" s="98">
        <v>42677</v>
      </c>
      <c r="F375" s="21">
        <f t="shared" ca="1" si="5"/>
        <v>1</v>
      </c>
      <c r="G375" s="99" t="s">
        <v>142</v>
      </c>
      <c r="H375" s="100">
        <v>32670</v>
      </c>
      <c r="I375" s="101">
        <v>5</v>
      </c>
    </row>
    <row r="376" spans="1:9" x14ac:dyDescent="0.4">
      <c r="A376" s="96" t="s">
        <v>236</v>
      </c>
      <c r="B376" s="97" t="s">
        <v>139</v>
      </c>
      <c r="C376" s="96" t="s">
        <v>224</v>
      </c>
      <c r="D376" s="96" t="s">
        <v>144</v>
      </c>
      <c r="E376" s="98">
        <v>43107</v>
      </c>
      <c r="F376" s="21">
        <f t="shared" ca="1" si="5"/>
        <v>0</v>
      </c>
      <c r="G376" s="99" t="s">
        <v>142</v>
      </c>
      <c r="H376" s="100">
        <v>46049</v>
      </c>
      <c r="I376" s="101">
        <v>4</v>
      </c>
    </row>
    <row r="377" spans="1:9" x14ac:dyDescent="0.4">
      <c r="A377" s="96" t="s">
        <v>796</v>
      </c>
      <c r="B377" s="97" t="s">
        <v>150</v>
      </c>
      <c r="C377" s="96" t="s">
        <v>722</v>
      </c>
      <c r="D377" s="96" t="s">
        <v>149</v>
      </c>
      <c r="E377" s="98">
        <v>38551</v>
      </c>
      <c r="F377" s="21">
        <f t="shared" ca="1" si="5"/>
        <v>13</v>
      </c>
      <c r="G377" s="99"/>
      <c r="H377" s="100">
        <v>43924</v>
      </c>
      <c r="I377" s="101">
        <v>2</v>
      </c>
    </row>
    <row r="378" spans="1:9" x14ac:dyDescent="0.4">
      <c r="A378" s="96" t="s">
        <v>307</v>
      </c>
      <c r="B378" s="97" t="s">
        <v>152</v>
      </c>
      <c r="C378" s="96" t="s">
        <v>272</v>
      </c>
      <c r="D378" s="96" t="s">
        <v>146</v>
      </c>
      <c r="E378" s="98">
        <v>39070</v>
      </c>
      <c r="F378" s="21">
        <f t="shared" ca="1" si="5"/>
        <v>11</v>
      </c>
      <c r="G378" s="99"/>
      <c r="H378" s="100">
        <v>92489</v>
      </c>
      <c r="I378" s="101">
        <v>5</v>
      </c>
    </row>
    <row r="379" spans="1:9" x14ac:dyDescent="0.4">
      <c r="A379" s="96" t="s">
        <v>66</v>
      </c>
      <c r="B379" s="97" t="s">
        <v>155</v>
      </c>
      <c r="C379" s="96" t="s">
        <v>164</v>
      </c>
      <c r="D379" s="96" t="s">
        <v>146</v>
      </c>
      <c r="E379" s="98">
        <v>37995</v>
      </c>
      <c r="F379" s="21">
        <f t="shared" ca="1" si="5"/>
        <v>14</v>
      </c>
      <c r="G379" s="99"/>
      <c r="H379" s="100">
        <v>85509</v>
      </c>
      <c r="I379" s="101">
        <v>3</v>
      </c>
    </row>
    <row r="380" spans="1:9" x14ac:dyDescent="0.4">
      <c r="A380" s="96" t="s">
        <v>599</v>
      </c>
      <c r="B380" s="97" t="s">
        <v>155</v>
      </c>
      <c r="C380" s="96" t="s">
        <v>560</v>
      </c>
      <c r="D380" s="96" t="s">
        <v>141</v>
      </c>
      <c r="E380" s="98">
        <v>41375</v>
      </c>
      <c r="F380" s="21">
        <f t="shared" ca="1" si="5"/>
        <v>5</v>
      </c>
      <c r="G380" s="99" t="s">
        <v>151</v>
      </c>
      <c r="H380" s="100">
        <v>93717</v>
      </c>
      <c r="I380" s="101">
        <v>2</v>
      </c>
    </row>
    <row r="381" spans="1:9" x14ac:dyDescent="0.4">
      <c r="A381" s="96" t="s">
        <v>442</v>
      </c>
      <c r="B381" s="97" t="s">
        <v>152</v>
      </c>
      <c r="C381" s="96" t="s">
        <v>433</v>
      </c>
      <c r="D381" s="96" t="s">
        <v>149</v>
      </c>
      <c r="E381" s="98">
        <v>42703</v>
      </c>
      <c r="F381" s="21">
        <f t="shared" ca="1" si="5"/>
        <v>1</v>
      </c>
      <c r="G381" s="99"/>
      <c r="H381" s="100">
        <v>49739</v>
      </c>
      <c r="I381" s="101">
        <v>4</v>
      </c>
    </row>
    <row r="382" spans="1:9" x14ac:dyDescent="0.4">
      <c r="A382" s="96" t="s">
        <v>821</v>
      </c>
      <c r="B382" s="97" t="s">
        <v>139</v>
      </c>
      <c r="C382" s="96" t="s">
        <v>817</v>
      </c>
      <c r="D382" s="96" t="s">
        <v>141</v>
      </c>
      <c r="E382" s="98">
        <v>39166</v>
      </c>
      <c r="F382" s="21">
        <f t="shared" ca="1" si="5"/>
        <v>11</v>
      </c>
      <c r="G382" s="99" t="s">
        <v>157</v>
      </c>
      <c r="H382" s="100">
        <v>54918</v>
      </c>
      <c r="I382" s="101">
        <v>5</v>
      </c>
    </row>
    <row r="383" spans="1:9" x14ac:dyDescent="0.4">
      <c r="A383" s="96" t="s">
        <v>239</v>
      </c>
      <c r="B383" s="97" t="s">
        <v>139</v>
      </c>
      <c r="C383" s="96" t="s">
        <v>224</v>
      </c>
      <c r="D383" s="96" t="s">
        <v>141</v>
      </c>
      <c r="E383" s="98">
        <v>38736</v>
      </c>
      <c r="F383" s="21">
        <f t="shared" ca="1" si="5"/>
        <v>12</v>
      </c>
      <c r="G383" s="99" t="s">
        <v>161</v>
      </c>
      <c r="H383" s="100">
        <v>96363</v>
      </c>
      <c r="I383" s="101">
        <v>2</v>
      </c>
    </row>
    <row r="384" spans="1:9" x14ac:dyDescent="0.4">
      <c r="A384" s="96" t="s">
        <v>129</v>
      </c>
      <c r="B384" s="97" t="s">
        <v>155</v>
      </c>
      <c r="C384" s="96" t="s">
        <v>9</v>
      </c>
      <c r="D384" s="96" t="s">
        <v>141</v>
      </c>
      <c r="E384" s="98">
        <v>38268</v>
      </c>
      <c r="F384" s="21">
        <f t="shared" ca="1" si="5"/>
        <v>13</v>
      </c>
      <c r="G384" s="99" t="s">
        <v>161</v>
      </c>
      <c r="H384" s="100">
        <v>31752</v>
      </c>
      <c r="I384" s="101">
        <v>2</v>
      </c>
    </row>
    <row r="385" spans="1:9" x14ac:dyDescent="0.4">
      <c r="A385" s="96" t="s">
        <v>736</v>
      </c>
      <c r="B385" s="97" t="s">
        <v>152</v>
      </c>
      <c r="C385" s="96" t="s">
        <v>722</v>
      </c>
      <c r="D385" s="96" t="s">
        <v>141</v>
      </c>
      <c r="E385" s="98">
        <v>43079</v>
      </c>
      <c r="F385" s="21">
        <f t="shared" ca="1" si="5"/>
        <v>0</v>
      </c>
      <c r="G385" s="99" t="s">
        <v>145</v>
      </c>
      <c r="H385" s="100">
        <v>62843</v>
      </c>
      <c r="I385" s="101">
        <v>4</v>
      </c>
    </row>
    <row r="386" spans="1:9" x14ac:dyDescent="0.4">
      <c r="A386" s="96" t="s">
        <v>814</v>
      </c>
      <c r="B386" s="97" t="s">
        <v>152</v>
      </c>
      <c r="C386" s="96" t="s">
        <v>722</v>
      </c>
      <c r="D386" s="96" t="s">
        <v>146</v>
      </c>
      <c r="E386" s="98">
        <v>42616</v>
      </c>
      <c r="F386" s="21">
        <f t="shared" ref="F386:F449" ca="1" si="6">DATEDIF(E386,TODAY(),"Y")</f>
        <v>1</v>
      </c>
      <c r="G386" s="99"/>
      <c r="H386" s="100">
        <v>62870</v>
      </c>
      <c r="I386" s="101">
        <v>4</v>
      </c>
    </row>
    <row r="387" spans="1:9" x14ac:dyDescent="0.4">
      <c r="A387" s="96" t="s">
        <v>812</v>
      </c>
      <c r="B387" s="97" t="s">
        <v>139</v>
      </c>
      <c r="C387" s="96" t="s">
        <v>722</v>
      </c>
      <c r="D387" s="96" t="s">
        <v>141</v>
      </c>
      <c r="E387" s="98">
        <v>40440</v>
      </c>
      <c r="F387" s="21">
        <f t="shared" ca="1" si="6"/>
        <v>7</v>
      </c>
      <c r="G387" s="99" t="s">
        <v>161</v>
      </c>
      <c r="H387" s="100">
        <v>109809</v>
      </c>
      <c r="I387" s="101">
        <v>2</v>
      </c>
    </row>
    <row r="388" spans="1:9" x14ac:dyDescent="0.4">
      <c r="A388" s="96" t="s">
        <v>598</v>
      </c>
      <c r="B388" s="97" t="s">
        <v>152</v>
      </c>
      <c r="C388" s="96" t="s">
        <v>560</v>
      </c>
      <c r="D388" s="96" t="s">
        <v>149</v>
      </c>
      <c r="E388" s="98">
        <v>38433</v>
      </c>
      <c r="F388" s="21">
        <f t="shared" ca="1" si="6"/>
        <v>13</v>
      </c>
      <c r="G388" s="99"/>
      <c r="H388" s="100">
        <v>49972</v>
      </c>
      <c r="I388" s="101">
        <v>4</v>
      </c>
    </row>
    <row r="389" spans="1:9" x14ac:dyDescent="0.4">
      <c r="A389" s="96" t="s">
        <v>355</v>
      </c>
      <c r="B389" s="97" t="s">
        <v>155</v>
      </c>
      <c r="C389" s="96" t="s">
        <v>272</v>
      </c>
      <c r="D389" s="96" t="s">
        <v>141</v>
      </c>
      <c r="E389" s="98">
        <v>39529</v>
      </c>
      <c r="F389" s="21">
        <f t="shared" ca="1" si="6"/>
        <v>10</v>
      </c>
      <c r="G389" s="99" t="s">
        <v>151</v>
      </c>
      <c r="H389" s="100">
        <v>86576</v>
      </c>
      <c r="I389" s="101">
        <v>1</v>
      </c>
    </row>
    <row r="390" spans="1:9" x14ac:dyDescent="0.4">
      <c r="A390" s="96" t="s">
        <v>127</v>
      </c>
      <c r="B390" s="97" t="s">
        <v>148</v>
      </c>
      <c r="C390" s="96" t="s">
        <v>9</v>
      </c>
      <c r="D390" s="96" t="s">
        <v>146</v>
      </c>
      <c r="E390" s="98">
        <v>42426</v>
      </c>
      <c r="F390" s="21">
        <f t="shared" ca="1" si="6"/>
        <v>2</v>
      </c>
      <c r="G390" s="99"/>
      <c r="H390" s="100">
        <v>99927</v>
      </c>
      <c r="I390" s="101">
        <v>2</v>
      </c>
    </row>
    <row r="391" spans="1:9" x14ac:dyDescent="0.4">
      <c r="A391" s="96" t="s">
        <v>210</v>
      </c>
      <c r="B391" s="97" t="s">
        <v>152</v>
      </c>
      <c r="C391" s="96" t="s">
        <v>198</v>
      </c>
      <c r="D391" s="96" t="s">
        <v>141</v>
      </c>
      <c r="E391" s="98">
        <v>43221</v>
      </c>
      <c r="F391" s="21">
        <f t="shared" ca="1" si="6"/>
        <v>0</v>
      </c>
      <c r="G391" s="99" t="s">
        <v>161</v>
      </c>
      <c r="H391" s="100">
        <v>111726</v>
      </c>
      <c r="I391" s="101">
        <v>4</v>
      </c>
    </row>
    <row r="392" spans="1:9" x14ac:dyDescent="0.4">
      <c r="A392" s="96" t="s">
        <v>277</v>
      </c>
      <c r="B392" s="97" t="s">
        <v>155</v>
      </c>
      <c r="C392" s="96" t="s">
        <v>272</v>
      </c>
      <c r="D392" s="96" t="s">
        <v>146</v>
      </c>
      <c r="E392" s="98">
        <v>40831</v>
      </c>
      <c r="F392" s="21">
        <f t="shared" ca="1" si="6"/>
        <v>6</v>
      </c>
      <c r="G392" s="99"/>
      <c r="H392" s="100">
        <v>56903</v>
      </c>
      <c r="I392" s="101">
        <v>5</v>
      </c>
    </row>
    <row r="393" spans="1:9" x14ac:dyDescent="0.4">
      <c r="A393" s="96" t="s">
        <v>612</v>
      </c>
      <c r="B393" s="97" t="s">
        <v>160</v>
      </c>
      <c r="C393" s="96" t="s">
        <v>560</v>
      </c>
      <c r="D393" s="96" t="s">
        <v>141</v>
      </c>
      <c r="E393" s="98">
        <v>39941</v>
      </c>
      <c r="F393" s="21">
        <f t="shared" ca="1" si="6"/>
        <v>9</v>
      </c>
      <c r="G393" s="99" t="s">
        <v>145</v>
      </c>
      <c r="H393" s="100">
        <v>103829</v>
      </c>
      <c r="I393" s="101">
        <v>2</v>
      </c>
    </row>
    <row r="394" spans="1:9" x14ac:dyDescent="0.4">
      <c r="A394" s="96" t="s">
        <v>789</v>
      </c>
      <c r="B394" s="97" t="s">
        <v>155</v>
      </c>
      <c r="C394" s="96" t="s">
        <v>722</v>
      </c>
      <c r="D394" s="96" t="s">
        <v>146</v>
      </c>
      <c r="E394" s="98">
        <v>42904</v>
      </c>
      <c r="F394" s="21">
        <f t="shared" ca="1" si="6"/>
        <v>1</v>
      </c>
      <c r="G394" s="99"/>
      <c r="H394" s="100">
        <v>82531</v>
      </c>
      <c r="I394" s="101">
        <v>4</v>
      </c>
    </row>
    <row r="395" spans="1:9" x14ac:dyDescent="0.4">
      <c r="A395" s="96" t="s">
        <v>454</v>
      </c>
      <c r="B395" s="97" t="s">
        <v>150</v>
      </c>
      <c r="C395" s="96" t="s">
        <v>433</v>
      </c>
      <c r="D395" s="96" t="s">
        <v>141</v>
      </c>
      <c r="E395" s="98">
        <v>38390</v>
      </c>
      <c r="F395" s="21">
        <f t="shared" ca="1" si="6"/>
        <v>13</v>
      </c>
      <c r="G395" s="99" t="s">
        <v>142</v>
      </c>
      <c r="H395" s="100">
        <v>62141</v>
      </c>
      <c r="I395" s="101">
        <v>2</v>
      </c>
    </row>
    <row r="396" spans="1:9" x14ac:dyDescent="0.4">
      <c r="A396" s="96" t="s">
        <v>259</v>
      </c>
      <c r="B396" s="97" t="s">
        <v>148</v>
      </c>
      <c r="C396" s="96" t="s">
        <v>224</v>
      </c>
      <c r="D396" s="96" t="s">
        <v>141</v>
      </c>
      <c r="E396" s="98">
        <v>43321</v>
      </c>
      <c r="F396" s="21" t="e">
        <f t="shared" ca="1" si="6"/>
        <v>#NUM!</v>
      </c>
      <c r="G396" s="99" t="s">
        <v>161</v>
      </c>
      <c r="H396" s="100">
        <v>62559</v>
      </c>
      <c r="I396" s="101">
        <v>5</v>
      </c>
    </row>
    <row r="397" spans="1:9" x14ac:dyDescent="0.4">
      <c r="A397" s="96" t="s">
        <v>466</v>
      </c>
      <c r="B397" s="97" t="s">
        <v>155</v>
      </c>
      <c r="C397" s="96" t="s">
        <v>433</v>
      </c>
      <c r="D397" s="96" t="s">
        <v>146</v>
      </c>
      <c r="E397" s="98">
        <v>41376</v>
      </c>
      <c r="F397" s="21">
        <f t="shared" ca="1" si="6"/>
        <v>5</v>
      </c>
      <c r="G397" s="99"/>
      <c r="H397" s="100">
        <v>100535</v>
      </c>
      <c r="I397" s="101">
        <v>3</v>
      </c>
    </row>
    <row r="398" spans="1:9" x14ac:dyDescent="0.4">
      <c r="A398" s="96" t="s">
        <v>126</v>
      </c>
      <c r="B398" s="97" t="s">
        <v>152</v>
      </c>
      <c r="C398" s="96" t="s">
        <v>9</v>
      </c>
      <c r="D398" s="96" t="s">
        <v>146</v>
      </c>
      <c r="E398" s="98">
        <v>39896</v>
      </c>
      <c r="F398" s="21">
        <f t="shared" ca="1" si="6"/>
        <v>9</v>
      </c>
      <c r="G398" s="99"/>
      <c r="H398" s="100">
        <v>105435</v>
      </c>
      <c r="I398" s="101">
        <v>3</v>
      </c>
    </row>
    <row r="399" spans="1:9" x14ac:dyDescent="0.4">
      <c r="A399" s="96" t="s">
        <v>538</v>
      </c>
      <c r="B399" s="97" t="s">
        <v>152</v>
      </c>
      <c r="C399" s="96" t="s">
        <v>498</v>
      </c>
      <c r="D399" s="96" t="s">
        <v>141</v>
      </c>
      <c r="E399" s="98">
        <v>41497</v>
      </c>
      <c r="F399" s="21">
        <f t="shared" ca="1" si="6"/>
        <v>4</v>
      </c>
      <c r="G399" s="99" t="s">
        <v>151</v>
      </c>
      <c r="H399" s="100">
        <v>68837</v>
      </c>
      <c r="I399" s="101">
        <v>4</v>
      </c>
    </row>
    <row r="400" spans="1:9" x14ac:dyDescent="0.4">
      <c r="A400" s="96" t="s">
        <v>586</v>
      </c>
      <c r="B400" s="97" t="s">
        <v>155</v>
      </c>
      <c r="C400" s="96" t="s">
        <v>560</v>
      </c>
      <c r="D400" s="96" t="s">
        <v>141</v>
      </c>
      <c r="E400" s="98">
        <v>42759</v>
      </c>
      <c r="F400" s="21">
        <f t="shared" ca="1" si="6"/>
        <v>1</v>
      </c>
      <c r="G400" s="99" t="s">
        <v>142</v>
      </c>
      <c r="H400" s="100">
        <v>32522</v>
      </c>
      <c r="I400" s="101">
        <v>4</v>
      </c>
    </row>
    <row r="401" spans="1:9" x14ac:dyDescent="0.4">
      <c r="A401" s="96" t="s">
        <v>395</v>
      </c>
      <c r="B401" s="97" t="s">
        <v>148</v>
      </c>
      <c r="C401" s="96" t="s">
        <v>272</v>
      </c>
      <c r="D401" s="96" t="s">
        <v>144</v>
      </c>
      <c r="E401" s="98">
        <v>42549</v>
      </c>
      <c r="F401" s="21">
        <f t="shared" ca="1" si="6"/>
        <v>2</v>
      </c>
      <c r="G401" s="99" t="s">
        <v>142</v>
      </c>
      <c r="H401" s="100">
        <v>62971</v>
      </c>
      <c r="I401" s="101">
        <v>5</v>
      </c>
    </row>
    <row r="402" spans="1:9" x14ac:dyDescent="0.4">
      <c r="A402" s="96" t="s">
        <v>540</v>
      </c>
      <c r="B402" s="97" t="s">
        <v>155</v>
      </c>
      <c r="C402" s="96" t="s">
        <v>498</v>
      </c>
      <c r="D402" s="96" t="s">
        <v>141</v>
      </c>
      <c r="E402" s="98">
        <v>42618</v>
      </c>
      <c r="F402" s="21">
        <f t="shared" ca="1" si="6"/>
        <v>1</v>
      </c>
      <c r="G402" s="99" t="s">
        <v>145</v>
      </c>
      <c r="H402" s="100">
        <v>105233</v>
      </c>
      <c r="I402" s="101">
        <v>4</v>
      </c>
    </row>
    <row r="403" spans="1:9" x14ac:dyDescent="0.4">
      <c r="A403" s="96" t="s">
        <v>556</v>
      </c>
      <c r="B403" s="97" t="s">
        <v>150</v>
      </c>
      <c r="C403" s="96" t="s">
        <v>543</v>
      </c>
      <c r="D403" s="96" t="s">
        <v>141</v>
      </c>
      <c r="E403" s="98">
        <v>41847</v>
      </c>
      <c r="F403" s="21">
        <f t="shared" ca="1" si="6"/>
        <v>4</v>
      </c>
      <c r="G403" s="99" t="s">
        <v>161</v>
      </c>
      <c r="H403" s="100">
        <v>58199</v>
      </c>
      <c r="I403" s="101">
        <v>2</v>
      </c>
    </row>
    <row r="404" spans="1:9" x14ac:dyDescent="0.4">
      <c r="A404" s="96" t="s">
        <v>195</v>
      </c>
      <c r="B404" s="97" t="s">
        <v>152</v>
      </c>
      <c r="C404" s="96" t="s">
        <v>188</v>
      </c>
      <c r="D404" s="96" t="s">
        <v>141</v>
      </c>
      <c r="E404" s="98">
        <v>41739</v>
      </c>
      <c r="F404" s="21">
        <f t="shared" ca="1" si="6"/>
        <v>4</v>
      </c>
      <c r="G404" s="99" t="s">
        <v>161</v>
      </c>
      <c r="H404" s="100">
        <v>93231</v>
      </c>
      <c r="I404" s="101">
        <v>1</v>
      </c>
    </row>
    <row r="405" spans="1:9" x14ac:dyDescent="0.4">
      <c r="A405" s="96" t="s">
        <v>626</v>
      </c>
      <c r="B405" s="97" t="s">
        <v>155</v>
      </c>
      <c r="C405" s="96" t="s">
        <v>560</v>
      </c>
      <c r="D405" s="96" t="s">
        <v>146</v>
      </c>
      <c r="E405" s="98">
        <v>42913</v>
      </c>
      <c r="F405" s="21">
        <f t="shared" ca="1" si="6"/>
        <v>1</v>
      </c>
      <c r="G405" s="99"/>
      <c r="H405" s="100">
        <v>71213</v>
      </c>
      <c r="I405" s="101">
        <v>1</v>
      </c>
    </row>
    <row r="406" spans="1:9" x14ac:dyDescent="0.4">
      <c r="A406" s="96" t="s">
        <v>405</v>
      </c>
      <c r="B406" s="97" t="s">
        <v>139</v>
      </c>
      <c r="C406" s="96" t="s">
        <v>272</v>
      </c>
      <c r="D406" s="96" t="s">
        <v>146</v>
      </c>
      <c r="E406" s="98">
        <v>40382</v>
      </c>
      <c r="F406" s="21">
        <f t="shared" ca="1" si="6"/>
        <v>8</v>
      </c>
      <c r="G406" s="99"/>
      <c r="H406" s="100">
        <v>96971</v>
      </c>
      <c r="I406" s="101">
        <v>3</v>
      </c>
    </row>
    <row r="407" spans="1:9" x14ac:dyDescent="0.4">
      <c r="A407" s="96" t="s">
        <v>681</v>
      </c>
      <c r="B407" s="97" t="s">
        <v>152</v>
      </c>
      <c r="C407" s="96" t="s">
        <v>648</v>
      </c>
      <c r="D407" s="96" t="s">
        <v>141</v>
      </c>
      <c r="E407" s="98">
        <v>40949</v>
      </c>
      <c r="F407" s="21">
        <f t="shared" ca="1" si="6"/>
        <v>6</v>
      </c>
      <c r="G407" s="99" t="s">
        <v>161</v>
      </c>
      <c r="H407" s="100">
        <v>50990</v>
      </c>
      <c r="I407" s="101">
        <v>5</v>
      </c>
    </row>
    <row r="408" spans="1:9" x14ac:dyDescent="0.4">
      <c r="A408" s="96" t="s">
        <v>438</v>
      </c>
      <c r="B408" s="97" t="s">
        <v>139</v>
      </c>
      <c r="C408" s="96" t="s">
        <v>433</v>
      </c>
      <c r="D408" s="96" t="s">
        <v>146</v>
      </c>
      <c r="E408" s="98">
        <v>38285</v>
      </c>
      <c r="F408" s="21">
        <f t="shared" ca="1" si="6"/>
        <v>13</v>
      </c>
      <c r="G408" s="99"/>
      <c r="H408" s="100">
        <v>64287</v>
      </c>
      <c r="I408" s="101">
        <v>5</v>
      </c>
    </row>
    <row r="409" spans="1:9" x14ac:dyDescent="0.4">
      <c r="A409" s="96" t="s">
        <v>800</v>
      </c>
      <c r="B409" s="97" t="s">
        <v>152</v>
      </c>
      <c r="C409" s="96" t="s">
        <v>722</v>
      </c>
      <c r="D409" s="96" t="s">
        <v>141</v>
      </c>
      <c r="E409" s="98">
        <v>41821</v>
      </c>
      <c r="F409" s="21">
        <f t="shared" ca="1" si="6"/>
        <v>4</v>
      </c>
      <c r="G409" s="99" t="s">
        <v>142</v>
      </c>
      <c r="H409" s="100">
        <v>111200</v>
      </c>
      <c r="I409" s="101">
        <v>5</v>
      </c>
    </row>
    <row r="410" spans="1:9" x14ac:dyDescent="0.4">
      <c r="A410" s="96" t="s">
        <v>372</v>
      </c>
      <c r="B410" s="97" t="s">
        <v>152</v>
      </c>
      <c r="C410" s="96" t="s">
        <v>272</v>
      </c>
      <c r="D410" s="96" t="s">
        <v>146</v>
      </c>
      <c r="E410" s="98">
        <v>38822</v>
      </c>
      <c r="F410" s="21">
        <f t="shared" ca="1" si="6"/>
        <v>12</v>
      </c>
      <c r="G410" s="99"/>
      <c r="H410" s="100">
        <v>61317</v>
      </c>
      <c r="I410" s="101">
        <v>1</v>
      </c>
    </row>
    <row r="411" spans="1:9" x14ac:dyDescent="0.4">
      <c r="A411" s="96" t="s">
        <v>801</v>
      </c>
      <c r="B411" s="97" t="s">
        <v>139</v>
      </c>
      <c r="C411" s="96" t="s">
        <v>722</v>
      </c>
      <c r="D411" s="96" t="s">
        <v>146</v>
      </c>
      <c r="E411" s="98">
        <v>41821</v>
      </c>
      <c r="F411" s="21">
        <f t="shared" ca="1" si="6"/>
        <v>4</v>
      </c>
      <c r="G411" s="99"/>
      <c r="H411" s="100">
        <v>116154</v>
      </c>
      <c r="I411" s="101">
        <v>5</v>
      </c>
    </row>
    <row r="412" spans="1:9" x14ac:dyDescent="0.4">
      <c r="A412" s="96" t="s">
        <v>175</v>
      </c>
      <c r="B412" s="97" t="s">
        <v>155</v>
      </c>
      <c r="C412" s="96" t="s">
        <v>164</v>
      </c>
      <c r="D412" s="96" t="s">
        <v>141</v>
      </c>
      <c r="E412" s="98">
        <v>39334</v>
      </c>
      <c r="F412" s="21">
        <f t="shared" ca="1" si="6"/>
        <v>10</v>
      </c>
      <c r="G412" s="99" t="s">
        <v>142</v>
      </c>
      <c r="H412" s="100">
        <v>97133</v>
      </c>
      <c r="I412" s="101">
        <v>5</v>
      </c>
    </row>
    <row r="413" spans="1:9" x14ac:dyDescent="0.4">
      <c r="A413" s="96" t="s">
        <v>662</v>
      </c>
      <c r="B413" s="97" t="s">
        <v>155</v>
      </c>
      <c r="C413" s="96" t="s">
        <v>648</v>
      </c>
      <c r="D413" s="96" t="s">
        <v>141</v>
      </c>
      <c r="E413" s="98">
        <v>41234</v>
      </c>
      <c r="F413" s="21">
        <f t="shared" ca="1" si="6"/>
        <v>5</v>
      </c>
      <c r="G413" s="99" t="s">
        <v>161</v>
      </c>
      <c r="H413" s="100">
        <v>90212</v>
      </c>
      <c r="I413" s="101">
        <v>2</v>
      </c>
    </row>
    <row r="414" spans="1:9" x14ac:dyDescent="0.4">
      <c r="A414" s="96" t="s">
        <v>709</v>
      </c>
      <c r="B414" s="97" t="s">
        <v>139</v>
      </c>
      <c r="C414" s="96" t="s">
        <v>648</v>
      </c>
      <c r="D414" s="96" t="s">
        <v>141</v>
      </c>
      <c r="E414" s="98">
        <v>38174</v>
      </c>
      <c r="F414" s="21">
        <f t="shared" ca="1" si="6"/>
        <v>14</v>
      </c>
      <c r="G414" s="99" t="s">
        <v>161</v>
      </c>
      <c r="H414" s="100">
        <v>90999</v>
      </c>
      <c r="I414" s="101">
        <v>5</v>
      </c>
    </row>
    <row r="415" spans="1:9" x14ac:dyDescent="0.4">
      <c r="A415" s="96" t="s">
        <v>503</v>
      </c>
      <c r="B415" s="97" t="s">
        <v>150</v>
      </c>
      <c r="C415" s="96" t="s">
        <v>498</v>
      </c>
      <c r="D415" s="96" t="s">
        <v>141</v>
      </c>
      <c r="E415" s="98">
        <v>41216</v>
      </c>
      <c r="F415" s="21">
        <f t="shared" ca="1" si="6"/>
        <v>5</v>
      </c>
      <c r="G415" s="99" t="s">
        <v>151</v>
      </c>
      <c r="H415" s="100">
        <v>105084</v>
      </c>
      <c r="I415" s="101">
        <v>2</v>
      </c>
    </row>
    <row r="416" spans="1:9" x14ac:dyDescent="0.4">
      <c r="A416" s="96" t="s">
        <v>256</v>
      </c>
      <c r="B416" s="97" t="s">
        <v>160</v>
      </c>
      <c r="C416" s="96" t="s">
        <v>224</v>
      </c>
      <c r="D416" s="96" t="s">
        <v>141</v>
      </c>
      <c r="E416" s="98">
        <v>38507</v>
      </c>
      <c r="F416" s="21">
        <f t="shared" ca="1" si="6"/>
        <v>13</v>
      </c>
      <c r="G416" s="99" t="s">
        <v>157</v>
      </c>
      <c r="H416" s="100">
        <v>53568</v>
      </c>
      <c r="I416" s="101">
        <v>5</v>
      </c>
    </row>
    <row r="417" spans="1:9" x14ac:dyDescent="0.4">
      <c r="A417" s="96" t="s">
        <v>166</v>
      </c>
      <c r="B417" s="97" t="s">
        <v>152</v>
      </c>
      <c r="C417" s="96" t="s">
        <v>164</v>
      </c>
      <c r="D417" s="96" t="s">
        <v>149</v>
      </c>
      <c r="E417" s="98">
        <v>38695</v>
      </c>
      <c r="F417" s="21">
        <f t="shared" ca="1" si="6"/>
        <v>12</v>
      </c>
      <c r="G417" s="99"/>
      <c r="H417" s="100">
        <v>40608</v>
      </c>
      <c r="I417" s="101">
        <v>3</v>
      </c>
    </row>
    <row r="418" spans="1:9" x14ac:dyDescent="0.4">
      <c r="A418" s="96" t="s">
        <v>201</v>
      </c>
      <c r="B418" s="97" t="s">
        <v>148</v>
      </c>
      <c r="C418" s="96" t="s">
        <v>198</v>
      </c>
      <c r="D418" s="96" t="s">
        <v>146</v>
      </c>
      <c r="E418" s="98">
        <v>38269</v>
      </c>
      <c r="F418" s="21">
        <f t="shared" ca="1" si="6"/>
        <v>13</v>
      </c>
      <c r="G418" s="99"/>
      <c r="H418" s="100">
        <v>44469</v>
      </c>
      <c r="I418" s="101">
        <v>5</v>
      </c>
    </row>
    <row r="419" spans="1:9" x14ac:dyDescent="0.4">
      <c r="A419" s="96" t="s">
        <v>171</v>
      </c>
      <c r="B419" s="97" t="s">
        <v>139</v>
      </c>
      <c r="C419" s="96" t="s">
        <v>164</v>
      </c>
      <c r="D419" s="96" t="s">
        <v>149</v>
      </c>
      <c r="E419" s="98">
        <v>38580</v>
      </c>
      <c r="F419" s="21">
        <f t="shared" ca="1" si="6"/>
        <v>12</v>
      </c>
      <c r="G419" s="99"/>
      <c r="H419" s="100">
        <v>44626</v>
      </c>
      <c r="I419" s="101">
        <v>5</v>
      </c>
    </row>
    <row r="420" spans="1:9" x14ac:dyDescent="0.4">
      <c r="A420" s="96" t="s">
        <v>125</v>
      </c>
      <c r="B420" s="97" t="s">
        <v>160</v>
      </c>
      <c r="C420" s="96" t="s">
        <v>9</v>
      </c>
      <c r="D420" s="96" t="s">
        <v>141</v>
      </c>
      <c r="E420" s="98">
        <v>43015</v>
      </c>
      <c r="F420" s="21">
        <f t="shared" ca="1" si="6"/>
        <v>0</v>
      </c>
      <c r="G420" s="99" t="s">
        <v>142</v>
      </c>
      <c r="H420" s="100">
        <v>52799</v>
      </c>
      <c r="I420" s="101">
        <v>5</v>
      </c>
    </row>
    <row r="421" spans="1:9" x14ac:dyDescent="0.4">
      <c r="A421" s="96" t="s">
        <v>336</v>
      </c>
      <c r="B421" s="97" t="s">
        <v>152</v>
      </c>
      <c r="C421" s="96" t="s">
        <v>272</v>
      </c>
      <c r="D421" s="96" t="s">
        <v>141</v>
      </c>
      <c r="E421" s="98">
        <v>42405</v>
      </c>
      <c r="F421" s="21">
        <f t="shared" ca="1" si="6"/>
        <v>2</v>
      </c>
      <c r="G421" s="99" t="s">
        <v>142</v>
      </c>
      <c r="H421" s="100">
        <v>99158</v>
      </c>
      <c r="I421" s="101">
        <v>3</v>
      </c>
    </row>
    <row r="422" spans="1:9" x14ac:dyDescent="0.4">
      <c r="A422" s="96" t="s">
        <v>290</v>
      </c>
      <c r="B422" s="97" t="s">
        <v>152</v>
      </c>
      <c r="C422" s="96" t="s">
        <v>272</v>
      </c>
      <c r="D422" s="96" t="s">
        <v>141</v>
      </c>
      <c r="E422" s="98">
        <v>42296</v>
      </c>
      <c r="F422" s="21">
        <f t="shared" ca="1" si="6"/>
        <v>2</v>
      </c>
      <c r="G422" s="99" t="s">
        <v>142</v>
      </c>
      <c r="H422" s="100">
        <v>48060</v>
      </c>
      <c r="I422" s="101">
        <v>5</v>
      </c>
    </row>
    <row r="423" spans="1:9" x14ac:dyDescent="0.4">
      <c r="A423" s="96" t="s">
        <v>486</v>
      </c>
      <c r="B423" s="97" t="s">
        <v>139</v>
      </c>
      <c r="C423" s="96" t="s">
        <v>9</v>
      </c>
      <c r="D423" s="96" t="s">
        <v>146</v>
      </c>
      <c r="E423" s="98">
        <v>38140</v>
      </c>
      <c r="F423" s="21">
        <f t="shared" ca="1" si="6"/>
        <v>14</v>
      </c>
      <c r="G423" s="99"/>
      <c r="H423" s="100">
        <v>97848</v>
      </c>
      <c r="I423" s="101">
        <v>2</v>
      </c>
    </row>
    <row r="424" spans="1:9" x14ac:dyDescent="0.4">
      <c r="A424" s="96" t="s">
        <v>520</v>
      </c>
      <c r="B424" s="97" t="s">
        <v>139</v>
      </c>
      <c r="C424" s="96" t="s">
        <v>498</v>
      </c>
      <c r="D424" s="96" t="s">
        <v>141</v>
      </c>
      <c r="E424" s="98">
        <v>41750</v>
      </c>
      <c r="F424" s="21">
        <f t="shared" ca="1" si="6"/>
        <v>4</v>
      </c>
      <c r="G424" s="99" t="s">
        <v>157</v>
      </c>
      <c r="H424" s="100">
        <v>109188</v>
      </c>
      <c r="I424" s="101">
        <v>1</v>
      </c>
    </row>
    <row r="425" spans="1:9" x14ac:dyDescent="0.4">
      <c r="A425" s="96" t="s">
        <v>811</v>
      </c>
      <c r="B425" s="97" t="s">
        <v>152</v>
      </c>
      <c r="C425" s="96" t="s">
        <v>722</v>
      </c>
      <c r="D425" s="96" t="s">
        <v>141</v>
      </c>
      <c r="E425" s="98">
        <v>40421</v>
      </c>
      <c r="F425" s="21">
        <f t="shared" ca="1" si="6"/>
        <v>7</v>
      </c>
      <c r="G425" s="99" t="s">
        <v>145</v>
      </c>
      <c r="H425" s="100">
        <v>65178</v>
      </c>
      <c r="I425" s="101">
        <v>4</v>
      </c>
    </row>
    <row r="426" spans="1:9" x14ac:dyDescent="0.4">
      <c r="A426" s="96" t="s">
        <v>316</v>
      </c>
      <c r="B426" s="97" t="s">
        <v>155</v>
      </c>
      <c r="C426" s="96" t="s">
        <v>272</v>
      </c>
      <c r="D426" s="96" t="s">
        <v>146</v>
      </c>
      <c r="E426" s="98">
        <v>41632</v>
      </c>
      <c r="F426" s="21">
        <f t="shared" ca="1" si="6"/>
        <v>4</v>
      </c>
      <c r="G426" s="99"/>
      <c r="H426" s="100">
        <v>85469</v>
      </c>
      <c r="I426" s="101">
        <v>3</v>
      </c>
    </row>
    <row r="427" spans="1:9" x14ac:dyDescent="0.4">
      <c r="A427" s="96" t="s">
        <v>707</v>
      </c>
      <c r="B427" s="97" t="s">
        <v>139</v>
      </c>
      <c r="C427" s="96" t="s">
        <v>648</v>
      </c>
      <c r="D427" s="96" t="s">
        <v>146</v>
      </c>
      <c r="E427" s="98">
        <v>38163</v>
      </c>
      <c r="F427" s="21">
        <f t="shared" ca="1" si="6"/>
        <v>14</v>
      </c>
      <c r="G427" s="99"/>
      <c r="H427" s="100">
        <v>79718</v>
      </c>
      <c r="I427" s="101">
        <v>4</v>
      </c>
    </row>
    <row r="428" spans="1:9" x14ac:dyDescent="0.4">
      <c r="A428" s="96" t="s">
        <v>200</v>
      </c>
      <c r="B428" s="97" t="s">
        <v>152</v>
      </c>
      <c r="C428" s="96" t="s">
        <v>198</v>
      </c>
      <c r="D428" s="96" t="s">
        <v>144</v>
      </c>
      <c r="E428" s="98">
        <v>41200</v>
      </c>
      <c r="F428" s="21">
        <f t="shared" ca="1" si="6"/>
        <v>5</v>
      </c>
      <c r="G428" s="99" t="s">
        <v>157</v>
      </c>
      <c r="H428" s="100">
        <v>25184</v>
      </c>
      <c r="I428" s="101">
        <v>4</v>
      </c>
    </row>
    <row r="429" spans="1:9" x14ac:dyDescent="0.4">
      <c r="A429" s="96" t="s">
        <v>131</v>
      </c>
      <c r="B429" s="97" t="s">
        <v>152</v>
      </c>
      <c r="C429" s="96" t="s">
        <v>9</v>
      </c>
      <c r="D429" s="96" t="s">
        <v>141</v>
      </c>
      <c r="E429" s="98">
        <v>43139</v>
      </c>
      <c r="F429" s="21">
        <f t="shared" ca="1" si="6"/>
        <v>0</v>
      </c>
      <c r="G429" s="99" t="s">
        <v>142</v>
      </c>
      <c r="H429" s="100">
        <v>65543</v>
      </c>
      <c r="I429" s="101">
        <v>5</v>
      </c>
    </row>
    <row r="430" spans="1:9" x14ac:dyDescent="0.4">
      <c r="A430" s="96" t="s">
        <v>665</v>
      </c>
      <c r="B430" s="97" t="s">
        <v>155</v>
      </c>
      <c r="C430" s="96" t="s">
        <v>648</v>
      </c>
      <c r="D430" s="96" t="s">
        <v>144</v>
      </c>
      <c r="E430" s="98">
        <v>38289</v>
      </c>
      <c r="F430" s="21">
        <f t="shared" ca="1" si="6"/>
        <v>13</v>
      </c>
      <c r="G430" s="99" t="s">
        <v>142</v>
      </c>
      <c r="H430" s="100">
        <v>47223</v>
      </c>
      <c r="I430" s="101">
        <v>2</v>
      </c>
    </row>
    <row r="431" spans="1:9" x14ac:dyDescent="0.4">
      <c r="A431" s="96" t="s">
        <v>61</v>
      </c>
      <c r="B431" s="97" t="s">
        <v>152</v>
      </c>
      <c r="C431" s="96" t="s">
        <v>164</v>
      </c>
      <c r="D431" s="96" t="s">
        <v>141</v>
      </c>
      <c r="E431" s="98">
        <v>42689</v>
      </c>
      <c r="F431" s="21">
        <f t="shared" ca="1" si="6"/>
        <v>1</v>
      </c>
      <c r="G431" s="99" t="s">
        <v>151</v>
      </c>
      <c r="H431" s="100">
        <v>93029</v>
      </c>
      <c r="I431" s="101">
        <v>5</v>
      </c>
    </row>
    <row r="432" spans="1:9" x14ac:dyDescent="0.4">
      <c r="A432" s="96" t="s">
        <v>213</v>
      </c>
      <c r="B432" s="97" t="s">
        <v>155</v>
      </c>
      <c r="C432" s="96" t="s">
        <v>198</v>
      </c>
      <c r="D432" s="96" t="s">
        <v>141</v>
      </c>
      <c r="E432" s="98">
        <v>38170</v>
      </c>
      <c r="F432" s="21">
        <f t="shared" ca="1" si="6"/>
        <v>14</v>
      </c>
      <c r="G432" s="99" t="s">
        <v>161</v>
      </c>
      <c r="H432" s="100">
        <v>67649</v>
      </c>
      <c r="I432" s="101">
        <v>1</v>
      </c>
    </row>
    <row r="433" spans="1:9" x14ac:dyDescent="0.4">
      <c r="A433" s="96" t="s">
        <v>326</v>
      </c>
      <c r="B433" s="97" t="s">
        <v>152</v>
      </c>
      <c r="C433" s="96" t="s">
        <v>272</v>
      </c>
      <c r="D433" s="96" t="s">
        <v>141</v>
      </c>
      <c r="E433" s="98">
        <v>40914</v>
      </c>
      <c r="F433" s="21">
        <f t="shared" ca="1" si="6"/>
        <v>6</v>
      </c>
      <c r="G433" s="99" t="s">
        <v>161</v>
      </c>
      <c r="H433" s="100">
        <v>88722</v>
      </c>
      <c r="I433" s="101">
        <v>1</v>
      </c>
    </row>
    <row r="434" spans="1:9" x14ac:dyDescent="0.4">
      <c r="A434" s="96" t="s">
        <v>399</v>
      </c>
      <c r="B434" s="97" t="s">
        <v>150</v>
      </c>
      <c r="C434" s="96" t="s">
        <v>272</v>
      </c>
      <c r="D434" s="96" t="s">
        <v>141</v>
      </c>
      <c r="E434" s="98">
        <v>42567</v>
      </c>
      <c r="F434" s="21">
        <f t="shared" ca="1" si="6"/>
        <v>2</v>
      </c>
      <c r="G434" s="99" t="s">
        <v>142</v>
      </c>
      <c r="H434" s="100">
        <v>80082</v>
      </c>
      <c r="I434" s="101">
        <v>4</v>
      </c>
    </row>
    <row r="435" spans="1:9" x14ac:dyDescent="0.4">
      <c r="A435" s="96" t="s">
        <v>737</v>
      </c>
      <c r="B435" s="97" t="s">
        <v>155</v>
      </c>
      <c r="C435" s="96" t="s">
        <v>722</v>
      </c>
      <c r="D435" s="96" t="s">
        <v>144</v>
      </c>
      <c r="E435" s="98">
        <v>41248</v>
      </c>
      <c r="F435" s="21">
        <f t="shared" ca="1" si="6"/>
        <v>5</v>
      </c>
      <c r="G435" s="99" t="s">
        <v>151</v>
      </c>
      <c r="H435" s="100">
        <v>37409</v>
      </c>
      <c r="I435" s="101">
        <v>3</v>
      </c>
    </row>
    <row r="436" spans="1:9" x14ac:dyDescent="0.4">
      <c r="A436" s="96" t="s">
        <v>362</v>
      </c>
      <c r="B436" s="97" t="s">
        <v>160</v>
      </c>
      <c r="C436" s="96" t="s">
        <v>272</v>
      </c>
      <c r="D436" s="96" t="s">
        <v>149</v>
      </c>
      <c r="E436" s="98">
        <v>41371</v>
      </c>
      <c r="F436" s="21">
        <f t="shared" ca="1" si="6"/>
        <v>5</v>
      </c>
      <c r="G436" s="99"/>
      <c r="H436" s="100">
        <v>41062</v>
      </c>
      <c r="I436" s="101">
        <v>1</v>
      </c>
    </row>
    <row r="437" spans="1:9" x14ac:dyDescent="0.4">
      <c r="A437" s="96" t="s">
        <v>57</v>
      </c>
      <c r="B437" s="97" t="s">
        <v>155</v>
      </c>
      <c r="C437" s="96" t="s">
        <v>163</v>
      </c>
      <c r="D437" s="96" t="s">
        <v>141</v>
      </c>
      <c r="E437" s="98">
        <v>40839</v>
      </c>
      <c r="F437" s="21">
        <f t="shared" ca="1" si="6"/>
        <v>6</v>
      </c>
      <c r="G437" s="99" t="s">
        <v>161</v>
      </c>
      <c r="H437" s="100">
        <v>66636</v>
      </c>
      <c r="I437" s="101">
        <v>2</v>
      </c>
    </row>
    <row r="438" spans="1:9" x14ac:dyDescent="0.4">
      <c r="A438" s="96" t="s">
        <v>388</v>
      </c>
      <c r="B438" s="97" t="s">
        <v>152</v>
      </c>
      <c r="C438" s="96" t="s">
        <v>272</v>
      </c>
      <c r="D438" s="96" t="s">
        <v>141</v>
      </c>
      <c r="E438" s="98">
        <v>38524</v>
      </c>
      <c r="F438" s="21">
        <f t="shared" ca="1" si="6"/>
        <v>13</v>
      </c>
      <c r="G438" s="99" t="s">
        <v>142</v>
      </c>
      <c r="H438" s="100">
        <v>48357</v>
      </c>
      <c r="I438" s="101">
        <v>2</v>
      </c>
    </row>
    <row r="439" spans="1:9" x14ac:dyDescent="0.4">
      <c r="A439" s="96" t="s">
        <v>402</v>
      </c>
      <c r="B439" s="97" t="s">
        <v>139</v>
      </c>
      <c r="C439" s="96" t="s">
        <v>272</v>
      </c>
      <c r="D439" s="96" t="s">
        <v>141</v>
      </c>
      <c r="E439" s="98">
        <v>38537</v>
      </c>
      <c r="F439" s="21">
        <f t="shared" ca="1" si="6"/>
        <v>13</v>
      </c>
      <c r="G439" s="99" t="s">
        <v>142</v>
      </c>
      <c r="H439" s="100">
        <v>90828</v>
      </c>
      <c r="I439" s="101">
        <v>3</v>
      </c>
    </row>
    <row r="440" spans="1:9" x14ac:dyDescent="0.4">
      <c r="A440" s="96" t="s">
        <v>461</v>
      </c>
      <c r="B440" s="97" t="s">
        <v>152</v>
      </c>
      <c r="C440" s="96" t="s">
        <v>433</v>
      </c>
      <c r="D440" s="96" t="s">
        <v>146</v>
      </c>
      <c r="E440" s="98">
        <v>38796</v>
      </c>
      <c r="F440" s="21">
        <f t="shared" ca="1" si="6"/>
        <v>12</v>
      </c>
      <c r="G440" s="99"/>
      <c r="H440" s="100">
        <v>67770</v>
      </c>
      <c r="I440" s="101">
        <v>4</v>
      </c>
    </row>
    <row r="441" spans="1:9" x14ac:dyDescent="0.4">
      <c r="A441" s="96" t="s">
        <v>495</v>
      </c>
      <c r="B441" s="97" t="s">
        <v>152</v>
      </c>
      <c r="C441" s="96" t="s">
        <v>218</v>
      </c>
      <c r="D441" s="96" t="s">
        <v>141</v>
      </c>
      <c r="E441" s="98">
        <v>41290</v>
      </c>
      <c r="F441" s="21">
        <f t="shared" ca="1" si="6"/>
        <v>5</v>
      </c>
      <c r="G441" s="99" t="s">
        <v>142</v>
      </c>
      <c r="H441" s="100">
        <v>85307</v>
      </c>
      <c r="I441" s="101">
        <v>1</v>
      </c>
    </row>
    <row r="442" spans="1:9" x14ac:dyDescent="0.4">
      <c r="A442" s="96" t="s">
        <v>339</v>
      </c>
      <c r="B442" s="97" t="s">
        <v>139</v>
      </c>
      <c r="C442" s="96" t="s">
        <v>272</v>
      </c>
      <c r="D442" s="96" t="s">
        <v>141</v>
      </c>
      <c r="E442" s="98">
        <v>38031</v>
      </c>
      <c r="F442" s="21">
        <f t="shared" ca="1" si="6"/>
        <v>14</v>
      </c>
      <c r="G442" s="99" t="s">
        <v>151</v>
      </c>
      <c r="H442" s="100">
        <v>74858</v>
      </c>
      <c r="I442" s="101">
        <v>5</v>
      </c>
    </row>
    <row r="443" spans="1:9" x14ac:dyDescent="0.4">
      <c r="A443" s="96" t="s">
        <v>381</v>
      </c>
      <c r="B443" s="97" t="s">
        <v>152</v>
      </c>
      <c r="C443" s="96" t="s">
        <v>272</v>
      </c>
      <c r="D443" s="96" t="s">
        <v>141</v>
      </c>
      <c r="E443" s="98">
        <v>41447</v>
      </c>
      <c r="F443" s="21">
        <f t="shared" ca="1" si="6"/>
        <v>5</v>
      </c>
      <c r="G443" s="99" t="s">
        <v>161</v>
      </c>
      <c r="H443" s="100">
        <v>90518</v>
      </c>
      <c r="I443" s="101">
        <v>4</v>
      </c>
    </row>
    <row r="444" spans="1:9" x14ac:dyDescent="0.4">
      <c r="A444" s="96" t="s">
        <v>170</v>
      </c>
      <c r="B444" s="97" t="s">
        <v>139</v>
      </c>
      <c r="C444" s="96" t="s">
        <v>164</v>
      </c>
      <c r="D444" s="96" t="s">
        <v>149</v>
      </c>
      <c r="E444" s="98">
        <v>38152</v>
      </c>
      <c r="F444" s="21">
        <f t="shared" ca="1" si="6"/>
        <v>14</v>
      </c>
      <c r="G444" s="99"/>
      <c r="H444" s="100">
        <v>24975</v>
      </c>
      <c r="I444" s="101">
        <v>5</v>
      </c>
    </row>
    <row r="445" spans="1:9" x14ac:dyDescent="0.4">
      <c r="A445" s="96" t="s">
        <v>280</v>
      </c>
      <c r="B445" s="97" t="s">
        <v>155</v>
      </c>
      <c r="C445" s="96" t="s">
        <v>272</v>
      </c>
      <c r="D445" s="96" t="s">
        <v>144</v>
      </c>
      <c r="E445" s="98">
        <v>38270</v>
      </c>
      <c r="F445" s="21">
        <f t="shared" ca="1" si="6"/>
        <v>13</v>
      </c>
      <c r="G445" s="99" t="s">
        <v>151</v>
      </c>
      <c r="H445" s="100">
        <v>29255</v>
      </c>
      <c r="I445" s="101">
        <v>2</v>
      </c>
    </row>
    <row r="446" spans="1:9" x14ac:dyDescent="0.4">
      <c r="A446" s="96" t="s">
        <v>328</v>
      </c>
      <c r="B446" s="97" t="s">
        <v>152</v>
      </c>
      <c r="C446" s="96" t="s">
        <v>272</v>
      </c>
      <c r="D446" s="96" t="s">
        <v>146</v>
      </c>
      <c r="E446" s="98">
        <v>41282</v>
      </c>
      <c r="F446" s="21">
        <f t="shared" ca="1" si="6"/>
        <v>5</v>
      </c>
      <c r="G446" s="99"/>
      <c r="H446" s="100">
        <v>86198</v>
      </c>
      <c r="I446" s="101">
        <v>2</v>
      </c>
    </row>
    <row r="447" spans="1:9" x14ac:dyDescent="0.4">
      <c r="A447" s="96" t="s">
        <v>421</v>
      </c>
      <c r="B447" s="97" t="s">
        <v>160</v>
      </c>
      <c r="C447" s="96" t="s">
        <v>272</v>
      </c>
      <c r="D447" s="96" t="s">
        <v>141</v>
      </c>
      <c r="E447" s="98">
        <v>39322</v>
      </c>
      <c r="F447" s="21">
        <f t="shared" ca="1" si="6"/>
        <v>10</v>
      </c>
      <c r="G447" s="99" t="s">
        <v>161</v>
      </c>
      <c r="H447" s="100">
        <v>34169</v>
      </c>
      <c r="I447" s="101">
        <v>4</v>
      </c>
    </row>
    <row r="448" spans="1:9" x14ac:dyDescent="0.4">
      <c r="A448" s="96" t="s">
        <v>293</v>
      </c>
      <c r="B448" s="97" t="s">
        <v>139</v>
      </c>
      <c r="C448" s="96" t="s">
        <v>272</v>
      </c>
      <c r="D448" s="96" t="s">
        <v>149</v>
      </c>
      <c r="E448" s="98">
        <v>37922</v>
      </c>
      <c r="F448" s="21">
        <f t="shared" ca="1" si="6"/>
        <v>14</v>
      </c>
      <c r="G448" s="99"/>
      <c r="H448" s="100">
        <v>39388</v>
      </c>
      <c r="I448" s="101">
        <v>3</v>
      </c>
    </row>
    <row r="449" spans="1:9" x14ac:dyDescent="0.4">
      <c r="A449" s="96" t="s">
        <v>695</v>
      </c>
      <c r="B449" s="97" t="s">
        <v>155</v>
      </c>
      <c r="C449" s="96" t="s">
        <v>648</v>
      </c>
      <c r="D449" s="96" t="s">
        <v>141</v>
      </c>
      <c r="E449" s="98">
        <v>38105</v>
      </c>
      <c r="F449" s="21">
        <f t="shared" ca="1" si="6"/>
        <v>14</v>
      </c>
      <c r="G449" s="99" t="s">
        <v>145</v>
      </c>
      <c r="H449" s="100">
        <v>106583</v>
      </c>
      <c r="I449" s="101">
        <v>1</v>
      </c>
    </row>
    <row r="450" spans="1:9" x14ac:dyDescent="0.4">
      <c r="A450" s="96" t="s">
        <v>708</v>
      </c>
      <c r="B450" s="97" t="s">
        <v>155</v>
      </c>
      <c r="C450" s="96" t="s">
        <v>648</v>
      </c>
      <c r="D450" s="96" t="s">
        <v>141</v>
      </c>
      <c r="E450" s="98">
        <v>38171</v>
      </c>
      <c r="F450" s="21">
        <f t="shared" ref="F450:F513" ca="1" si="7">DATEDIF(E450,TODAY(),"Y")</f>
        <v>14</v>
      </c>
      <c r="G450" s="99" t="s">
        <v>157</v>
      </c>
      <c r="H450" s="100">
        <v>107474</v>
      </c>
      <c r="I450" s="101">
        <v>2</v>
      </c>
    </row>
    <row r="451" spans="1:9" x14ac:dyDescent="0.4">
      <c r="A451" s="96" t="s">
        <v>361</v>
      </c>
      <c r="B451" s="97" t="s">
        <v>139</v>
      </c>
      <c r="C451" s="96" t="s">
        <v>272</v>
      </c>
      <c r="D451" s="96" t="s">
        <v>144</v>
      </c>
      <c r="E451" s="98">
        <v>41369</v>
      </c>
      <c r="F451" s="21">
        <f t="shared" ca="1" si="7"/>
        <v>5</v>
      </c>
      <c r="G451" s="99" t="s">
        <v>145</v>
      </c>
      <c r="H451" s="100">
        <v>25508</v>
      </c>
      <c r="I451" s="101">
        <v>4</v>
      </c>
    </row>
    <row r="452" spans="1:9" x14ac:dyDescent="0.4">
      <c r="A452" s="96" t="s">
        <v>759</v>
      </c>
      <c r="B452" s="97" t="s">
        <v>152</v>
      </c>
      <c r="C452" s="96" t="s">
        <v>722</v>
      </c>
      <c r="D452" s="96" t="s">
        <v>146</v>
      </c>
      <c r="E452" s="98">
        <v>41332</v>
      </c>
      <c r="F452" s="21">
        <f t="shared" ca="1" si="7"/>
        <v>5</v>
      </c>
      <c r="G452" s="99"/>
      <c r="H452" s="100">
        <v>101993</v>
      </c>
      <c r="I452" s="101">
        <v>3</v>
      </c>
    </row>
    <row r="453" spans="1:9" x14ac:dyDescent="0.4">
      <c r="A453" s="96" t="s">
        <v>267</v>
      </c>
      <c r="B453" s="97" t="s">
        <v>160</v>
      </c>
      <c r="C453" s="96" t="s">
        <v>263</v>
      </c>
      <c r="D453" s="96" t="s">
        <v>141</v>
      </c>
      <c r="E453" s="98">
        <v>39136</v>
      </c>
      <c r="F453" s="21">
        <f t="shared" ca="1" si="7"/>
        <v>11</v>
      </c>
      <c r="G453" s="99" t="s">
        <v>145</v>
      </c>
      <c r="H453" s="100">
        <v>60953</v>
      </c>
      <c r="I453" s="101">
        <v>1</v>
      </c>
    </row>
    <row r="454" spans="1:9" x14ac:dyDescent="0.4">
      <c r="A454" s="96" t="s">
        <v>376</v>
      </c>
      <c r="B454" s="97" t="s">
        <v>155</v>
      </c>
      <c r="C454" s="96" t="s">
        <v>272</v>
      </c>
      <c r="D454" s="96" t="s">
        <v>146</v>
      </c>
      <c r="E454" s="98">
        <v>43217</v>
      </c>
      <c r="F454" s="21">
        <f t="shared" ca="1" si="7"/>
        <v>0</v>
      </c>
      <c r="G454" s="99"/>
      <c r="H454" s="100">
        <v>66866</v>
      </c>
      <c r="I454" s="101">
        <v>2</v>
      </c>
    </row>
    <row r="455" spans="1:9" x14ac:dyDescent="0.4">
      <c r="A455" s="96" t="s">
        <v>212</v>
      </c>
      <c r="B455" s="97" t="s">
        <v>155</v>
      </c>
      <c r="C455" s="96" t="s">
        <v>198</v>
      </c>
      <c r="D455" s="96" t="s">
        <v>141</v>
      </c>
      <c r="E455" s="98">
        <v>39206</v>
      </c>
      <c r="F455" s="21">
        <f t="shared" ca="1" si="7"/>
        <v>11</v>
      </c>
      <c r="G455" s="99" t="s">
        <v>151</v>
      </c>
      <c r="H455" s="100">
        <v>82553</v>
      </c>
      <c r="I455" s="101">
        <v>4</v>
      </c>
    </row>
    <row r="456" spans="1:9" x14ac:dyDescent="0.4">
      <c r="A456" s="96" t="s">
        <v>711</v>
      </c>
      <c r="B456" s="97" t="s">
        <v>150</v>
      </c>
      <c r="C456" s="96" t="s">
        <v>648</v>
      </c>
      <c r="D456" s="96" t="s">
        <v>141</v>
      </c>
      <c r="E456" s="98">
        <v>42946</v>
      </c>
      <c r="F456" s="21">
        <f t="shared" ca="1" si="7"/>
        <v>1</v>
      </c>
      <c r="G456" s="99" t="s">
        <v>161</v>
      </c>
      <c r="H456" s="100">
        <v>85118</v>
      </c>
      <c r="I456" s="101">
        <v>3</v>
      </c>
    </row>
    <row r="457" spans="1:9" x14ac:dyDescent="0.4">
      <c r="A457" s="96" t="s">
        <v>238</v>
      </c>
      <c r="B457" s="97" t="s">
        <v>160</v>
      </c>
      <c r="C457" s="96" t="s">
        <v>224</v>
      </c>
      <c r="D457" s="96" t="s">
        <v>149</v>
      </c>
      <c r="E457" s="98">
        <v>38356</v>
      </c>
      <c r="F457" s="21">
        <f t="shared" ca="1" si="7"/>
        <v>13</v>
      </c>
      <c r="G457" s="99"/>
      <c r="H457" s="100">
        <v>52337</v>
      </c>
      <c r="I457" s="101">
        <v>4</v>
      </c>
    </row>
    <row r="458" spans="1:9" x14ac:dyDescent="0.4">
      <c r="A458" s="96" t="s">
        <v>818</v>
      </c>
      <c r="B458" s="97" t="s">
        <v>155</v>
      </c>
      <c r="C458" s="96" t="s">
        <v>817</v>
      </c>
      <c r="D458" s="96" t="s">
        <v>141</v>
      </c>
      <c r="E458" s="98">
        <v>39084</v>
      </c>
      <c r="F458" s="21">
        <f t="shared" ca="1" si="7"/>
        <v>11</v>
      </c>
      <c r="G458" s="99" t="s">
        <v>142</v>
      </c>
      <c r="H458" s="100">
        <v>85955</v>
      </c>
      <c r="I458" s="101">
        <v>5</v>
      </c>
    </row>
    <row r="459" spans="1:9" x14ac:dyDescent="0.4">
      <c r="A459" s="96" t="s">
        <v>491</v>
      </c>
      <c r="B459" s="97" t="s">
        <v>139</v>
      </c>
      <c r="C459" s="96" t="s">
        <v>9</v>
      </c>
      <c r="D459" s="96" t="s">
        <v>146</v>
      </c>
      <c r="E459" s="98">
        <v>39329</v>
      </c>
      <c r="F459" s="21">
        <f t="shared" ca="1" si="7"/>
        <v>10</v>
      </c>
      <c r="G459" s="99"/>
      <c r="H459" s="100">
        <v>39879</v>
      </c>
      <c r="I459" s="101">
        <v>3</v>
      </c>
    </row>
    <row r="460" spans="1:9" x14ac:dyDescent="0.4">
      <c r="A460" s="96" t="s">
        <v>482</v>
      </c>
      <c r="B460" s="97" t="s">
        <v>139</v>
      </c>
      <c r="C460" s="96" t="s">
        <v>433</v>
      </c>
      <c r="D460" s="96" t="s">
        <v>141</v>
      </c>
      <c r="E460" s="98">
        <v>38238</v>
      </c>
      <c r="F460" s="21">
        <f t="shared" ca="1" si="7"/>
        <v>13</v>
      </c>
      <c r="G460" s="99" t="s">
        <v>145</v>
      </c>
      <c r="H460" s="100">
        <v>42201</v>
      </c>
      <c r="I460" s="101">
        <v>5</v>
      </c>
    </row>
    <row r="461" spans="1:9" x14ac:dyDescent="0.4">
      <c r="A461" s="96" t="s">
        <v>757</v>
      </c>
      <c r="B461" s="97" t="s">
        <v>139</v>
      </c>
      <c r="C461" s="96" t="s">
        <v>722</v>
      </c>
      <c r="D461" s="96" t="s">
        <v>146</v>
      </c>
      <c r="E461" s="98">
        <v>42799</v>
      </c>
      <c r="F461" s="21">
        <f t="shared" ca="1" si="7"/>
        <v>1</v>
      </c>
      <c r="G461" s="99"/>
      <c r="H461" s="100">
        <v>46818</v>
      </c>
      <c r="I461" s="101">
        <v>5</v>
      </c>
    </row>
    <row r="462" spans="1:9" x14ac:dyDescent="0.4">
      <c r="A462" s="96" t="s">
        <v>370</v>
      </c>
      <c r="B462" s="97" t="s">
        <v>152</v>
      </c>
      <c r="C462" s="96" t="s">
        <v>272</v>
      </c>
      <c r="D462" s="96" t="s">
        <v>144</v>
      </c>
      <c r="E462" s="98">
        <v>38453</v>
      </c>
      <c r="F462" s="21">
        <f t="shared" ca="1" si="7"/>
        <v>13</v>
      </c>
      <c r="G462" s="99" t="s">
        <v>161</v>
      </c>
      <c r="H462" s="100">
        <v>14938</v>
      </c>
      <c r="I462" s="101">
        <v>1</v>
      </c>
    </row>
    <row r="463" spans="1:9" x14ac:dyDescent="0.4">
      <c r="A463" s="96" t="s">
        <v>658</v>
      </c>
      <c r="B463" s="97" t="s">
        <v>139</v>
      </c>
      <c r="C463" s="96" t="s">
        <v>648</v>
      </c>
      <c r="D463" s="96" t="s">
        <v>141</v>
      </c>
      <c r="E463" s="98">
        <v>41908</v>
      </c>
      <c r="F463" s="21">
        <f t="shared" ca="1" si="7"/>
        <v>3</v>
      </c>
      <c r="G463" s="99" t="s">
        <v>161</v>
      </c>
      <c r="H463" s="100">
        <v>97281</v>
      </c>
      <c r="I463" s="101">
        <v>2</v>
      </c>
    </row>
    <row r="464" spans="1:9" x14ac:dyDescent="0.4">
      <c r="A464" s="96" t="s">
        <v>80</v>
      </c>
      <c r="B464" s="97" t="s">
        <v>152</v>
      </c>
      <c r="C464" s="96" t="s">
        <v>164</v>
      </c>
      <c r="D464" s="96" t="s">
        <v>146</v>
      </c>
      <c r="E464" s="98">
        <v>42052</v>
      </c>
      <c r="F464" s="21">
        <f t="shared" ca="1" si="7"/>
        <v>3</v>
      </c>
      <c r="G464" s="99"/>
      <c r="H464" s="100">
        <v>107271</v>
      </c>
      <c r="I464" s="101">
        <v>5</v>
      </c>
    </row>
    <row r="465" spans="1:9" x14ac:dyDescent="0.4">
      <c r="A465" s="96" t="s">
        <v>518</v>
      </c>
      <c r="B465" s="97" t="s">
        <v>155</v>
      </c>
      <c r="C465" s="96" t="s">
        <v>498</v>
      </c>
      <c r="D465" s="96" t="s">
        <v>141</v>
      </c>
      <c r="E465" s="98">
        <v>41377</v>
      </c>
      <c r="F465" s="21">
        <f t="shared" ca="1" si="7"/>
        <v>5</v>
      </c>
      <c r="G465" s="99" t="s">
        <v>142</v>
      </c>
      <c r="H465" s="100">
        <v>34871</v>
      </c>
      <c r="I465" s="101">
        <v>5</v>
      </c>
    </row>
    <row r="466" spans="1:9" x14ac:dyDescent="0.4">
      <c r="A466" s="96" t="s">
        <v>754</v>
      </c>
      <c r="B466" s="97" t="s">
        <v>155</v>
      </c>
      <c r="C466" s="96" t="s">
        <v>722</v>
      </c>
      <c r="D466" s="96" t="s">
        <v>141</v>
      </c>
      <c r="E466" s="98">
        <v>42773</v>
      </c>
      <c r="F466" s="21">
        <f t="shared" ca="1" si="7"/>
        <v>1</v>
      </c>
      <c r="G466" s="99" t="s">
        <v>142</v>
      </c>
      <c r="H466" s="100">
        <v>31091</v>
      </c>
      <c r="I466" s="101">
        <v>4</v>
      </c>
    </row>
    <row r="467" spans="1:9" x14ac:dyDescent="0.4">
      <c r="A467" s="96" t="s">
        <v>607</v>
      </c>
      <c r="B467" s="97" t="s">
        <v>152</v>
      </c>
      <c r="C467" s="96" t="s">
        <v>560</v>
      </c>
      <c r="D467" s="96" t="s">
        <v>146</v>
      </c>
      <c r="E467" s="98">
        <v>42507</v>
      </c>
      <c r="F467" s="21">
        <f t="shared" ca="1" si="7"/>
        <v>2</v>
      </c>
      <c r="G467" s="99"/>
      <c r="H467" s="100">
        <v>81095</v>
      </c>
      <c r="I467" s="101">
        <v>2</v>
      </c>
    </row>
    <row r="468" spans="1:9" x14ac:dyDescent="0.4">
      <c r="A468" s="96" t="s">
        <v>242</v>
      </c>
      <c r="B468" s="97" t="s">
        <v>152</v>
      </c>
      <c r="C468" s="96" t="s">
        <v>224</v>
      </c>
      <c r="D468" s="96" t="s">
        <v>141</v>
      </c>
      <c r="E468" s="98">
        <v>40228</v>
      </c>
      <c r="F468" s="21">
        <f t="shared" ca="1" si="7"/>
        <v>8</v>
      </c>
      <c r="G468" s="99" t="s">
        <v>151</v>
      </c>
      <c r="H468" s="100">
        <v>88506</v>
      </c>
      <c r="I468" s="101">
        <v>1</v>
      </c>
    </row>
    <row r="469" spans="1:9" x14ac:dyDescent="0.4">
      <c r="A469" s="96" t="s">
        <v>623</v>
      </c>
      <c r="B469" s="97" t="s">
        <v>152</v>
      </c>
      <c r="C469" s="96" t="s">
        <v>560</v>
      </c>
      <c r="D469" s="96" t="s">
        <v>146</v>
      </c>
      <c r="E469" s="98">
        <v>39619</v>
      </c>
      <c r="F469" s="21">
        <f t="shared" ca="1" si="7"/>
        <v>10</v>
      </c>
      <c r="G469" s="99"/>
      <c r="H469" s="100">
        <v>83133</v>
      </c>
      <c r="I469" s="101">
        <v>3</v>
      </c>
    </row>
    <row r="470" spans="1:9" x14ac:dyDescent="0.4">
      <c r="A470" s="96" t="s">
        <v>631</v>
      </c>
      <c r="B470" s="97" t="s">
        <v>155</v>
      </c>
      <c r="C470" s="96" t="s">
        <v>560</v>
      </c>
      <c r="D470" s="96" t="s">
        <v>141</v>
      </c>
      <c r="E470" s="98">
        <v>38181</v>
      </c>
      <c r="F470" s="21">
        <f t="shared" ca="1" si="7"/>
        <v>14</v>
      </c>
      <c r="G470" s="99" t="s">
        <v>151</v>
      </c>
      <c r="H470" s="100">
        <v>73683</v>
      </c>
      <c r="I470" s="101">
        <v>4</v>
      </c>
    </row>
    <row r="471" spans="1:9" x14ac:dyDescent="0.4">
      <c r="A471" s="96" t="s">
        <v>515</v>
      </c>
      <c r="B471" s="97" t="s">
        <v>152</v>
      </c>
      <c r="C471" s="96" t="s">
        <v>498</v>
      </c>
      <c r="D471" s="96" t="s">
        <v>144</v>
      </c>
      <c r="E471" s="98">
        <v>38788</v>
      </c>
      <c r="F471" s="21">
        <f t="shared" ca="1" si="7"/>
        <v>12</v>
      </c>
      <c r="G471" s="99" t="s">
        <v>161</v>
      </c>
      <c r="H471" s="100">
        <v>39157</v>
      </c>
      <c r="I471" s="101">
        <v>1</v>
      </c>
    </row>
    <row r="472" spans="1:9" x14ac:dyDescent="0.4">
      <c r="A472" s="96" t="s">
        <v>407</v>
      </c>
      <c r="B472" s="97" t="s">
        <v>155</v>
      </c>
      <c r="C472" s="96" t="s">
        <v>272</v>
      </c>
      <c r="D472" s="96" t="s">
        <v>146</v>
      </c>
      <c r="E472" s="98">
        <v>42563</v>
      </c>
      <c r="F472" s="21">
        <f t="shared" ca="1" si="7"/>
        <v>2</v>
      </c>
      <c r="G472" s="99"/>
      <c r="H472" s="100">
        <v>51084</v>
      </c>
      <c r="I472" s="101">
        <v>1</v>
      </c>
    </row>
    <row r="473" spans="1:9" x14ac:dyDescent="0.4">
      <c r="A473" s="96" t="s">
        <v>785</v>
      </c>
      <c r="B473" s="97" t="s">
        <v>148</v>
      </c>
      <c r="C473" s="96" t="s">
        <v>722</v>
      </c>
      <c r="D473" s="96" t="s">
        <v>141</v>
      </c>
      <c r="E473" s="98">
        <v>39588</v>
      </c>
      <c r="F473" s="21">
        <f t="shared" ca="1" si="7"/>
        <v>10</v>
      </c>
      <c r="G473" s="99" t="s">
        <v>157</v>
      </c>
      <c r="H473" s="100">
        <v>81405</v>
      </c>
      <c r="I473" s="101">
        <v>2</v>
      </c>
    </row>
    <row r="474" spans="1:9" x14ac:dyDescent="0.4">
      <c r="A474" s="96" t="s">
        <v>89</v>
      </c>
      <c r="B474" s="97" t="s">
        <v>155</v>
      </c>
      <c r="C474" s="96" t="s">
        <v>164</v>
      </c>
      <c r="D474" s="96" t="s">
        <v>141</v>
      </c>
      <c r="E474" s="98">
        <v>42925</v>
      </c>
      <c r="F474" s="21">
        <f t="shared" ca="1" si="7"/>
        <v>1</v>
      </c>
      <c r="G474" s="99" t="s">
        <v>161</v>
      </c>
      <c r="H474" s="100">
        <v>115992</v>
      </c>
      <c r="I474" s="101">
        <v>4</v>
      </c>
    </row>
    <row r="475" spans="1:9" x14ac:dyDescent="0.4">
      <c r="A475" s="96" t="s">
        <v>685</v>
      </c>
      <c r="B475" s="97" t="s">
        <v>160</v>
      </c>
      <c r="C475" s="96" t="s">
        <v>648</v>
      </c>
      <c r="D475" s="96" t="s">
        <v>141</v>
      </c>
      <c r="E475" s="98">
        <v>39886</v>
      </c>
      <c r="F475" s="21">
        <f t="shared" ca="1" si="7"/>
        <v>9</v>
      </c>
      <c r="G475" s="99" t="s">
        <v>142</v>
      </c>
      <c r="H475" s="100">
        <v>39434</v>
      </c>
      <c r="I475" s="101">
        <v>5</v>
      </c>
    </row>
    <row r="476" spans="1:9" x14ac:dyDescent="0.4">
      <c r="A476" s="96" t="s">
        <v>694</v>
      </c>
      <c r="B476" s="97" t="s">
        <v>148</v>
      </c>
      <c r="C476" s="96" t="s">
        <v>648</v>
      </c>
      <c r="D476" s="96" t="s">
        <v>141</v>
      </c>
      <c r="E476" s="98">
        <v>42852</v>
      </c>
      <c r="F476" s="21">
        <f t="shared" ca="1" si="7"/>
        <v>1</v>
      </c>
      <c r="G476" s="99" t="s">
        <v>142</v>
      </c>
      <c r="H476" s="100">
        <v>91692</v>
      </c>
      <c r="I476" s="101">
        <v>4</v>
      </c>
    </row>
    <row r="477" spans="1:9" x14ac:dyDescent="0.4">
      <c r="A477" s="96" t="s">
        <v>526</v>
      </c>
      <c r="B477" s="97" t="s">
        <v>150</v>
      </c>
      <c r="C477" s="96" t="s">
        <v>498</v>
      </c>
      <c r="D477" s="96" t="s">
        <v>141</v>
      </c>
      <c r="E477" s="98">
        <v>41771</v>
      </c>
      <c r="F477" s="21">
        <f t="shared" ca="1" si="7"/>
        <v>4</v>
      </c>
      <c r="G477" s="99" t="s">
        <v>161</v>
      </c>
      <c r="H477" s="100">
        <v>108122</v>
      </c>
      <c r="I477" s="101">
        <v>2</v>
      </c>
    </row>
    <row r="478" spans="1:9" x14ac:dyDescent="0.4">
      <c r="A478" s="96" t="s">
        <v>781</v>
      </c>
      <c r="B478" s="97" t="s">
        <v>160</v>
      </c>
      <c r="C478" s="96" t="s">
        <v>722</v>
      </c>
      <c r="D478" s="96" t="s">
        <v>146</v>
      </c>
      <c r="E478" s="98">
        <v>42486</v>
      </c>
      <c r="F478" s="21">
        <f t="shared" ca="1" si="7"/>
        <v>2</v>
      </c>
      <c r="G478" s="99"/>
      <c r="H478" s="100">
        <v>56390</v>
      </c>
      <c r="I478" s="101">
        <v>5</v>
      </c>
    </row>
    <row r="479" spans="1:9" x14ac:dyDescent="0.4">
      <c r="A479" s="96" t="s">
        <v>418</v>
      </c>
      <c r="B479" s="97" t="s">
        <v>155</v>
      </c>
      <c r="C479" s="96" t="s">
        <v>272</v>
      </c>
      <c r="D479" s="96" t="s">
        <v>141</v>
      </c>
      <c r="E479" s="98">
        <v>41483</v>
      </c>
      <c r="F479" s="21">
        <f t="shared" ca="1" si="7"/>
        <v>5</v>
      </c>
      <c r="G479" s="99" t="s">
        <v>151</v>
      </c>
      <c r="H479" s="100">
        <v>96512</v>
      </c>
      <c r="I479" s="101">
        <v>5</v>
      </c>
    </row>
    <row r="480" spans="1:9" x14ac:dyDescent="0.4">
      <c r="A480" s="96" t="s">
        <v>37</v>
      </c>
      <c r="B480" s="97" t="s">
        <v>155</v>
      </c>
      <c r="C480" s="96" t="s">
        <v>164</v>
      </c>
      <c r="D480" s="96" t="s">
        <v>144</v>
      </c>
      <c r="E480" s="98">
        <v>37935</v>
      </c>
      <c r="F480" s="21">
        <f t="shared" ca="1" si="7"/>
        <v>14</v>
      </c>
      <c r="G480" s="99" t="s">
        <v>157</v>
      </c>
      <c r="H480" s="100">
        <v>31563</v>
      </c>
      <c r="I480" s="101">
        <v>4</v>
      </c>
    </row>
    <row r="481" spans="1:9" x14ac:dyDescent="0.4">
      <c r="A481" s="96" t="s">
        <v>582</v>
      </c>
      <c r="B481" s="97" t="s">
        <v>152</v>
      </c>
      <c r="C481" s="96" t="s">
        <v>560</v>
      </c>
      <c r="D481" s="96" t="s">
        <v>141</v>
      </c>
      <c r="E481" s="98">
        <v>42375</v>
      </c>
      <c r="F481" s="21">
        <f t="shared" ca="1" si="7"/>
        <v>2</v>
      </c>
      <c r="G481" s="99" t="s">
        <v>157</v>
      </c>
      <c r="H481" s="100">
        <v>98064</v>
      </c>
      <c r="I481" s="101">
        <v>3</v>
      </c>
    </row>
    <row r="482" spans="1:9" x14ac:dyDescent="0.4">
      <c r="A482" s="96" t="s">
        <v>217</v>
      </c>
      <c r="B482" s="97" t="s">
        <v>139</v>
      </c>
      <c r="C482" s="96" t="s">
        <v>218</v>
      </c>
      <c r="D482" s="96" t="s">
        <v>141</v>
      </c>
      <c r="E482" s="98">
        <v>38662</v>
      </c>
      <c r="F482" s="21">
        <f t="shared" ca="1" si="7"/>
        <v>12</v>
      </c>
      <c r="G482" s="99" t="s">
        <v>161</v>
      </c>
      <c r="H482" s="100">
        <v>101331</v>
      </c>
      <c r="I482" s="101">
        <v>5</v>
      </c>
    </row>
    <row r="483" spans="1:9" x14ac:dyDescent="0.4">
      <c r="A483" s="96" t="s">
        <v>744</v>
      </c>
      <c r="B483" s="97" t="s">
        <v>160</v>
      </c>
      <c r="C483" s="96" t="s">
        <v>722</v>
      </c>
      <c r="D483" s="96" t="s">
        <v>141</v>
      </c>
      <c r="E483" s="98">
        <v>41264</v>
      </c>
      <c r="F483" s="21">
        <f t="shared" ca="1" si="7"/>
        <v>5</v>
      </c>
      <c r="G483" s="99" t="s">
        <v>151</v>
      </c>
      <c r="H483" s="100">
        <v>34682</v>
      </c>
      <c r="I483" s="101">
        <v>2</v>
      </c>
    </row>
    <row r="484" spans="1:9" x14ac:dyDescent="0.4">
      <c r="A484" s="96" t="s">
        <v>244</v>
      </c>
      <c r="B484" s="97" t="s">
        <v>155</v>
      </c>
      <c r="C484" s="96" t="s">
        <v>224</v>
      </c>
      <c r="D484" s="96" t="s">
        <v>141</v>
      </c>
      <c r="E484" s="98">
        <v>40985</v>
      </c>
      <c r="F484" s="21">
        <f t="shared" ca="1" si="7"/>
        <v>6</v>
      </c>
      <c r="G484" s="99" t="s">
        <v>161</v>
      </c>
      <c r="H484" s="100">
        <v>76775</v>
      </c>
      <c r="I484" s="101">
        <v>1</v>
      </c>
    </row>
    <row r="485" spans="1:9" x14ac:dyDescent="0.4">
      <c r="A485" s="96" t="s">
        <v>23</v>
      </c>
      <c r="B485" s="97" t="s">
        <v>155</v>
      </c>
      <c r="C485" s="96" t="s">
        <v>163</v>
      </c>
      <c r="D485" s="96" t="s">
        <v>149</v>
      </c>
      <c r="E485" s="98">
        <v>41054</v>
      </c>
      <c r="F485" s="21">
        <f t="shared" ca="1" si="7"/>
        <v>6</v>
      </c>
      <c r="G485" s="99"/>
      <c r="H485" s="100">
        <v>27038</v>
      </c>
      <c r="I485" s="101">
        <v>4</v>
      </c>
    </row>
    <row r="486" spans="1:9" x14ac:dyDescent="0.4">
      <c r="A486" s="96" t="s">
        <v>79</v>
      </c>
      <c r="B486" s="97" t="s">
        <v>152</v>
      </c>
      <c r="C486" s="96" t="s">
        <v>164</v>
      </c>
      <c r="D486" s="96" t="s">
        <v>141</v>
      </c>
      <c r="E486" s="98">
        <v>39111</v>
      </c>
      <c r="F486" s="21">
        <f t="shared" ca="1" si="7"/>
        <v>11</v>
      </c>
      <c r="G486" s="99" t="s">
        <v>161</v>
      </c>
      <c r="H486" s="100">
        <v>38678</v>
      </c>
      <c r="I486" s="101">
        <v>4</v>
      </c>
    </row>
    <row r="487" spans="1:9" x14ac:dyDescent="0.4">
      <c r="A487" s="96" t="s">
        <v>165</v>
      </c>
      <c r="B487" s="97" t="s">
        <v>139</v>
      </c>
      <c r="C487" s="96" t="s">
        <v>164</v>
      </c>
      <c r="D487" s="96" t="s">
        <v>144</v>
      </c>
      <c r="E487" s="98">
        <v>40897</v>
      </c>
      <c r="F487" s="21">
        <f t="shared" ca="1" si="7"/>
        <v>6</v>
      </c>
      <c r="G487" s="99" t="s">
        <v>151</v>
      </c>
      <c r="H487" s="100">
        <v>65360</v>
      </c>
      <c r="I487" s="101">
        <v>4</v>
      </c>
    </row>
    <row r="488" spans="1:9" x14ac:dyDescent="0.4">
      <c r="A488" s="96" t="s">
        <v>214</v>
      </c>
      <c r="B488" s="97" t="s">
        <v>152</v>
      </c>
      <c r="C488" s="96" t="s">
        <v>198</v>
      </c>
      <c r="D488" s="96" t="s">
        <v>149</v>
      </c>
      <c r="E488" s="98">
        <v>41851</v>
      </c>
      <c r="F488" s="21">
        <f t="shared" ca="1" si="7"/>
        <v>4</v>
      </c>
      <c r="G488" s="99"/>
      <c r="H488" s="100">
        <v>19861</v>
      </c>
      <c r="I488" s="101">
        <v>5</v>
      </c>
    </row>
    <row r="489" spans="1:9" x14ac:dyDescent="0.4">
      <c r="A489" s="96" t="s">
        <v>245</v>
      </c>
      <c r="B489" s="97" t="s">
        <v>160</v>
      </c>
      <c r="C489" s="96" t="s">
        <v>224</v>
      </c>
      <c r="D489" s="96" t="s">
        <v>141</v>
      </c>
      <c r="E489" s="98">
        <v>41747</v>
      </c>
      <c r="F489" s="21">
        <f t="shared" ca="1" si="7"/>
        <v>4</v>
      </c>
      <c r="G489" s="99" t="s">
        <v>157</v>
      </c>
      <c r="H489" s="100">
        <v>43686</v>
      </c>
      <c r="I489" s="101">
        <v>4</v>
      </c>
    </row>
    <row r="490" spans="1:9" x14ac:dyDescent="0.4">
      <c r="A490" s="96" t="s">
        <v>121</v>
      </c>
      <c r="B490" s="97" t="s">
        <v>152</v>
      </c>
      <c r="C490" s="96" t="s">
        <v>9</v>
      </c>
      <c r="D490" s="96" t="s">
        <v>146</v>
      </c>
      <c r="E490" s="98">
        <v>40827</v>
      </c>
      <c r="F490" s="21">
        <f t="shared" ca="1" si="7"/>
        <v>6</v>
      </c>
      <c r="G490" s="99"/>
      <c r="H490" s="100">
        <v>73157</v>
      </c>
      <c r="I490" s="101">
        <v>4</v>
      </c>
    </row>
    <row r="491" spans="1:9" x14ac:dyDescent="0.4">
      <c r="A491" s="96" t="s">
        <v>64</v>
      </c>
      <c r="B491" s="97" t="s">
        <v>139</v>
      </c>
      <c r="C491" s="96" t="s">
        <v>164</v>
      </c>
      <c r="D491" s="96" t="s">
        <v>141</v>
      </c>
      <c r="E491" s="98">
        <v>42746</v>
      </c>
      <c r="F491" s="21">
        <f t="shared" ca="1" si="7"/>
        <v>1</v>
      </c>
      <c r="G491" s="99" t="s">
        <v>157</v>
      </c>
      <c r="H491" s="100">
        <v>67244</v>
      </c>
      <c r="I491" s="101">
        <v>2</v>
      </c>
    </row>
    <row r="492" spans="1:9" x14ac:dyDescent="0.4">
      <c r="A492" s="96" t="s">
        <v>187</v>
      </c>
      <c r="B492" s="97" t="s">
        <v>155</v>
      </c>
      <c r="C492" s="96" t="s">
        <v>188</v>
      </c>
      <c r="D492" s="96" t="s">
        <v>141</v>
      </c>
      <c r="E492" s="98">
        <v>40829</v>
      </c>
      <c r="F492" s="21">
        <f t="shared" ca="1" si="7"/>
        <v>6</v>
      </c>
      <c r="G492" s="99" t="s">
        <v>161</v>
      </c>
      <c r="H492" s="100">
        <v>30942</v>
      </c>
      <c r="I492" s="101">
        <v>3</v>
      </c>
    </row>
    <row r="493" spans="1:9" x14ac:dyDescent="0.4">
      <c r="A493" s="96" t="s">
        <v>229</v>
      </c>
      <c r="B493" s="97" t="s">
        <v>152</v>
      </c>
      <c r="C493" s="96" t="s">
        <v>224</v>
      </c>
      <c r="D493" s="96" t="s">
        <v>141</v>
      </c>
      <c r="E493" s="98">
        <v>40846</v>
      </c>
      <c r="F493" s="21">
        <f t="shared" ca="1" si="7"/>
        <v>6</v>
      </c>
      <c r="G493" s="99" t="s">
        <v>142</v>
      </c>
      <c r="H493" s="100">
        <v>30254</v>
      </c>
      <c r="I493" s="101">
        <v>4</v>
      </c>
    </row>
    <row r="494" spans="1:9" x14ac:dyDescent="0.4">
      <c r="A494" s="96" t="s">
        <v>712</v>
      </c>
      <c r="B494" s="97" t="s">
        <v>152</v>
      </c>
      <c r="C494" s="96" t="s">
        <v>648</v>
      </c>
      <c r="D494" s="96" t="s">
        <v>146</v>
      </c>
      <c r="E494" s="98">
        <v>43312</v>
      </c>
      <c r="F494" s="21">
        <f t="shared" ca="1" si="7"/>
        <v>0</v>
      </c>
      <c r="G494" s="99"/>
      <c r="H494" s="100">
        <v>75182</v>
      </c>
      <c r="I494" s="101">
        <v>2</v>
      </c>
    </row>
    <row r="495" spans="1:9" x14ac:dyDescent="0.4">
      <c r="A495" s="102" t="s">
        <v>154</v>
      </c>
      <c r="B495" s="97" t="s">
        <v>148</v>
      </c>
      <c r="C495" s="102" t="s">
        <v>153</v>
      </c>
      <c r="D495" s="102" t="s">
        <v>144</v>
      </c>
      <c r="E495" s="98">
        <v>38310</v>
      </c>
      <c r="F495" s="21">
        <f t="shared" ca="1" si="7"/>
        <v>13</v>
      </c>
      <c r="G495" s="99" t="s">
        <v>142</v>
      </c>
      <c r="H495" s="100">
        <v>20574</v>
      </c>
      <c r="I495" s="101">
        <v>1</v>
      </c>
    </row>
    <row r="496" spans="1:9" x14ac:dyDescent="0.4">
      <c r="A496" s="96" t="s">
        <v>253</v>
      </c>
      <c r="B496" s="97" t="s">
        <v>155</v>
      </c>
      <c r="C496" s="96" t="s">
        <v>224</v>
      </c>
      <c r="D496" s="96" t="s">
        <v>141</v>
      </c>
      <c r="E496" s="98">
        <v>41785</v>
      </c>
      <c r="F496" s="21">
        <f t="shared" ca="1" si="7"/>
        <v>4</v>
      </c>
      <c r="G496" s="99" t="s">
        <v>151</v>
      </c>
      <c r="H496" s="100">
        <v>47736</v>
      </c>
      <c r="I496" s="101">
        <v>5</v>
      </c>
    </row>
    <row r="497" spans="1:9" x14ac:dyDescent="0.4">
      <c r="A497" s="96" t="s">
        <v>822</v>
      </c>
      <c r="B497" s="97" t="s">
        <v>152</v>
      </c>
      <c r="C497" s="96" t="s">
        <v>823</v>
      </c>
      <c r="D497" s="96" t="s">
        <v>146</v>
      </c>
      <c r="E497" s="98">
        <v>41209</v>
      </c>
      <c r="F497" s="21">
        <f t="shared" ca="1" si="7"/>
        <v>5</v>
      </c>
      <c r="G497" s="99"/>
      <c r="H497" s="100">
        <v>82026</v>
      </c>
      <c r="I497" s="101">
        <v>2</v>
      </c>
    </row>
    <row r="498" spans="1:9" x14ac:dyDescent="0.4">
      <c r="A498" s="96" t="s">
        <v>530</v>
      </c>
      <c r="B498" s="97" t="s">
        <v>152</v>
      </c>
      <c r="C498" s="96" t="s">
        <v>498</v>
      </c>
      <c r="D498" s="96" t="s">
        <v>141</v>
      </c>
      <c r="E498" s="98">
        <v>43276</v>
      </c>
      <c r="F498" s="21">
        <f t="shared" ca="1" si="7"/>
        <v>0</v>
      </c>
      <c r="G498" s="99" t="s">
        <v>157</v>
      </c>
      <c r="H498" s="100">
        <v>101750</v>
      </c>
      <c r="I498" s="101">
        <v>2</v>
      </c>
    </row>
    <row r="499" spans="1:9" x14ac:dyDescent="0.4">
      <c r="A499" s="96" t="s">
        <v>299</v>
      </c>
      <c r="B499" s="97" t="s">
        <v>139</v>
      </c>
      <c r="C499" s="96" t="s">
        <v>272</v>
      </c>
      <c r="D499" s="96" t="s">
        <v>146</v>
      </c>
      <c r="E499" s="98">
        <v>41259</v>
      </c>
      <c r="F499" s="21">
        <f t="shared" ca="1" si="7"/>
        <v>5</v>
      </c>
      <c r="G499" s="99"/>
      <c r="H499" s="100">
        <v>106947</v>
      </c>
      <c r="I499" s="101">
        <v>4</v>
      </c>
    </row>
    <row r="500" spans="1:9" x14ac:dyDescent="0.4">
      <c r="A500" s="96" t="s">
        <v>532</v>
      </c>
      <c r="B500" s="97" t="s">
        <v>148</v>
      </c>
      <c r="C500" s="96" t="s">
        <v>498</v>
      </c>
      <c r="D500" s="96" t="s">
        <v>144</v>
      </c>
      <c r="E500" s="98">
        <v>41824</v>
      </c>
      <c r="F500" s="21">
        <f t="shared" ca="1" si="7"/>
        <v>4</v>
      </c>
      <c r="G500" s="99" t="s">
        <v>142</v>
      </c>
      <c r="H500" s="100">
        <v>18137</v>
      </c>
      <c r="I500" s="101">
        <v>1</v>
      </c>
    </row>
    <row r="501" spans="1:9" x14ac:dyDescent="0.4">
      <c r="A501" s="96" t="s">
        <v>758</v>
      </c>
      <c r="B501" s="97" t="s">
        <v>160</v>
      </c>
      <c r="C501" s="96" t="s">
        <v>722</v>
      </c>
      <c r="D501" s="96" t="s">
        <v>146</v>
      </c>
      <c r="E501" s="98">
        <v>42811</v>
      </c>
      <c r="F501" s="21">
        <f t="shared" ca="1" si="7"/>
        <v>1</v>
      </c>
      <c r="G501" s="99"/>
      <c r="H501" s="100">
        <v>35127</v>
      </c>
      <c r="I501" s="101">
        <v>5</v>
      </c>
    </row>
    <row r="502" spans="1:9" x14ac:dyDescent="0.4">
      <c r="A502" s="96" t="s">
        <v>790</v>
      </c>
      <c r="B502" s="97" t="s">
        <v>139</v>
      </c>
      <c r="C502" s="96" t="s">
        <v>722</v>
      </c>
      <c r="D502" s="96" t="s">
        <v>144</v>
      </c>
      <c r="E502" s="98">
        <v>41436</v>
      </c>
      <c r="F502" s="21">
        <f t="shared" ca="1" si="7"/>
        <v>5</v>
      </c>
      <c r="G502" s="99" t="s">
        <v>157</v>
      </c>
      <c r="H502" s="100">
        <v>31050</v>
      </c>
      <c r="I502" s="101">
        <v>4</v>
      </c>
    </row>
    <row r="503" spans="1:9" x14ac:dyDescent="0.4">
      <c r="A503" s="96" t="s">
        <v>346</v>
      </c>
      <c r="B503" s="97" t="s">
        <v>155</v>
      </c>
      <c r="C503" s="96" t="s">
        <v>272</v>
      </c>
      <c r="D503" s="96" t="s">
        <v>141</v>
      </c>
      <c r="E503" s="98">
        <v>40969</v>
      </c>
      <c r="F503" s="21">
        <f t="shared" ca="1" si="7"/>
        <v>6</v>
      </c>
      <c r="G503" s="99" t="s">
        <v>142</v>
      </c>
      <c r="H503" s="100">
        <v>81378</v>
      </c>
      <c r="I503" s="101">
        <v>1</v>
      </c>
    </row>
    <row r="504" spans="1:9" x14ac:dyDescent="0.4">
      <c r="A504" s="96" t="s">
        <v>124</v>
      </c>
      <c r="B504" s="97" t="s">
        <v>155</v>
      </c>
      <c r="C504" s="96" t="s">
        <v>9</v>
      </c>
      <c r="D504" s="96" t="s">
        <v>144</v>
      </c>
      <c r="E504" s="98">
        <v>38054</v>
      </c>
      <c r="F504" s="21">
        <f t="shared" ca="1" si="7"/>
        <v>14</v>
      </c>
      <c r="G504" s="99" t="s">
        <v>142</v>
      </c>
      <c r="H504" s="100">
        <v>27675</v>
      </c>
      <c r="I504" s="101">
        <v>3</v>
      </c>
    </row>
    <row r="505" spans="1:9" x14ac:dyDescent="0.4">
      <c r="A505" s="96" t="s">
        <v>677</v>
      </c>
      <c r="B505" s="97" t="s">
        <v>152</v>
      </c>
      <c r="C505" s="96" t="s">
        <v>648</v>
      </c>
      <c r="D505" s="96" t="s">
        <v>141</v>
      </c>
      <c r="E505" s="98">
        <v>43109</v>
      </c>
      <c r="F505" s="21">
        <f t="shared" ca="1" si="7"/>
        <v>0</v>
      </c>
      <c r="G505" s="99" t="s">
        <v>142</v>
      </c>
      <c r="H505" s="100">
        <v>92435</v>
      </c>
      <c r="I505" s="101">
        <v>4</v>
      </c>
    </row>
    <row r="506" spans="1:9" x14ac:dyDescent="0.4">
      <c r="A506" s="96" t="s">
        <v>509</v>
      </c>
      <c r="B506" s="97" t="s">
        <v>155</v>
      </c>
      <c r="C506" s="96" t="s">
        <v>498</v>
      </c>
      <c r="D506" s="96" t="s">
        <v>146</v>
      </c>
      <c r="E506" s="98">
        <v>38716</v>
      </c>
      <c r="F506" s="21">
        <f t="shared" ca="1" si="7"/>
        <v>12</v>
      </c>
      <c r="G506" s="99"/>
      <c r="H506" s="100">
        <v>40905</v>
      </c>
      <c r="I506" s="101">
        <v>1</v>
      </c>
    </row>
    <row r="507" spans="1:9" x14ac:dyDescent="0.4">
      <c r="A507" s="96" t="s">
        <v>181</v>
      </c>
      <c r="B507" s="97" t="s">
        <v>155</v>
      </c>
      <c r="C507" s="96" t="s">
        <v>179</v>
      </c>
      <c r="D507" s="96" t="s">
        <v>146</v>
      </c>
      <c r="E507" s="98">
        <v>41622</v>
      </c>
      <c r="F507" s="21">
        <f t="shared" ca="1" si="7"/>
        <v>4</v>
      </c>
      <c r="G507" s="99"/>
      <c r="H507" s="100">
        <v>48087</v>
      </c>
      <c r="I507" s="101">
        <v>4</v>
      </c>
    </row>
    <row r="508" spans="1:9" x14ac:dyDescent="0.4">
      <c r="A508" s="96" t="s">
        <v>261</v>
      </c>
      <c r="B508" s="97" t="s">
        <v>155</v>
      </c>
      <c r="C508" s="96" t="s">
        <v>224</v>
      </c>
      <c r="D508" s="96" t="s">
        <v>146</v>
      </c>
      <c r="E508" s="98">
        <v>43347</v>
      </c>
      <c r="F508" s="21" t="e">
        <f t="shared" ca="1" si="7"/>
        <v>#NUM!</v>
      </c>
      <c r="G508" s="99"/>
      <c r="H508" s="100">
        <v>109445</v>
      </c>
      <c r="I508" s="101">
        <v>5</v>
      </c>
    </row>
    <row r="509" spans="1:9" x14ac:dyDescent="0.4">
      <c r="A509" s="102" t="s">
        <v>42</v>
      </c>
      <c r="B509" s="97" t="s">
        <v>139</v>
      </c>
      <c r="C509" s="102" t="s">
        <v>140</v>
      </c>
      <c r="D509" s="102" t="s">
        <v>141</v>
      </c>
      <c r="E509" s="98">
        <v>38264</v>
      </c>
      <c r="F509" s="21">
        <f t="shared" ca="1" si="7"/>
        <v>13</v>
      </c>
      <c r="G509" s="99" t="s">
        <v>142</v>
      </c>
      <c r="H509" s="100">
        <v>73643</v>
      </c>
      <c r="I509" s="101">
        <v>1</v>
      </c>
    </row>
    <row r="510" spans="1:9" x14ac:dyDescent="0.4">
      <c r="A510" s="96" t="s">
        <v>740</v>
      </c>
      <c r="B510" s="97" t="s">
        <v>160</v>
      </c>
      <c r="C510" s="96" t="s">
        <v>722</v>
      </c>
      <c r="D510" s="96" t="s">
        <v>141</v>
      </c>
      <c r="E510" s="98">
        <v>38336</v>
      </c>
      <c r="F510" s="21">
        <f t="shared" ca="1" si="7"/>
        <v>13</v>
      </c>
      <c r="G510" s="99" t="s">
        <v>157</v>
      </c>
      <c r="H510" s="100">
        <v>104868</v>
      </c>
      <c r="I510" s="101">
        <v>3</v>
      </c>
    </row>
    <row r="511" spans="1:9" x14ac:dyDescent="0.4">
      <c r="A511" s="96" t="s">
        <v>211</v>
      </c>
      <c r="B511" s="97" t="s">
        <v>152</v>
      </c>
      <c r="C511" s="96" t="s">
        <v>198</v>
      </c>
      <c r="D511" s="96" t="s">
        <v>149</v>
      </c>
      <c r="E511" s="98">
        <v>41053</v>
      </c>
      <c r="F511" s="21">
        <f t="shared" ca="1" si="7"/>
        <v>6</v>
      </c>
      <c r="G511" s="99"/>
      <c r="H511" s="100">
        <v>17113</v>
      </c>
      <c r="I511" s="101">
        <v>2</v>
      </c>
    </row>
    <row r="512" spans="1:9" x14ac:dyDescent="0.4">
      <c r="A512" s="96" t="s">
        <v>378</v>
      </c>
      <c r="B512" s="97" t="s">
        <v>160</v>
      </c>
      <c r="C512" s="96" t="s">
        <v>272</v>
      </c>
      <c r="D512" s="96" t="s">
        <v>146</v>
      </c>
      <c r="E512" s="98">
        <v>38104</v>
      </c>
      <c r="F512" s="21">
        <f t="shared" ca="1" si="7"/>
        <v>14</v>
      </c>
      <c r="G512" s="99"/>
      <c r="H512" s="100">
        <v>60818</v>
      </c>
      <c r="I512" s="101">
        <v>1</v>
      </c>
    </row>
    <row r="513" spans="1:9" x14ac:dyDescent="0.4">
      <c r="A513" s="96" t="s">
        <v>774</v>
      </c>
      <c r="B513" s="97" t="s">
        <v>148</v>
      </c>
      <c r="C513" s="96" t="s">
        <v>722</v>
      </c>
      <c r="D513" s="96" t="s">
        <v>144</v>
      </c>
      <c r="E513" s="98">
        <v>38458</v>
      </c>
      <c r="F513" s="21">
        <f t="shared" ca="1" si="7"/>
        <v>13</v>
      </c>
      <c r="G513" s="99" t="s">
        <v>151</v>
      </c>
      <c r="H513" s="100">
        <v>26764</v>
      </c>
      <c r="I513" s="101">
        <v>2</v>
      </c>
    </row>
    <row r="514" spans="1:9" x14ac:dyDescent="0.4">
      <c r="A514" s="96" t="s">
        <v>411</v>
      </c>
      <c r="B514" s="97" t="s">
        <v>155</v>
      </c>
      <c r="C514" s="96" t="s">
        <v>272</v>
      </c>
      <c r="D514" s="96" t="s">
        <v>141</v>
      </c>
      <c r="E514" s="98">
        <v>38194</v>
      </c>
      <c r="F514" s="21">
        <f t="shared" ref="F514:F577" ca="1" si="8">DATEDIF(E514,TODAY(),"Y")</f>
        <v>14</v>
      </c>
      <c r="G514" s="99" t="s">
        <v>142</v>
      </c>
      <c r="H514" s="100">
        <v>119124</v>
      </c>
      <c r="I514" s="101">
        <v>5</v>
      </c>
    </row>
    <row r="515" spans="1:9" x14ac:dyDescent="0.4">
      <c r="A515" s="96" t="s">
        <v>547</v>
      </c>
      <c r="B515" s="97" t="s">
        <v>152</v>
      </c>
      <c r="C515" s="96" t="s">
        <v>543</v>
      </c>
      <c r="D515" s="96" t="s">
        <v>144</v>
      </c>
      <c r="E515" s="98">
        <v>42747</v>
      </c>
      <c r="F515" s="21">
        <f t="shared" ca="1" si="8"/>
        <v>1</v>
      </c>
      <c r="G515" s="99" t="s">
        <v>157</v>
      </c>
      <c r="H515" s="100">
        <v>21620</v>
      </c>
      <c r="I515" s="101">
        <v>3</v>
      </c>
    </row>
    <row r="516" spans="1:9" x14ac:dyDescent="0.4">
      <c r="A516" s="96" t="s">
        <v>281</v>
      </c>
      <c r="B516" s="97" t="s">
        <v>155</v>
      </c>
      <c r="C516" s="96" t="s">
        <v>272</v>
      </c>
      <c r="D516" s="96" t="s">
        <v>141</v>
      </c>
      <c r="E516" s="98">
        <v>38628</v>
      </c>
      <c r="F516" s="21">
        <f t="shared" ca="1" si="8"/>
        <v>12</v>
      </c>
      <c r="G516" s="99" t="s">
        <v>142</v>
      </c>
      <c r="H516" s="100">
        <v>102859</v>
      </c>
      <c r="I516" s="101">
        <v>4</v>
      </c>
    </row>
    <row r="517" spans="1:9" x14ac:dyDescent="0.4">
      <c r="A517" s="96" t="s">
        <v>410</v>
      </c>
      <c r="B517" s="97" t="s">
        <v>155</v>
      </c>
      <c r="C517" s="96" t="s">
        <v>272</v>
      </c>
      <c r="D517" s="96" t="s">
        <v>146</v>
      </c>
      <c r="E517" s="98">
        <v>42585</v>
      </c>
      <c r="F517" s="21">
        <f t="shared" ca="1" si="8"/>
        <v>2</v>
      </c>
      <c r="G517" s="99"/>
      <c r="H517" s="100">
        <v>89114</v>
      </c>
      <c r="I517" s="101">
        <v>2</v>
      </c>
    </row>
    <row r="518" spans="1:9" x14ac:dyDescent="0.4">
      <c r="A518" s="96" t="s">
        <v>820</v>
      </c>
      <c r="B518" s="97" t="s">
        <v>155</v>
      </c>
      <c r="C518" s="96" t="s">
        <v>817</v>
      </c>
      <c r="D518" s="96" t="s">
        <v>146</v>
      </c>
      <c r="E518" s="98">
        <v>42812</v>
      </c>
      <c r="F518" s="21">
        <f t="shared" ca="1" si="8"/>
        <v>1</v>
      </c>
      <c r="G518" s="99"/>
      <c r="H518" s="100">
        <v>89278</v>
      </c>
      <c r="I518" s="101">
        <v>4</v>
      </c>
    </row>
    <row r="519" spans="1:9" x14ac:dyDescent="0.4">
      <c r="A519" s="96" t="s">
        <v>447</v>
      </c>
      <c r="B519" s="97" t="s">
        <v>139</v>
      </c>
      <c r="C519" s="96" t="s">
        <v>433</v>
      </c>
      <c r="D519" s="96" t="s">
        <v>141</v>
      </c>
      <c r="E519" s="98">
        <v>37949</v>
      </c>
      <c r="F519" s="21">
        <f t="shared" ca="1" si="8"/>
        <v>14</v>
      </c>
      <c r="G519" s="99" t="s">
        <v>157</v>
      </c>
      <c r="H519" s="100">
        <v>117221</v>
      </c>
      <c r="I519" s="101">
        <v>3</v>
      </c>
    </row>
    <row r="520" spans="1:9" x14ac:dyDescent="0.4">
      <c r="A520" s="96" t="s">
        <v>701</v>
      </c>
      <c r="B520" s="97" t="s">
        <v>139</v>
      </c>
      <c r="C520" s="96" t="s">
        <v>648</v>
      </c>
      <c r="D520" s="96" t="s">
        <v>141</v>
      </c>
      <c r="E520" s="98">
        <v>40330</v>
      </c>
      <c r="F520" s="21">
        <f t="shared" ca="1" si="8"/>
        <v>8</v>
      </c>
      <c r="G520" s="99" t="s">
        <v>161</v>
      </c>
      <c r="H520" s="100">
        <v>43079</v>
      </c>
      <c r="I520" s="101">
        <v>5</v>
      </c>
    </row>
    <row r="521" spans="1:9" x14ac:dyDescent="0.4">
      <c r="A521" s="96" t="s">
        <v>387</v>
      </c>
      <c r="B521" s="97" t="s">
        <v>152</v>
      </c>
      <c r="C521" s="96" t="s">
        <v>272</v>
      </c>
      <c r="D521" s="96" t="s">
        <v>144</v>
      </c>
      <c r="E521" s="98">
        <v>38515</v>
      </c>
      <c r="F521" s="21">
        <f t="shared" ca="1" si="8"/>
        <v>13</v>
      </c>
      <c r="G521" s="99" t="s">
        <v>161</v>
      </c>
      <c r="H521" s="100">
        <v>23315</v>
      </c>
      <c r="I521" s="101">
        <v>5</v>
      </c>
    </row>
    <row r="522" spans="1:9" x14ac:dyDescent="0.4">
      <c r="A522" s="96" t="s">
        <v>369</v>
      </c>
      <c r="B522" s="97" t="s">
        <v>150</v>
      </c>
      <c r="C522" s="96" t="s">
        <v>272</v>
      </c>
      <c r="D522" s="96" t="s">
        <v>146</v>
      </c>
      <c r="E522" s="98">
        <v>38443</v>
      </c>
      <c r="F522" s="21">
        <f t="shared" ca="1" si="8"/>
        <v>13</v>
      </c>
      <c r="G522" s="99"/>
      <c r="H522" s="100">
        <v>36963</v>
      </c>
      <c r="I522" s="101">
        <v>3</v>
      </c>
    </row>
    <row r="523" spans="1:9" x14ac:dyDescent="0.4">
      <c r="A523" s="96" t="s">
        <v>385</v>
      </c>
      <c r="B523" s="97" t="s">
        <v>160</v>
      </c>
      <c r="C523" s="96" t="s">
        <v>272</v>
      </c>
      <c r="D523" s="96" t="s">
        <v>149</v>
      </c>
      <c r="E523" s="98">
        <v>38160</v>
      </c>
      <c r="F523" s="21">
        <f t="shared" ca="1" si="8"/>
        <v>14</v>
      </c>
      <c r="G523" s="99"/>
      <c r="H523" s="100">
        <v>50776</v>
      </c>
      <c r="I523" s="101">
        <v>4</v>
      </c>
    </row>
    <row r="524" spans="1:9" x14ac:dyDescent="0.4">
      <c r="A524" s="96" t="s">
        <v>748</v>
      </c>
      <c r="B524" s="97" t="s">
        <v>148</v>
      </c>
      <c r="C524" s="96" t="s">
        <v>722</v>
      </c>
      <c r="D524" s="96" t="s">
        <v>141</v>
      </c>
      <c r="E524" s="98">
        <v>39102</v>
      </c>
      <c r="F524" s="21">
        <f t="shared" ca="1" si="8"/>
        <v>11</v>
      </c>
      <c r="G524" s="99" t="s">
        <v>161</v>
      </c>
      <c r="H524" s="100">
        <v>106259</v>
      </c>
      <c r="I524" s="101">
        <v>2</v>
      </c>
    </row>
    <row r="525" spans="1:9" x14ac:dyDescent="0.4">
      <c r="A525" s="96" t="s">
        <v>329</v>
      </c>
      <c r="B525" s="97" t="s">
        <v>155</v>
      </c>
      <c r="C525" s="96" t="s">
        <v>272</v>
      </c>
      <c r="D525" s="96" t="s">
        <v>146</v>
      </c>
      <c r="E525" s="98">
        <v>41638</v>
      </c>
      <c r="F525" s="21">
        <f t="shared" ca="1" si="8"/>
        <v>4</v>
      </c>
      <c r="G525" s="99"/>
      <c r="H525" s="100">
        <v>113630</v>
      </c>
      <c r="I525" s="101">
        <v>2</v>
      </c>
    </row>
    <row r="526" spans="1:9" x14ac:dyDescent="0.4">
      <c r="A526" s="96" t="s">
        <v>207</v>
      </c>
      <c r="B526" s="97" t="s">
        <v>139</v>
      </c>
      <c r="C526" s="96" t="s">
        <v>198</v>
      </c>
      <c r="D526" s="96" t="s">
        <v>141</v>
      </c>
      <c r="E526" s="98">
        <v>42845</v>
      </c>
      <c r="F526" s="21">
        <f t="shared" ca="1" si="8"/>
        <v>1</v>
      </c>
      <c r="G526" s="99" t="s">
        <v>161</v>
      </c>
      <c r="H526" s="100">
        <v>50787</v>
      </c>
      <c r="I526" s="101">
        <v>5</v>
      </c>
    </row>
    <row r="527" spans="1:9" x14ac:dyDescent="0.4">
      <c r="A527" s="96" t="s">
        <v>92</v>
      </c>
      <c r="B527" s="97" t="s">
        <v>139</v>
      </c>
      <c r="C527" s="96" t="s">
        <v>164</v>
      </c>
      <c r="D527" s="96" t="s">
        <v>146</v>
      </c>
      <c r="E527" s="98">
        <v>38180</v>
      </c>
      <c r="F527" s="21">
        <f t="shared" ca="1" si="8"/>
        <v>14</v>
      </c>
      <c r="G527" s="99"/>
      <c r="H527" s="100">
        <v>103856</v>
      </c>
      <c r="I527" s="101">
        <v>1</v>
      </c>
    </row>
    <row r="528" spans="1:9" x14ac:dyDescent="0.4">
      <c r="A528" s="96" t="s">
        <v>397</v>
      </c>
      <c r="B528" s="97" t="s">
        <v>155</v>
      </c>
      <c r="C528" s="96" t="s">
        <v>272</v>
      </c>
      <c r="D528" s="96" t="s">
        <v>141</v>
      </c>
      <c r="E528" s="98">
        <v>42562</v>
      </c>
      <c r="F528" s="21">
        <f t="shared" ca="1" si="8"/>
        <v>2</v>
      </c>
      <c r="G528" s="99" t="s">
        <v>145</v>
      </c>
      <c r="H528" s="100">
        <v>61398</v>
      </c>
      <c r="I528" s="101">
        <v>4</v>
      </c>
    </row>
    <row r="529" spans="1:9" x14ac:dyDescent="0.4">
      <c r="A529" s="96" t="s">
        <v>359</v>
      </c>
      <c r="B529" s="97" t="s">
        <v>160</v>
      </c>
      <c r="C529" s="96" t="s">
        <v>272</v>
      </c>
      <c r="D529" s="96" t="s">
        <v>141</v>
      </c>
      <c r="E529" s="98">
        <v>42065</v>
      </c>
      <c r="F529" s="21">
        <f t="shared" ca="1" si="8"/>
        <v>3</v>
      </c>
      <c r="G529" s="99" t="s">
        <v>142</v>
      </c>
      <c r="H529" s="100">
        <v>105530</v>
      </c>
      <c r="I529" s="101">
        <v>5</v>
      </c>
    </row>
    <row r="530" spans="1:9" x14ac:dyDescent="0.4">
      <c r="A530" s="96" t="s">
        <v>531</v>
      </c>
      <c r="B530" s="97" t="s">
        <v>155</v>
      </c>
      <c r="C530" s="96" t="s">
        <v>498</v>
      </c>
      <c r="D530" s="96" t="s">
        <v>141</v>
      </c>
      <c r="E530" s="98">
        <v>43279</v>
      </c>
      <c r="F530" s="21">
        <f t="shared" ca="1" si="8"/>
        <v>0</v>
      </c>
      <c r="G530" s="99" t="s">
        <v>157</v>
      </c>
      <c r="H530" s="100">
        <v>63329</v>
      </c>
      <c r="I530" s="101">
        <v>3</v>
      </c>
    </row>
    <row r="531" spans="1:9" x14ac:dyDescent="0.4">
      <c r="A531" s="96" t="s">
        <v>28</v>
      </c>
      <c r="B531" s="97" t="s">
        <v>160</v>
      </c>
      <c r="C531" s="96" t="s">
        <v>163</v>
      </c>
      <c r="D531" s="96" t="s">
        <v>146</v>
      </c>
      <c r="E531" s="98">
        <v>42601</v>
      </c>
      <c r="F531" s="21">
        <f t="shared" ca="1" si="8"/>
        <v>1</v>
      </c>
      <c r="G531" s="99"/>
      <c r="H531" s="100">
        <v>78476</v>
      </c>
      <c r="I531" s="101">
        <v>2</v>
      </c>
    </row>
    <row r="532" spans="1:9" x14ac:dyDescent="0.4">
      <c r="A532" s="102" t="s">
        <v>54</v>
      </c>
      <c r="B532" s="97" t="s">
        <v>160</v>
      </c>
      <c r="C532" s="102" t="s">
        <v>153</v>
      </c>
      <c r="D532" s="102" t="s">
        <v>141</v>
      </c>
      <c r="E532" s="98">
        <v>41122</v>
      </c>
      <c r="F532" s="21">
        <f t="shared" ca="1" si="8"/>
        <v>6</v>
      </c>
      <c r="G532" s="99" t="s">
        <v>161</v>
      </c>
      <c r="H532" s="100">
        <v>115155</v>
      </c>
      <c r="I532" s="101">
        <v>2</v>
      </c>
    </row>
    <row r="533" spans="1:9" x14ac:dyDescent="0.4">
      <c r="A533" s="96" t="s">
        <v>275</v>
      </c>
      <c r="B533" s="97" t="s">
        <v>155</v>
      </c>
      <c r="C533" s="96" t="s">
        <v>272</v>
      </c>
      <c r="D533" s="96" t="s">
        <v>146</v>
      </c>
      <c r="E533" s="98">
        <v>41185</v>
      </c>
      <c r="F533" s="21">
        <f t="shared" ca="1" si="8"/>
        <v>5</v>
      </c>
      <c r="G533" s="99"/>
      <c r="H533" s="100">
        <v>99887</v>
      </c>
      <c r="I533" s="101">
        <v>3</v>
      </c>
    </row>
    <row r="534" spans="1:9" x14ac:dyDescent="0.4">
      <c r="A534" s="96" t="s">
        <v>340</v>
      </c>
      <c r="B534" s="97" t="s">
        <v>160</v>
      </c>
      <c r="C534" s="96" t="s">
        <v>272</v>
      </c>
      <c r="D534" s="96" t="s">
        <v>146</v>
      </c>
      <c r="E534" s="98">
        <v>38376</v>
      </c>
      <c r="F534" s="21">
        <f t="shared" ca="1" si="8"/>
        <v>13</v>
      </c>
      <c r="G534" s="99"/>
      <c r="H534" s="100">
        <v>33926</v>
      </c>
      <c r="I534" s="101">
        <v>5</v>
      </c>
    </row>
    <row r="535" spans="1:9" x14ac:dyDescent="0.4">
      <c r="A535" s="96" t="s">
        <v>62</v>
      </c>
      <c r="B535" s="97" t="s">
        <v>148</v>
      </c>
      <c r="C535" s="96" t="s">
        <v>164</v>
      </c>
      <c r="D535" s="96" t="s">
        <v>146</v>
      </c>
      <c r="E535" s="98">
        <v>43076</v>
      </c>
      <c r="F535" s="21">
        <f t="shared" ca="1" si="8"/>
        <v>0</v>
      </c>
      <c r="G535" s="99"/>
      <c r="H535" s="100">
        <v>87021</v>
      </c>
      <c r="I535" s="101">
        <v>1</v>
      </c>
    </row>
    <row r="536" spans="1:9" x14ac:dyDescent="0.4">
      <c r="A536" s="96" t="s">
        <v>90</v>
      </c>
      <c r="B536" s="97" t="s">
        <v>152</v>
      </c>
      <c r="C536" s="96" t="s">
        <v>164</v>
      </c>
      <c r="D536" s="96" t="s">
        <v>141</v>
      </c>
      <c r="E536" s="98">
        <v>43293</v>
      </c>
      <c r="F536" s="21">
        <f t="shared" ca="1" si="8"/>
        <v>0</v>
      </c>
      <c r="G536" s="99" t="s">
        <v>161</v>
      </c>
      <c r="H536" s="100">
        <v>96755</v>
      </c>
      <c r="I536" s="101">
        <v>4</v>
      </c>
    </row>
    <row r="537" spans="1:9" x14ac:dyDescent="0.4">
      <c r="A537" s="96" t="s">
        <v>489</v>
      </c>
      <c r="B537" s="97" t="s">
        <v>155</v>
      </c>
      <c r="C537" s="96" t="s">
        <v>9</v>
      </c>
      <c r="D537" s="96" t="s">
        <v>149</v>
      </c>
      <c r="E537" s="98">
        <v>38177</v>
      </c>
      <c r="F537" s="21">
        <f t="shared" ca="1" si="8"/>
        <v>14</v>
      </c>
      <c r="G537" s="99"/>
      <c r="H537" s="100">
        <v>29252</v>
      </c>
      <c r="I537" s="101">
        <v>4</v>
      </c>
    </row>
    <row r="538" spans="1:9" x14ac:dyDescent="0.4">
      <c r="A538" s="96" t="s">
        <v>88</v>
      </c>
      <c r="B538" s="97" t="s">
        <v>155</v>
      </c>
      <c r="C538" s="96" t="s">
        <v>164</v>
      </c>
      <c r="D538" s="96" t="s">
        <v>141</v>
      </c>
      <c r="E538" s="98">
        <v>42178</v>
      </c>
      <c r="F538" s="21">
        <f t="shared" ca="1" si="8"/>
        <v>3</v>
      </c>
      <c r="G538" s="99" t="s">
        <v>142</v>
      </c>
      <c r="H538" s="100">
        <v>56012</v>
      </c>
      <c r="I538" s="101">
        <v>5</v>
      </c>
    </row>
    <row r="539" spans="1:9" x14ac:dyDescent="0.4">
      <c r="A539" s="96" t="s">
        <v>20</v>
      </c>
      <c r="B539" s="97" t="s">
        <v>148</v>
      </c>
      <c r="C539" s="96" t="s">
        <v>163</v>
      </c>
      <c r="D539" s="96" t="s">
        <v>141</v>
      </c>
      <c r="E539" s="98">
        <v>40144</v>
      </c>
      <c r="F539" s="21">
        <f t="shared" ca="1" si="8"/>
        <v>8</v>
      </c>
      <c r="G539" s="99" t="s">
        <v>142</v>
      </c>
      <c r="H539" s="100">
        <v>40973</v>
      </c>
      <c r="I539" s="101">
        <v>1</v>
      </c>
    </row>
    <row r="540" spans="1:9" x14ac:dyDescent="0.4">
      <c r="A540" s="96" t="s">
        <v>335</v>
      </c>
      <c r="B540" s="97" t="s">
        <v>152</v>
      </c>
      <c r="C540" s="96" t="s">
        <v>272</v>
      </c>
      <c r="D540" s="96" t="s">
        <v>144</v>
      </c>
      <c r="E540" s="98">
        <v>42395</v>
      </c>
      <c r="F540" s="21">
        <f t="shared" ca="1" si="8"/>
        <v>2</v>
      </c>
      <c r="G540" s="99" t="s">
        <v>142</v>
      </c>
      <c r="H540" s="100">
        <v>62485</v>
      </c>
      <c r="I540" s="101">
        <v>5</v>
      </c>
    </row>
    <row r="541" spans="1:9" x14ac:dyDescent="0.4">
      <c r="A541" s="96" t="s">
        <v>36</v>
      </c>
      <c r="B541" s="97" t="s">
        <v>152</v>
      </c>
      <c r="C541" s="96" t="s">
        <v>164</v>
      </c>
      <c r="D541" s="96" t="s">
        <v>141</v>
      </c>
      <c r="E541" s="98">
        <v>37922</v>
      </c>
      <c r="F541" s="21">
        <f t="shared" ca="1" si="8"/>
        <v>14</v>
      </c>
      <c r="G541" s="99" t="s">
        <v>142</v>
      </c>
      <c r="H541" s="100">
        <v>82391</v>
      </c>
      <c r="I541" s="101">
        <v>3</v>
      </c>
    </row>
    <row r="542" spans="1:9" x14ac:dyDescent="0.4">
      <c r="A542" s="96" t="s">
        <v>45</v>
      </c>
      <c r="B542" s="97" t="s">
        <v>152</v>
      </c>
      <c r="C542" s="96" t="s">
        <v>153</v>
      </c>
      <c r="D542" s="96" t="s">
        <v>141</v>
      </c>
      <c r="E542" s="98">
        <v>40844</v>
      </c>
      <c r="F542" s="21">
        <f t="shared" ca="1" si="8"/>
        <v>6</v>
      </c>
      <c r="G542" s="99" t="s">
        <v>142</v>
      </c>
      <c r="H542" s="100">
        <v>82121</v>
      </c>
      <c r="I542" s="101">
        <v>2</v>
      </c>
    </row>
    <row r="543" spans="1:9" x14ac:dyDescent="0.4">
      <c r="A543" s="96" t="s">
        <v>601</v>
      </c>
      <c r="B543" s="97" t="s">
        <v>155</v>
      </c>
      <c r="C543" s="96" t="s">
        <v>560</v>
      </c>
      <c r="D543" s="96" t="s">
        <v>141</v>
      </c>
      <c r="E543" s="98">
        <v>38083</v>
      </c>
      <c r="F543" s="21">
        <f t="shared" ca="1" si="8"/>
        <v>14</v>
      </c>
      <c r="G543" s="99" t="s">
        <v>157</v>
      </c>
      <c r="H543" s="100">
        <v>49802</v>
      </c>
      <c r="I543" s="101">
        <v>1</v>
      </c>
    </row>
    <row r="544" spans="1:9" x14ac:dyDescent="0.4">
      <c r="A544" s="96" t="s">
        <v>400</v>
      </c>
      <c r="B544" s="97" t="s">
        <v>139</v>
      </c>
      <c r="C544" s="96" t="s">
        <v>272</v>
      </c>
      <c r="D544" s="96" t="s">
        <v>141</v>
      </c>
      <c r="E544" s="98">
        <v>41094</v>
      </c>
      <c r="F544" s="21">
        <f t="shared" ca="1" si="8"/>
        <v>6</v>
      </c>
      <c r="G544" s="99" t="s">
        <v>145</v>
      </c>
      <c r="H544" s="100">
        <v>94527</v>
      </c>
      <c r="I544" s="101">
        <v>3</v>
      </c>
    </row>
    <row r="545" spans="1:9" x14ac:dyDescent="0.4">
      <c r="A545" s="96" t="s">
        <v>451</v>
      </c>
      <c r="B545" s="97" t="s">
        <v>139</v>
      </c>
      <c r="C545" s="96" t="s">
        <v>433</v>
      </c>
      <c r="D545" s="96" t="s">
        <v>141</v>
      </c>
      <c r="E545" s="98">
        <v>43100</v>
      </c>
      <c r="F545" s="21">
        <f t="shared" ca="1" si="8"/>
        <v>0</v>
      </c>
      <c r="G545" s="99" t="s">
        <v>142</v>
      </c>
      <c r="H545" s="100">
        <v>49977</v>
      </c>
      <c r="I545" s="101">
        <v>2</v>
      </c>
    </row>
    <row r="546" spans="1:9" x14ac:dyDescent="0.4">
      <c r="A546" s="96" t="s">
        <v>63</v>
      </c>
      <c r="B546" s="97" t="s">
        <v>155</v>
      </c>
      <c r="C546" s="96" t="s">
        <v>164</v>
      </c>
      <c r="D546" s="96" t="s">
        <v>146</v>
      </c>
      <c r="E546" s="98">
        <v>40885</v>
      </c>
      <c r="F546" s="21">
        <f t="shared" ca="1" si="8"/>
        <v>6</v>
      </c>
      <c r="G546" s="99"/>
      <c r="H546" s="100">
        <v>100899</v>
      </c>
      <c r="I546" s="101">
        <v>5</v>
      </c>
    </row>
    <row r="547" spans="1:9" x14ac:dyDescent="0.4">
      <c r="A547" s="96" t="s">
        <v>664</v>
      </c>
      <c r="B547" s="97" t="s">
        <v>160</v>
      </c>
      <c r="C547" s="96" t="s">
        <v>648</v>
      </c>
      <c r="D547" s="96" t="s">
        <v>144</v>
      </c>
      <c r="E547" s="98">
        <v>37935</v>
      </c>
      <c r="F547" s="21">
        <f t="shared" ca="1" si="8"/>
        <v>14</v>
      </c>
      <c r="G547" s="99" t="s">
        <v>151</v>
      </c>
      <c r="H547" s="100">
        <v>53366</v>
      </c>
      <c r="I547" s="101">
        <v>5</v>
      </c>
    </row>
    <row r="548" spans="1:9" x14ac:dyDescent="0.4">
      <c r="A548" s="96" t="s">
        <v>728</v>
      </c>
      <c r="B548" s="97" t="s">
        <v>152</v>
      </c>
      <c r="C548" s="96" t="s">
        <v>722</v>
      </c>
      <c r="D548" s="96" t="s">
        <v>144</v>
      </c>
      <c r="E548" s="98">
        <v>39011</v>
      </c>
      <c r="F548" s="21">
        <f t="shared" ca="1" si="8"/>
        <v>11</v>
      </c>
      <c r="G548" s="99" t="s">
        <v>142</v>
      </c>
      <c r="H548" s="100">
        <v>23227</v>
      </c>
      <c r="I548" s="101">
        <v>5</v>
      </c>
    </row>
    <row r="549" spans="1:9" x14ac:dyDescent="0.4">
      <c r="A549" s="96" t="s">
        <v>738</v>
      </c>
      <c r="B549" s="97" t="s">
        <v>152</v>
      </c>
      <c r="C549" s="96" t="s">
        <v>722</v>
      </c>
      <c r="D549" s="96" t="s">
        <v>141</v>
      </c>
      <c r="E549" s="98">
        <v>42343</v>
      </c>
      <c r="F549" s="21">
        <f t="shared" ca="1" si="8"/>
        <v>2</v>
      </c>
      <c r="G549" s="99" t="s">
        <v>161</v>
      </c>
      <c r="H549" s="100">
        <v>45347</v>
      </c>
      <c r="I549" s="101">
        <v>5</v>
      </c>
    </row>
    <row r="550" spans="1:9" x14ac:dyDescent="0.4">
      <c r="A550" s="96" t="s">
        <v>222</v>
      </c>
      <c r="B550" s="97" t="s">
        <v>155</v>
      </c>
      <c r="C550" s="96" t="s">
        <v>218</v>
      </c>
      <c r="D550" s="96" t="s">
        <v>141</v>
      </c>
      <c r="E550" s="98">
        <v>42535</v>
      </c>
      <c r="F550" s="21">
        <f t="shared" ca="1" si="8"/>
        <v>2</v>
      </c>
      <c r="G550" s="99" t="s">
        <v>142</v>
      </c>
      <c r="H550" s="100">
        <v>90099</v>
      </c>
      <c r="I550" s="101">
        <v>2</v>
      </c>
    </row>
    <row r="551" spans="1:9" x14ac:dyDescent="0.4">
      <c r="A551" s="96" t="s">
        <v>606</v>
      </c>
      <c r="B551" s="97" t="s">
        <v>139</v>
      </c>
      <c r="C551" s="96" t="s">
        <v>560</v>
      </c>
      <c r="D551" s="96" t="s">
        <v>141</v>
      </c>
      <c r="E551" s="98">
        <v>42492</v>
      </c>
      <c r="F551" s="21">
        <f t="shared" ca="1" si="8"/>
        <v>2</v>
      </c>
      <c r="G551" s="99" t="s">
        <v>145</v>
      </c>
      <c r="H551" s="100">
        <v>98145</v>
      </c>
      <c r="I551" s="101">
        <v>5</v>
      </c>
    </row>
    <row r="552" spans="1:9" x14ac:dyDescent="0.4">
      <c r="A552" s="96" t="s">
        <v>452</v>
      </c>
      <c r="B552" s="97" t="s">
        <v>152</v>
      </c>
      <c r="C552" s="96" t="s">
        <v>433</v>
      </c>
      <c r="D552" s="96" t="s">
        <v>141</v>
      </c>
      <c r="E552" s="98">
        <v>41273</v>
      </c>
      <c r="F552" s="21">
        <f t="shared" ca="1" si="8"/>
        <v>5</v>
      </c>
      <c r="G552" s="99" t="s">
        <v>151</v>
      </c>
      <c r="H552" s="100">
        <v>116829</v>
      </c>
      <c r="I552" s="101">
        <v>4</v>
      </c>
    </row>
    <row r="553" spans="1:9" x14ac:dyDescent="0.4">
      <c r="A553" s="96" t="s">
        <v>266</v>
      </c>
      <c r="B553" s="97" t="s">
        <v>160</v>
      </c>
      <c r="C553" s="96" t="s">
        <v>263</v>
      </c>
      <c r="D553" s="96" t="s">
        <v>146</v>
      </c>
      <c r="E553" s="98">
        <v>38766</v>
      </c>
      <c r="F553" s="21">
        <f t="shared" ca="1" si="8"/>
        <v>12</v>
      </c>
      <c r="G553" s="99" t="s">
        <v>161</v>
      </c>
      <c r="H553" s="100">
        <v>93704</v>
      </c>
      <c r="I553" s="101">
        <v>4</v>
      </c>
    </row>
    <row r="554" spans="1:9" x14ac:dyDescent="0.4">
      <c r="A554" s="96" t="s">
        <v>204</v>
      </c>
      <c r="B554" s="97" t="s">
        <v>139</v>
      </c>
      <c r="C554" s="96" t="s">
        <v>198</v>
      </c>
      <c r="D554" s="96" t="s">
        <v>146</v>
      </c>
      <c r="E554" s="98">
        <v>42356</v>
      </c>
      <c r="F554" s="21">
        <f t="shared" ca="1" si="8"/>
        <v>2</v>
      </c>
      <c r="G554" s="99"/>
      <c r="H554" s="100">
        <v>47601</v>
      </c>
      <c r="I554" s="101">
        <v>2</v>
      </c>
    </row>
    <row r="555" spans="1:9" x14ac:dyDescent="0.4">
      <c r="A555" s="96" t="s">
        <v>453</v>
      </c>
      <c r="B555" s="97" t="s">
        <v>152</v>
      </c>
      <c r="C555" s="96" t="s">
        <v>433</v>
      </c>
      <c r="D555" s="96" t="s">
        <v>141</v>
      </c>
      <c r="E555" s="98">
        <v>40927</v>
      </c>
      <c r="F555" s="21">
        <f t="shared" ca="1" si="8"/>
        <v>6</v>
      </c>
      <c r="G555" s="99" t="s">
        <v>142</v>
      </c>
      <c r="H555" s="100">
        <v>110214</v>
      </c>
      <c r="I555" s="101">
        <v>4</v>
      </c>
    </row>
    <row r="556" spans="1:9" x14ac:dyDescent="0.4">
      <c r="A556" s="96" t="s">
        <v>258</v>
      </c>
      <c r="B556" s="97" t="s">
        <v>152</v>
      </c>
      <c r="C556" s="96" t="s">
        <v>224</v>
      </c>
      <c r="D556" s="96" t="s">
        <v>141</v>
      </c>
      <c r="E556" s="98">
        <v>42563</v>
      </c>
      <c r="F556" s="21">
        <f t="shared" ca="1" si="8"/>
        <v>2</v>
      </c>
      <c r="G556" s="99" t="s">
        <v>161</v>
      </c>
      <c r="H556" s="100">
        <v>57537</v>
      </c>
      <c r="I556" s="101">
        <v>3</v>
      </c>
    </row>
    <row r="557" spans="1:9" x14ac:dyDescent="0.4">
      <c r="A557" s="96" t="s">
        <v>500</v>
      </c>
      <c r="B557" s="97" t="s">
        <v>139</v>
      </c>
      <c r="C557" s="96" t="s">
        <v>498</v>
      </c>
      <c r="D557" s="96" t="s">
        <v>141</v>
      </c>
      <c r="E557" s="98">
        <v>43034</v>
      </c>
      <c r="F557" s="21">
        <f t="shared" ca="1" si="8"/>
        <v>0</v>
      </c>
      <c r="G557" s="99" t="s">
        <v>142</v>
      </c>
      <c r="H557" s="100">
        <v>35586</v>
      </c>
      <c r="I557" s="101">
        <v>1</v>
      </c>
    </row>
    <row r="558" spans="1:9" x14ac:dyDescent="0.4">
      <c r="A558" s="96" t="s">
        <v>637</v>
      </c>
      <c r="B558" s="97" t="s">
        <v>155</v>
      </c>
      <c r="C558" s="96" t="s">
        <v>560</v>
      </c>
      <c r="D558" s="96" t="s">
        <v>141</v>
      </c>
      <c r="E558" s="98">
        <v>41140</v>
      </c>
      <c r="F558" s="21">
        <f t="shared" ca="1" si="8"/>
        <v>5</v>
      </c>
      <c r="G558" s="99" t="s">
        <v>161</v>
      </c>
      <c r="H558" s="100">
        <v>88938</v>
      </c>
      <c r="I558" s="101">
        <v>5</v>
      </c>
    </row>
    <row r="559" spans="1:9" x14ac:dyDescent="0.4">
      <c r="A559" s="96" t="s">
        <v>439</v>
      </c>
      <c r="B559" s="97" t="s">
        <v>148</v>
      </c>
      <c r="C559" s="96" t="s">
        <v>433</v>
      </c>
      <c r="D559" s="96" t="s">
        <v>146</v>
      </c>
      <c r="E559" s="98">
        <v>38292</v>
      </c>
      <c r="F559" s="21">
        <f t="shared" ca="1" si="8"/>
        <v>13</v>
      </c>
      <c r="G559" s="99"/>
      <c r="H559" s="100">
        <v>42215</v>
      </c>
      <c r="I559" s="101">
        <v>5</v>
      </c>
    </row>
    <row r="560" spans="1:9" x14ac:dyDescent="0.4">
      <c r="A560" s="96" t="s">
        <v>440</v>
      </c>
      <c r="B560" s="97" t="s">
        <v>139</v>
      </c>
      <c r="C560" s="96" t="s">
        <v>433</v>
      </c>
      <c r="D560" s="96" t="s">
        <v>141</v>
      </c>
      <c r="E560" s="98">
        <v>39033</v>
      </c>
      <c r="F560" s="21">
        <f t="shared" ca="1" si="8"/>
        <v>11</v>
      </c>
      <c r="G560" s="99" t="s">
        <v>142</v>
      </c>
      <c r="H560" s="100">
        <v>66137</v>
      </c>
      <c r="I560" s="101">
        <v>5</v>
      </c>
    </row>
    <row r="561" spans="1:9" x14ac:dyDescent="0.4">
      <c r="A561" s="96" t="s">
        <v>423</v>
      </c>
      <c r="B561" s="97" t="s">
        <v>150</v>
      </c>
      <c r="C561" s="96" t="s">
        <v>272</v>
      </c>
      <c r="D561" s="96" t="s">
        <v>141</v>
      </c>
      <c r="E561" s="98">
        <v>42268</v>
      </c>
      <c r="F561" s="21">
        <f t="shared" ca="1" si="8"/>
        <v>2</v>
      </c>
      <c r="G561" s="99" t="s">
        <v>151</v>
      </c>
      <c r="H561" s="100">
        <v>46832</v>
      </c>
      <c r="I561" s="101">
        <v>2</v>
      </c>
    </row>
    <row r="562" spans="1:9" x14ac:dyDescent="0.4">
      <c r="A562" s="96" t="s">
        <v>301</v>
      </c>
      <c r="B562" s="97" t="s">
        <v>148</v>
      </c>
      <c r="C562" s="96" t="s">
        <v>272</v>
      </c>
      <c r="D562" s="96" t="s">
        <v>141</v>
      </c>
      <c r="E562" s="98">
        <v>41261</v>
      </c>
      <c r="F562" s="21">
        <f t="shared" ca="1" si="8"/>
        <v>5</v>
      </c>
      <c r="G562" s="99" t="s">
        <v>142</v>
      </c>
      <c r="H562" s="100">
        <v>32805</v>
      </c>
      <c r="I562" s="101">
        <v>3</v>
      </c>
    </row>
    <row r="563" spans="1:9" x14ac:dyDescent="0.4">
      <c r="A563" s="96" t="s">
        <v>247</v>
      </c>
      <c r="B563" s="97" t="s">
        <v>139</v>
      </c>
      <c r="C563" s="96" t="s">
        <v>224</v>
      </c>
      <c r="D563" s="96" t="s">
        <v>146</v>
      </c>
      <c r="E563" s="98">
        <v>41367</v>
      </c>
      <c r="F563" s="21">
        <f t="shared" ca="1" si="8"/>
        <v>5</v>
      </c>
      <c r="G563" s="99"/>
      <c r="H563" s="100">
        <v>86522</v>
      </c>
      <c r="I563" s="101">
        <v>2</v>
      </c>
    </row>
    <row r="564" spans="1:9" x14ac:dyDescent="0.4">
      <c r="A564" s="96" t="s">
        <v>417</v>
      </c>
      <c r="B564" s="97" t="s">
        <v>152</v>
      </c>
      <c r="C564" s="96" t="s">
        <v>272</v>
      </c>
      <c r="D564" s="96" t="s">
        <v>141</v>
      </c>
      <c r="E564" s="98">
        <v>41853</v>
      </c>
      <c r="F564" s="21">
        <f t="shared" ca="1" si="8"/>
        <v>4</v>
      </c>
      <c r="G564" s="99" t="s">
        <v>142</v>
      </c>
      <c r="H564" s="100">
        <v>82431</v>
      </c>
      <c r="I564" s="101">
        <v>5</v>
      </c>
    </row>
    <row r="565" spans="1:9" x14ac:dyDescent="0.4">
      <c r="A565" s="96" t="s">
        <v>380</v>
      </c>
      <c r="B565" s="97" t="s">
        <v>148</v>
      </c>
      <c r="C565" s="96" t="s">
        <v>272</v>
      </c>
      <c r="D565" s="96" t="s">
        <v>144</v>
      </c>
      <c r="E565" s="98">
        <v>41790</v>
      </c>
      <c r="F565" s="21">
        <f t="shared" ca="1" si="8"/>
        <v>4</v>
      </c>
      <c r="G565" s="99" t="s">
        <v>145</v>
      </c>
      <c r="H565" s="100">
        <v>20601</v>
      </c>
      <c r="I565" s="101">
        <v>2</v>
      </c>
    </row>
    <row r="566" spans="1:9" x14ac:dyDescent="0.4">
      <c r="A566" s="96" t="s">
        <v>72</v>
      </c>
      <c r="B566" s="97" t="s">
        <v>152</v>
      </c>
      <c r="C566" s="96" t="s">
        <v>164</v>
      </c>
      <c r="D566" s="96" t="s">
        <v>141</v>
      </c>
      <c r="E566" s="98">
        <v>43144</v>
      </c>
      <c r="F566" s="21">
        <f t="shared" ca="1" si="8"/>
        <v>0</v>
      </c>
      <c r="G566" s="99" t="s">
        <v>145</v>
      </c>
      <c r="H566" s="100">
        <v>42971</v>
      </c>
      <c r="I566" s="101">
        <v>3</v>
      </c>
    </row>
    <row r="567" spans="1:9" x14ac:dyDescent="0.4">
      <c r="A567" s="96" t="s">
        <v>826</v>
      </c>
      <c r="B567" s="97" t="s">
        <v>148</v>
      </c>
      <c r="C567" s="96" t="s">
        <v>823</v>
      </c>
      <c r="D567" s="96" t="s">
        <v>141</v>
      </c>
      <c r="E567" s="98">
        <v>42477</v>
      </c>
      <c r="F567" s="21">
        <f t="shared" ca="1" si="8"/>
        <v>2</v>
      </c>
      <c r="G567" s="99" t="s">
        <v>142</v>
      </c>
      <c r="H567" s="100">
        <v>63018</v>
      </c>
      <c r="I567" s="101">
        <v>1</v>
      </c>
    </row>
    <row r="568" spans="1:9" x14ac:dyDescent="0.4">
      <c r="A568" s="96" t="s">
        <v>271</v>
      </c>
      <c r="B568" s="97" t="s">
        <v>152</v>
      </c>
      <c r="C568" s="96" t="s">
        <v>272</v>
      </c>
      <c r="D568" s="96" t="s">
        <v>141</v>
      </c>
      <c r="E568" s="98">
        <v>43011</v>
      </c>
      <c r="F568" s="21">
        <f t="shared" ca="1" si="8"/>
        <v>0</v>
      </c>
      <c r="G568" s="99" t="s">
        <v>273</v>
      </c>
      <c r="H568" s="100">
        <v>76815</v>
      </c>
      <c r="I568" s="101">
        <v>5</v>
      </c>
    </row>
    <row r="569" spans="1:9" x14ac:dyDescent="0.4">
      <c r="A569" s="96" t="s">
        <v>786</v>
      </c>
      <c r="B569" s="97" t="s">
        <v>160</v>
      </c>
      <c r="C569" s="96" t="s">
        <v>722</v>
      </c>
      <c r="D569" s="96" t="s">
        <v>141</v>
      </c>
      <c r="E569" s="98">
        <v>41772</v>
      </c>
      <c r="F569" s="21">
        <f t="shared" ca="1" si="8"/>
        <v>4</v>
      </c>
      <c r="G569" s="99" t="s">
        <v>142</v>
      </c>
      <c r="H569" s="100">
        <v>30807</v>
      </c>
      <c r="I569" s="101">
        <v>5</v>
      </c>
    </row>
    <row r="570" spans="1:9" x14ac:dyDescent="0.4">
      <c r="A570" s="96" t="s">
        <v>581</v>
      </c>
      <c r="B570" s="97" t="s">
        <v>139</v>
      </c>
      <c r="C570" s="96" t="s">
        <v>560</v>
      </c>
      <c r="D570" s="96" t="s">
        <v>144</v>
      </c>
      <c r="E570" s="98">
        <v>41269</v>
      </c>
      <c r="F570" s="21">
        <f t="shared" ca="1" si="8"/>
        <v>5</v>
      </c>
      <c r="G570" s="99" t="s">
        <v>161</v>
      </c>
      <c r="H570" s="100">
        <v>14445</v>
      </c>
      <c r="I570" s="101">
        <v>4</v>
      </c>
    </row>
    <row r="571" spans="1:9" x14ac:dyDescent="0.4">
      <c r="A571" s="96" t="s">
        <v>516</v>
      </c>
      <c r="B571" s="97" t="s">
        <v>152</v>
      </c>
      <c r="C571" s="96" t="s">
        <v>498</v>
      </c>
      <c r="D571" s="96" t="s">
        <v>149</v>
      </c>
      <c r="E571" s="98">
        <v>40237</v>
      </c>
      <c r="F571" s="21">
        <f t="shared" ca="1" si="8"/>
        <v>8</v>
      </c>
      <c r="G571" s="99"/>
      <c r="H571" s="100">
        <v>45241</v>
      </c>
      <c r="I571" s="101">
        <v>4</v>
      </c>
    </row>
    <row r="572" spans="1:9" x14ac:dyDescent="0.4">
      <c r="A572" s="96" t="s">
        <v>206</v>
      </c>
      <c r="B572" s="97" t="s">
        <v>155</v>
      </c>
      <c r="C572" s="96" t="s">
        <v>198</v>
      </c>
      <c r="D572" s="96" t="s">
        <v>146</v>
      </c>
      <c r="E572" s="98">
        <v>38052</v>
      </c>
      <c r="F572" s="21">
        <f t="shared" ca="1" si="8"/>
        <v>14</v>
      </c>
      <c r="G572" s="99"/>
      <c r="H572" s="100">
        <v>87035</v>
      </c>
      <c r="I572" s="101">
        <v>3</v>
      </c>
    </row>
    <row r="573" spans="1:9" x14ac:dyDescent="0.4">
      <c r="A573" s="96" t="s">
        <v>431</v>
      </c>
      <c r="B573" s="97" t="s">
        <v>139</v>
      </c>
      <c r="C573" s="96" t="s">
        <v>425</v>
      </c>
      <c r="D573" s="96" t="s">
        <v>141</v>
      </c>
      <c r="E573" s="98">
        <v>41131</v>
      </c>
      <c r="F573" s="21">
        <f t="shared" ca="1" si="8"/>
        <v>5</v>
      </c>
      <c r="G573" s="99" t="s">
        <v>157</v>
      </c>
      <c r="H573" s="100">
        <v>96390</v>
      </c>
      <c r="I573" s="101">
        <v>4</v>
      </c>
    </row>
    <row r="574" spans="1:9" x14ac:dyDescent="0.4">
      <c r="A574" s="96" t="s">
        <v>227</v>
      </c>
      <c r="B574" s="97" t="s">
        <v>152</v>
      </c>
      <c r="C574" s="96" t="s">
        <v>224</v>
      </c>
      <c r="D574" s="96" t="s">
        <v>144</v>
      </c>
      <c r="E574" s="98">
        <v>41231</v>
      </c>
      <c r="F574" s="21">
        <f t="shared" ca="1" si="8"/>
        <v>5</v>
      </c>
      <c r="G574" s="99" t="s">
        <v>151</v>
      </c>
      <c r="H574" s="100">
        <v>20257</v>
      </c>
      <c r="I574" s="101">
        <v>4</v>
      </c>
    </row>
    <row r="575" spans="1:9" x14ac:dyDescent="0.4">
      <c r="A575" s="96" t="s">
        <v>310</v>
      </c>
      <c r="B575" s="97" t="s">
        <v>152</v>
      </c>
      <c r="C575" s="96" t="s">
        <v>272</v>
      </c>
      <c r="D575" s="96" t="s">
        <v>146</v>
      </c>
      <c r="E575" s="98">
        <v>40166</v>
      </c>
      <c r="F575" s="21">
        <f t="shared" ca="1" si="8"/>
        <v>8</v>
      </c>
      <c r="G575" s="99"/>
      <c r="H575" s="100">
        <v>53055</v>
      </c>
      <c r="I575" s="101">
        <v>2</v>
      </c>
    </row>
    <row r="576" spans="1:9" x14ac:dyDescent="0.4">
      <c r="A576" s="96" t="s">
        <v>463</v>
      </c>
      <c r="B576" s="97" t="s">
        <v>152</v>
      </c>
      <c r="C576" s="96" t="s">
        <v>433</v>
      </c>
      <c r="D576" s="96" t="s">
        <v>141</v>
      </c>
      <c r="E576" s="98">
        <v>41383</v>
      </c>
      <c r="F576" s="21">
        <f t="shared" ca="1" si="8"/>
        <v>5</v>
      </c>
      <c r="G576" s="99" t="s">
        <v>161</v>
      </c>
      <c r="H576" s="100">
        <v>88088</v>
      </c>
      <c r="I576" s="101">
        <v>2</v>
      </c>
    </row>
    <row r="577" spans="1:9" x14ac:dyDescent="0.4">
      <c r="A577" s="96" t="s">
        <v>723</v>
      </c>
      <c r="B577" s="97" t="s">
        <v>155</v>
      </c>
      <c r="C577" s="96" t="s">
        <v>722</v>
      </c>
      <c r="D577" s="96" t="s">
        <v>146</v>
      </c>
      <c r="E577" s="98">
        <v>41183</v>
      </c>
      <c r="F577" s="21">
        <f t="shared" ca="1" si="8"/>
        <v>5</v>
      </c>
      <c r="G577" s="99"/>
      <c r="H577" s="100">
        <v>85442</v>
      </c>
      <c r="I577" s="101">
        <v>5</v>
      </c>
    </row>
    <row r="578" spans="1:9" x14ac:dyDescent="0.4">
      <c r="A578" s="96" t="s">
        <v>282</v>
      </c>
      <c r="B578" s="97" t="s">
        <v>152</v>
      </c>
      <c r="C578" s="96" t="s">
        <v>272</v>
      </c>
      <c r="D578" s="96" t="s">
        <v>146</v>
      </c>
      <c r="E578" s="98">
        <v>39727</v>
      </c>
      <c r="F578" s="21">
        <f t="shared" ref="F578:F641" ca="1" si="9">DATEDIF(E578,TODAY(),"Y")</f>
        <v>9</v>
      </c>
      <c r="G578" s="99"/>
      <c r="H578" s="100">
        <v>82850</v>
      </c>
      <c r="I578" s="101">
        <v>3</v>
      </c>
    </row>
    <row r="579" spans="1:9" x14ac:dyDescent="0.4">
      <c r="A579" s="96" t="s">
        <v>550</v>
      </c>
      <c r="B579" s="97" t="s">
        <v>155</v>
      </c>
      <c r="C579" s="96" t="s">
        <v>543</v>
      </c>
      <c r="D579" s="96" t="s">
        <v>141</v>
      </c>
      <c r="E579" s="98">
        <v>41781</v>
      </c>
      <c r="F579" s="21">
        <f t="shared" ca="1" si="9"/>
        <v>4</v>
      </c>
      <c r="G579" s="99" t="s">
        <v>142</v>
      </c>
      <c r="H579" s="100">
        <v>44010</v>
      </c>
      <c r="I579" s="101">
        <v>5</v>
      </c>
    </row>
    <row r="580" spans="1:9" x14ac:dyDescent="0.4">
      <c r="A580" s="96" t="s">
        <v>652</v>
      </c>
      <c r="B580" s="97" t="s">
        <v>139</v>
      </c>
      <c r="C580" s="96" t="s">
        <v>648</v>
      </c>
      <c r="D580" s="96" t="s">
        <v>141</v>
      </c>
      <c r="E580" s="98">
        <v>40831</v>
      </c>
      <c r="F580" s="21">
        <f t="shared" ca="1" si="9"/>
        <v>6</v>
      </c>
      <c r="G580" s="99" t="s">
        <v>157</v>
      </c>
      <c r="H580" s="100">
        <v>85003</v>
      </c>
      <c r="I580" s="101">
        <v>1</v>
      </c>
    </row>
    <row r="581" spans="1:9" x14ac:dyDescent="0.4">
      <c r="A581" s="96" t="s">
        <v>289</v>
      </c>
      <c r="B581" s="97" t="s">
        <v>139</v>
      </c>
      <c r="C581" s="96" t="s">
        <v>272</v>
      </c>
      <c r="D581" s="96" t="s">
        <v>146</v>
      </c>
      <c r="E581" s="98">
        <v>41923</v>
      </c>
      <c r="F581" s="21">
        <f t="shared" ca="1" si="9"/>
        <v>3</v>
      </c>
      <c r="G581" s="99"/>
      <c r="H581" s="100">
        <v>106002</v>
      </c>
      <c r="I581" s="101">
        <v>4</v>
      </c>
    </row>
    <row r="582" spans="1:9" x14ac:dyDescent="0.4">
      <c r="A582" s="96" t="s">
        <v>594</v>
      </c>
      <c r="B582" s="97" t="s">
        <v>155</v>
      </c>
      <c r="C582" s="96" t="s">
        <v>560</v>
      </c>
      <c r="D582" s="96" t="s">
        <v>146</v>
      </c>
      <c r="E582" s="98">
        <v>42800</v>
      </c>
      <c r="F582" s="21">
        <f t="shared" ca="1" si="9"/>
        <v>1</v>
      </c>
      <c r="G582" s="99"/>
      <c r="H582" s="100">
        <v>107163</v>
      </c>
      <c r="I582" s="101">
        <v>1</v>
      </c>
    </row>
    <row r="583" spans="1:9" x14ac:dyDescent="0.4">
      <c r="A583" s="96" t="s">
        <v>265</v>
      </c>
      <c r="B583" s="97" t="s">
        <v>155</v>
      </c>
      <c r="C583" s="96" t="s">
        <v>263</v>
      </c>
      <c r="D583" s="96" t="s">
        <v>141</v>
      </c>
      <c r="E583" s="98">
        <v>42783</v>
      </c>
      <c r="F583" s="21">
        <f t="shared" ca="1" si="9"/>
        <v>1</v>
      </c>
      <c r="G583" s="99" t="s">
        <v>142</v>
      </c>
      <c r="H583" s="100">
        <v>120339</v>
      </c>
      <c r="I583" s="101">
        <v>1</v>
      </c>
    </row>
    <row r="584" spans="1:9" x14ac:dyDescent="0.4">
      <c r="A584" s="96" t="s">
        <v>804</v>
      </c>
      <c r="B584" s="97" t="s">
        <v>150</v>
      </c>
      <c r="C584" s="96" t="s">
        <v>722</v>
      </c>
      <c r="D584" s="96" t="s">
        <v>141</v>
      </c>
      <c r="E584" s="98">
        <v>43319</v>
      </c>
      <c r="F584" s="21" t="e">
        <f t="shared" ca="1" si="9"/>
        <v>#NUM!</v>
      </c>
      <c r="G584" s="99" t="s">
        <v>151</v>
      </c>
      <c r="H584" s="100">
        <v>43416</v>
      </c>
      <c r="I584" s="101">
        <v>3</v>
      </c>
    </row>
    <row r="585" spans="1:9" x14ac:dyDescent="0.4">
      <c r="A585" s="96" t="s">
        <v>465</v>
      </c>
      <c r="B585" s="97" t="s">
        <v>160</v>
      </c>
      <c r="C585" s="96" t="s">
        <v>433</v>
      </c>
      <c r="D585" s="96" t="s">
        <v>144</v>
      </c>
      <c r="E585" s="98">
        <v>38464</v>
      </c>
      <c r="F585" s="21">
        <f t="shared" ca="1" si="9"/>
        <v>13</v>
      </c>
      <c r="G585" s="99" t="s">
        <v>161</v>
      </c>
      <c r="H585" s="100">
        <v>36167</v>
      </c>
      <c r="I585" s="101">
        <v>2</v>
      </c>
    </row>
    <row r="586" spans="1:9" x14ac:dyDescent="0.4">
      <c r="A586" s="96" t="s">
        <v>308</v>
      </c>
      <c r="B586" s="97" t="s">
        <v>148</v>
      </c>
      <c r="C586" s="96" t="s">
        <v>272</v>
      </c>
      <c r="D586" s="96" t="s">
        <v>146</v>
      </c>
      <c r="E586" s="98">
        <v>39419</v>
      </c>
      <c r="F586" s="21">
        <f t="shared" ca="1" si="9"/>
        <v>10</v>
      </c>
      <c r="G586" s="99"/>
      <c r="H586" s="100">
        <v>71240</v>
      </c>
      <c r="I586" s="101">
        <v>2</v>
      </c>
    </row>
    <row r="587" spans="1:9" x14ac:dyDescent="0.4">
      <c r="A587" s="96" t="s">
        <v>52</v>
      </c>
      <c r="B587" s="97" t="s">
        <v>139</v>
      </c>
      <c r="C587" s="96" t="s">
        <v>153</v>
      </c>
      <c r="D587" s="96" t="s">
        <v>146</v>
      </c>
      <c r="E587" s="98">
        <v>38870</v>
      </c>
      <c r="F587" s="21">
        <f t="shared" ca="1" si="9"/>
        <v>12</v>
      </c>
      <c r="G587" s="99"/>
      <c r="H587" s="100">
        <v>103532</v>
      </c>
      <c r="I587" s="101">
        <v>3</v>
      </c>
    </row>
    <row r="588" spans="1:9" x14ac:dyDescent="0.4">
      <c r="A588" s="96" t="s">
        <v>746</v>
      </c>
      <c r="B588" s="97" t="s">
        <v>155</v>
      </c>
      <c r="C588" s="96" t="s">
        <v>722</v>
      </c>
      <c r="D588" s="96" t="s">
        <v>141</v>
      </c>
      <c r="E588" s="98">
        <v>41632</v>
      </c>
      <c r="F588" s="21">
        <f t="shared" ca="1" si="9"/>
        <v>4</v>
      </c>
      <c r="G588" s="99" t="s">
        <v>161</v>
      </c>
      <c r="H588" s="100">
        <v>99698</v>
      </c>
      <c r="I588" s="101">
        <v>2</v>
      </c>
    </row>
    <row r="589" spans="1:9" x14ac:dyDescent="0.4">
      <c r="A589" s="96" t="s">
        <v>690</v>
      </c>
      <c r="B589" s="97" t="s">
        <v>139</v>
      </c>
      <c r="C589" s="96" t="s">
        <v>648</v>
      </c>
      <c r="D589" s="96" t="s">
        <v>141</v>
      </c>
      <c r="E589" s="98">
        <v>38453</v>
      </c>
      <c r="F589" s="21">
        <f t="shared" ca="1" si="9"/>
        <v>13</v>
      </c>
      <c r="G589" s="99" t="s">
        <v>161</v>
      </c>
      <c r="H589" s="100">
        <v>90477</v>
      </c>
      <c r="I589" s="101">
        <v>1</v>
      </c>
    </row>
    <row r="590" spans="1:9" x14ac:dyDescent="0.4">
      <c r="A590" s="96" t="s">
        <v>684</v>
      </c>
      <c r="B590" s="97" t="s">
        <v>139</v>
      </c>
      <c r="C590" s="96" t="s">
        <v>648</v>
      </c>
      <c r="D590" s="96" t="s">
        <v>144</v>
      </c>
      <c r="E590" s="98">
        <v>39868</v>
      </c>
      <c r="F590" s="21">
        <f t="shared" ca="1" si="9"/>
        <v>9</v>
      </c>
      <c r="G590" s="99" t="s">
        <v>145</v>
      </c>
      <c r="H590" s="100">
        <v>38509</v>
      </c>
      <c r="I590" s="101">
        <v>4</v>
      </c>
    </row>
    <row r="591" spans="1:9" x14ac:dyDescent="0.4">
      <c r="A591" s="96" t="s">
        <v>513</v>
      </c>
      <c r="B591" s="97" t="s">
        <v>155</v>
      </c>
      <c r="C591" s="96" t="s">
        <v>498</v>
      </c>
      <c r="D591" s="96" t="s">
        <v>141</v>
      </c>
      <c r="E591" s="98">
        <v>38062</v>
      </c>
      <c r="F591" s="21">
        <f t="shared" ca="1" si="9"/>
        <v>14</v>
      </c>
      <c r="G591" s="99" t="s">
        <v>142</v>
      </c>
      <c r="H591" s="100">
        <v>100616</v>
      </c>
      <c r="I591" s="101">
        <v>5</v>
      </c>
    </row>
    <row r="592" spans="1:9" x14ac:dyDescent="0.4">
      <c r="A592" s="96" t="s">
        <v>357</v>
      </c>
      <c r="B592" s="97" t="s">
        <v>152</v>
      </c>
      <c r="C592" s="96" t="s">
        <v>272</v>
      </c>
      <c r="D592" s="96" t="s">
        <v>146</v>
      </c>
      <c r="E592" s="98">
        <v>41696</v>
      </c>
      <c r="F592" s="21">
        <f t="shared" ca="1" si="9"/>
        <v>4</v>
      </c>
      <c r="G592" s="99"/>
      <c r="H592" s="100">
        <v>55269</v>
      </c>
      <c r="I592" s="101">
        <v>2</v>
      </c>
    </row>
    <row r="593" spans="1:9" x14ac:dyDescent="0.4">
      <c r="A593" s="96" t="s">
        <v>776</v>
      </c>
      <c r="B593" s="97" t="s">
        <v>150</v>
      </c>
      <c r="C593" s="96" t="s">
        <v>722</v>
      </c>
      <c r="D593" s="96" t="s">
        <v>146</v>
      </c>
      <c r="E593" s="98">
        <v>39546</v>
      </c>
      <c r="F593" s="21">
        <f t="shared" ca="1" si="9"/>
        <v>10</v>
      </c>
      <c r="G593" s="99"/>
      <c r="H593" s="100">
        <v>66272</v>
      </c>
      <c r="I593" s="101">
        <v>4</v>
      </c>
    </row>
    <row r="594" spans="1:9" x14ac:dyDescent="0.4">
      <c r="A594" s="96" t="s">
        <v>805</v>
      </c>
      <c r="B594" s="97" t="s">
        <v>152</v>
      </c>
      <c r="C594" s="96" t="s">
        <v>722</v>
      </c>
      <c r="D594" s="96" t="s">
        <v>141</v>
      </c>
      <c r="E594" s="98">
        <v>41492</v>
      </c>
      <c r="F594" s="21">
        <f t="shared" ca="1" si="9"/>
        <v>4</v>
      </c>
      <c r="G594" s="99" t="s">
        <v>161</v>
      </c>
      <c r="H594" s="100">
        <v>117747</v>
      </c>
      <c r="I594" s="101">
        <v>1</v>
      </c>
    </row>
    <row r="595" spans="1:9" x14ac:dyDescent="0.4">
      <c r="A595" s="96" t="s">
        <v>794</v>
      </c>
      <c r="B595" s="97" t="s">
        <v>155</v>
      </c>
      <c r="C595" s="96" t="s">
        <v>722</v>
      </c>
      <c r="D595" s="96" t="s">
        <v>141</v>
      </c>
      <c r="E595" s="98">
        <v>42570</v>
      </c>
      <c r="F595" s="21">
        <f t="shared" ca="1" si="9"/>
        <v>2</v>
      </c>
      <c r="G595" s="99" t="s">
        <v>142</v>
      </c>
      <c r="H595" s="100">
        <v>36626</v>
      </c>
      <c r="I595" s="101">
        <v>5</v>
      </c>
    </row>
    <row r="596" spans="1:9" x14ac:dyDescent="0.4">
      <c r="A596" s="96" t="s">
        <v>347</v>
      </c>
      <c r="B596" s="97" t="s">
        <v>148</v>
      </c>
      <c r="C596" s="96" t="s">
        <v>272</v>
      </c>
      <c r="D596" s="96" t="s">
        <v>141</v>
      </c>
      <c r="E596" s="98">
        <v>40971</v>
      </c>
      <c r="F596" s="21">
        <f t="shared" ca="1" si="9"/>
        <v>6</v>
      </c>
      <c r="G596" s="99" t="s">
        <v>161</v>
      </c>
      <c r="H596" s="100">
        <v>82553</v>
      </c>
      <c r="I596" s="101">
        <v>2</v>
      </c>
    </row>
    <row r="597" spans="1:9" x14ac:dyDescent="0.4">
      <c r="A597" s="96" t="s">
        <v>752</v>
      </c>
      <c r="B597" s="97" t="s">
        <v>152</v>
      </c>
      <c r="C597" s="96" t="s">
        <v>722</v>
      </c>
      <c r="D597" s="96" t="s">
        <v>149</v>
      </c>
      <c r="E597" s="98">
        <v>40956</v>
      </c>
      <c r="F597" s="21">
        <f t="shared" ca="1" si="9"/>
        <v>6</v>
      </c>
      <c r="G597" s="99"/>
      <c r="H597" s="100">
        <v>38837</v>
      </c>
      <c r="I597" s="101">
        <v>3</v>
      </c>
    </row>
    <row r="598" spans="1:9" x14ac:dyDescent="0.4">
      <c r="A598" s="96" t="s">
        <v>700</v>
      </c>
      <c r="B598" s="97" t="s">
        <v>152</v>
      </c>
      <c r="C598" s="96" t="s">
        <v>648</v>
      </c>
      <c r="D598" s="96" t="s">
        <v>144</v>
      </c>
      <c r="E598" s="98">
        <v>38516</v>
      </c>
      <c r="F598" s="21">
        <f t="shared" ca="1" si="9"/>
        <v>13</v>
      </c>
      <c r="G598" s="99" t="s">
        <v>157</v>
      </c>
      <c r="H598" s="100">
        <v>63923</v>
      </c>
      <c r="I598" s="101">
        <v>1</v>
      </c>
    </row>
    <row r="599" spans="1:9" x14ac:dyDescent="0.4">
      <c r="A599" s="96" t="s">
        <v>249</v>
      </c>
      <c r="B599" s="97" t="s">
        <v>148</v>
      </c>
      <c r="C599" s="96" t="s">
        <v>224</v>
      </c>
      <c r="D599" s="96" t="s">
        <v>141</v>
      </c>
      <c r="E599" s="98">
        <v>38082</v>
      </c>
      <c r="F599" s="21">
        <f t="shared" ca="1" si="9"/>
        <v>14</v>
      </c>
      <c r="G599" s="99" t="s">
        <v>145</v>
      </c>
      <c r="H599" s="100">
        <v>95864</v>
      </c>
      <c r="I599" s="101">
        <v>5</v>
      </c>
    </row>
    <row r="600" spans="1:9" x14ac:dyDescent="0.4">
      <c r="A600" s="96" t="s">
        <v>504</v>
      </c>
      <c r="B600" s="97" t="s">
        <v>160</v>
      </c>
      <c r="C600" s="96" t="s">
        <v>498</v>
      </c>
      <c r="D600" s="96" t="s">
        <v>141</v>
      </c>
      <c r="E600" s="98">
        <v>42339</v>
      </c>
      <c r="F600" s="21">
        <f t="shared" ca="1" si="9"/>
        <v>2</v>
      </c>
      <c r="G600" s="99" t="s">
        <v>161</v>
      </c>
      <c r="H600" s="100">
        <v>85158</v>
      </c>
      <c r="I600" s="101">
        <v>5</v>
      </c>
    </row>
    <row r="601" spans="1:9" x14ac:dyDescent="0.4">
      <c r="A601" s="96" t="s">
        <v>427</v>
      </c>
      <c r="B601" s="97" t="s">
        <v>150</v>
      </c>
      <c r="C601" s="96" t="s">
        <v>425</v>
      </c>
      <c r="D601" s="96" t="s">
        <v>141</v>
      </c>
      <c r="E601" s="98">
        <v>42406</v>
      </c>
      <c r="F601" s="21">
        <f t="shared" ca="1" si="9"/>
        <v>2</v>
      </c>
      <c r="G601" s="99" t="s">
        <v>161</v>
      </c>
      <c r="H601" s="100">
        <v>36788</v>
      </c>
      <c r="I601" s="101">
        <v>5</v>
      </c>
    </row>
    <row r="602" spans="1:9" x14ac:dyDescent="0.4">
      <c r="A602" s="96" t="s">
        <v>528</v>
      </c>
      <c r="B602" s="97" t="s">
        <v>139</v>
      </c>
      <c r="C602" s="96" t="s">
        <v>498</v>
      </c>
      <c r="D602" s="96" t="s">
        <v>149</v>
      </c>
      <c r="E602" s="98">
        <v>42496</v>
      </c>
      <c r="F602" s="21">
        <f t="shared" ca="1" si="9"/>
        <v>2</v>
      </c>
      <c r="G602" s="99"/>
      <c r="H602" s="100">
        <v>20326</v>
      </c>
      <c r="I602" s="101">
        <v>5</v>
      </c>
    </row>
    <row r="603" spans="1:9" x14ac:dyDescent="0.4">
      <c r="A603" s="96" t="s">
        <v>602</v>
      </c>
      <c r="B603" s="97" t="s">
        <v>152</v>
      </c>
      <c r="C603" s="96" t="s">
        <v>560</v>
      </c>
      <c r="D603" s="96" t="s">
        <v>144</v>
      </c>
      <c r="E603" s="98">
        <v>40266</v>
      </c>
      <c r="F603" s="21">
        <f t="shared" ca="1" si="9"/>
        <v>8</v>
      </c>
      <c r="G603" s="99" t="s">
        <v>161</v>
      </c>
      <c r="H603" s="100">
        <v>44415</v>
      </c>
      <c r="I603" s="101">
        <v>2</v>
      </c>
    </row>
    <row r="604" spans="1:9" x14ac:dyDescent="0.4">
      <c r="A604" s="96" t="s">
        <v>167</v>
      </c>
      <c r="B604" s="97" t="s">
        <v>155</v>
      </c>
      <c r="C604" s="96" t="s">
        <v>164</v>
      </c>
      <c r="D604" s="96" t="s">
        <v>144</v>
      </c>
      <c r="E604" s="98">
        <v>41372</v>
      </c>
      <c r="F604" s="21">
        <f t="shared" ca="1" si="9"/>
        <v>5</v>
      </c>
      <c r="G604" s="99" t="s">
        <v>142</v>
      </c>
      <c r="H604" s="100">
        <v>36302</v>
      </c>
      <c r="I604" s="101">
        <v>3</v>
      </c>
    </row>
    <row r="605" spans="1:9" x14ac:dyDescent="0.4">
      <c r="A605" s="96" t="s">
        <v>678</v>
      </c>
      <c r="B605" s="97" t="s">
        <v>152</v>
      </c>
      <c r="C605" s="96" t="s">
        <v>648</v>
      </c>
      <c r="D605" s="96" t="s">
        <v>141</v>
      </c>
      <c r="E605" s="98">
        <v>41276</v>
      </c>
      <c r="F605" s="21">
        <f t="shared" ca="1" si="9"/>
        <v>5</v>
      </c>
      <c r="G605" s="99" t="s">
        <v>145</v>
      </c>
      <c r="H605" s="100">
        <v>111645</v>
      </c>
      <c r="I605" s="101">
        <v>3</v>
      </c>
    </row>
    <row r="606" spans="1:9" x14ac:dyDescent="0.4">
      <c r="A606" s="96" t="s">
        <v>286</v>
      </c>
      <c r="B606" s="97" t="s">
        <v>139</v>
      </c>
      <c r="C606" s="96" t="s">
        <v>272</v>
      </c>
      <c r="D606" s="96" t="s">
        <v>149</v>
      </c>
      <c r="E606" s="98">
        <v>41180</v>
      </c>
      <c r="F606" s="21">
        <f t="shared" ca="1" si="9"/>
        <v>5</v>
      </c>
      <c r="G606" s="99"/>
      <c r="H606" s="100">
        <v>19462</v>
      </c>
      <c r="I606" s="101">
        <v>4</v>
      </c>
    </row>
    <row r="607" spans="1:9" x14ac:dyDescent="0.4">
      <c r="A607" s="96" t="s">
        <v>755</v>
      </c>
      <c r="B607" s="97" t="s">
        <v>155</v>
      </c>
      <c r="C607" s="96" t="s">
        <v>722</v>
      </c>
      <c r="D607" s="96" t="s">
        <v>141</v>
      </c>
      <c r="E607" s="98">
        <v>42773</v>
      </c>
      <c r="F607" s="21">
        <f t="shared" ca="1" si="9"/>
        <v>1</v>
      </c>
      <c r="G607" s="99" t="s">
        <v>157</v>
      </c>
      <c r="H607" s="100">
        <v>54351</v>
      </c>
      <c r="I607" s="101">
        <v>5</v>
      </c>
    </row>
    <row r="608" spans="1:9" x14ac:dyDescent="0.4">
      <c r="A608" s="96" t="s">
        <v>578</v>
      </c>
      <c r="B608" s="97" t="s">
        <v>148</v>
      </c>
      <c r="C608" s="96" t="s">
        <v>560</v>
      </c>
      <c r="D608" s="96" t="s">
        <v>144</v>
      </c>
      <c r="E608" s="98">
        <v>42347</v>
      </c>
      <c r="F608" s="21">
        <f t="shared" ca="1" si="9"/>
        <v>2</v>
      </c>
      <c r="G608" s="99" t="s">
        <v>161</v>
      </c>
      <c r="H608" s="100">
        <v>65745</v>
      </c>
      <c r="I608" s="101">
        <v>3</v>
      </c>
    </row>
    <row r="609" spans="1:9" x14ac:dyDescent="0.4">
      <c r="A609" s="96" t="s">
        <v>483</v>
      </c>
      <c r="B609" s="97" t="s">
        <v>155</v>
      </c>
      <c r="C609" s="96" t="s">
        <v>433</v>
      </c>
      <c r="D609" s="96" t="s">
        <v>146</v>
      </c>
      <c r="E609" s="98">
        <v>41156</v>
      </c>
      <c r="F609" s="21">
        <f t="shared" ca="1" si="9"/>
        <v>5</v>
      </c>
      <c r="G609" s="99"/>
      <c r="H609" s="100">
        <v>105206</v>
      </c>
      <c r="I609" s="101">
        <v>5</v>
      </c>
    </row>
    <row r="610" spans="1:9" x14ac:dyDescent="0.4">
      <c r="A610" s="96" t="s">
        <v>591</v>
      </c>
      <c r="B610" s="97" t="s">
        <v>155</v>
      </c>
      <c r="C610" s="96" t="s">
        <v>560</v>
      </c>
      <c r="D610" s="96" t="s">
        <v>141</v>
      </c>
      <c r="E610" s="98">
        <v>38766</v>
      </c>
      <c r="F610" s="21">
        <f t="shared" ca="1" si="9"/>
        <v>12</v>
      </c>
      <c r="G610" s="99" t="s">
        <v>157</v>
      </c>
      <c r="H610" s="100">
        <v>65246</v>
      </c>
      <c r="I610" s="101">
        <v>1</v>
      </c>
    </row>
    <row r="611" spans="1:9" x14ac:dyDescent="0.4">
      <c r="A611" s="96" t="s">
        <v>323</v>
      </c>
      <c r="B611" s="97" t="s">
        <v>155</v>
      </c>
      <c r="C611" s="96" t="s">
        <v>272</v>
      </c>
      <c r="D611" s="96" t="s">
        <v>146</v>
      </c>
      <c r="E611" s="98">
        <v>38730</v>
      </c>
      <c r="F611" s="21">
        <f t="shared" ca="1" si="9"/>
        <v>12</v>
      </c>
      <c r="G611" s="99"/>
      <c r="H611" s="100">
        <v>77760</v>
      </c>
      <c r="I611" s="101">
        <v>3</v>
      </c>
    </row>
    <row r="612" spans="1:9" x14ac:dyDescent="0.4">
      <c r="A612" s="96" t="s">
        <v>233</v>
      </c>
      <c r="B612" s="97" t="s">
        <v>152</v>
      </c>
      <c r="C612" s="96" t="s">
        <v>224</v>
      </c>
      <c r="D612" s="96" t="s">
        <v>141</v>
      </c>
      <c r="E612" s="98">
        <v>40881</v>
      </c>
      <c r="F612" s="21">
        <f t="shared" ca="1" si="9"/>
        <v>6</v>
      </c>
      <c r="G612" s="99" t="s">
        <v>161</v>
      </c>
      <c r="H612" s="100">
        <v>50963</v>
      </c>
      <c r="I612" s="101">
        <v>5</v>
      </c>
    </row>
    <row r="613" spans="1:9" x14ac:dyDescent="0.4">
      <c r="A613" s="96" t="s">
        <v>632</v>
      </c>
      <c r="B613" s="97" t="s">
        <v>152</v>
      </c>
      <c r="C613" s="96" t="s">
        <v>560</v>
      </c>
      <c r="D613" s="96" t="s">
        <v>141</v>
      </c>
      <c r="E613" s="98">
        <v>41455</v>
      </c>
      <c r="F613" s="21">
        <f t="shared" ca="1" si="9"/>
        <v>5</v>
      </c>
      <c r="G613" s="99" t="s">
        <v>145</v>
      </c>
      <c r="H613" s="100">
        <v>56727</v>
      </c>
      <c r="I613" s="101">
        <v>5</v>
      </c>
    </row>
    <row r="614" spans="1:9" x14ac:dyDescent="0.4">
      <c r="A614" s="96" t="s">
        <v>302</v>
      </c>
      <c r="B614" s="97" t="s">
        <v>139</v>
      </c>
      <c r="C614" s="96" t="s">
        <v>272</v>
      </c>
      <c r="D614" s="96" t="s">
        <v>149</v>
      </c>
      <c r="E614" s="98">
        <v>40870</v>
      </c>
      <c r="F614" s="21">
        <f t="shared" ca="1" si="9"/>
        <v>6</v>
      </c>
      <c r="G614" s="99"/>
      <c r="H614" s="100">
        <v>30337</v>
      </c>
      <c r="I614" s="101">
        <v>1</v>
      </c>
    </row>
    <row r="615" spans="1:9" x14ac:dyDescent="0.4">
      <c r="A615" s="96" t="s">
        <v>587</v>
      </c>
      <c r="B615" s="97" t="s">
        <v>155</v>
      </c>
      <c r="C615" s="96" t="s">
        <v>560</v>
      </c>
      <c r="D615" s="96" t="s">
        <v>146</v>
      </c>
      <c r="E615" s="98">
        <v>41685</v>
      </c>
      <c r="F615" s="21">
        <f t="shared" ca="1" si="9"/>
        <v>4</v>
      </c>
      <c r="G615" s="99"/>
      <c r="H615" s="100">
        <v>76478</v>
      </c>
      <c r="I615" s="101">
        <v>1</v>
      </c>
    </row>
    <row r="616" spans="1:9" x14ac:dyDescent="0.4">
      <c r="A616" s="96" t="s">
        <v>334</v>
      </c>
      <c r="B616" s="97" t="s">
        <v>155</v>
      </c>
      <c r="C616" s="96" t="s">
        <v>272</v>
      </c>
      <c r="D616" s="96" t="s">
        <v>141</v>
      </c>
      <c r="E616" s="98">
        <v>42394</v>
      </c>
      <c r="F616" s="21">
        <f t="shared" ca="1" si="9"/>
        <v>2</v>
      </c>
      <c r="G616" s="99" t="s">
        <v>161</v>
      </c>
      <c r="H616" s="100">
        <v>59765</v>
      </c>
      <c r="I616" s="101">
        <v>2</v>
      </c>
    </row>
    <row r="617" spans="1:9" x14ac:dyDescent="0.4">
      <c r="A617" s="96" t="s">
        <v>593</v>
      </c>
      <c r="B617" s="97" t="s">
        <v>150</v>
      </c>
      <c r="C617" s="96" t="s">
        <v>560</v>
      </c>
      <c r="D617" s="96" t="s">
        <v>141</v>
      </c>
      <c r="E617" s="98">
        <v>41310</v>
      </c>
      <c r="F617" s="21">
        <f t="shared" ca="1" si="9"/>
        <v>5</v>
      </c>
      <c r="G617" s="99" t="s">
        <v>142</v>
      </c>
      <c r="H617" s="100">
        <v>99671</v>
      </c>
      <c r="I617" s="101">
        <v>2</v>
      </c>
    </row>
    <row r="618" spans="1:9" x14ac:dyDescent="0.4">
      <c r="A618" s="96" t="s">
        <v>762</v>
      </c>
      <c r="B618" s="97" t="s">
        <v>155</v>
      </c>
      <c r="C618" s="96" t="s">
        <v>722</v>
      </c>
      <c r="D618" s="96" t="s">
        <v>141</v>
      </c>
      <c r="E618" s="98">
        <v>38423</v>
      </c>
      <c r="F618" s="21">
        <f t="shared" ca="1" si="9"/>
        <v>13</v>
      </c>
      <c r="G618" s="99" t="s">
        <v>157</v>
      </c>
      <c r="H618" s="100">
        <v>83498</v>
      </c>
      <c r="I618" s="101">
        <v>2</v>
      </c>
    </row>
    <row r="619" spans="1:9" x14ac:dyDescent="0.4">
      <c r="A619" s="96" t="s">
        <v>67</v>
      </c>
      <c r="B619" s="97" t="s">
        <v>152</v>
      </c>
      <c r="C619" s="96" t="s">
        <v>164</v>
      </c>
      <c r="D619" s="96" t="s">
        <v>141</v>
      </c>
      <c r="E619" s="98">
        <v>39101</v>
      </c>
      <c r="F619" s="21">
        <f t="shared" ca="1" si="9"/>
        <v>11</v>
      </c>
      <c r="G619" s="99" t="s">
        <v>142</v>
      </c>
      <c r="H619" s="100">
        <v>36693</v>
      </c>
      <c r="I619" s="101">
        <v>4</v>
      </c>
    </row>
    <row r="620" spans="1:9" x14ac:dyDescent="0.4">
      <c r="A620" s="96" t="s">
        <v>230</v>
      </c>
      <c r="B620" s="97" t="s">
        <v>155</v>
      </c>
      <c r="C620" s="96" t="s">
        <v>224</v>
      </c>
      <c r="D620" s="96" t="s">
        <v>146</v>
      </c>
      <c r="E620" s="98">
        <v>42329</v>
      </c>
      <c r="F620" s="21">
        <f t="shared" ca="1" si="9"/>
        <v>2</v>
      </c>
      <c r="G620" s="99"/>
      <c r="H620" s="100">
        <v>61871</v>
      </c>
      <c r="I620" s="101">
        <v>4</v>
      </c>
    </row>
    <row r="621" spans="1:9" x14ac:dyDescent="0.4">
      <c r="A621" s="96" t="s">
        <v>485</v>
      </c>
      <c r="B621" s="97" t="s">
        <v>155</v>
      </c>
      <c r="C621" s="96" t="s">
        <v>9</v>
      </c>
      <c r="D621" s="96" t="s">
        <v>146</v>
      </c>
      <c r="E621" s="98">
        <v>42465</v>
      </c>
      <c r="F621" s="21">
        <f t="shared" ca="1" si="9"/>
        <v>2</v>
      </c>
      <c r="G621" s="99"/>
      <c r="H621" s="100">
        <v>101385</v>
      </c>
      <c r="I621" s="101">
        <v>4</v>
      </c>
    </row>
    <row r="622" spans="1:9" x14ac:dyDescent="0.4">
      <c r="A622" s="96" t="s">
        <v>209</v>
      </c>
      <c r="B622" s="97" t="s">
        <v>155</v>
      </c>
      <c r="C622" s="96" t="s">
        <v>198</v>
      </c>
      <c r="D622" s="96" t="s">
        <v>144</v>
      </c>
      <c r="E622" s="98">
        <v>38450</v>
      </c>
      <c r="F622" s="21">
        <f t="shared" ca="1" si="9"/>
        <v>13</v>
      </c>
      <c r="G622" s="99" t="s">
        <v>157</v>
      </c>
      <c r="H622" s="100">
        <v>57922</v>
      </c>
      <c r="I622" s="101">
        <v>1</v>
      </c>
    </row>
    <row r="623" spans="1:9" x14ac:dyDescent="0.4">
      <c r="A623" s="96" t="s">
        <v>169</v>
      </c>
      <c r="B623" s="97" t="s">
        <v>152</v>
      </c>
      <c r="C623" s="96" t="s">
        <v>164</v>
      </c>
      <c r="D623" s="96" t="s">
        <v>144</v>
      </c>
      <c r="E623" s="98">
        <v>41755</v>
      </c>
      <c r="F623" s="21">
        <f t="shared" ca="1" si="9"/>
        <v>4</v>
      </c>
      <c r="G623" s="99" t="s">
        <v>157</v>
      </c>
      <c r="H623" s="100">
        <v>52542</v>
      </c>
      <c r="I623" s="101">
        <v>4</v>
      </c>
    </row>
    <row r="624" spans="1:9" x14ac:dyDescent="0.4">
      <c r="A624" s="96" t="s">
        <v>471</v>
      </c>
      <c r="B624" s="97" t="s">
        <v>152</v>
      </c>
      <c r="C624" s="96" t="s">
        <v>433</v>
      </c>
      <c r="D624" s="96" t="s">
        <v>146</v>
      </c>
      <c r="E624" s="98">
        <v>41062</v>
      </c>
      <c r="F624" s="21">
        <f t="shared" ca="1" si="9"/>
        <v>6</v>
      </c>
      <c r="G624" s="99"/>
      <c r="H624" s="100">
        <v>86198</v>
      </c>
      <c r="I624" s="101">
        <v>2</v>
      </c>
    </row>
    <row r="625" spans="1:9" x14ac:dyDescent="0.4">
      <c r="A625" s="96" t="s">
        <v>34</v>
      </c>
      <c r="B625" s="97" t="s">
        <v>150</v>
      </c>
      <c r="C625" s="96" t="s">
        <v>164</v>
      </c>
      <c r="D625" s="96" t="s">
        <v>144</v>
      </c>
      <c r="E625" s="98">
        <v>38989</v>
      </c>
      <c r="F625" s="21">
        <f t="shared" ca="1" si="9"/>
        <v>11</v>
      </c>
      <c r="G625" s="99" t="s">
        <v>142</v>
      </c>
      <c r="H625" s="100">
        <v>47628</v>
      </c>
      <c r="I625" s="101">
        <v>3</v>
      </c>
    </row>
    <row r="626" spans="1:9" x14ac:dyDescent="0.4">
      <c r="A626" s="96" t="s">
        <v>799</v>
      </c>
      <c r="B626" s="97" t="s">
        <v>139</v>
      </c>
      <c r="C626" s="96" t="s">
        <v>722</v>
      </c>
      <c r="D626" s="96" t="s">
        <v>149</v>
      </c>
      <c r="E626" s="98">
        <v>41835</v>
      </c>
      <c r="F626" s="21">
        <f t="shared" ca="1" si="9"/>
        <v>4</v>
      </c>
      <c r="G626" s="99"/>
      <c r="H626" s="100">
        <v>50414</v>
      </c>
      <c r="I626" s="101">
        <v>2</v>
      </c>
    </row>
    <row r="627" spans="1:9" x14ac:dyDescent="0.4">
      <c r="A627" s="96" t="s">
        <v>732</v>
      </c>
      <c r="B627" s="97" t="s">
        <v>152</v>
      </c>
      <c r="C627" s="96" t="s">
        <v>722</v>
      </c>
      <c r="D627" s="96" t="s">
        <v>144</v>
      </c>
      <c r="E627" s="98">
        <v>41211</v>
      </c>
      <c r="F627" s="21">
        <f t="shared" ca="1" si="9"/>
        <v>5</v>
      </c>
      <c r="G627" s="99" t="s">
        <v>142</v>
      </c>
      <c r="H627" s="100">
        <v>27101</v>
      </c>
      <c r="I627" s="101">
        <v>1</v>
      </c>
    </row>
    <row r="628" spans="1:9" x14ac:dyDescent="0.4">
      <c r="A628" s="96" t="s">
        <v>510</v>
      </c>
      <c r="B628" s="97" t="s">
        <v>155</v>
      </c>
      <c r="C628" s="96" t="s">
        <v>498</v>
      </c>
      <c r="D628" s="96" t="s">
        <v>141</v>
      </c>
      <c r="E628" s="98">
        <v>41317</v>
      </c>
      <c r="F628" s="21">
        <f t="shared" ca="1" si="9"/>
        <v>5</v>
      </c>
      <c r="G628" s="99" t="s">
        <v>161</v>
      </c>
      <c r="H628" s="100">
        <v>98591</v>
      </c>
      <c r="I628" s="101">
        <v>5</v>
      </c>
    </row>
    <row r="629" spans="1:9" x14ac:dyDescent="0.4">
      <c r="A629" s="96" t="s">
        <v>383</v>
      </c>
      <c r="B629" s="97" t="s">
        <v>155</v>
      </c>
      <c r="C629" s="96" t="s">
        <v>272</v>
      </c>
      <c r="D629" s="96" t="s">
        <v>141</v>
      </c>
      <c r="E629" s="98">
        <v>41075</v>
      </c>
      <c r="F629" s="21">
        <f t="shared" ca="1" si="9"/>
        <v>6</v>
      </c>
      <c r="G629" s="99" t="s">
        <v>142</v>
      </c>
      <c r="H629" s="100">
        <v>81135</v>
      </c>
      <c r="I629" s="101">
        <v>1</v>
      </c>
    </row>
    <row r="630" spans="1:9" x14ac:dyDescent="0.4">
      <c r="A630" s="96" t="s">
        <v>276</v>
      </c>
      <c r="B630" s="97" t="s">
        <v>155</v>
      </c>
      <c r="C630" s="96" t="s">
        <v>272</v>
      </c>
      <c r="D630" s="96" t="s">
        <v>141</v>
      </c>
      <c r="E630" s="98">
        <v>41199</v>
      </c>
      <c r="F630" s="21">
        <f t="shared" ca="1" si="9"/>
        <v>5</v>
      </c>
      <c r="G630" s="99" t="s">
        <v>161</v>
      </c>
      <c r="H630" s="100">
        <v>61425</v>
      </c>
      <c r="I630" s="101">
        <v>3</v>
      </c>
    </row>
    <row r="631" spans="1:9" x14ac:dyDescent="0.4">
      <c r="A631" s="96" t="s">
        <v>317</v>
      </c>
      <c r="B631" s="97" t="s">
        <v>155</v>
      </c>
      <c r="C631" s="96" t="s">
        <v>272</v>
      </c>
      <c r="D631" s="96" t="s">
        <v>141</v>
      </c>
      <c r="E631" s="98">
        <v>42362</v>
      </c>
      <c r="F631" s="21">
        <f t="shared" ca="1" si="9"/>
        <v>2</v>
      </c>
      <c r="G631" s="99" t="s">
        <v>161</v>
      </c>
      <c r="H631" s="100">
        <v>116451</v>
      </c>
      <c r="I631" s="101">
        <v>3</v>
      </c>
    </row>
    <row r="632" spans="1:9" x14ac:dyDescent="0.4">
      <c r="A632" s="96" t="s">
        <v>389</v>
      </c>
      <c r="B632" s="97" t="s">
        <v>155</v>
      </c>
      <c r="C632" s="96" t="s">
        <v>272</v>
      </c>
      <c r="D632" s="96" t="s">
        <v>141</v>
      </c>
      <c r="E632" s="98">
        <v>39602</v>
      </c>
      <c r="F632" s="21">
        <f t="shared" ca="1" si="9"/>
        <v>10</v>
      </c>
      <c r="G632" s="99" t="s">
        <v>161</v>
      </c>
      <c r="H632" s="100">
        <v>93258</v>
      </c>
      <c r="I632" s="101">
        <v>3</v>
      </c>
    </row>
    <row r="633" spans="1:9" x14ac:dyDescent="0.4">
      <c r="A633" s="96" t="s">
        <v>780</v>
      </c>
      <c r="B633" s="97" t="s">
        <v>139</v>
      </c>
      <c r="C633" s="96" t="s">
        <v>722</v>
      </c>
      <c r="D633" s="96" t="s">
        <v>146</v>
      </c>
      <c r="E633" s="98">
        <v>43218</v>
      </c>
      <c r="F633" s="21">
        <f t="shared" ca="1" si="9"/>
        <v>0</v>
      </c>
      <c r="G633" s="99"/>
      <c r="H633" s="100">
        <v>94905</v>
      </c>
      <c r="I633" s="101">
        <v>3</v>
      </c>
    </row>
    <row r="634" spans="1:9" x14ac:dyDescent="0.4">
      <c r="A634" s="96" t="s">
        <v>642</v>
      </c>
      <c r="B634" s="97" t="s">
        <v>155</v>
      </c>
      <c r="C634" s="96" t="s">
        <v>560</v>
      </c>
      <c r="D634" s="96" t="s">
        <v>146</v>
      </c>
      <c r="E634" s="98">
        <v>43347</v>
      </c>
      <c r="F634" s="21" t="e">
        <f t="shared" ca="1" si="9"/>
        <v>#NUM!</v>
      </c>
      <c r="G634" s="99"/>
      <c r="H634" s="100">
        <v>60372</v>
      </c>
      <c r="I634" s="101">
        <v>2</v>
      </c>
    </row>
    <row r="635" spans="1:9" x14ac:dyDescent="0.4">
      <c r="A635" s="96" t="s">
        <v>674</v>
      </c>
      <c r="B635" s="97" t="s">
        <v>152</v>
      </c>
      <c r="C635" s="96" t="s">
        <v>648</v>
      </c>
      <c r="D635" s="96" t="s">
        <v>141</v>
      </c>
      <c r="E635" s="98">
        <v>38338</v>
      </c>
      <c r="F635" s="21">
        <f t="shared" ca="1" si="9"/>
        <v>13</v>
      </c>
      <c r="G635" s="99" t="s">
        <v>142</v>
      </c>
      <c r="H635" s="100">
        <v>78854</v>
      </c>
      <c r="I635" s="101">
        <v>5</v>
      </c>
    </row>
    <row r="636" spans="1:9" x14ac:dyDescent="0.4">
      <c r="A636" s="96" t="s">
        <v>590</v>
      </c>
      <c r="B636" s="97" t="s">
        <v>155</v>
      </c>
      <c r="C636" s="96" t="s">
        <v>560</v>
      </c>
      <c r="D636" s="96" t="s">
        <v>146</v>
      </c>
      <c r="E636" s="98">
        <v>38390</v>
      </c>
      <c r="F636" s="21">
        <f t="shared" ca="1" si="9"/>
        <v>13</v>
      </c>
      <c r="G636" s="99"/>
      <c r="H636" s="100">
        <v>78287</v>
      </c>
      <c r="I636" s="101">
        <v>5</v>
      </c>
    </row>
    <row r="637" spans="1:9" x14ac:dyDescent="0.4">
      <c r="A637" s="96" t="s">
        <v>730</v>
      </c>
      <c r="B637" s="97" t="s">
        <v>152</v>
      </c>
      <c r="C637" s="96" t="s">
        <v>722</v>
      </c>
      <c r="D637" s="96" t="s">
        <v>141</v>
      </c>
      <c r="E637" s="98">
        <v>42661</v>
      </c>
      <c r="F637" s="21">
        <f t="shared" ca="1" si="9"/>
        <v>1</v>
      </c>
      <c r="G637" s="99" t="s">
        <v>142</v>
      </c>
      <c r="H637" s="100">
        <v>62627</v>
      </c>
      <c r="I637" s="101">
        <v>5</v>
      </c>
    </row>
    <row r="638" spans="1:9" x14ac:dyDescent="0.4">
      <c r="A638" s="96" t="s">
        <v>460</v>
      </c>
      <c r="B638" s="97" t="s">
        <v>139</v>
      </c>
      <c r="C638" s="96" t="s">
        <v>433</v>
      </c>
      <c r="D638" s="96" t="s">
        <v>141</v>
      </c>
      <c r="E638" s="98">
        <v>42426</v>
      </c>
      <c r="F638" s="21">
        <f t="shared" ca="1" si="9"/>
        <v>2</v>
      </c>
      <c r="G638" s="99" t="s">
        <v>151</v>
      </c>
      <c r="H638" s="100">
        <v>95148</v>
      </c>
      <c r="I638" s="101">
        <v>4</v>
      </c>
    </row>
    <row r="639" spans="1:9" x14ac:dyDescent="0.4">
      <c r="A639" s="96" t="s">
        <v>46</v>
      </c>
      <c r="B639" s="97" t="s">
        <v>155</v>
      </c>
      <c r="C639" s="96" t="s">
        <v>153</v>
      </c>
      <c r="D639" s="96" t="s">
        <v>146</v>
      </c>
      <c r="E639" s="98">
        <v>41282</v>
      </c>
      <c r="F639" s="21">
        <f t="shared" ca="1" si="9"/>
        <v>5</v>
      </c>
      <c r="G639" s="99"/>
      <c r="H639" s="100">
        <v>89883</v>
      </c>
      <c r="I639" s="101">
        <v>5</v>
      </c>
    </row>
    <row r="640" spans="1:9" x14ac:dyDescent="0.4">
      <c r="A640" s="96" t="s">
        <v>377</v>
      </c>
      <c r="B640" s="97" t="s">
        <v>155</v>
      </c>
      <c r="C640" s="96" t="s">
        <v>272</v>
      </c>
      <c r="D640" s="96" t="s">
        <v>141</v>
      </c>
      <c r="E640" s="98">
        <v>38102</v>
      </c>
      <c r="F640" s="21">
        <f t="shared" ca="1" si="9"/>
        <v>14</v>
      </c>
      <c r="G640" s="99" t="s">
        <v>142</v>
      </c>
      <c r="H640" s="100">
        <v>101412</v>
      </c>
      <c r="I640" s="101">
        <v>5</v>
      </c>
    </row>
    <row r="641" spans="1:9" x14ac:dyDescent="0.4">
      <c r="A641" s="96" t="s">
        <v>633</v>
      </c>
      <c r="B641" s="97" t="s">
        <v>160</v>
      </c>
      <c r="C641" s="96" t="s">
        <v>560</v>
      </c>
      <c r="D641" s="96" t="s">
        <v>144</v>
      </c>
      <c r="E641" s="98">
        <v>41821</v>
      </c>
      <c r="F641" s="21">
        <f t="shared" ca="1" si="9"/>
        <v>4</v>
      </c>
      <c r="G641" s="99" t="s">
        <v>142</v>
      </c>
      <c r="H641" s="100">
        <v>61513</v>
      </c>
      <c r="I641" s="101">
        <v>1</v>
      </c>
    </row>
    <row r="642" spans="1:9" x14ac:dyDescent="0.4">
      <c r="A642" s="96" t="s">
        <v>71</v>
      </c>
      <c r="B642" s="97" t="s">
        <v>139</v>
      </c>
      <c r="C642" s="96" t="s">
        <v>164</v>
      </c>
      <c r="D642" s="96" t="s">
        <v>141</v>
      </c>
      <c r="E642" s="98">
        <v>42385</v>
      </c>
      <c r="F642" s="21">
        <f t="shared" ref="F642:F705" ca="1" si="10">DATEDIF(E642,TODAY(),"Y")</f>
        <v>2</v>
      </c>
      <c r="G642" s="99" t="s">
        <v>142</v>
      </c>
      <c r="H642" s="100">
        <v>31428</v>
      </c>
      <c r="I642" s="101">
        <v>1</v>
      </c>
    </row>
    <row r="643" spans="1:9" x14ac:dyDescent="0.4">
      <c r="A643" s="96" t="s">
        <v>446</v>
      </c>
      <c r="B643" s="97" t="s">
        <v>150</v>
      </c>
      <c r="C643" s="96" t="s">
        <v>433</v>
      </c>
      <c r="D643" s="96" t="s">
        <v>146</v>
      </c>
      <c r="E643" s="98">
        <v>40898</v>
      </c>
      <c r="F643" s="21">
        <f t="shared" ca="1" si="10"/>
        <v>6</v>
      </c>
      <c r="G643" s="99"/>
      <c r="H643" s="100">
        <v>72725</v>
      </c>
      <c r="I643" s="101">
        <v>2</v>
      </c>
    </row>
    <row r="644" spans="1:9" x14ac:dyDescent="0.4">
      <c r="A644" s="96" t="s">
        <v>494</v>
      </c>
      <c r="B644" s="97" t="s">
        <v>139</v>
      </c>
      <c r="C644" s="96" t="s">
        <v>218</v>
      </c>
      <c r="D644" s="96" t="s">
        <v>146</v>
      </c>
      <c r="E644" s="98">
        <v>41615</v>
      </c>
      <c r="F644" s="21">
        <f t="shared" ca="1" si="10"/>
        <v>4</v>
      </c>
      <c r="G644" s="99"/>
      <c r="H644" s="100">
        <v>96795</v>
      </c>
      <c r="I644" s="101">
        <v>2</v>
      </c>
    </row>
    <row r="645" spans="1:9" x14ac:dyDescent="0.4">
      <c r="A645" s="96" t="s">
        <v>668</v>
      </c>
      <c r="B645" s="97" t="s">
        <v>148</v>
      </c>
      <c r="C645" s="96" t="s">
        <v>648</v>
      </c>
      <c r="D645" s="96" t="s">
        <v>146</v>
      </c>
      <c r="E645" s="98">
        <v>40120</v>
      </c>
      <c r="F645" s="21">
        <f t="shared" ca="1" si="10"/>
        <v>8</v>
      </c>
      <c r="G645" s="99"/>
      <c r="H645" s="100">
        <v>87197</v>
      </c>
      <c r="I645" s="101">
        <v>1</v>
      </c>
    </row>
    <row r="646" spans="1:9" x14ac:dyDescent="0.4">
      <c r="A646" s="96" t="s">
        <v>760</v>
      </c>
      <c r="B646" s="97" t="s">
        <v>160</v>
      </c>
      <c r="C646" s="96" t="s">
        <v>722</v>
      </c>
      <c r="D646" s="96" t="s">
        <v>146</v>
      </c>
      <c r="E646" s="98">
        <v>41341</v>
      </c>
      <c r="F646" s="21">
        <f t="shared" ca="1" si="10"/>
        <v>5</v>
      </c>
      <c r="G646" s="99"/>
      <c r="H646" s="100">
        <v>106097</v>
      </c>
      <c r="I646" s="101">
        <v>1</v>
      </c>
    </row>
    <row r="647" spans="1:9" x14ac:dyDescent="0.4">
      <c r="A647" s="96" t="s">
        <v>309</v>
      </c>
      <c r="B647" s="97" t="s">
        <v>155</v>
      </c>
      <c r="C647" s="96" t="s">
        <v>272</v>
      </c>
      <c r="D647" s="96" t="s">
        <v>141</v>
      </c>
      <c r="E647" s="98">
        <v>39424</v>
      </c>
      <c r="F647" s="21">
        <f t="shared" ca="1" si="10"/>
        <v>10</v>
      </c>
      <c r="G647" s="99" t="s">
        <v>161</v>
      </c>
      <c r="H647" s="100">
        <v>84713</v>
      </c>
      <c r="I647" s="101">
        <v>3</v>
      </c>
    </row>
    <row r="648" spans="1:9" x14ac:dyDescent="0.4">
      <c r="A648" s="96" t="s">
        <v>182</v>
      </c>
      <c r="B648" s="97" t="s">
        <v>152</v>
      </c>
      <c r="C648" s="96" t="s">
        <v>179</v>
      </c>
      <c r="D648" s="96" t="s">
        <v>146</v>
      </c>
      <c r="E648" s="98">
        <v>42346</v>
      </c>
      <c r="F648" s="21">
        <f t="shared" ca="1" si="10"/>
        <v>2</v>
      </c>
      <c r="G648" s="99"/>
      <c r="H648" s="100">
        <v>80123</v>
      </c>
      <c r="I648" s="101">
        <v>5</v>
      </c>
    </row>
    <row r="649" spans="1:9" x14ac:dyDescent="0.4">
      <c r="A649" s="96" t="s">
        <v>84</v>
      </c>
      <c r="B649" s="97" t="s">
        <v>152</v>
      </c>
      <c r="C649" s="96" t="s">
        <v>164</v>
      </c>
      <c r="D649" s="96" t="s">
        <v>146</v>
      </c>
      <c r="E649" s="98">
        <v>42461</v>
      </c>
      <c r="F649" s="21">
        <f t="shared" ca="1" si="10"/>
        <v>2</v>
      </c>
      <c r="G649" s="99"/>
      <c r="H649" s="100">
        <v>120569</v>
      </c>
      <c r="I649" s="101">
        <v>5</v>
      </c>
    </row>
    <row r="650" spans="1:9" x14ac:dyDescent="0.4">
      <c r="A650" s="96" t="s">
        <v>156</v>
      </c>
      <c r="B650" s="97" t="s">
        <v>155</v>
      </c>
      <c r="C650" s="96" t="s">
        <v>153</v>
      </c>
      <c r="D650" s="96" t="s">
        <v>144</v>
      </c>
      <c r="E650" s="98">
        <v>39875</v>
      </c>
      <c r="F650" s="21">
        <f t="shared" ca="1" si="10"/>
        <v>9</v>
      </c>
      <c r="G650" s="99" t="s">
        <v>157</v>
      </c>
      <c r="H650" s="100">
        <v>23942</v>
      </c>
      <c r="I650" s="101">
        <v>3</v>
      </c>
    </row>
    <row r="651" spans="1:9" x14ac:dyDescent="0.4">
      <c r="A651" s="96" t="s">
        <v>660</v>
      </c>
      <c r="B651" s="97" t="s">
        <v>139</v>
      </c>
      <c r="C651" s="96" t="s">
        <v>648</v>
      </c>
      <c r="D651" s="96" t="s">
        <v>141</v>
      </c>
      <c r="E651" s="98">
        <v>41216</v>
      </c>
      <c r="F651" s="21">
        <f t="shared" ca="1" si="10"/>
        <v>5</v>
      </c>
      <c r="G651" s="99" t="s">
        <v>142</v>
      </c>
      <c r="H651" s="100">
        <v>73265</v>
      </c>
      <c r="I651" s="101">
        <v>3</v>
      </c>
    </row>
    <row r="652" spans="1:9" x14ac:dyDescent="0.4">
      <c r="A652" s="96" t="s">
        <v>349</v>
      </c>
      <c r="B652" s="97" t="s">
        <v>152</v>
      </c>
      <c r="C652" s="96" t="s">
        <v>272</v>
      </c>
      <c r="D652" s="96" t="s">
        <v>141</v>
      </c>
      <c r="E652" s="98">
        <v>38411</v>
      </c>
      <c r="F652" s="21">
        <f t="shared" ca="1" si="10"/>
        <v>13</v>
      </c>
      <c r="G652" s="99" t="s">
        <v>161</v>
      </c>
      <c r="H652" s="100">
        <v>92813</v>
      </c>
      <c r="I652" s="101">
        <v>1</v>
      </c>
    </row>
    <row r="653" spans="1:9" x14ac:dyDescent="0.4">
      <c r="A653" s="96" t="s">
        <v>364</v>
      </c>
      <c r="B653" s="97" t="s">
        <v>152</v>
      </c>
      <c r="C653" s="96" t="s">
        <v>272</v>
      </c>
      <c r="D653" s="96" t="s">
        <v>141</v>
      </c>
      <c r="E653" s="98">
        <v>41357</v>
      </c>
      <c r="F653" s="21">
        <f t="shared" ca="1" si="10"/>
        <v>5</v>
      </c>
      <c r="G653" s="99" t="s">
        <v>145</v>
      </c>
      <c r="H653" s="100">
        <v>85145</v>
      </c>
      <c r="I653" s="101">
        <v>1</v>
      </c>
    </row>
    <row r="654" spans="1:9" x14ac:dyDescent="0.4">
      <c r="A654" s="96" t="s">
        <v>501</v>
      </c>
      <c r="B654" s="97" t="s">
        <v>152</v>
      </c>
      <c r="C654" s="96" t="s">
        <v>498</v>
      </c>
      <c r="D654" s="96" t="s">
        <v>141</v>
      </c>
      <c r="E654" s="98">
        <v>43040</v>
      </c>
      <c r="F654" s="21">
        <f t="shared" ca="1" si="10"/>
        <v>0</v>
      </c>
      <c r="G654" s="99" t="s">
        <v>142</v>
      </c>
      <c r="H654" s="100">
        <v>107690</v>
      </c>
      <c r="I654" s="101">
        <v>4</v>
      </c>
    </row>
    <row r="655" spans="1:9" x14ac:dyDescent="0.4">
      <c r="A655" s="96" t="s">
        <v>70</v>
      </c>
      <c r="B655" s="97" t="s">
        <v>155</v>
      </c>
      <c r="C655" s="96" t="s">
        <v>164</v>
      </c>
      <c r="D655" s="96" t="s">
        <v>141</v>
      </c>
      <c r="E655" s="98">
        <v>42367</v>
      </c>
      <c r="F655" s="21">
        <f t="shared" ca="1" si="10"/>
        <v>2</v>
      </c>
      <c r="G655" s="99" t="s">
        <v>145</v>
      </c>
      <c r="H655" s="100">
        <v>52286</v>
      </c>
      <c r="I655" s="101">
        <v>1</v>
      </c>
    </row>
    <row r="656" spans="1:9" x14ac:dyDescent="0.4">
      <c r="A656" s="96" t="s">
        <v>809</v>
      </c>
      <c r="B656" s="97" t="s">
        <v>152</v>
      </c>
      <c r="C656" s="96" t="s">
        <v>722</v>
      </c>
      <c r="D656" s="96" t="s">
        <v>141</v>
      </c>
      <c r="E656" s="98">
        <v>41528</v>
      </c>
      <c r="F656" s="21">
        <f t="shared" ca="1" si="10"/>
        <v>4</v>
      </c>
      <c r="G656" s="99" t="s">
        <v>151</v>
      </c>
      <c r="H656" s="100">
        <v>87453</v>
      </c>
      <c r="I656" s="101">
        <v>5</v>
      </c>
    </row>
    <row r="657" spans="1:9" x14ac:dyDescent="0.4">
      <c r="A657" s="96" t="s">
        <v>48</v>
      </c>
      <c r="B657" s="97" t="s">
        <v>148</v>
      </c>
      <c r="C657" s="96" t="s">
        <v>153</v>
      </c>
      <c r="D657" s="96" t="s">
        <v>141</v>
      </c>
      <c r="E657" s="98">
        <v>39497</v>
      </c>
      <c r="F657" s="21">
        <f t="shared" ca="1" si="10"/>
        <v>10</v>
      </c>
      <c r="G657" s="99" t="s">
        <v>142</v>
      </c>
      <c r="H657" s="100">
        <v>41553</v>
      </c>
      <c r="I657" s="101">
        <v>4</v>
      </c>
    </row>
    <row r="658" spans="1:9" x14ac:dyDescent="0.4">
      <c r="A658" s="96" t="s">
        <v>278</v>
      </c>
      <c r="B658" s="97" t="s">
        <v>148</v>
      </c>
      <c r="C658" s="96" t="s">
        <v>272</v>
      </c>
      <c r="D658" s="96" t="s">
        <v>141</v>
      </c>
      <c r="E658" s="98">
        <v>37894</v>
      </c>
      <c r="F658" s="21">
        <f t="shared" ca="1" si="10"/>
        <v>14</v>
      </c>
      <c r="G658" s="99" t="s">
        <v>142</v>
      </c>
      <c r="H658" s="100">
        <v>106070</v>
      </c>
      <c r="I658" s="101">
        <v>1</v>
      </c>
    </row>
    <row r="659" spans="1:9" x14ac:dyDescent="0.4">
      <c r="A659" s="102" t="s">
        <v>143</v>
      </c>
      <c r="B659" s="97" t="s">
        <v>139</v>
      </c>
      <c r="C659" s="102" t="s">
        <v>140</v>
      </c>
      <c r="D659" s="102" t="s">
        <v>144</v>
      </c>
      <c r="E659" s="98">
        <v>42688</v>
      </c>
      <c r="F659" s="21">
        <f t="shared" ca="1" si="10"/>
        <v>1</v>
      </c>
      <c r="G659" s="99" t="s">
        <v>145</v>
      </c>
      <c r="H659" s="100">
        <v>36173</v>
      </c>
      <c r="I659" s="101">
        <v>4</v>
      </c>
    </row>
    <row r="660" spans="1:9" x14ac:dyDescent="0.4">
      <c r="A660" s="96" t="s">
        <v>536</v>
      </c>
      <c r="B660" s="97" t="s">
        <v>152</v>
      </c>
      <c r="C660" s="96" t="s">
        <v>498</v>
      </c>
      <c r="D660" s="96" t="s">
        <v>141</v>
      </c>
      <c r="E660" s="98">
        <v>43326</v>
      </c>
      <c r="F660" s="21" t="e">
        <f t="shared" ca="1" si="10"/>
        <v>#NUM!</v>
      </c>
      <c r="G660" s="99" t="s">
        <v>145</v>
      </c>
      <c r="H660" s="100">
        <v>91814</v>
      </c>
      <c r="I660" s="101">
        <v>1</v>
      </c>
    </row>
    <row r="661" spans="1:9" x14ac:dyDescent="0.4">
      <c r="A661" s="96" t="s">
        <v>795</v>
      </c>
      <c r="B661" s="97" t="s">
        <v>148</v>
      </c>
      <c r="C661" s="96" t="s">
        <v>722</v>
      </c>
      <c r="D661" s="96" t="s">
        <v>141</v>
      </c>
      <c r="E661" s="98">
        <v>38173</v>
      </c>
      <c r="F661" s="21">
        <f t="shared" ca="1" si="10"/>
        <v>14</v>
      </c>
      <c r="G661" s="99" t="s">
        <v>161</v>
      </c>
      <c r="H661" s="100">
        <v>65354</v>
      </c>
      <c r="I661" s="101">
        <v>5</v>
      </c>
    </row>
    <row r="662" spans="1:9" x14ac:dyDescent="0.4">
      <c r="A662" s="96" t="s">
        <v>177</v>
      </c>
      <c r="B662" s="97" t="s">
        <v>150</v>
      </c>
      <c r="C662" s="96" t="s">
        <v>164</v>
      </c>
      <c r="D662" s="96" t="s">
        <v>144</v>
      </c>
      <c r="E662" s="98">
        <v>41895</v>
      </c>
      <c r="F662" s="21">
        <f t="shared" ca="1" si="10"/>
        <v>3</v>
      </c>
      <c r="G662" s="99" t="s">
        <v>157</v>
      </c>
      <c r="H662" s="100">
        <v>30422</v>
      </c>
      <c r="I662" s="101">
        <v>3</v>
      </c>
    </row>
    <row r="663" spans="1:9" x14ac:dyDescent="0.4">
      <c r="A663" s="96" t="s">
        <v>58</v>
      </c>
      <c r="B663" s="97" t="s">
        <v>139</v>
      </c>
      <c r="C663" s="96" t="s">
        <v>163</v>
      </c>
      <c r="D663" s="96" t="s">
        <v>141</v>
      </c>
      <c r="E663" s="98">
        <v>38986</v>
      </c>
      <c r="F663" s="21">
        <f t="shared" ca="1" si="10"/>
        <v>11</v>
      </c>
      <c r="G663" s="99" t="s">
        <v>161</v>
      </c>
      <c r="H663" s="100">
        <v>45414</v>
      </c>
      <c r="I663" s="101">
        <v>3</v>
      </c>
    </row>
    <row r="664" spans="1:9" x14ac:dyDescent="0.4">
      <c r="A664" s="96" t="s">
        <v>56</v>
      </c>
      <c r="B664" s="97" t="s">
        <v>150</v>
      </c>
      <c r="C664" s="96" t="s">
        <v>153</v>
      </c>
      <c r="D664" s="96" t="s">
        <v>141</v>
      </c>
      <c r="E664" s="98">
        <v>41162</v>
      </c>
      <c r="F664" s="21">
        <f t="shared" ca="1" si="10"/>
        <v>5</v>
      </c>
      <c r="G664" s="99" t="s">
        <v>151</v>
      </c>
      <c r="H664" s="100">
        <v>50855</v>
      </c>
      <c r="I664" s="101">
        <v>3</v>
      </c>
    </row>
    <row r="665" spans="1:9" x14ac:dyDescent="0.4">
      <c r="A665" s="96" t="s">
        <v>706</v>
      </c>
      <c r="B665" s="97" t="s">
        <v>160</v>
      </c>
      <c r="C665" s="96" t="s">
        <v>648</v>
      </c>
      <c r="D665" s="96" t="s">
        <v>141</v>
      </c>
      <c r="E665" s="98">
        <v>41095</v>
      </c>
      <c r="F665" s="21">
        <f t="shared" ca="1" si="10"/>
        <v>6</v>
      </c>
      <c r="G665" s="99" t="s">
        <v>161</v>
      </c>
      <c r="H665" s="100">
        <v>43362</v>
      </c>
      <c r="I665" s="101">
        <v>1</v>
      </c>
    </row>
    <row r="666" spans="1:9" x14ac:dyDescent="0.4">
      <c r="A666" s="96" t="s">
        <v>251</v>
      </c>
      <c r="B666" s="97" t="s">
        <v>148</v>
      </c>
      <c r="C666" s="96" t="s">
        <v>224</v>
      </c>
      <c r="D666" s="96" t="s">
        <v>146</v>
      </c>
      <c r="E666" s="98">
        <v>42147</v>
      </c>
      <c r="F666" s="21">
        <f t="shared" ca="1" si="10"/>
        <v>3</v>
      </c>
      <c r="G666" s="99"/>
      <c r="H666" s="100">
        <v>76842</v>
      </c>
      <c r="I666" s="101">
        <v>4</v>
      </c>
    </row>
    <row r="667" spans="1:9" x14ac:dyDescent="0.4">
      <c r="A667" s="96" t="s">
        <v>262</v>
      </c>
      <c r="B667" s="97" t="s">
        <v>155</v>
      </c>
      <c r="C667" s="96" t="s">
        <v>263</v>
      </c>
      <c r="D667" s="96" t="s">
        <v>144</v>
      </c>
      <c r="E667" s="98">
        <v>41608</v>
      </c>
      <c r="F667" s="21">
        <f t="shared" ca="1" si="10"/>
        <v>4</v>
      </c>
      <c r="G667" s="99" t="s">
        <v>151</v>
      </c>
      <c r="H667" s="100">
        <v>121203</v>
      </c>
      <c r="I667" s="101">
        <v>4</v>
      </c>
    </row>
    <row r="668" spans="1:9" x14ac:dyDescent="0.4">
      <c r="A668" s="96" t="s">
        <v>432</v>
      </c>
      <c r="B668" s="97" t="s">
        <v>160</v>
      </c>
      <c r="C668" s="96" t="s">
        <v>433</v>
      </c>
      <c r="D668" s="96" t="s">
        <v>141</v>
      </c>
      <c r="E668" s="98">
        <v>42645</v>
      </c>
      <c r="F668" s="21">
        <f t="shared" ca="1" si="10"/>
        <v>1</v>
      </c>
      <c r="G668" s="99" t="s">
        <v>142</v>
      </c>
      <c r="H668" s="100">
        <v>84699</v>
      </c>
      <c r="I668" s="101">
        <v>4</v>
      </c>
    </row>
    <row r="669" spans="1:9" x14ac:dyDescent="0.4">
      <c r="A669" s="96" t="s">
        <v>393</v>
      </c>
      <c r="B669" s="97" t="s">
        <v>152</v>
      </c>
      <c r="C669" s="96" t="s">
        <v>272</v>
      </c>
      <c r="D669" s="96" t="s">
        <v>146</v>
      </c>
      <c r="E669" s="98">
        <v>42542</v>
      </c>
      <c r="F669" s="21">
        <f t="shared" ca="1" si="10"/>
        <v>2</v>
      </c>
      <c r="G669" s="99"/>
      <c r="H669" s="100">
        <v>119934</v>
      </c>
      <c r="I669" s="101">
        <v>5</v>
      </c>
    </row>
    <row r="670" spans="1:9" x14ac:dyDescent="0.4">
      <c r="A670" s="96" t="s">
        <v>473</v>
      </c>
      <c r="B670" s="97" t="s">
        <v>160</v>
      </c>
      <c r="C670" s="96" t="s">
        <v>433</v>
      </c>
      <c r="D670" s="96" t="s">
        <v>144</v>
      </c>
      <c r="E670" s="98">
        <v>39234</v>
      </c>
      <c r="F670" s="21">
        <f t="shared" ca="1" si="10"/>
        <v>11</v>
      </c>
      <c r="G670" s="99" t="s">
        <v>157</v>
      </c>
      <c r="H670" s="100">
        <v>21479</v>
      </c>
      <c r="I670" s="101">
        <v>3</v>
      </c>
    </row>
    <row r="671" spans="1:9" x14ac:dyDescent="0.4">
      <c r="A671" s="96" t="s">
        <v>673</v>
      </c>
      <c r="B671" s="97" t="s">
        <v>139</v>
      </c>
      <c r="C671" s="96" t="s">
        <v>648</v>
      </c>
      <c r="D671" s="96" t="s">
        <v>149</v>
      </c>
      <c r="E671" s="98">
        <v>37962</v>
      </c>
      <c r="F671" s="21">
        <f t="shared" ca="1" si="10"/>
        <v>14</v>
      </c>
      <c r="G671" s="99"/>
      <c r="H671" s="100">
        <v>24181</v>
      </c>
      <c r="I671" s="101">
        <v>5</v>
      </c>
    </row>
    <row r="672" spans="1:9" x14ac:dyDescent="0.4">
      <c r="A672" s="96" t="s">
        <v>676</v>
      </c>
      <c r="B672" s="97" t="s">
        <v>139</v>
      </c>
      <c r="C672" s="96" t="s">
        <v>648</v>
      </c>
      <c r="D672" s="96" t="s">
        <v>141</v>
      </c>
      <c r="E672" s="98">
        <v>41246</v>
      </c>
      <c r="F672" s="21">
        <f t="shared" ca="1" si="10"/>
        <v>5</v>
      </c>
      <c r="G672" s="99" t="s">
        <v>161</v>
      </c>
      <c r="H672" s="100">
        <v>58860</v>
      </c>
      <c r="I672" s="101">
        <v>5</v>
      </c>
    </row>
    <row r="673" spans="1:9" x14ac:dyDescent="0.4">
      <c r="A673" s="96" t="s">
        <v>535</v>
      </c>
      <c r="B673" s="97" t="s">
        <v>148</v>
      </c>
      <c r="C673" s="96" t="s">
        <v>498</v>
      </c>
      <c r="D673" s="96" t="s">
        <v>146</v>
      </c>
      <c r="E673" s="98">
        <v>42561</v>
      </c>
      <c r="F673" s="21">
        <f t="shared" ca="1" si="10"/>
        <v>2</v>
      </c>
      <c r="G673" s="99"/>
      <c r="H673" s="100">
        <v>53244</v>
      </c>
      <c r="I673" s="101">
        <v>4</v>
      </c>
    </row>
    <row r="674" spans="1:9" x14ac:dyDescent="0.4">
      <c r="A674" s="96" t="s">
        <v>456</v>
      </c>
      <c r="B674" s="97" t="s">
        <v>148</v>
      </c>
      <c r="C674" s="96" t="s">
        <v>433</v>
      </c>
      <c r="D674" s="96" t="s">
        <v>146</v>
      </c>
      <c r="E674" s="98">
        <v>41685</v>
      </c>
      <c r="F674" s="21">
        <f t="shared" ca="1" si="10"/>
        <v>4</v>
      </c>
      <c r="G674" s="99"/>
      <c r="H674" s="100">
        <v>77652</v>
      </c>
      <c r="I674" s="101">
        <v>3</v>
      </c>
    </row>
    <row r="675" spans="1:9" x14ac:dyDescent="0.4">
      <c r="A675" s="96" t="s">
        <v>69</v>
      </c>
      <c r="B675" s="97" t="s">
        <v>160</v>
      </c>
      <c r="C675" s="96" t="s">
        <v>164</v>
      </c>
      <c r="D675" s="96" t="s">
        <v>146</v>
      </c>
      <c r="E675" s="98">
        <v>42015</v>
      </c>
      <c r="F675" s="21">
        <f t="shared" ca="1" si="10"/>
        <v>3</v>
      </c>
      <c r="G675" s="99"/>
      <c r="H675" s="100">
        <v>34817</v>
      </c>
      <c r="I675" s="101">
        <v>3</v>
      </c>
    </row>
    <row r="676" spans="1:9" x14ac:dyDescent="0.4">
      <c r="A676" s="96" t="s">
        <v>611</v>
      </c>
      <c r="B676" s="97" t="s">
        <v>155</v>
      </c>
      <c r="C676" s="96" t="s">
        <v>560</v>
      </c>
      <c r="D676" s="96" t="s">
        <v>141</v>
      </c>
      <c r="E676" s="98">
        <v>38486</v>
      </c>
      <c r="F676" s="21">
        <f t="shared" ca="1" si="10"/>
        <v>13</v>
      </c>
      <c r="G676" s="99" t="s">
        <v>161</v>
      </c>
      <c r="H676" s="100">
        <v>88979</v>
      </c>
      <c r="I676" s="101">
        <v>5</v>
      </c>
    </row>
    <row r="677" spans="1:9" x14ac:dyDescent="0.4">
      <c r="A677" s="96" t="s">
        <v>592</v>
      </c>
      <c r="B677" s="97" t="s">
        <v>155</v>
      </c>
      <c r="C677" s="96" t="s">
        <v>560</v>
      </c>
      <c r="D677" s="96" t="s">
        <v>146</v>
      </c>
      <c r="E677" s="98">
        <v>39497</v>
      </c>
      <c r="F677" s="21">
        <f t="shared" ca="1" si="10"/>
        <v>10</v>
      </c>
      <c r="G677" s="99"/>
      <c r="H677" s="100">
        <v>81095</v>
      </c>
      <c r="I677" s="101">
        <v>3</v>
      </c>
    </row>
    <row r="678" spans="1:9" x14ac:dyDescent="0.4">
      <c r="A678" s="96" t="s">
        <v>120</v>
      </c>
      <c r="B678" s="97" t="s">
        <v>155</v>
      </c>
      <c r="C678" s="96" t="s">
        <v>9</v>
      </c>
      <c r="D678" s="96" t="s">
        <v>141</v>
      </c>
      <c r="E678" s="98">
        <v>38991</v>
      </c>
      <c r="F678" s="21">
        <f t="shared" ca="1" si="10"/>
        <v>11</v>
      </c>
      <c r="G678" s="99" t="s">
        <v>142</v>
      </c>
      <c r="H678" s="100">
        <v>96957</v>
      </c>
      <c r="I678" s="101">
        <v>2</v>
      </c>
    </row>
    <row r="679" spans="1:9" x14ac:dyDescent="0.4">
      <c r="A679" s="96" t="s">
        <v>237</v>
      </c>
      <c r="B679" s="97" t="s">
        <v>152</v>
      </c>
      <c r="C679" s="96" t="s">
        <v>224</v>
      </c>
      <c r="D679" s="96" t="s">
        <v>141</v>
      </c>
      <c r="E679" s="98">
        <v>41292</v>
      </c>
      <c r="F679" s="21">
        <f t="shared" ca="1" si="10"/>
        <v>5</v>
      </c>
      <c r="G679" s="99" t="s">
        <v>142</v>
      </c>
      <c r="H679" s="100">
        <v>42984</v>
      </c>
      <c r="I679" s="101">
        <v>1</v>
      </c>
    </row>
    <row r="680" spans="1:9" x14ac:dyDescent="0.4">
      <c r="A680" s="96" t="s">
        <v>693</v>
      </c>
      <c r="B680" s="97" t="s">
        <v>152</v>
      </c>
      <c r="C680" s="96" t="s">
        <v>648</v>
      </c>
      <c r="D680" s="96" t="s">
        <v>141</v>
      </c>
      <c r="E680" s="98">
        <v>40995</v>
      </c>
      <c r="F680" s="21">
        <f t="shared" ca="1" si="10"/>
        <v>6</v>
      </c>
      <c r="G680" s="99" t="s">
        <v>142</v>
      </c>
      <c r="H680" s="100">
        <v>99306</v>
      </c>
      <c r="I680" s="101">
        <v>3</v>
      </c>
    </row>
    <row r="681" spans="1:9" x14ac:dyDescent="0.4">
      <c r="A681" s="96" t="s">
        <v>356</v>
      </c>
      <c r="B681" s="97" t="s">
        <v>139</v>
      </c>
      <c r="C681" s="96" t="s">
        <v>272</v>
      </c>
      <c r="D681" s="96" t="s">
        <v>141</v>
      </c>
      <c r="E681" s="98">
        <v>40239</v>
      </c>
      <c r="F681" s="21">
        <f t="shared" ca="1" si="10"/>
        <v>8</v>
      </c>
      <c r="G681" s="99" t="s">
        <v>142</v>
      </c>
      <c r="H681" s="100">
        <v>63909</v>
      </c>
      <c r="I681" s="101">
        <v>2</v>
      </c>
    </row>
    <row r="682" spans="1:9" x14ac:dyDescent="0.4">
      <c r="A682" s="96" t="s">
        <v>719</v>
      </c>
      <c r="B682" s="97" t="s">
        <v>152</v>
      </c>
      <c r="C682" s="96" t="s">
        <v>648</v>
      </c>
      <c r="D682" s="96" t="s">
        <v>141</v>
      </c>
      <c r="E682" s="98">
        <v>42614</v>
      </c>
      <c r="F682" s="21">
        <f t="shared" ca="1" si="10"/>
        <v>1</v>
      </c>
      <c r="G682" s="99" t="s">
        <v>161</v>
      </c>
      <c r="H682" s="100">
        <v>46346</v>
      </c>
      <c r="I682" s="101">
        <v>3</v>
      </c>
    </row>
    <row r="683" spans="1:9" x14ac:dyDescent="0.4">
      <c r="A683" s="96" t="s">
        <v>643</v>
      </c>
      <c r="B683" s="97" t="s">
        <v>160</v>
      </c>
      <c r="C683" s="96" t="s">
        <v>560</v>
      </c>
      <c r="D683" s="96" t="s">
        <v>141</v>
      </c>
      <c r="E683" s="98">
        <v>41900</v>
      </c>
      <c r="F683" s="21">
        <f t="shared" ca="1" si="10"/>
        <v>3</v>
      </c>
      <c r="G683" s="99" t="s">
        <v>145</v>
      </c>
      <c r="H683" s="100">
        <v>119907</v>
      </c>
      <c r="I683" s="101">
        <v>2</v>
      </c>
    </row>
    <row r="684" spans="1:9" x14ac:dyDescent="0.4">
      <c r="A684" s="96" t="s">
        <v>284</v>
      </c>
      <c r="B684" s="97" t="s">
        <v>152</v>
      </c>
      <c r="C684" s="96" t="s">
        <v>272</v>
      </c>
      <c r="D684" s="96" t="s">
        <v>141</v>
      </c>
      <c r="E684" s="98">
        <v>41565</v>
      </c>
      <c r="F684" s="21">
        <f t="shared" ca="1" si="10"/>
        <v>4</v>
      </c>
      <c r="G684" s="99" t="s">
        <v>142</v>
      </c>
      <c r="H684" s="100">
        <v>118476</v>
      </c>
      <c r="I684" s="101">
        <v>1</v>
      </c>
    </row>
    <row r="685" spans="1:9" x14ac:dyDescent="0.4">
      <c r="A685" s="96" t="s">
        <v>185</v>
      </c>
      <c r="B685" s="97" t="s">
        <v>160</v>
      </c>
      <c r="C685" s="96" t="s">
        <v>179</v>
      </c>
      <c r="D685" s="96" t="s">
        <v>141</v>
      </c>
      <c r="E685" s="98">
        <v>41481</v>
      </c>
      <c r="F685" s="21">
        <f t="shared" ca="1" si="10"/>
        <v>5</v>
      </c>
      <c r="G685" s="99" t="s">
        <v>142</v>
      </c>
      <c r="H685" s="100">
        <v>96012</v>
      </c>
      <c r="I685" s="101">
        <v>4</v>
      </c>
    </row>
    <row r="686" spans="1:9" x14ac:dyDescent="0.4">
      <c r="A686" s="96" t="s">
        <v>255</v>
      </c>
      <c r="B686" s="97" t="s">
        <v>155</v>
      </c>
      <c r="C686" s="96" t="s">
        <v>224</v>
      </c>
      <c r="D686" s="96" t="s">
        <v>141</v>
      </c>
      <c r="E686" s="98">
        <v>41419</v>
      </c>
      <c r="F686" s="21">
        <f t="shared" ca="1" si="10"/>
        <v>5</v>
      </c>
      <c r="G686" s="99" t="s">
        <v>142</v>
      </c>
      <c r="H686" s="100">
        <v>98415</v>
      </c>
      <c r="I686" s="101">
        <v>3</v>
      </c>
    </row>
    <row r="687" spans="1:9" x14ac:dyDescent="0.4">
      <c r="A687" s="96" t="s">
        <v>294</v>
      </c>
      <c r="B687" s="97" t="s">
        <v>150</v>
      </c>
      <c r="C687" s="96" t="s">
        <v>272</v>
      </c>
      <c r="D687" s="96" t="s">
        <v>141</v>
      </c>
      <c r="E687" s="98">
        <v>37923</v>
      </c>
      <c r="F687" s="21">
        <f t="shared" ca="1" si="10"/>
        <v>14</v>
      </c>
      <c r="G687" s="99" t="s">
        <v>151</v>
      </c>
      <c r="H687" s="100">
        <v>47871</v>
      </c>
      <c r="I687" s="101">
        <v>5</v>
      </c>
    </row>
    <row r="688" spans="1:9" x14ac:dyDescent="0.4">
      <c r="A688" s="96" t="s">
        <v>496</v>
      </c>
      <c r="B688" s="97" t="s">
        <v>155</v>
      </c>
      <c r="C688" s="96" t="s">
        <v>218</v>
      </c>
      <c r="D688" s="96" t="s">
        <v>146</v>
      </c>
      <c r="E688" s="98">
        <v>40947</v>
      </c>
      <c r="F688" s="21">
        <f t="shared" ca="1" si="10"/>
        <v>6</v>
      </c>
      <c r="G688" s="99"/>
      <c r="H688" s="100">
        <v>60507</v>
      </c>
      <c r="I688" s="101">
        <v>4</v>
      </c>
    </row>
    <row r="689" spans="1:9" x14ac:dyDescent="0.4">
      <c r="A689" s="96" t="s">
        <v>78</v>
      </c>
      <c r="B689" s="97" t="s">
        <v>150</v>
      </c>
      <c r="C689" s="96" t="s">
        <v>164</v>
      </c>
      <c r="D689" s="96" t="s">
        <v>146</v>
      </c>
      <c r="E689" s="98">
        <v>38033</v>
      </c>
      <c r="F689" s="21">
        <f t="shared" ca="1" si="10"/>
        <v>14</v>
      </c>
      <c r="G689" s="99"/>
      <c r="H689" s="100">
        <v>118800</v>
      </c>
      <c r="I689" s="101">
        <v>5</v>
      </c>
    </row>
    <row r="690" spans="1:9" x14ac:dyDescent="0.4">
      <c r="A690" s="96" t="s">
        <v>625</v>
      </c>
      <c r="B690" s="97" t="s">
        <v>139</v>
      </c>
      <c r="C690" s="96" t="s">
        <v>560</v>
      </c>
      <c r="D690" s="96" t="s">
        <v>146</v>
      </c>
      <c r="E690" s="98">
        <v>41835</v>
      </c>
      <c r="F690" s="21">
        <f t="shared" ca="1" si="10"/>
        <v>4</v>
      </c>
      <c r="G690" s="99"/>
      <c r="H690" s="100">
        <v>31077</v>
      </c>
      <c r="I690" s="101">
        <v>4</v>
      </c>
    </row>
    <row r="691" spans="1:9" x14ac:dyDescent="0.4">
      <c r="A691" s="96" t="s">
        <v>517</v>
      </c>
      <c r="B691" s="97" t="s">
        <v>152</v>
      </c>
      <c r="C691" s="96" t="s">
        <v>498</v>
      </c>
      <c r="D691" s="96" t="s">
        <v>146</v>
      </c>
      <c r="E691" s="98">
        <v>43209</v>
      </c>
      <c r="F691" s="21">
        <f t="shared" ca="1" si="10"/>
        <v>0</v>
      </c>
      <c r="G691" s="99"/>
      <c r="H691" s="100">
        <v>44078</v>
      </c>
      <c r="I691" s="101">
        <v>1</v>
      </c>
    </row>
    <row r="692" spans="1:9" x14ac:dyDescent="0.4">
      <c r="A692" s="96" t="s">
        <v>696</v>
      </c>
      <c r="B692" s="97" t="s">
        <v>155</v>
      </c>
      <c r="C692" s="96" t="s">
        <v>648</v>
      </c>
      <c r="D692" s="96" t="s">
        <v>141</v>
      </c>
      <c r="E692" s="98">
        <v>43250</v>
      </c>
      <c r="F692" s="21">
        <f t="shared" ca="1" si="10"/>
        <v>0</v>
      </c>
      <c r="G692" s="99" t="s">
        <v>157</v>
      </c>
      <c r="H692" s="100">
        <v>116424</v>
      </c>
      <c r="I692" s="101">
        <v>1</v>
      </c>
    </row>
    <row r="693" spans="1:9" x14ac:dyDescent="0.4">
      <c r="A693" s="96" t="s">
        <v>615</v>
      </c>
      <c r="B693" s="97" t="s">
        <v>139</v>
      </c>
      <c r="C693" s="96" t="s">
        <v>560</v>
      </c>
      <c r="D693" s="96" t="s">
        <v>144</v>
      </c>
      <c r="E693" s="98">
        <v>42514</v>
      </c>
      <c r="F693" s="21">
        <f t="shared" ca="1" si="10"/>
        <v>2</v>
      </c>
      <c r="G693" s="99" t="s">
        <v>145</v>
      </c>
      <c r="H693" s="100">
        <v>66629</v>
      </c>
      <c r="I693" s="101">
        <v>5</v>
      </c>
    </row>
    <row r="694" spans="1:9" x14ac:dyDescent="0.4">
      <c r="A694" s="96" t="s">
        <v>26</v>
      </c>
      <c r="B694" s="97" t="s">
        <v>152</v>
      </c>
      <c r="C694" s="96" t="s">
        <v>163</v>
      </c>
      <c r="D694" s="96" t="s">
        <v>141</v>
      </c>
      <c r="E694" s="98">
        <v>41507</v>
      </c>
      <c r="F694" s="21">
        <f t="shared" ca="1" si="10"/>
        <v>4</v>
      </c>
      <c r="G694" s="99" t="s">
        <v>142</v>
      </c>
      <c r="H694" s="100">
        <v>99144</v>
      </c>
      <c r="I694" s="101">
        <v>1</v>
      </c>
    </row>
    <row r="695" spans="1:9" x14ac:dyDescent="0.4">
      <c r="A695" s="96" t="s">
        <v>603</v>
      </c>
      <c r="B695" s="97" t="s">
        <v>155</v>
      </c>
      <c r="C695" s="96" t="s">
        <v>560</v>
      </c>
      <c r="D695" s="96" t="s">
        <v>141</v>
      </c>
      <c r="E695" s="98">
        <v>41766</v>
      </c>
      <c r="F695" s="21">
        <f t="shared" ca="1" si="10"/>
        <v>4</v>
      </c>
      <c r="G695" s="99" t="s">
        <v>142</v>
      </c>
      <c r="H695" s="100">
        <v>64908</v>
      </c>
      <c r="I695" s="101">
        <v>2</v>
      </c>
    </row>
    <row r="696" spans="1:9" x14ac:dyDescent="0.4">
      <c r="A696" s="96" t="s">
        <v>773</v>
      </c>
      <c r="B696" s="97" t="s">
        <v>152</v>
      </c>
      <c r="C696" s="96" t="s">
        <v>722</v>
      </c>
      <c r="D696" s="96" t="s">
        <v>141</v>
      </c>
      <c r="E696" s="98">
        <v>41007</v>
      </c>
      <c r="F696" s="21">
        <f t="shared" ca="1" si="10"/>
        <v>6</v>
      </c>
      <c r="G696" s="99" t="s">
        <v>161</v>
      </c>
      <c r="H696" s="100">
        <v>55863</v>
      </c>
      <c r="I696" s="101">
        <v>2</v>
      </c>
    </row>
    <row r="697" spans="1:9" x14ac:dyDescent="0.4">
      <c r="A697" s="96" t="s">
        <v>691</v>
      </c>
      <c r="B697" s="97" t="s">
        <v>148</v>
      </c>
      <c r="C697" s="96" t="s">
        <v>648</v>
      </c>
      <c r="D697" s="96" t="s">
        <v>146</v>
      </c>
      <c r="E697" s="98">
        <v>39175</v>
      </c>
      <c r="F697" s="21">
        <f t="shared" ca="1" si="10"/>
        <v>11</v>
      </c>
      <c r="G697" s="99"/>
      <c r="H697" s="100">
        <v>63153</v>
      </c>
      <c r="I697" s="101">
        <v>2</v>
      </c>
    </row>
    <row r="698" spans="1:9" x14ac:dyDescent="0.4">
      <c r="A698" s="96" t="s">
        <v>60</v>
      </c>
      <c r="B698" s="97" t="s">
        <v>148</v>
      </c>
      <c r="C698" s="96" t="s">
        <v>164</v>
      </c>
      <c r="D698" s="96" t="s">
        <v>141</v>
      </c>
      <c r="E698" s="98">
        <v>42668</v>
      </c>
      <c r="F698" s="21">
        <f t="shared" ca="1" si="10"/>
        <v>1</v>
      </c>
      <c r="G698" s="99" t="s">
        <v>157</v>
      </c>
      <c r="H698" s="100">
        <v>100859</v>
      </c>
      <c r="I698" s="101">
        <v>2</v>
      </c>
    </row>
    <row r="699" spans="1:9" x14ac:dyDescent="0.4">
      <c r="A699" s="96" t="s">
        <v>384</v>
      </c>
      <c r="B699" s="97" t="s">
        <v>152</v>
      </c>
      <c r="C699" s="96" t="s">
        <v>272</v>
      </c>
      <c r="D699" s="96" t="s">
        <v>141</v>
      </c>
      <c r="E699" s="98">
        <v>41083</v>
      </c>
      <c r="F699" s="21">
        <f t="shared" ca="1" si="10"/>
        <v>6</v>
      </c>
      <c r="G699" s="99" t="s">
        <v>145</v>
      </c>
      <c r="H699" s="100">
        <v>89681</v>
      </c>
      <c r="I699" s="101">
        <v>2</v>
      </c>
    </row>
    <row r="700" spans="1:9" x14ac:dyDescent="0.4">
      <c r="A700" s="96" t="s">
        <v>476</v>
      </c>
      <c r="B700" s="97" t="s">
        <v>152</v>
      </c>
      <c r="C700" s="96" t="s">
        <v>433</v>
      </c>
      <c r="D700" s="96" t="s">
        <v>144</v>
      </c>
      <c r="E700" s="98">
        <v>38187</v>
      </c>
      <c r="F700" s="21">
        <f t="shared" ca="1" si="10"/>
        <v>14</v>
      </c>
      <c r="G700" s="99" t="s">
        <v>142</v>
      </c>
      <c r="H700" s="100">
        <v>64645</v>
      </c>
      <c r="I700" s="101">
        <v>1</v>
      </c>
    </row>
    <row r="701" spans="1:9" x14ac:dyDescent="0.4">
      <c r="A701" s="96" t="s">
        <v>575</v>
      </c>
      <c r="B701" s="97" t="s">
        <v>150</v>
      </c>
      <c r="C701" s="96" t="s">
        <v>560</v>
      </c>
      <c r="D701" s="96" t="s">
        <v>141</v>
      </c>
      <c r="E701" s="98">
        <v>41612</v>
      </c>
      <c r="F701" s="21">
        <f t="shared" ca="1" si="10"/>
        <v>4</v>
      </c>
      <c r="G701" s="99" t="s">
        <v>157</v>
      </c>
      <c r="H701" s="100">
        <v>82796</v>
      </c>
      <c r="I701" s="101">
        <v>2</v>
      </c>
    </row>
    <row r="702" spans="1:9" x14ac:dyDescent="0.4">
      <c r="A702" s="96" t="s">
        <v>408</v>
      </c>
      <c r="B702" s="97" t="s">
        <v>139</v>
      </c>
      <c r="C702" s="96" t="s">
        <v>272</v>
      </c>
      <c r="D702" s="96" t="s">
        <v>141</v>
      </c>
      <c r="E702" s="98">
        <v>41496</v>
      </c>
      <c r="F702" s="21">
        <f t="shared" ca="1" si="10"/>
        <v>4</v>
      </c>
      <c r="G702" s="99" t="s">
        <v>145</v>
      </c>
      <c r="H702" s="100">
        <v>52569</v>
      </c>
      <c r="I702" s="101">
        <v>2</v>
      </c>
    </row>
    <row r="703" spans="1:9" x14ac:dyDescent="0.4">
      <c r="A703" s="96" t="s">
        <v>553</v>
      </c>
      <c r="B703" s="97" t="s">
        <v>139</v>
      </c>
      <c r="C703" s="96" t="s">
        <v>543</v>
      </c>
      <c r="D703" s="96" t="s">
        <v>144</v>
      </c>
      <c r="E703" s="98">
        <v>41828</v>
      </c>
      <c r="F703" s="21">
        <f t="shared" ca="1" si="10"/>
        <v>4</v>
      </c>
      <c r="G703" s="99" t="s">
        <v>145</v>
      </c>
      <c r="H703" s="100">
        <v>53487</v>
      </c>
      <c r="I703" s="101">
        <v>5</v>
      </c>
    </row>
    <row r="704" spans="1:9" x14ac:dyDescent="0.4">
      <c r="A704" s="96" t="s">
        <v>390</v>
      </c>
      <c r="B704" s="97" t="s">
        <v>152</v>
      </c>
      <c r="C704" s="96" t="s">
        <v>272</v>
      </c>
      <c r="D704" s="96" t="s">
        <v>141</v>
      </c>
      <c r="E704" s="98">
        <v>39959</v>
      </c>
      <c r="F704" s="21">
        <f t="shared" ca="1" si="10"/>
        <v>9</v>
      </c>
      <c r="G704" s="99" t="s">
        <v>145</v>
      </c>
      <c r="H704" s="100">
        <v>73211</v>
      </c>
      <c r="I704" s="101">
        <v>5</v>
      </c>
    </row>
    <row r="705" spans="1:9" x14ac:dyDescent="0.4">
      <c r="A705" s="96" t="s">
        <v>551</v>
      </c>
      <c r="B705" s="97" t="s">
        <v>155</v>
      </c>
      <c r="C705" s="96" t="s">
        <v>543</v>
      </c>
      <c r="D705" s="96" t="s">
        <v>141</v>
      </c>
      <c r="E705" s="98">
        <v>42858</v>
      </c>
      <c r="F705" s="21">
        <f t="shared" ca="1" si="10"/>
        <v>1</v>
      </c>
      <c r="G705" s="99" t="s">
        <v>161</v>
      </c>
      <c r="H705" s="100">
        <v>104922</v>
      </c>
      <c r="I705" s="101">
        <v>3</v>
      </c>
    </row>
    <row r="706" spans="1:9" x14ac:dyDescent="0.4">
      <c r="A706" s="102" t="s">
        <v>44</v>
      </c>
      <c r="B706" s="97" t="s">
        <v>150</v>
      </c>
      <c r="C706" s="102" t="s">
        <v>140</v>
      </c>
      <c r="D706" s="102" t="s">
        <v>141</v>
      </c>
      <c r="E706" s="98">
        <v>41540</v>
      </c>
      <c r="F706" s="21">
        <f t="shared" ref="F706:F742" ca="1" si="11">DATEDIF(E706,TODAY(),"Y")</f>
        <v>4</v>
      </c>
      <c r="G706" s="99" t="s">
        <v>151</v>
      </c>
      <c r="H706" s="100">
        <v>98321</v>
      </c>
      <c r="I706" s="101">
        <v>2</v>
      </c>
    </row>
    <row r="707" spans="1:9" x14ac:dyDescent="0.4">
      <c r="A707" s="96" t="s">
        <v>815</v>
      </c>
      <c r="B707" s="97" t="s">
        <v>150</v>
      </c>
      <c r="C707" s="96" t="s">
        <v>722</v>
      </c>
      <c r="D707" s="96" t="s">
        <v>141</v>
      </c>
      <c r="E707" s="98">
        <v>42629</v>
      </c>
      <c r="F707" s="21">
        <f t="shared" ca="1" si="11"/>
        <v>1</v>
      </c>
      <c r="G707" s="99" t="s">
        <v>161</v>
      </c>
      <c r="H707" s="100">
        <v>95486</v>
      </c>
      <c r="I707" s="101">
        <v>1</v>
      </c>
    </row>
    <row r="708" spans="1:9" x14ac:dyDescent="0.4">
      <c r="A708" s="96" t="s">
        <v>479</v>
      </c>
      <c r="B708" s="97" t="s">
        <v>155</v>
      </c>
      <c r="C708" s="96" t="s">
        <v>433</v>
      </c>
      <c r="D708" s="96" t="s">
        <v>144</v>
      </c>
      <c r="E708" s="98">
        <v>39259</v>
      </c>
      <c r="F708" s="21">
        <f t="shared" ca="1" si="11"/>
        <v>11</v>
      </c>
      <c r="G708" s="99" t="s">
        <v>145</v>
      </c>
      <c r="H708" s="100">
        <v>63848</v>
      </c>
      <c r="I708" s="101">
        <v>4</v>
      </c>
    </row>
    <row r="709" spans="1:9" x14ac:dyDescent="0.4">
      <c r="A709" s="96" t="s">
        <v>65</v>
      </c>
      <c r="B709" s="97" t="s">
        <v>139</v>
      </c>
      <c r="C709" s="96" t="s">
        <v>164</v>
      </c>
      <c r="D709" s="96" t="s">
        <v>146</v>
      </c>
      <c r="E709" s="98">
        <v>42366</v>
      </c>
      <c r="F709" s="21">
        <f t="shared" ca="1" si="11"/>
        <v>2</v>
      </c>
      <c r="G709" s="99"/>
      <c r="H709" s="100">
        <v>68243</v>
      </c>
      <c r="I709" s="101">
        <v>2</v>
      </c>
    </row>
    <row r="710" spans="1:9" x14ac:dyDescent="0.4">
      <c r="A710" s="96" t="s">
        <v>747</v>
      </c>
      <c r="B710" s="97" t="s">
        <v>152</v>
      </c>
      <c r="C710" s="96" t="s">
        <v>722</v>
      </c>
      <c r="D710" s="96" t="s">
        <v>141</v>
      </c>
      <c r="E710" s="98">
        <v>38712</v>
      </c>
      <c r="F710" s="21">
        <f t="shared" ca="1" si="11"/>
        <v>12</v>
      </c>
      <c r="G710" s="99" t="s">
        <v>145</v>
      </c>
      <c r="H710" s="100">
        <v>97160</v>
      </c>
      <c r="I710" s="101">
        <v>4</v>
      </c>
    </row>
    <row r="711" spans="1:9" x14ac:dyDescent="0.4">
      <c r="A711" s="96" t="s">
        <v>646</v>
      </c>
      <c r="B711" s="97" t="s">
        <v>152</v>
      </c>
      <c r="C711" s="96" t="s">
        <v>560</v>
      </c>
      <c r="D711" s="96" t="s">
        <v>141</v>
      </c>
      <c r="E711" s="98">
        <v>41539</v>
      </c>
      <c r="F711" s="21">
        <f t="shared" ca="1" si="11"/>
        <v>4</v>
      </c>
      <c r="G711" s="99" t="s">
        <v>142</v>
      </c>
      <c r="H711" s="100">
        <v>60278</v>
      </c>
      <c r="I711" s="101">
        <v>1</v>
      </c>
    </row>
    <row r="712" spans="1:9" x14ac:dyDescent="0.4">
      <c r="A712" s="96" t="s">
        <v>561</v>
      </c>
      <c r="B712" s="97" t="s">
        <v>139</v>
      </c>
      <c r="C712" s="96" t="s">
        <v>560</v>
      </c>
      <c r="D712" s="96" t="s">
        <v>141</v>
      </c>
      <c r="E712" s="98">
        <v>42301</v>
      </c>
      <c r="F712" s="21">
        <f t="shared" ca="1" si="11"/>
        <v>2</v>
      </c>
      <c r="G712" s="99" t="s">
        <v>145</v>
      </c>
      <c r="H712" s="100">
        <v>82550</v>
      </c>
      <c r="I712" s="101">
        <v>2</v>
      </c>
    </row>
    <row r="713" spans="1:9" x14ac:dyDescent="0.4">
      <c r="A713" s="96" t="s">
        <v>32</v>
      </c>
      <c r="B713" s="97" t="s">
        <v>139</v>
      </c>
      <c r="C713" s="96" t="s">
        <v>164</v>
      </c>
      <c r="D713" s="96" t="s">
        <v>146</v>
      </c>
      <c r="E713" s="98">
        <v>41187</v>
      </c>
      <c r="F713" s="21">
        <f t="shared" ca="1" si="11"/>
        <v>5</v>
      </c>
      <c r="G713" s="99"/>
      <c r="H713" s="100">
        <v>112077</v>
      </c>
      <c r="I713" s="101">
        <v>4</v>
      </c>
    </row>
    <row r="714" spans="1:9" x14ac:dyDescent="0.4">
      <c r="A714" s="96" t="s">
        <v>353</v>
      </c>
      <c r="B714" s="97" t="s">
        <v>152</v>
      </c>
      <c r="C714" s="96" t="s">
        <v>272</v>
      </c>
      <c r="D714" s="96" t="s">
        <v>141</v>
      </c>
      <c r="E714" s="98">
        <v>38800</v>
      </c>
      <c r="F714" s="21">
        <f t="shared" ca="1" si="11"/>
        <v>12</v>
      </c>
      <c r="G714" s="99" t="s">
        <v>157</v>
      </c>
      <c r="H714" s="100">
        <v>52475</v>
      </c>
      <c r="I714" s="101">
        <v>2</v>
      </c>
    </row>
    <row r="715" spans="1:9" x14ac:dyDescent="0.4">
      <c r="A715" s="96" t="s">
        <v>51</v>
      </c>
      <c r="B715" s="97" t="s">
        <v>150</v>
      </c>
      <c r="C715" s="96" t="s">
        <v>153</v>
      </c>
      <c r="D715" s="96" t="s">
        <v>141</v>
      </c>
      <c r="E715" s="98">
        <v>38857</v>
      </c>
      <c r="F715" s="21">
        <f t="shared" ca="1" si="11"/>
        <v>12</v>
      </c>
      <c r="G715" s="99" t="s">
        <v>157</v>
      </c>
      <c r="H715" s="100">
        <v>101034</v>
      </c>
      <c r="I715" s="101">
        <v>4</v>
      </c>
    </row>
    <row r="716" spans="1:9" x14ac:dyDescent="0.4">
      <c r="A716" s="96" t="s">
        <v>73</v>
      </c>
      <c r="B716" s="97" t="s">
        <v>152</v>
      </c>
      <c r="C716" s="96" t="s">
        <v>164</v>
      </c>
      <c r="D716" s="96" t="s">
        <v>141</v>
      </c>
      <c r="E716" s="98">
        <v>41681</v>
      </c>
      <c r="F716" s="21">
        <f t="shared" ca="1" si="11"/>
        <v>4</v>
      </c>
      <c r="G716" s="99" t="s">
        <v>145</v>
      </c>
      <c r="H716" s="100">
        <v>100805</v>
      </c>
      <c r="I716" s="101">
        <v>5</v>
      </c>
    </row>
    <row r="717" spans="1:9" x14ac:dyDescent="0.4">
      <c r="A717" s="96" t="s">
        <v>47</v>
      </c>
      <c r="B717" s="97" t="s">
        <v>152</v>
      </c>
      <c r="C717" s="96" t="s">
        <v>153</v>
      </c>
      <c r="D717" s="96" t="s">
        <v>141</v>
      </c>
      <c r="E717" s="98">
        <v>38353</v>
      </c>
      <c r="F717" s="21">
        <f t="shared" ca="1" si="11"/>
        <v>13</v>
      </c>
      <c r="G717" s="99" t="s">
        <v>142</v>
      </c>
      <c r="H717" s="100">
        <v>101453</v>
      </c>
      <c r="I717" s="101">
        <v>1</v>
      </c>
    </row>
    <row r="718" spans="1:9" x14ac:dyDescent="0.4">
      <c r="A718" s="96" t="s">
        <v>653</v>
      </c>
      <c r="B718" s="97" t="s">
        <v>155</v>
      </c>
      <c r="C718" s="96" t="s">
        <v>648</v>
      </c>
      <c r="D718" s="96" t="s">
        <v>146</v>
      </c>
      <c r="E718" s="98">
        <v>37899</v>
      </c>
      <c r="F718" s="21">
        <f t="shared" ca="1" si="11"/>
        <v>14</v>
      </c>
      <c r="G718" s="99"/>
      <c r="H718" s="100">
        <v>116235</v>
      </c>
      <c r="I718" s="101">
        <v>4</v>
      </c>
    </row>
    <row r="719" spans="1:9" x14ac:dyDescent="0.4">
      <c r="A719" s="96" t="s">
        <v>613</v>
      </c>
      <c r="B719" s="97" t="s">
        <v>155</v>
      </c>
      <c r="C719" s="96" t="s">
        <v>560</v>
      </c>
      <c r="D719" s="96" t="s">
        <v>146</v>
      </c>
      <c r="E719" s="98">
        <v>42497</v>
      </c>
      <c r="F719" s="21">
        <f t="shared" ca="1" si="11"/>
        <v>2</v>
      </c>
      <c r="G719" s="99"/>
      <c r="H719" s="100">
        <v>53393</v>
      </c>
      <c r="I719" s="101">
        <v>5</v>
      </c>
    </row>
    <row r="720" spans="1:9" x14ac:dyDescent="0.4">
      <c r="A720" s="96" t="s">
        <v>779</v>
      </c>
      <c r="B720" s="97" t="s">
        <v>155</v>
      </c>
      <c r="C720" s="96" t="s">
        <v>722</v>
      </c>
      <c r="D720" s="96" t="s">
        <v>141</v>
      </c>
      <c r="E720" s="98">
        <v>42111</v>
      </c>
      <c r="F720" s="21">
        <f t="shared" ca="1" si="11"/>
        <v>3</v>
      </c>
      <c r="G720" s="99" t="s">
        <v>161</v>
      </c>
      <c r="H720" s="100">
        <v>47237</v>
      </c>
      <c r="I720" s="101">
        <v>3</v>
      </c>
    </row>
    <row r="721" spans="1:9" x14ac:dyDescent="0.4">
      <c r="A721" s="96" t="s">
        <v>50</v>
      </c>
      <c r="B721" s="97" t="s">
        <v>152</v>
      </c>
      <c r="C721" s="96" t="s">
        <v>153</v>
      </c>
      <c r="D721" s="96" t="s">
        <v>141</v>
      </c>
      <c r="E721" s="98">
        <v>43229</v>
      </c>
      <c r="F721" s="21">
        <f t="shared" ca="1" si="11"/>
        <v>0</v>
      </c>
      <c r="G721" s="99" t="s">
        <v>142</v>
      </c>
      <c r="H721" s="100">
        <v>107676</v>
      </c>
      <c r="I721" s="101">
        <v>5</v>
      </c>
    </row>
    <row r="722" spans="1:9" x14ac:dyDescent="0.4">
      <c r="A722" s="96" t="s">
        <v>368</v>
      </c>
      <c r="B722" s="97" t="s">
        <v>152</v>
      </c>
      <c r="C722" s="96" t="s">
        <v>272</v>
      </c>
      <c r="D722" s="96" t="s">
        <v>146</v>
      </c>
      <c r="E722" s="98">
        <v>38090</v>
      </c>
      <c r="F722" s="21">
        <f t="shared" ca="1" si="11"/>
        <v>14</v>
      </c>
      <c r="G722" s="99"/>
      <c r="H722" s="100">
        <v>97902</v>
      </c>
      <c r="I722" s="101">
        <v>3</v>
      </c>
    </row>
    <row r="723" spans="1:9" x14ac:dyDescent="0.4">
      <c r="A723" s="96" t="s">
        <v>604</v>
      </c>
      <c r="B723" s="97" t="s">
        <v>155</v>
      </c>
      <c r="C723" s="96" t="s">
        <v>560</v>
      </c>
      <c r="D723" s="96" t="s">
        <v>141</v>
      </c>
      <c r="E723" s="98">
        <v>42858</v>
      </c>
      <c r="F723" s="21">
        <f t="shared" ca="1" si="11"/>
        <v>1</v>
      </c>
      <c r="G723" s="99" t="s">
        <v>151</v>
      </c>
      <c r="H723" s="100">
        <v>104949</v>
      </c>
      <c r="I723" s="101">
        <v>1</v>
      </c>
    </row>
    <row r="724" spans="1:9" x14ac:dyDescent="0.4">
      <c r="A724" s="96" t="s">
        <v>545</v>
      </c>
      <c r="B724" s="97" t="s">
        <v>148</v>
      </c>
      <c r="C724" s="96" t="s">
        <v>543</v>
      </c>
      <c r="D724" s="96" t="s">
        <v>146</v>
      </c>
      <c r="E724" s="98">
        <v>42684</v>
      </c>
      <c r="F724" s="21">
        <f t="shared" ca="1" si="11"/>
        <v>1</v>
      </c>
      <c r="G724" s="99"/>
      <c r="H724" s="100">
        <v>66245</v>
      </c>
      <c r="I724" s="101">
        <v>3</v>
      </c>
    </row>
    <row r="725" spans="1:9" x14ac:dyDescent="0.4">
      <c r="A725" s="96" t="s">
        <v>343</v>
      </c>
      <c r="B725" s="97" t="s">
        <v>155</v>
      </c>
      <c r="C725" s="96" t="s">
        <v>272</v>
      </c>
      <c r="D725" s="96" t="s">
        <v>146</v>
      </c>
      <c r="E725" s="98">
        <v>42773</v>
      </c>
      <c r="F725" s="21">
        <f t="shared" ca="1" si="11"/>
        <v>1</v>
      </c>
      <c r="G725" s="99"/>
      <c r="H725" s="100">
        <v>77099</v>
      </c>
      <c r="I725" s="101">
        <v>3</v>
      </c>
    </row>
    <row r="726" spans="1:9" x14ac:dyDescent="0.4">
      <c r="A726" s="96" t="s">
        <v>783</v>
      </c>
      <c r="B726" s="97" t="s">
        <v>148</v>
      </c>
      <c r="C726" s="96" t="s">
        <v>722</v>
      </c>
      <c r="D726" s="96" t="s">
        <v>141</v>
      </c>
      <c r="E726" s="98">
        <v>42513</v>
      </c>
      <c r="F726" s="21">
        <f t="shared" ca="1" si="11"/>
        <v>2</v>
      </c>
      <c r="G726" s="99" t="s">
        <v>142</v>
      </c>
      <c r="H726" s="100">
        <v>42782</v>
      </c>
      <c r="I726" s="101">
        <v>4</v>
      </c>
    </row>
    <row r="727" spans="1:9" x14ac:dyDescent="0.4">
      <c r="A727" s="96" t="s">
        <v>622</v>
      </c>
      <c r="B727" s="97" t="s">
        <v>155</v>
      </c>
      <c r="C727" s="96" t="s">
        <v>560</v>
      </c>
      <c r="D727" s="96" t="s">
        <v>141</v>
      </c>
      <c r="E727" s="98">
        <v>39231</v>
      </c>
      <c r="F727" s="21">
        <f t="shared" ca="1" si="11"/>
        <v>11</v>
      </c>
      <c r="G727" s="99" t="s">
        <v>142</v>
      </c>
      <c r="H727" s="100">
        <v>39326</v>
      </c>
      <c r="I727" s="101">
        <v>1</v>
      </c>
    </row>
    <row r="728" spans="1:9" x14ac:dyDescent="0.4">
      <c r="A728" s="96" t="s">
        <v>205</v>
      </c>
      <c r="B728" s="97" t="s">
        <v>152</v>
      </c>
      <c r="C728" s="96" t="s">
        <v>198</v>
      </c>
      <c r="D728" s="96" t="s">
        <v>141</v>
      </c>
      <c r="E728" s="98">
        <v>38362</v>
      </c>
      <c r="F728" s="21">
        <f t="shared" ca="1" si="11"/>
        <v>13</v>
      </c>
      <c r="G728" s="99" t="s">
        <v>161</v>
      </c>
      <c r="H728" s="100">
        <v>82796</v>
      </c>
      <c r="I728" s="101">
        <v>1</v>
      </c>
    </row>
    <row r="729" spans="1:9" x14ac:dyDescent="0.4">
      <c r="A729" s="96" t="s">
        <v>250</v>
      </c>
      <c r="B729" s="97" t="s">
        <v>152</v>
      </c>
      <c r="C729" s="96" t="s">
        <v>224</v>
      </c>
      <c r="D729" s="96" t="s">
        <v>146</v>
      </c>
      <c r="E729" s="98">
        <v>41388</v>
      </c>
      <c r="F729" s="21">
        <f t="shared" ca="1" si="11"/>
        <v>5</v>
      </c>
      <c r="G729" s="99"/>
      <c r="H729" s="100">
        <v>54756</v>
      </c>
      <c r="I729" s="101">
        <v>5</v>
      </c>
    </row>
    <row r="730" spans="1:9" x14ac:dyDescent="0.4">
      <c r="A730" s="96" t="s">
        <v>55</v>
      </c>
      <c r="B730" s="97" t="s">
        <v>148</v>
      </c>
      <c r="C730" s="96" t="s">
        <v>153</v>
      </c>
      <c r="D730" s="96" t="s">
        <v>141</v>
      </c>
      <c r="E730" s="98">
        <v>38236</v>
      </c>
      <c r="F730" s="21">
        <f t="shared" ca="1" si="11"/>
        <v>13</v>
      </c>
      <c r="G730" s="99" t="s">
        <v>161</v>
      </c>
      <c r="H730" s="100">
        <v>97322</v>
      </c>
      <c r="I730" s="101">
        <v>5</v>
      </c>
    </row>
    <row r="731" spans="1:9" x14ac:dyDescent="0.4">
      <c r="A731" s="96" t="s">
        <v>85</v>
      </c>
      <c r="B731" s="97" t="s">
        <v>139</v>
      </c>
      <c r="C731" s="96" t="s">
        <v>164</v>
      </c>
      <c r="D731" s="96" t="s">
        <v>141</v>
      </c>
      <c r="E731" s="98">
        <v>41047</v>
      </c>
      <c r="F731" s="21">
        <f t="shared" ca="1" si="11"/>
        <v>6</v>
      </c>
      <c r="G731" s="99" t="s">
        <v>142</v>
      </c>
      <c r="H731" s="100">
        <v>55242</v>
      </c>
      <c r="I731" s="101">
        <v>4</v>
      </c>
    </row>
    <row r="732" spans="1:9" x14ac:dyDescent="0.4">
      <c r="A732" s="96" t="s">
        <v>539</v>
      </c>
      <c r="B732" s="97" t="s">
        <v>155</v>
      </c>
      <c r="C732" s="96" t="s">
        <v>498</v>
      </c>
      <c r="D732" s="96" t="s">
        <v>141</v>
      </c>
      <c r="E732" s="98">
        <v>42976</v>
      </c>
      <c r="F732" s="21">
        <f t="shared" ca="1" si="11"/>
        <v>0</v>
      </c>
      <c r="G732" s="99" t="s">
        <v>142</v>
      </c>
      <c r="H732" s="100">
        <v>58833</v>
      </c>
      <c r="I732" s="101">
        <v>5</v>
      </c>
    </row>
    <row r="733" spans="1:9" x14ac:dyDescent="0.4">
      <c r="A733" s="96" t="s">
        <v>426</v>
      </c>
      <c r="B733" s="97" t="s">
        <v>148</v>
      </c>
      <c r="C733" s="96" t="s">
        <v>425</v>
      </c>
      <c r="D733" s="96" t="s">
        <v>141</v>
      </c>
      <c r="E733" s="98">
        <v>39500</v>
      </c>
      <c r="F733" s="21">
        <f t="shared" ca="1" si="11"/>
        <v>10</v>
      </c>
      <c r="G733" s="99" t="s">
        <v>142</v>
      </c>
      <c r="H733" s="100">
        <v>79839</v>
      </c>
      <c r="I733" s="101">
        <v>5</v>
      </c>
    </row>
    <row r="734" spans="1:9" x14ac:dyDescent="0.4">
      <c r="A734" s="96" t="s">
        <v>640</v>
      </c>
      <c r="B734" s="97" t="s">
        <v>152</v>
      </c>
      <c r="C734" s="96" t="s">
        <v>560</v>
      </c>
      <c r="D734" s="96" t="s">
        <v>141</v>
      </c>
      <c r="E734" s="98">
        <v>42971</v>
      </c>
      <c r="F734" s="21">
        <f t="shared" ca="1" si="11"/>
        <v>0</v>
      </c>
      <c r="G734" s="99" t="s">
        <v>157</v>
      </c>
      <c r="H734" s="100">
        <v>96768</v>
      </c>
      <c r="I734" s="101">
        <v>4</v>
      </c>
    </row>
    <row r="735" spans="1:9" x14ac:dyDescent="0.4">
      <c r="A735" s="96" t="s">
        <v>713</v>
      </c>
      <c r="B735" s="97" t="s">
        <v>155</v>
      </c>
      <c r="C735" s="96" t="s">
        <v>648</v>
      </c>
      <c r="D735" s="96" t="s">
        <v>141</v>
      </c>
      <c r="E735" s="98">
        <v>41491</v>
      </c>
      <c r="F735" s="21">
        <f t="shared" ca="1" si="11"/>
        <v>4</v>
      </c>
      <c r="G735" s="99" t="s">
        <v>151</v>
      </c>
      <c r="H735" s="100">
        <v>65462</v>
      </c>
      <c r="I735" s="101">
        <v>2</v>
      </c>
    </row>
    <row r="736" spans="1:9" x14ac:dyDescent="0.4">
      <c r="A736" s="96" t="s">
        <v>232</v>
      </c>
      <c r="B736" s="97" t="s">
        <v>155</v>
      </c>
      <c r="C736" s="96" t="s">
        <v>224</v>
      </c>
      <c r="D736" s="96" t="s">
        <v>146</v>
      </c>
      <c r="E736" s="98">
        <v>41247</v>
      </c>
      <c r="F736" s="21">
        <f t="shared" ca="1" si="11"/>
        <v>5</v>
      </c>
      <c r="G736" s="99"/>
      <c r="H736" s="100">
        <v>35586</v>
      </c>
      <c r="I736" s="101">
        <v>4</v>
      </c>
    </row>
    <row r="737" spans="1:9" x14ac:dyDescent="0.4">
      <c r="A737" s="96" t="s">
        <v>322</v>
      </c>
      <c r="B737" s="97" t="s">
        <v>155</v>
      </c>
      <c r="C737" s="96" t="s">
        <v>272</v>
      </c>
      <c r="D737" s="96" t="s">
        <v>141</v>
      </c>
      <c r="E737" s="98">
        <v>38366</v>
      </c>
      <c r="F737" s="21">
        <f t="shared" ca="1" si="11"/>
        <v>13</v>
      </c>
      <c r="G737" s="99" t="s">
        <v>161</v>
      </c>
      <c r="H737" s="100">
        <v>82796</v>
      </c>
      <c r="I737" s="101">
        <v>4</v>
      </c>
    </row>
    <row r="738" spans="1:9" x14ac:dyDescent="0.4">
      <c r="A738" s="96" t="s">
        <v>25</v>
      </c>
      <c r="B738" s="97" t="s">
        <v>139</v>
      </c>
      <c r="C738" s="96" t="s">
        <v>163</v>
      </c>
      <c r="D738" s="96" t="s">
        <v>141</v>
      </c>
      <c r="E738" s="98">
        <v>42949</v>
      </c>
      <c r="F738" s="21">
        <f t="shared" ca="1" si="11"/>
        <v>1</v>
      </c>
      <c r="G738" s="99" t="s">
        <v>145</v>
      </c>
      <c r="H738" s="100">
        <v>55823</v>
      </c>
      <c r="I738" s="101">
        <v>2</v>
      </c>
    </row>
    <row r="739" spans="1:9" x14ac:dyDescent="0.4">
      <c r="A739" s="96" t="s">
        <v>537</v>
      </c>
      <c r="B739" s="97" t="s">
        <v>152</v>
      </c>
      <c r="C739" s="96" t="s">
        <v>498</v>
      </c>
      <c r="D739" s="96" t="s">
        <v>141</v>
      </c>
      <c r="E739" s="98">
        <v>42585</v>
      </c>
      <c r="F739" s="21">
        <f t="shared" ca="1" si="11"/>
        <v>2</v>
      </c>
      <c r="G739" s="99" t="s">
        <v>157</v>
      </c>
      <c r="H739" s="100">
        <v>90761</v>
      </c>
      <c r="I739" s="101">
        <v>4</v>
      </c>
    </row>
    <row r="740" spans="1:9" x14ac:dyDescent="0.4">
      <c r="A740" s="96" t="s">
        <v>94</v>
      </c>
      <c r="B740" s="97" t="s">
        <v>152</v>
      </c>
      <c r="C740" s="96" t="s">
        <v>164</v>
      </c>
      <c r="D740" s="96" t="s">
        <v>146</v>
      </c>
      <c r="E740" s="98">
        <v>41858</v>
      </c>
      <c r="F740" s="21">
        <f t="shared" ca="1" si="11"/>
        <v>3</v>
      </c>
      <c r="G740" s="99"/>
      <c r="H740" s="100">
        <v>63005</v>
      </c>
      <c r="I740" s="101">
        <v>3</v>
      </c>
    </row>
    <row r="741" spans="1:9" x14ac:dyDescent="0.4">
      <c r="A741" s="96" t="s">
        <v>228</v>
      </c>
      <c r="B741" s="97" t="s">
        <v>155</v>
      </c>
      <c r="C741" s="96" t="s">
        <v>224</v>
      </c>
      <c r="D741" s="96" t="s">
        <v>141</v>
      </c>
      <c r="E741" s="98">
        <v>39381</v>
      </c>
      <c r="F741" s="21">
        <f t="shared" ca="1" si="11"/>
        <v>10</v>
      </c>
      <c r="G741" s="99" t="s">
        <v>142</v>
      </c>
      <c r="H741" s="100">
        <v>57348</v>
      </c>
      <c r="I741" s="101">
        <v>3</v>
      </c>
    </row>
    <row r="742" spans="1:9" x14ac:dyDescent="0.4">
      <c r="A742" s="96" t="s">
        <v>745</v>
      </c>
      <c r="B742" s="97" t="s">
        <v>160</v>
      </c>
      <c r="C742" s="96" t="s">
        <v>722</v>
      </c>
      <c r="D742" s="96" t="s">
        <v>144</v>
      </c>
      <c r="E742" s="98">
        <v>41628</v>
      </c>
      <c r="F742" s="21">
        <f t="shared" ca="1" si="11"/>
        <v>4</v>
      </c>
      <c r="G742" s="99" t="s">
        <v>157</v>
      </c>
      <c r="H742" s="100">
        <v>66258</v>
      </c>
      <c r="I742" s="101">
        <v>5</v>
      </c>
    </row>
  </sheetData>
  <sortState xmlns:xlrd2="http://schemas.microsoft.com/office/spreadsheetml/2017/richdata2" ref="A2:I742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FF"/>
  </sheetPr>
  <dimension ref="A1:R69"/>
  <sheetViews>
    <sheetView zoomScale="115" zoomScaleNormal="115" workbookViewId="0"/>
  </sheetViews>
  <sheetFormatPr defaultColWidth="9.15234375" defaultRowHeight="14.6" x14ac:dyDescent="0.4"/>
  <cols>
    <col min="1" max="1" width="19.53515625" style="28" bestFit="1" customWidth="1"/>
    <col min="2" max="2" width="11" style="28" customWidth="1"/>
    <col min="3" max="3" width="12.23046875" style="28" customWidth="1"/>
    <col min="4" max="4" width="13.53515625" style="28" bestFit="1" customWidth="1"/>
    <col min="5" max="5" width="6.23046875" style="29" customWidth="1"/>
    <col min="6" max="6" width="6.69140625" style="79" bestFit="1" customWidth="1"/>
    <col min="7" max="7" width="12.4609375" style="29" customWidth="1"/>
    <col min="8" max="9" width="9.15234375" style="28"/>
    <col min="10" max="10" width="17.69140625" style="28" bestFit="1" customWidth="1"/>
    <col min="11" max="11" width="8.53515625" style="28" bestFit="1" customWidth="1"/>
    <col min="12" max="13" width="9.15234375" style="28"/>
    <col min="14" max="18" width="9.53515625" style="28" bestFit="1" customWidth="1"/>
    <col min="19" max="16384" width="9.15234375" style="28"/>
  </cols>
  <sheetData>
    <row r="1" spans="1:18" ht="20.6" x14ac:dyDescent="0.4">
      <c r="A1" s="6" t="s">
        <v>110</v>
      </c>
      <c r="B1" s="83" t="s">
        <v>98</v>
      </c>
      <c r="C1" s="83" t="s">
        <v>99</v>
      </c>
      <c r="D1" s="7" t="s">
        <v>111</v>
      </c>
      <c r="E1" s="9" t="s">
        <v>40</v>
      </c>
      <c r="F1" s="80" t="s">
        <v>41</v>
      </c>
      <c r="G1" s="8" t="s">
        <v>112</v>
      </c>
      <c r="J1" s="49"/>
      <c r="K1" s="52"/>
      <c r="L1" s="52"/>
      <c r="M1" s="53" t="s">
        <v>836</v>
      </c>
      <c r="O1" s="52"/>
      <c r="P1" s="52"/>
      <c r="Q1" s="49"/>
      <c r="R1" s="54"/>
    </row>
    <row r="2" spans="1:18" ht="15" thickBot="1" x14ac:dyDescent="0.45">
      <c r="A2" s="5" t="s">
        <v>43</v>
      </c>
      <c r="B2" s="5">
        <v>965879790</v>
      </c>
      <c r="C2" s="28">
        <v>6389047829</v>
      </c>
      <c r="D2" s="30">
        <v>40239</v>
      </c>
      <c r="E2" s="10">
        <f t="shared" ref="E2:E33" ca="1" si="0">DATEDIF(D2,TODAY(),"Y")</f>
        <v>8</v>
      </c>
      <c r="F2" s="81">
        <v>42540</v>
      </c>
      <c r="G2" s="12">
        <v>-2738</v>
      </c>
      <c r="J2" s="55"/>
      <c r="K2" s="56" t="s">
        <v>17</v>
      </c>
      <c r="L2" s="56" t="s">
        <v>16</v>
      </c>
      <c r="M2" s="56" t="s">
        <v>15</v>
      </c>
      <c r="N2" s="57" t="s">
        <v>100</v>
      </c>
      <c r="O2" s="56" t="s">
        <v>14</v>
      </c>
      <c r="P2" s="56" t="s">
        <v>13</v>
      </c>
      <c r="Q2" s="56" t="s">
        <v>12</v>
      </c>
      <c r="R2" s="57" t="s">
        <v>101</v>
      </c>
    </row>
    <row r="3" spans="1:18" x14ac:dyDescent="0.4">
      <c r="A3" s="5" t="s">
        <v>42</v>
      </c>
      <c r="B3" s="5">
        <v>234569685</v>
      </c>
      <c r="C3" s="28">
        <v>9017138838</v>
      </c>
      <c r="D3" s="30">
        <v>37263</v>
      </c>
      <c r="E3" s="10">
        <f t="shared" ca="1" si="0"/>
        <v>16</v>
      </c>
      <c r="F3" s="81">
        <v>54550</v>
      </c>
      <c r="G3" s="12">
        <v>-2884</v>
      </c>
      <c r="J3" s="58" t="s">
        <v>102</v>
      </c>
      <c r="K3" s="59"/>
      <c r="L3" s="59"/>
      <c r="M3" s="59"/>
      <c r="N3" s="60"/>
      <c r="O3" s="61">
        <v>0.03</v>
      </c>
      <c r="P3" s="61"/>
      <c r="Q3" s="61"/>
      <c r="R3" s="60"/>
    </row>
    <row r="4" spans="1:18" x14ac:dyDescent="0.4">
      <c r="A4" s="5" t="s">
        <v>44</v>
      </c>
      <c r="B4" s="5">
        <v>632320208</v>
      </c>
      <c r="C4" s="28">
        <v>9966784328</v>
      </c>
      <c r="D4" s="30">
        <v>40539</v>
      </c>
      <c r="E4" s="10">
        <f t="shared" ca="1" si="0"/>
        <v>7</v>
      </c>
      <c r="F4" s="81">
        <v>72830</v>
      </c>
      <c r="G4" s="12">
        <v>10820</v>
      </c>
      <c r="J4" s="62" t="s">
        <v>9</v>
      </c>
      <c r="K4" s="63">
        <v>87000</v>
      </c>
      <c r="L4" s="63">
        <v>88370</v>
      </c>
      <c r="M4" s="63">
        <v>89750</v>
      </c>
      <c r="N4" s="64">
        <f>SUM(K4:M4)</f>
        <v>265120</v>
      </c>
      <c r="O4" s="63">
        <v>93940</v>
      </c>
      <c r="P4" s="63">
        <v>98260</v>
      </c>
      <c r="Q4" s="63">
        <v>92710</v>
      </c>
      <c r="R4" s="64">
        <f>SUM(O4:Q4)</f>
        <v>284910</v>
      </c>
    </row>
    <row r="5" spans="1:18" x14ac:dyDescent="0.4">
      <c r="A5" s="4" t="s">
        <v>28</v>
      </c>
      <c r="B5" s="4">
        <v>938342078</v>
      </c>
      <c r="C5" s="28">
        <v>8059943563</v>
      </c>
      <c r="D5" s="30">
        <v>41600</v>
      </c>
      <c r="E5" s="10">
        <f t="shared" ca="1" si="0"/>
        <v>4</v>
      </c>
      <c r="F5" s="81">
        <v>58130</v>
      </c>
      <c r="G5" s="12">
        <v>-5840</v>
      </c>
      <c r="J5" s="62" t="s">
        <v>103</v>
      </c>
      <c r="K5" s="65">
        <v>26700</v>
      </c>
      <c r="L5" s="65">
        <v>26970</v>
      </c>
      <c r="M5" s="65">
        <v>27240</v>
      </c>
      <c r="N5" s="66">
        <f>SUM(K5:M5)</f>
        <v>80910</v>
      </c>
      <c r="O5" s="65">
        <v>28060</v>
      </c>
      <c r="P5" s="65">
        <v>28900</v>
      </c>
      <c r="Q5" s="65">
        <v>29770</v>
      </c>
      <c r="R5" s="66">
        <f>SUM(O5:Q5)</f>
        <v>86730</v>
      </c>
    </row>
    <row r="6" spans="1:18" ht="15" thickBot="1" x14ac:dyDescent="0.45">
      <c r="A6" s="4" t="s">
        <v>57</v>
      </c>
      <c r="B6" s="4">
        <v>228952425</v>
      </c>
      <c r="C6" s="28">
        <v>2842837193</v>
      </c>
      <c r="D6" s="30">
        <v>39838</v>
      </c>
      <c r="E6" s="10">
        <f t="shared" ca="1" si="0"/>
        <v>9</v>
      </c>
      <c r="F6" s="81">
        <v>49360</v>
      </c>
      <c r="G6" s="12">
        <v>-7788</v>
      </c>
      <c r="J6" s="67" t="s">
        <v>102</v>
      </c>
      <c r="K6" s="68">
        <f t="shared" ref="K6:R6" si="1">SUM(K4:K5)</f>
        <v>113700</v>
      </c>
      <c r="L6" s="68">
        <f t="shared" si="1"/>
        <v>115340</v>
      </c>
      <c r="M6" s="68">
        <f t="shared" si="1"/>
        <v>116990</v>
      </c>
      <c r="N6" s="69">
        <f t="shared" si="1"/>
        <v>346030</v>
      </c>
      <c r="O6" s="68">
        <f t="shared" si="1"/>
        <v>122000</v>
      </c>
      <c r="P6" s="68">
        <f t="shared" si="1"/>
        <v>127160</v>
      </c>
      <c r="Q6" s="68">
        <f t="shared" si="1"/>
        <v>122480</v>
      </c>
      <c r="R6" s="69">
        <f t="shared" si="1"/>
        <v>371640</v>
      </c>
    </row>
    <row r="7" spans="1:18" x14ac:dyDescent="0.4">
      <c r="A7" s="4" t="s">
        <v>58</v>
      </c>
      <c r="B7" s="4">
        <v>291166465</v>
      </c>
      <c r="C7" s="28">
        <v>3097740231</v>
      </c>
      <c r="D7" s="30">
        <v>37985</v>
      </c>
      <c r="E7" s="10">
        <f t="shared" ca="1" si="0"/>
        <v>14</v>
      </c>
      <c r="F7" s="81">
        <v>33640</v>
      </c>
      <c r="G7" s="12">
        <v>-2888</v>
      </c>
      <c r="J7" s="70"/>
      <c r="K7" s="71"/>
      <c r="L7" s="71"/>
      <c r="M7" s="71"/>
      <c r="N7" s="72"/>
      <c r="O7" s="71"/>
      <c r="P7" s="71"/>
      <c r="Q7" s="71"/>
      <c r="R7" s="72"/>
    </row>
    <row r="8" spans="1:18" x14ac:dyDescent="0.4">
      <c r="A8" s="4" t="s">
        <v>59</v>
      </c>
      <c r="B8" s="4">
        <v>903136110</v>
      </c>
      <c r="C8" s="28">
        <v>4206949782</v>
      </c>
      <c r="D8" s="30">
        <v>37306</v>
      </c>
      <c r="E8" s="10">
        <f t="shared" ca="1" si="0"/>
        <v>16</v>
      </c>
      <c r="F8" s="81">
        <v>47850</v>
      </c>
      <c r="G8" s="12">
        <v>10285</v>
      </c>
      <c r="J8" s="58" t="s">
        <v>104</v>
      </c>
      <c r="K8" s="63"/>
      <c r="L8" s="63"/>
      <c r="M8" s="63"/>
      <c r="N8" s="73"/>
      <c r="O8" s="63"/>
      <c r="P8" s="63"/>
      <c r="Q8" s="63"/>
      <c r="R8" s="73"/>
    </row>
    <row r="9" spans="1:18" x14ac:dyDescent="0.4">
      <c r="A9" s="4" t="s">
        <v>20</v>
      </c>
      <c r="B9" s="4">
        <v>829663763</v>
      </c>
      <c r="C9" s="28">
        <v>6083669736</v>
      </c>
      <c r="D9" s="30">
        <v>39143</v>
      </c>
      <c r="E9" s="10">
        <f t="shared" ca="1" si="0"/>
        <v>11</v>
      </c>
      <c r="F9" s="81">
        <v>30350</v>
      </c>
      <c r="G9" s="12">
        <v>10164</v>
      </c>
      <c r="J9" s="62" t="s">
        <v>105</v>
      </c>
      <c r="K9" s="63">
        <v>96500</v>
      </c>
      <c r="L9" s="63">
        <v>97270</v>
      </c>
      <c r="M9" s="63">
        <v>98040</v>
      </c>
      <c r="N9" s="64">
        <f>SUM(K9:M9)</f>
        <v>291810</v>
      </c>
      <c r="O9" s="63">
        <v>101380</v>
      </c>
      <c r="P9" s="63">
        <v>103270</v>
      </c>
      <c r="Q9" s="63">
        <v>105270</v>
      </c>
      <c r="R9" s="64">
        <f>SUM(O9:Q9)</f>
        <v>309920</v>
      </c>
    </row>
    <row r="10" spans="1:18" x14ac:dyDescent="0.4">
      <c r="A10" s="4" t="s">
        <v>21</v>
      </c>
      <c r="B10" s="4">
        <v>129393101</v>
      </c>
      <c r="C10" s="28">
        <v>2438896049</v>
      </c>
      <c r="D10" s="30">
        <v>37711</v>
      </c>
      <c r="E10" s="10">
        <f t="shared" ca="1" si="0"/>
        <v>15</v>
      </c>
      <c r="F10" s="81">
        <v>56440</v>
      </c>
      <c r="G10" s="12">
        <v>-4424</v>
      </c>
      <c r="J10" s="62" t="s">
        <v>106</v>
      </c>
      <c r="K10" s="65">
        <v>1900</v>
      </c>
      <c r="L10" s="65">
        <v>2200</v>
      </c>
      <c r="M10" s="65">
        <v>2300</v>
      </c>
      <c r="N10" s="74">
        <f>SUM(K10:M10)</f>
        <v>6400</v>
      </c>
      <c r="O10" s="65">
        <v>2500</v>
      </c>
      <c r="P10" s="65">
        <v>2700</v>
      </c>
      <c r="Q10" s="65">
        <v>3000</v>
      </c>
      <c r="R10" s="74">
        <f>SUM(O10:Q10)</f>
        <v>8200</v>
      </c>
    </row>
    <row r="11" spans="1:18" x14ac:dyDescent="0.4">
      <c r="A11" s="4" t="s">
        <v>24</v>
      </c>
      <c r="B11" s="4">
        <v>585536556</v>
      </c>
      <c r="C11" s="28">
        <v>2026181008</v>
      </c>
      <c r="D11" s="30">
        <v>41198</v>
      </c>
      <c r="E11" s="10">
        <f t="shared" ca="1" si="0"/>
        <v>5</v>
      </c>
      <c r="F11" s="81">
        <v>51180</v>
      </c>
      <c r="G11" s="12">
        <v>1036</v>
      </c>
      <c r="J11" s="62" t="s">
        <v>107</v>
      </c>
      <c r="K11" s="65">
        <v>500</v>
      </c>
      <c r="L11" s="65">
        <v>510</v>
      </c>
      <c r="M11" s="65">
        <v>520</v>
      </c>
      <c r="N11" s="66">
        <f>SUM(K11:M11)</f>
        <v>1530</v>
      </c>
      <c r="O11" s="65">
        <v>540</v>
      </c>
      <c r="P11" s="65">
        <v>560</v>
      </c>
      <c r="Q11" s="65">
        <v>580</v>
      </c>
      <c r="R11" s="66">
        <f>SUM(O11:Q11)</f>
        <v>1680</v>
      </c>
    </row>
    <row r="12" spans="1:18" ht="15" thickBot="1" x14ac:dyDescent="0.45">
      <c r="A12" s="4" t="s">
        <v>25</v>
      </c>
      <c r="B12" s="4">
        <v>470743640</v>
      </c>
      <c r="C12" s="28">
        <v>8972546169</v>
      </c>
      <c r="D12" s="30">
        <v>41948</v>
      </c>
      <c r="E12" s="10">
        <f t="shared" ca="1" si="0"/>
        <v>3</v>
      </c>
      <c r="F12" s="81">
        <v>41350</v>
      </c>
      <c r="G12" s="12">
        <v>-10591</v>
      </c>
      <c r="J12" s="67" t="s">
        <v>108</v>
      </c>
      <c r="K12" s="68">
        <f t="shared" ref="K12:R12" si="2">SUM(K9:K11)</f>
        <v>98900</v>
      </c>
      <c r="L12" s="68">
        <f t="shared" si="2"/>
        <v>99980</v>
      </c>
      <c r="M12" s="68">
        <f t="shared" si="2"/>
        <v>100860</v>
      </c>
      <c r="N12" s="69">
        <f t="shared" si="2"/>
        <v>299740</v>
      </c>
      <c r="O12" s="68">
        <f t="shared" si="2"/>
        <v>104420</v>
      </c>
      <c r="P12" s="68">
        <f t="shared" si="2"/>
        <v>106530</v>
      </c>
      <c r="Q12" s="68">
        <f t="shared" si="2"/>
        <v>108850</v>
      </c>
      <c r="R12" s="69">
        <f t="shared" si="2"/>
        <v>319800</v>
      </c>
    </row>
    <row r="13" spans="1:18" ht="15" thickBot="1" x14ac:dyDescent="0.45">
      <c r="A13" s="4" t="s">
        <v>26</v>
      </c>
      <c r="B13" s="4">
        <v>814076854</v>
      </c>
      <c r="C13" s="28">
        <v>4054010533</v>
      </c>
      <c r="D13" s="30">
        <v>40506</v>
      </c>
      <c r="E13" s="10">
        <f t="shared" ca="1" si="0"/>
        <v>7</v>
      </c>
      <c r="F13" s="81">
        <v>73440</v>
      </c>
      <c r="G13" s="12">
        <v>10699</v>
      </c>
      <c r="J13" s="58" t="s">
        <v>109</v>
      </c>
      <c r="K13" s="75">
        <f t="shared" ref="K13:R13" si="3">K6-K12</f>
        <v>14800</v>
      </c>
      <c r="L13" s="75">
        <f t="shared" si="3"/>
        <v>15360</v>
      </c>
      <c r="M13" s="75">
        <f t="shared" si="3"/>
        <v>16130</v>
      </c>
      <c r="N13" s="76">
        <f t="shared" si="3"/>
        <v>46290</v>
      </c>
      <c r="O13" s="75">
        <f t="shared" si="3"/>
        <v>17580</v>
      </c>
      <c r="P13" s="75">
        <f t="shared" si="3"/>
        <v>20630</v>
      </c>
      <c r="Q13" s="75">
        <f t="shared" si="3"/>
        <v>13630</v>
      </c>
      <c r="R13" s="76">
        <f t="shared" si="3"/>
        <v>51840</v>
      </c>
    </row>
    <row r="14" spans="1:18" ht="15" thickTop="1" x14ac:dyDescent="0.4">
      <c r="A14" s="4" t="s">
        <v>27</v>
      </c>
      <c r="B14" s="4">
        <v>943709760</v>
      </c>
      <c r="C14" s="28">
        <v>4851975582</v>
      </c>
      <c r="D14" s="30">
        <v>42110</v>
      </c>
      <c r="E14" s="10">
        <f t="shared" ca="1" si="0"/>
        <v>3</v>
      </c>
      <c r="F14" s="81">
        <v>46220</v>
      </c>
      <c r="G14" s="12">
        <v>5542</v>
      </c>
    </row>
    <row r="15" spans="1:18" x14ac:dyDescent="0.4">
      <c r="A15" s="4" t="s">
        <v>32</v>
      </c>
      <c r="B15" s="4">
        <v>167555160</v>
      </c>
      <c r="C15" s="28">
        <v>3005203171</v>
      </c>
      <c r="D15" s="30">
        <v>40186</v>
      </c>
      <c r="E15" s="10">
        <f t="shared" ca="1" si="0"/>
        <v>8</v>
      </c>
      <c r="F15" s="81">
        <v>83020</v>
      </c>
      <c r="G15" s="12">
        <v>-11979</v>
      </c>
    </row>
    <row r="16" spans="1:18" x14ac:dyDescent="0.4">
      <c r="A16" s="4" t="s">
        <v>35</v>
      </c>
      <c r="B16" s="4">
        <v>762409855</v>
      </c>
      <c r="C16" s="28">
        <v>3374273456</v>
      </c>
      <c r="D16" s="30">
        <v>41325</v>
      </c>
      <c r="E16" s="10">
        <f t="shared" ca="1" si="0"/>
        <v>5</v>
      </c>
      <c r="F16" s="81">
        <v>64390</v>
      </c>
      <c r="G16" s="12">
        <v>-4347</v>
      </c>
    </row>
    <row r="17" spans="1:7" x14ac:dyDescent="0.4">
      <c r="A17" s="4" t="s">
        <v>38</v>
      </c>
      <c r="B17" s="4">
        <v>913597303</v>
      </c>
      <c r="C17" s="28">
        <v>9075397970</v>
      </c>
      <c r="D17" s="30">
        <v>36940</v>
      </c>
      <c r="E17" s="10">
        <f t="shared" ca="1" si="0"/>
        <v>17</v>
      </c>
      <c r="F17" s="81">
        <v>85480</v>
      </c>
      <c r="G17" s="12">
        <v>-2997</v>
      </c>
    </row>
    <row r="18" spans="1:7" x14ac:dyDescent="0.4">
      <c r="A18" s="4" t="s">
        <v>62</v>
      </c>
      <c r="B18" s="4">
        <v>952809008</v>
      </c>
      <c r="C18" s="28">
        <v>7376645445</v>
      </c>
      <c r="D18" s="30">
        <v>42075</v>
      </c>
      <c r="E18" s="10">
        <f t="shared" ca="1" si="0"/>
        <v>3</v>
      </c>
      <c r="F18" s="81">
        <v>64460</v>
      </c>
      <c r="G18" s="12">
        <v>-4312</v>
      </c>
    </row>
    <row r="19" spans="1:7" x14ac:dyDescent="0.4">
      <c r="A19" s="4" t="s">
        <v>63</v>
      </c>
      <c r="B19" s="4">
        <v>260321725</v>
      </c>
      <c r="C19" s="28">
        <v>2046775737</v>
      </c>
      <c r="D19" s="30">
        <v>39884</v>
      </c>
      <c r="E19" s="10">
        <f t="shared" ca="1" si="0"/>
        <v>9</v>
      </c>
      <c r="F19" s="81">
        <v>74740</v>
      </c>
      <c r="G19" s="12">
        <v>8721</v>
      </c>
    </row>
    <row r="20" spans="1:7" x14ac:dyDescent="0.4">
      <c r="A20" s="4" t="s">
        <v>65</v>
      </c>
      <c r="B20" s="4">
        <v>740353768</v>
      </c>
      <c r="C20" s="28">
        <v>4348121470</v>
      </c>
      <c r="D20" s="30">
        <v>41365</v>
      </c>
      <c r="E20" s="10">
        <f t="shared" ca="1" si="0"/>
        <v>5</v>
      </c>
      <c r="F20" s="81">
        <v>50550</v>
      </c>
      <c r="G20" s="12">
        <v>-5639</v>
      </c>
    </row>
    <row r="21" spans="1:7" x14ac:dyDescent="0.4">
      <c r="A21" s="4" t="s">
        <v>66</v>
      </c>
      <c r="B21" s="4">
        <v>929029533</v>
      </c>
      <c r="C21" s="28">
        <v>7067268872</v>
      </c>
      <c r="D21" s="30">
        <v>36994</v>
      </c>
      <c r="E21" s="10">
        <f t="shared" ca="1" si="0"/>
        <v>17</v>
      </c>
      <c r="F21" s="81">
        <v>63340</v>
      </c>
      <c r="G21" s="12">
        <v>-8349</v>
      </c>
    </row>
    <row r="22" spans="1:7" x14ac:dyDescent="0.4">
      <c r="A22" s="4" t="s">
        <v>69</v>
      </c>
      <c r="B22" s="4">
        <v>292197799</v>
      </c>
      <c r="C22" s="28">
        <v>7946711382</v>
      </c>
      <c r="D22" s="30">
        <v>41014</v>
      </c>
      <c r="E22" s="10">
        <f t="shared" ca="1" si="0"/>
        <v>6</v>
      </c>
      <c r="F22" s="81">
        <v>25790</v>
      </c>
      <c r="G22" s="12">
        <v>-7516</v>
      </c>
    </row>
    <row r="23" spans="1:7" x14ac:dyDescent="0.4">
      <c r="A23" s="4" t="s">
        <v>77</v>
      </c>
      <c r="B23" s="4">
        <v>792108389</v>
      </c>
      <c r="C23" s="28">
        <v>7018753243</v>
      </c>
      <c r="D23" s="30">
        <v>39948</v>
      </c>
      <c r="E23" s="10">
        <f t="shared" ca="1" si="0"/>
        <v>9</v>
      </c>
      <c r="F23" s="81">
        <v>84200</v>
      </c>
      <c r="G23" s="12">
        <v>-5133</v>
      </c>
    </row>
    <row r="24" spans="1:7" x14ac:dyDescent="0.4">
      <c r="A24" s="4" t="s">
        <v>78</v>
      </c>
      <c r="B24" s="4">
        <v>272409202</v>
      </c>
      <c r="C24" s="28">
        <v>6484235341</v>
      </c>
      <c r="D24" s="30">
        <v>37032</v>
      </c>
      <c r="E24" s="10">
        <f t="shared" ca="1" si="0"/>
        <v>17</v>
      </c>
      <c r="F24" s="81">
        <v>88000</v>
      </c>
      <c r="G24" s="12">
        <v>-7274</v>
      </c>
    </row>
    <row r="25" spans="1:7" x14ac:dyDescent="0.4">
      <c r="A25" s="4" t="s">
        <v>80</v>
      </c>
      <c r="B25" s="4">
        <v>531216435</v>
      </c>
      <c r="C25" s="28">
        <v>6072559697</v>
      </c>
      <c r="D25" s="30">
        <v>41051</v>
      </c>
      <c r="E25" s="10">
        <f t="shared" ca="1" si="0"/>
        <v>6</v>
      </c>
      <c r="F25" s="81">
        <v>79460</v>
      </c>
      <c r="G25" s="12">
        <v>-11476</v>
      </c>
    </row>
    <row r="26" spans="1:7" x14ac:dyDescent="0.4">
      <c r="A26" s="4" t="s">
        <v>84</v>
      </c>
      <c r="B26" s="4">
        <v>180973102</v>
      </c>
      <c r="C26" s="28">
        <v>6147971569</v>
      </c>
      <c r="D26" s="30">
        <v>41460</v>
      </c>
      <c r="E26" s="10">
        <f t="shared" ca="1" si="0"/>
        <v>5</v>
      </c>
      <c r="F26" s="81">
        <v>89310</v>
      </c>
      <c r="G26" s="12">
        <v>7197</v>
      </c>
    </row>
    <row r="27" spans="1:7" x14ac:dyDescent="0.4">
      <c r="A27" s="4" t="s">
        <v>86</v>
      </c>
      <c r="B27" s="4">
        <v>487413592</v>
      </c>
      <c r="C27" s="28">
        <v>5093563955</v>
      </c>
      <c r="D27" s="30">
        <v>37130</v>
      </c>
      <c r="E27" s="10">
        <f t="shared" ca="1" si="0"/>
        <v>16</v>
      </c>
      <c r="F27" s="81">
        <v>30340</v>
      </c>
      <c r="G27" s="12">
        <v>-8828</v>
      </c>
    </row>
    <row r="28" spans="1:7" x14ac:dyDescent="0.4">
      <c r="A28" s="4" t="s">
        <v>87</v>
      </c>
      <c r="B28" s="4">
        <v>221071780</v>
      </c>
      <c r="C28" s="28">
        <v>8647009535</v>
      </c>
      <c r="D28" s="30">
        <v>40062</v>
      </c>
      <c r="E28" s="10">
        <f t="shared" ca="1" si="0"/>
        <v>8</v>
      </c>
      <c r="F28" s="81">
        <v>83070</v>
      </c>
      <c r="G28" s="12">
        <v>589</v>
      </c>
    </row>
    <row r="29" spans="1:7" x14ac:dyDescent="0.4">
      <c r="A29" s="4" t="s">
        <v>92</v>
      </c>
      <c r="B29" s="4">
        <v>967164019</v>
      </c>
      <c r="C29" s="28">
        <v>2092129181</v>
      </c>
      <c r="D29" s="30">
        <v>37179</v>
      </c>
      <c r="E29" s="10">
        <f t="shared" ca="1" si="0"/>
        <v>16</v>
      </c>
      <c r="F29" s="81">
        <v>76930</v>
      </c>
      <c r="G29" s="12">
        <v>2277</v>
      </c>
    </row>
    <row r="30" spans="1:7" x14ac:dyDescent="0.4">
      <c r="A30" s="4" t="s">
        <v>94</v>
      </c>
      <c r="B30" s="4">
        <v>221822237</v>
      </c>
      <c r="C30" s="28">
        <v>9175432752</v>
      </c>
      <c r="D30" s="30">
        <v>40857</v>
      </c>
      <c r="E30" s="10">
        <f t="shared" ca="1" si="0"/>
        <v>6</v>
      </c>
      <c r="F30" s="81">
        <v>46670</v>
      </c>
      <c r="G30" s="12">
        <v>-8489</v>
      </c>
    </row>
    <row r="31" spans="1:7" x14ac:dyDescent="0.4">
      <c r="A31" s="4" t="s">
        <v>95</v>
      </c>
      <c r="B31" s="4">
        <v>622289319</v>
      </c>
      <c r="C31" s="28">
        <v>7063186054</v>
      </c>
      <c r="D31" s="30">
        <v>37562</v>
      </c>
      <c r="E31" s="10">
        <f t="shared" ca="1" si="0"/>
        <v>15</v>
      </c>
      <c r="F31" s="81">
        <v>23560</v>
      </c>
      <c r="G31" s="12">
        <v>-1883</v>
      </c>
    </row>
    <row r="32" spans="1:7" x14ac:dyDescent="0.4">
      <c r="A32" s="4" t="s">
        <v>96</v>
      </c>
      <c r="B32" s="4">
        <v>487524753</v>
      </c>
      <c r="C32" s="28">
        <v>5452956396</v>
      </c>
      <c r="D32" s="30">
        <v>40132</v>
      </c>
      <c r="E32" s="10">
        <f t="shared" ca="1" si="0"/>
        <v>8</v>
      </c>
      <c r="F32" s="81">
        <v>62150</v>
      </c>
      <c r="G32" s="12">
        <v>-1094</v>
      </c>
    </row>
    <row r="33" spans="1:7" x14ac:dyDescent="0.4">
      <c r="A33" s="4" t="s">
        <v>33</v>
      </c>
      <c r="B33" s="4">
        <v>173731451</v>
      </c>
      <c r="C33" s="28">
        <v>4034876317</v>
      </c>
      <c r="D33" s="30">
        <v>41292</v>
      </c>
      <c r="E33" s="10">
        <f t="shared" ca="1" si="0"/>
        <v>5</v>
      </c>
      <c r="F33" s="81">
        <v>77350</v>
      </c>
      <c r="G33" s="12">
        <v>-707</v>
      </c>
    </row>
    <row r="34" spans="1:7" x14ac:dyDescent="0.4">
      <c r="A34" s="4" t="s">
        <v>36</v>
      </c>
      <c r="B34" s="4">
        <v>282227433</v>
      </c>
      <c r="C34" s="28">
        <v>5061326322</v>
      </c>
      <c r="D34" s="30">
        <v>36921</v>
      </c>
      <c r="E34" s="10">
        <f t="shared" ref="E34:E65" ca="1" si="4">DATEDIF(D34,TODAY(),"Y")</f>
        <v>17</v>
      </c>
      <c r="F34" s="81">
        <v>61030</v>
      </c>
      <c r="G34" s="12">
        <v>8939</v>
      </c>
    </row>
    <row r="35" spans="1:7" x14ac:dyDescent="0.4">
      <c r="A35" s="4" t="s">
        <v>60</v>
      </c>
      <c r="B35" s="4">
        <v>815502677</v>
      </c>
      <c r="C35" s="28">
        <v>9044123782</v>
      </c>
      <c r="D35" s="30">
        <v>41667</v>
      </c>
      <c r="E35" s="10">
        <f t="shared" ca="1" si="4"/>
        <v>4</v>
      </c>
      <c r="F35" s="81">
        <v>74710</v>
      </c>
      <c r="G35" s="12">
        <v>3557</v>
      </c>
    </row>
    <row r="36" spans="1:7" x14ac:dyDescent="0.4">
      <c r="A36" s="4" t="s">
        <v>61</v>
      </c>
      <c r="B36" s="4">
        <v>300844762</v>
      </c>
      <c r="C36" s="28">
        <v>8118562583</v>
      </c>
      <c r="D36" s="30">
        <v>41688</v>
      </c>
      <c r="E36" s="10">
        <f t="shared" ca="1" si="4"/>
        <v>4</v>
      </c>
      <c r="F36" s="81">
        <v>68910</v>
      </c>
      <c r="G36" s="12">
        <v>-7988</v>
      </c>
    </row>
    <row r="37" spans="1:7" x14ac:dyDescent="0.4">
      <c r="A37" s="4" t="s">
        <v>64</v>
      </c>
      <c r="B37" s="4">
        <v>467786443</v>
      </c>
      <c r="C37" s="28">
        <v>6082775021</v>
      </c>
      <c r="D37" s="30">
        <v>41745</v>
      </c>
      <c r="E37" s="10">
        <f t="shared" ca="1" si="4"/>
        <v>4</v>
      </c>
      <c r="F37" s="81">
        <v>49810</v>
      </c>
      <c r="G37" s="12">
        <v>9243</v>
      </c>
    </row>
    <row r="38" spans="1:7" x14ac:dyDescent="0.4">
      <c r="A38" s="4" t="s">
        <v>67</v>
      </c>
      <c r="B38" s="4">
        <v>253036631</v>
      </c>
      <c r="C38" s="28">
        <v>4896379362</v>
      </c>
      <c r="D38" s="30">
        <v>38100</v>
      </c>
      <c r="E38" s="10">
        <f t="shared" ca="1" si="4"/>
        <v>14</v>
      </c>
      <c r="F38" s="81">
        <v>27180</v>
      </c>
      <c r="G38" s="12">
        <v>11997</v>
      </c>
    </row>
    <row r="39" spans="1:7" x14ac:dyDescent="0.4">
      <c r="A39" s="4" t="s">
        <v>68</v>
      </c>
      <c r="B39" s="4">
        <v>115647477</v>
      </c>
      <c r="C39" s="28">
        <v>5074061334</v>
      </c>
      <c r="D39" s="30">
        <v>38440</v>
      </c>
      <c r="E39" s="10">
        <f t="shared" ca="1" si="4"/>
        <v>13</v>
      </c>
      <c r="F39" s="81">
        <v>85880</v>
      </c>
      <c r="G39" s="12">
        <v>-5707</v>
      </c>
    </row>
    <row r="40" spans="1:7" x14ac:dyDescent="0.4">
      <c r="A40" s="4" t="s">
        <v>70</v>
      </c>
      <c r="B40" s="4">
        <v>234528319</v>
      </c>
      <c r="C40" s="28">
        <v>5634399317</v>
      </c>
      <c r="D40" s="30">
        <v>41366</v>
      </c>
      <c r="E40" s="10">
        <f t="shared" ca="1" si="4"/>
        <v>5</v>
      </c>
      <c r="F40" s="81">
        <v>38730</v>
      </c>
      <c r="G40" s="12">
        <v>5544</v>
      </c>
    </row>
    <row r="41" spans="1:7" x14ac:dyDescent="0.4">
      <c r="A41" s="4" t="s">
        <v>71</v>
      </c>
      <c r="B41" s="4">
        <v>245859024</v>
      </c>
      <c r="C41" s="28">
        <v>9031415575</v>
      </c>
      <c r="D41" s="30">
        <v>41384</v>
      </c>
      <c r="E41" s="10">
        <f t="shared" ca="1" si="4"/>
        <v>5</v>
      </c>
      <c r="F41" s="81">
        <v>23280</v>
      </c>
      <c r="G41" s="12">
        <v>4167</v>
      </c>
    </row>
    <row r="42" spans="1:7" x14ac:dyDescent="0.4">
      <c r="A42" s="4" t="s">
        <v>72</v>
      </c>
      <c r="B42" s="4">
        <v>726304928</v>
      </c>
      <c r="C42" s="28">
        <v>4108768151</v>
      </c>
      <c r="D42" s="30">
        <v>42143</v>
      </c>
      <c r="E42" s="10">
        <f t="shared" ca="1" si="4"/>
        <v>3</v>
      </c>
      <c r="F42" s="81">
        <v>31830</v>
      </c>
      <c r="G42" s="12">
        <v>5448</v>
      </c>
    </row>
    <row r="43" spans="1:7" x14ac:dyDescent="0.4">
      <c r="A43" s="4" t="s">
        <v>73</v>
      </c>
      <c r="B43" s="4">
        <v>858879800</v>
      </c>
      <c r="C43" s="28">
        <v>6034863317</v>
      </c>
      <c r="D43" s="30">
        <v>40680</v>
      </c>
      <c r="E43" s="10">
        <f t="shared" ca="1" si="4"/>
        <v>7</v>
      </c>
      <c r="F43" s="81">
        <v>74670</v>
      </c>
      <c r="G43" s="12">
        <v>9408</v>
      </c>
    </row>
    <row r="44" spans="1:7" x14ac:dyDescent="0.4">
      <c r="A44" s="4" t="s">
        <v>74</v>
      </c>
      <c r="B44" s="4">
        <v>935117545</v>
      </c>
      <c r="C44" s="28">
        <v>8789357101</v>
      </c>
      <c r="D44" s="30">
        <v>40307</v>
      </c>
      <c r="E44" s="10">
        <f t="shared" ca="1" si="4"/>
        <v>8</v>
      </c>
      <c r="F44" s="81">
        <v>31910</v>
      </c>
      <c r="G44" s="12">
        <v>-2519</v>
      </c>
    </row>
    <row r="45" spans="1:7" x14ac:dyDescent="0.4">
      <c r="A45" s="4" t="s">
        <v>75</v>
      </c>
      <c r="B45" s="4">
        <v>861362741</v>
      </c>
      <c r="C45" s="28">
        <v>8046708173</v>
      </c>
      <c r="D45" s="30">
        <v>41402</v>
      </c>
      <c r="E45" s="10">
        <f t="shared" ca="1" si="4"/>
        <v>5</v>
      </c>
      <c r="F45" s="81">
        <v>82120</v>
      </c>
      <c r="G45" s="12">
        <v>-3481</v>
      </c>
    </row>
    <row r="46" spans="1:7" x14ac:dyDescent="0.4">
      <c r="A46" s="4" t="s">
        <v>76</v>
      </c>
      <c r="B46" s="4">
        <v>697692818</v>
      </c>
      <c r="C46" s="28">
        <v>7237147871</v>
      </c>
      <c r="D46" s="30">
        <v>41412</v>
      </c>
      <c r="E46" s="10">
        <f t="shared" ca="1" si="4"/>
        <v>5</v>
      </c>
      <c r="F46" s="81">
        <v>77580</v>
      </c>
      <c r="G46" s="12">
        <v>4508</v>
      </c>
    </row>
    <row r="47" spans="1:7" x14ac:dyDescent="0.4">
      <c r="A47" s="4" t="s">
        <v>79</v>
      </c>
      <c r="B47" s="4">
        <v>395184323</v>
      </c>
      <c r="C47" s="28">
        <v>7019302668</v>
      </c>
      <c r="D47" s="30">
        <v>38110</v>
      </c>
      <c r="E47" s="10">
        <f t="shared" ca="1" si="4"/>
        <v>14</v>
      </c>
      <c r="F47" s="81">
        <v>28650</v>
      </c>
      <c r="G47" s="12">
        <v>10792</v>
      </c>
    </row>
    <row r="48" spans="1:7" x14ac:dyDescent="0.4">
      <c r="A48" s="4" t="s">
        <v>81</v>
      </c>
      <c r="B48" s="4">
        <v>955068981</v>
      </c>
      <c r="C48" s="28">
        <v>7946834366</v>
      </c>
      <c r="D48" s="30">
        <v>37057</v>
      </c>
      <c r="E48" s="11">
        <f t="shared" ca="1" si="4"/>
        <v>17</v>
      </c>
      <c r="F48" s="81">
        <v>34780</v>
      </c>
      <c r="G48" s="12">
        <v>641</v>
      </c>
    </row>
    <row r="49" spans="1:7" x14ac:dyDescent="0.4">
      <c r="A49" s="4" t="s">
        <v>82</v>
      </c>
      <c r="B49" s="4">
        <v>978778023</v>
      </c>
      <c r="C49" s="28">
        <v>2071272801</v>
      </c>
      <c r="D49" s="30">
        <v>38877</v>
      </c>
      <c r="E49" s="10">
        <f t="shared" ca="1" si="4"/>
        <v>12</v>
      </c>
      <c r="F49" s="81">
        <v>87280</v>
      </c>
      <c r="G49" s="12">
        <v>-63</v>
      </c>
    </row>
    <row r="50" spans="1:7" x14ac:dyDescent="0.4">
      <c r="A50" s="4" t="s">
        <v>83</v>
      </c>
      <c r="B50" s="4">
        <v>770106667</v>
      </c>
      <c r="C50" s="28">
        <v>2562899518</v>
      </c>
      <c r="D50" s="30">
        <v>42183</v>
      </c>
      <c r="E50" s="10">
        <f t="shared" ca="1" si="4"/>
        <v>3</v>
      </c>
      <c r="F50" s="81">
        <v>71150</v>
      </c>
      <c r="G50" s="12">
        <v>8809</v>
      </c>
    </row>
    <row r="51" spans="1:7" x14ac:dyDescent="0.4">
      <c r="A51" s="4" t="s">
        <v>85</v>
      </c>
      <c r="B51" s="4">
        <v>676336314</v>
      </c>
      <c r="C51" s="28">
        <v>7068893122</v>
      </c>
      <c r="D51" s="30">
        <v>40046</v>
      </c>
      <c r="E51" s="10">
        <f t="shared" ca="1" si="4"/>
        <v>8</v>
      </c>
      <c r="F51" s="81">
        <v>40920</v>
      </c>
      <c r="G51" s="12">
        <v>-5043</v>
      </c>
    </row>
    <row r="52" spans="1:7" x14ac:dyDescent="0.4">
      <c r="A52" s="4" t="s">
        <v>88</v>
      </c>
      <c r="B52" s="4">
        <v>121080969</v>
      </c>
      <c r="C52" s="28">
        <v>2311670290</v>
      </c>
      <c r="D52" s="30">
        <v>41177</v>
      </c>
      <c r="E52" s="10">
        <f t="shared" ca="1" si="4"/>
        <v>5</v>
      </c>
      <c r="F52" s="81">
        <v>41490</v>
      </c>
      <c r="G52" s="12">
        <v>8452</v>
      </c>
    </row>
    <row r="53" spans="1:7" x14ac:dyDescent="0.4">
      <c r="A53" s="4" t="s">
        <v>89</v>
      </c>
      <c r="B53" s="4">
        <v>297187760</v>
      </c>
      <c r="C53" s="28">
        <v>7084485403</v>
      </c>
      <c r="D53" s="30">
        <v>41924</v>
      </c>
      <c r="E53" s="10">
        <f t="shared" ca="1" si="4"/>
        <v>3</v>
      </c>
      <c r="F53" s="81">
        <v>85920</v>
      </c>
      <c r="G53" s="12">
        <v>326</v>
      </c>
    </row>
    <row r="54" spans="1:7" x14ac:dyDescent="0.4">
      <c r="A54" s="4" t="s">
        <v>90</v>
      </c>
      <c r="B54" s="4">
        <v>450223528</v>
      </c>
      <c r="C54" s="28">
        <v>7744893991</v>
      </c>
      <c r="D54" s="30">
        <v>42292</v>
      </c>
      <c r="E54" s="10">
        <f t="shared" ca="1" si="4"/>
        <v>2</v>
      </c>
      <c r="F54" s="81">
        <v>71670</v>
      </c>
      <c r="G54" s="12">
        <v>8600</v>
      </c>
    </row>
    <row r="55" spans="1:7" x14ac:dyDescent="0.4">
      <c r="A55" s="4" t="s">
        <v>91</v>
      </c>
      <c r="B55" s="4">
        <v>430556712</v>
      </c>
      <c r="C55" s="28">
        <v>9052897116</v>
      </c>
      <c r="D55" s="30">
        <v>40471</v>
      </c>
      <c r="E55" s="10">
        <f t="shared" ca="1" si="4"/>
        <v>7</v>
      </c>
      <c r="F55" s="81">
        <v>67890</v>
      </c>
      <c r="G55" s="12">
        <v>11411</v>
      </c>
    </row>
    <row r="56" spans="1:7" x14ac:dyDescent="0.4">
      <c r="A56" s="4" t="s">
        <v>93</v>
      </c>
      <c r="B56" s="4">
        <v>615411673</v>
      </c>
      <c r="C56" s="28">
        <v>9468072156</v>
      </c>
      <c r="D56" s="30">
        <v>38268</v>
      </c>
      <c r="E56" s="10">
        <f t="shared" ca="1" si="4"/>
        <v>13</v>
      </c>
      <c r="F56" s="81">
        <v>62790</v>
      </c>
      <c r="G56" s="12">
        <v>-8812</v>
      </c>
    </row>
    <row r="57" spans="1:7" x14ac:dyDescent="0.4">
      <c r="A57" s="4" t="s">
        <v>97</v>
      </c>
      <c r="B57" s="4">
        <v>763936416</v>
      </c>
      <c r="C57" s="28">
        <v>5015622502</v>
      </c>
      <c r="D57" s="30">
        <v>41593</v>
      </c>
      <c r="E57" s="10">
        <f t="shared" ca="1" si="4"/>
        <v>4</v>
      </c>
      <c r="F57" s="81">
        <v>77820</v>
      </c>
      <c r="G57" s="12">
        <v>-683</v>
      </c>
    </row>
    <row r="58" spans="1:7" x14ac:dyDescent="0.4">
      <c r="A58" s="4" t="s">
        <v>46</v>
      </c>
      <c r="B58" s="4">
        <v>948094005</v>
      </c>
      <c r="C58" s="28">
        <v>8024501913</v>
      </c>
      <c r="D58" s="30">
        <v>40281</v>
      </c>
      <c r="E58" s="10">
        <f t="shared" ca="1" si="4"/>
        <v>8</v>
      </c>
      <c r="F58" s="81">
        <v>66580</v>
      </c>
      <c r="G58" s="12">
        <v>3877</v>
      </c>
    </row>
    <row r="59" spans="1:7" x14ac:dyDescent="0.4">
      <c r="A59" s="4" t="s">
        <v>52</v>
      </c>
      <c r="B59" s="4">
        <v>913856393</v>
      </c>
      <c r="C59" s="28">
        <v>9076660270</v>
      </c>
      <c r="D59" s="30">
        <v>37869</v>
      </c>
      <c r="E59" s="10">
        <f t="shared" ca="1" si="4"/>
        <v>14</v>
      </c>
      <c r="F59" s="81">
        <v>76690</v>
      </c>
      <c r="G59" s="12">
        <v>11038</v>
      </c>
    </row>
    <row r="60" spans="1:7" x14ac:dyDescent="0.4">
      <c r="A60" s="4" t="s">
        <v>45</v>
      </c>
      <c r="B60" s="4">
        <v>482807587</v>
      </c>
      <c r="C60" s="28">
        <v>3719380470</v>
      </c>
      <c r="D60" s="30">
        <v>39843</v>
      </c>
      <c r="E60" s="10">
        <f t="shared" ca="1" si="4"/>
        <v>9</v>
      </c>
      <c r="F60" s="81">
        <v>60830</v>
      </c>
      <c r="G60" s="12">
        <v>713</v>
      </c>
    </row>
    <row r="61" spans="1:7" x14ac:dyDescent="0.4">
      <c r="A61" s="4" t="s">
        <v>47</v>
      </c>
      <c r="B61" s="4">
        <v>321743925</v>
      </c>
      <c r="C61" s="28">
        <v>3023056665</v>
      </c>
      <c r="D61" s="30">
        <v>37352</v>
      </c>
      <c r="E61" s="10">
        <f t="shared" ca="1" si="4"/>
        <v>16</v>
      </c>
      <c r="F61" s="81">
        <v>75150</v>
      </c>
      <c r="G61" s="12">
        <v>-946</v>
      </c>
    </row>
    <row r="62" spans="1:7" x14ac:dyDescent="0.4">
      <c r="A62" s="4" t="s">
        <v>48</v>
      </c>
      <c r="B62" s="4">
        <v>635620900</v>
      </c>
      <c r="C62" s="28">
        <v>2919626791</v>
      </c>
      <c r="D62" s="30">
        <v>38496</v>
      </c>
      <c r="E62" s="10">
        <f t="shared" ca="1" si="4"/>
        <v>13</v>
      </c>
      <c r="F62" s="81">
        <v>30780</v>
      </c>
      <c r="G62" s="12">
        <v>2543</v>
      </c>
    </row>
    <row r="63" spans="1:7" x14ac:dyDescent="0.4">
      <c r="A63" s="5" t="s">
        <v>49</v>
      </c>
      <c r="B63" s="5">
        <v>671693467</v>
      </c>
      <c r="C63" s="28">
        <v>4066923742</v>
      </c>
      <c r="D63" s="30">
        <v>39234</v>
      </c>
      <c r="E63" s="10">
        <f t="shared" ca="1" si="4"/>
        <v>11</v>
      </c>
      <c r="F63" s="81">
        <v>49350</v>
      </c>
      <c r="G63" s="12">
        <v>-6919</v>
      </c>
    </row>
    <row r="64" spans="1:7" x14ac:dyDescent="0.4">
      <c r="A64" s="4" t="s">
        <v>50</v>
      </c>
      <c r="B64" s="4">
        <v>289531278</v>
      </c>
      <c r="C64" s="28">
        <v>8639106691</v>
      </c>
      <c r="D64" s="30">
        <v>42228</v>
      </c>
      <c r="E64" s="10">
        <f t="shared" ca="1" si="4"/>
        <v>2</v>
      </c>
      <c r="F64" s="81">
        <v>79760</v>
      </c>
      <c r="G64" s="12">
        <v>5827</v>
      </c>
    </row>
    <row r="65" spans="1:7" x14ac:dyDescent="0.4">
      <c r="A65" s="4" t="s">
        <v>51</v>
      </c>
      <c r="B65" s="4">
        <v>122460755</v>
      </c>
      <c r="C65" s="28">
        <v>2045534234</v>
      </c>
      <c r="D65" s="30">
        <v>37856</v>
      </c>
      <c r="E65" s="10">
        <f t="shared" ca="1" si="4"/>
        <v>14</v>
      </c>
      <c r="F65" s="81">
        <v>74840</v>
      </c>
      <c r="G65" s="12">
        <v>6786</v>
      </c>
    </row>
    <row r="66" spans="1:7" x14ac:dyDescent="0.4">
      <c r="A66" s="5" t="s">
        <v>53</v>
      </c>
      <c r="B66" s="5">
        <v>909276755</v>
      </c>
      <c r="C66" s="28">
        <v>7806430314</v>
      </c>
      <c r="D66" s="30">
        <v>40796</v>
      </c>
      <c r="E66" s="10">
        <f t="shared" ref="E66:E69" ca="1" si="5">DATEDIF(D66,TODAY(),"Y")</f>
        <v>6</v>
      </c>
      <c r="F66" s="81">
        <v>58290</v>
      </c>
      <c r="G66" s="12">
        <v>582</v>
      </c>
    </row>
    <row r="67" spans="1:7" x14ac:dyDescent="0.4">
      <c r="A67" s="5" t="s">
        <v>54</v>
      </c>
      <c r="B67" s="5">
        <v>562586344</v>
      </c>
      <c r="C67" s="28">
        <v>8054397688</v>
      </c>
      <c r="D67" s="30">
        <v>40121</v>
      </c>
      <c r="E67" s="10">
        <f t="shared" ca="1" si="5"/>
        <v>8</v>
      </c>
      <c r="F67" s="81">
        <v>85300</v>
      </c>
      <c r="G67" s="12">
        <v>7380</v>
      </c>
    </row>
    <row r="68" spans="1:7" x14ac:dyDescent="0.4">
      <c r="A68" s="4" t="s">
        <v>55</v>
      </c>
      <c r="B68" s="4">
        <v>347070945</v>
      </c>
      <c r="C68" s="28">
        <v>2542720147</v>
      </c>
      <c r="D68" s="30">
        <v>37235</v>
      </c>
      <c r="E68" s="10">
        <f t="shared" ca="1" si="5"/>
        <v>16</v>
      </c>
      <c r="F68" s="81">
        <v>72090</v>
      </c>
      <c r="G68" s="12">
        <v>-4299</v>
      </c>
    </row>
    <row r="69" spans="1:7" x14ac:dyDescent="0.4">
      <c r="A69" s="4" t="s">
        <v>56</v>
      </c>
      <c r="B69" s="4">
        <v>672669044</v>
      </c>
      <c r="C69" s="28">
        <v>4029205501</v>
      </c>
      <c r="D69" s="30">
        <v>40161</v>
      </c>
      <c r="E69" s="10">
        <f t="shared" ca="1" si="5"/>
        <v>8</v>
      </c>
      <c r="F69" s="81">
        <v>37670</v>
      </c>
      <c r="G69" s="12">
        <v>5473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66"/>
  </sheetPr>
  <dimension ref="A1:T69"/>
  <sheetViews>
    <sheetView zoomScale="130" zoomScaleNormal="130" workbookViewId="0"/>
  </sheetViews>
  <sheetFormatPr defaultColWidth="9.15234375" defaultRowHeight="14.6" x14ac:dyDescent="0.4"/>
  <cols>
    <col min="1" max="1" width="17.53515625" style="28" bestFit="1" customWidth="1"/>
    <col min="2" max="2" width="11.23046875" style="30" bestFit="1" customWidth="1"/>
    <col min="3" max="3" width="11.23046875" style="28" bestFit="1" customWidth="1"/>
    <col min="4" max="4" width="10.84375" style="88" customWidth="1"/>
    <col min="5" max="5" width="10.84375" style="29" customWidth="1"/>
    <col min="6" max="7" width="11.4609375" style="29" customWidth="1"/>
    <col min="8" max="8" width="11.15234375" style="29" customWidth="1"/>
    <col min="9" max="9" width="9.23046875" style="29" customWidth="1"/>
    <col min="10" max="10" width="8.84375" style="29"/>
    <col min="11" max="12" width="12.23046875" style="28" customWidth="1"/>
    <col min="13" max="13" width="12.15234375" style="28" customWidth="1"/>
    <col min="14" max="14" width="8.84375" style="29"/>
    <col min="15" max="15" width="8.84375" style="29" customWidth="1"/>
    <col min="16" max="20" width="8.84375" style="29"/>
    <col min="21" max="16384" width="9.15234375" style="28"/>
  </cols>
  <sheetData>
    <row r="1" spans="1:20" ht="29.15" x14ac:dyDescent="0.4">
      <c r="A1" s="85" t="s">
        <v>110</v>
      </c>
      <c r="B1" s="84" t="s">
        <v>113</v>
      </c>
      <c r="C1" s="13" t="s">
        <v>114</v>
      </c>
      <c r="D1" s="86" t="s">
        <v>115</v>
      </c>
      <c r="E1" s="14" t="s">
        <v>116</v>
      </c>
      <c r="H1" s="14" t="s">
        <v>833</v>
      </c>
      <c r="K1" s="13" t="s">
        <v>117</v>
      </c>
      <c r="L1" s="14" t="s">
        <v>118</v>
      </c>
      <c r="M1" s="14" t="s">
        <v>119</v>
      </c>
      <c r="N1" s="28"/>
      <c r="O1" s="28"/>
      <c r="P1" s="28"/>
      <c r="Q1" s="28"/>
      <c r="R1" s="28"/>
      <c r="S1" s="28"/>
      <c r="T1" s="28"/>
    </row>
    <row r="2" spans="1:20" x14ac:dyDescent="0.4">
      <c r="A2" s="4" t="s">
        <v>27</v>
      </c>
      <c r="B2" s="82">
        <f>32207+(3*364)</f>
        <v>33299</v>
      </c>
      <c r="C2" s="82">
        <f>42019+(3*364)</f>
        <v>43111</v>
      </c>
      <c r="D2" s="87">
        <f t="shared" ref="D2:D33" si="0">DATEDIF(B2,C2,"y")</f>
        <v>26</v>
      </c>
      <c r="E2" s="10">
        <f t="shared" ref="E2:E33" ca="1" si="1">DATEDIF(C2,TODAY(),"Y")</f>
        <v>0</v>
      </c>
      <c r="F2" s="10"/>
      <c r="G2" s="10"/>
      <c r="H2" s="82">
        <v>41956</v>
      </c>
      <c r="I2" s="10"/>
      <c r="K2" s="31">
        <v>0.30694444444444446</v>
      </c>
      <c r="L2" s="31">
        <v>0.36180555555555555</v>
      </c>
      <c r="M2" s="31">
        <f t="shared" ref="M2:M23" si="2">L2-K2</f>
        <v>5.4861111111111083E-2</v>
      </c>
      <c r="N2" s="28"/>
      <c r="O2" s="28"/>
      <c r="P2" s="28"/>
      <c r="Q2" s="28"/>
      <c r="R2" s="28"/>
      <c r="S2" s="28"/>
      <c r="T2" s="28"/>
    </row>
    <row r="3" spans="1:20" x14ac:dyDescent="0.4">
      <c r="A3" s="4" t="s">
        <v>24</v>
      </c>
      <c r="B3" s="82">
        <f>32444+(3*364)</f>
        <v>33536</v>
      </c>
      <c r="C3" s="82">
        <f>41107+(3*364)</f>
        <v>42199</v>
      </c>
      <c r="D3" s="87">
        <f t="shared" si="0"/>
        <v>23</v>
      </c>
      <c r="E3" s="10">
        <f t="shared" ca="1" si="1"/>
        <v>3</v>
      </c>
      <c r="F3" s="10"/>
      <c r="G3" s="10"/>
      <c r="H3" s="82">
        <v>41977</v>
      </c>
      <c r="I3" s="10"/>
      <c r="K3" s="31">
        <v>0.34513888888888888</v>
      </c>
      <c r="L3" s="31">
        <v>0.3979166666666667</v>
      </c>
      <c r="M3" s="31">
        <f t="shared" si="2"/>
        <v>5.2777777777777812E-2</v>
      </c>
      <c r="N3" s="28"/>
      <c r="O3" s="28"/>
      <c r="P3" s="28"/>
      <c r="Q3" s="28"/>
      <c r="R3" s="28"/>
      <c r="S3" s="28"/>
      <c r="T3" s="28"/>
    </row>
    <row r="4" spans="1:20" x14ac:dyDescent="0.4">
      <c r="A4" s="4" t="s">
        <v>96</v>
      </c>
      <c r="B4" s="82">
        <f>26861+(3*364)</f>
        <v>27953</v>
      </c>
      <c r="C4" s="82">
        <f>40041+(3*364)</f>
        <v>41133</v>
      </c>
      <c r="D4" s="87">
        <f t="shared" si="0"/>
        <v>36</v>
      </c>
      <c r="E4" s="10">
        <f t="shared" ca="1" si="1"/>
        <v>5</v>
      </c>
      <c r="F4" s="10"/>
      <c r="G4" s="10"/>
      <c r="H4" s="82">
        <v>41977</v>
      </c>
      <c r="I4" s="10"/>
      <c r="K4" s="31">
        <v>0.40138888888888891</v>
      </c>
      <c r="L4" s="31">
        <v>0.41180555555555559</v>
      </c>
      <c r="M4" s="31">
        <f t="shared" si="2"/>
        <v>1.0416666666666685E-2</v>
      </c>
      <c r="N4" s="28"/>
      <c r="O4" s="28"/>
      <c r="P4" s="28"/>
      <c r="Q4" s="28"/>
      <c r="R4" s="28"/>
      <c r="S4" s="28"/>
      <c r="T4" s="28"/>
    </row>
    <row r="5" spans="1:20" x14ac:dyDescent="0.4">
      <c r="A5" s="5" t="s">
        <v>53</v>
      </c>
      <c r="B5" s="82">
        <f>33021+(3*364)</f>
        <v>34113</v>
      </c>
      <c r="C5" s="82">
        <f>40705+(3*364)</f>
        <v>41797</v>
      </c>
      <c r="D5" s="87">
        <f t="shared" si="0"/>
        <v>21</v>
      </c>
      <c r="E5" s="10">
        <f t="shared" ca="1" si="1"/>
        <v>4</v>
      </c>
      <c r="F5" s="10"/>
      <c r="G5" s="10"/>
      <c r="H5" s="82">
        <v>41984</v>
      </c>
      <c r="I5" s="10"/>
      <c r="K5" s="31">
        <v>0.40208333333333335</v>
      </c>
      <c r="L5" s="31">
        <v>0.43194444444444446</v>
      </c>
      <c r="M5" s="31">
        <f t="shared" si="2"/>
        <v>2.9861111111111116E-2</v>
      </c>
      <c r="N5" s="28"/>
      <c r="O5" s="28"/>
      <c r="P5" s="28"/>
      <c r="Q5" s="28"/>
      <c r="R5" s="28"/>
      <c r="S5" s="28"/>
      <c r="T5" s="28"/>
    </row>
    <row r="6" spans="1:20" x14ac:dyDescent="0.4">
      <c r="A6" s="4" t="s">
        <v>846</v>
      </c>
      <c r="B6" s="82">
        <f>26814+(3*364)</f>
        <v>27906</v>
      </c>
      <c r="C6" s="82">
        <f>37620+(3*364)</f>
        <v>38712</v>
      </c>
      <c r="D6" s="87">
        <f t="shared" si="0"/>
        <v>29</v>
      </c>
      <c r="E6" s="10">
        <f t="shared" ca="1" si="1"/>
        <v>12</v>
      </c>
      <c r="F6" s="10"/>
      <c r="G6" s="10"/>
      <c r="H6" s="82">
        <v>42010</v>
      </c>
      <c r="I6" s="10"/>
      <c r="K6" s="31">
        <v>0.44583333333333336</v>
      </c>
      <c r="L6" s="31">
        <v>0.4826388888888889</v>
      </c>
      <c r="M6" s="31">
        <f t="shared" si="2"/>
        <v>3.6805555555555536E-2</v>
      </c>
      <c r="N6" s="28"/>
      <c r="O6" s="28"/>
      <c r="P6" s="28"/>
      <c r="Q6" s="28"/>
      <c r="R6" s="28"/>
      <c r="S6" s="28"/>
      <c r="T6" s="28"/>
    </row>
    <row r="7" spans="1:20" x14ac:dyDescent="0.4">
      <c r="A7" s="5" t="s">
        <v>49</v>
      </c>
      <c r="B7" s="82">
        <f>29223+(3*364)</f>
        <v>30315</v>
      </c>
      <c r="C7" s="82">
        <f>39143+(3*364)</f>
        <v>40235</v>
      </c>
      <c r="D7" s="87">
        <f t="shared" si="0"/>
        <v>27</v>
      </c>
      <c r="E7" s="10">
        <f t="shared" ca="1" si="1"/>
        <v>8</v>
      </c>
      <c r="F7" s="10"/>
      <c r="G7" s="10"/>
      <c r="H7" s="82">
        <v>42022</v>
      </c>
      <c r="I7" s="10"/>
      <c r="K7" s="31">
        <v>0.46666666666666667</v>
      </c>
      <c r="L7" s="31">
        <v>0.48958333333333337</v>
      </c>
      <c r="M7" s="31">
        <f t="shared" si="2"/>
        <v>2.2916666666666696E-2</v>
      </c>
      <c r="N7" s="28"/>
      <c r="O7" s="28"/>
      <c r="P7" s="28"/>
      <c r="Q7" s="28"/>
      <c r="R7" s="28"/>
      <c r="S7" s="28"/>
      <c r="T7" s="28"/>
    </row>
    <row r="8" spans="1:20" x14ac:dyDescent="0.4">
      <c r="A8" s="4" t="s">
        <v>86</v>
      </c>
      <c r="B8" s="82">
        <f>22057+(3*364)</f>
        <v>23149</v>
      </c>
      <c r="C8" s="82">
        <f>37039+(3*364)</f>
        <v>38131</v>
      </c>
      <c r="D8" s="87">
        <f t="shared" si="0"/>
        <v>41</v>
      </c>
      <c r="E8" s="10">
        <f t="shared" ca="1" si="1"/>
        <v>14</v>
      </c>
      <c r="F8" s="10"/>
      <c r="G8" s="10"/>
      <c r="H8" s="82">
        <v>42028</v>
      </c>
      <c r="I8" s="10"/>
      <c r="K8" s="31">
        <v>0.47430555555555559</v>
      </c>
      <c r="L8" s="31">
        <v>0.49444444444444446</v>
      </c>
      <c r="M8" s="31">
        <f t="shared" si="2"/>
        <v>2.0138888888888873E-2</v>
      </c>
      <c r="N8" s="28"/>
      <c r="O8" s="28"/>
      <c r="P8" s="28"/>
      <c r="Q8" s="28"/>
      <c r="R8" s="28"/>
      <c r="S8" s="28"/>
      <c r="T8" s="28"/>
    </row>
    <row r="9" spans="1:20" x14ac:dyDescent="0.4">
      <c r="A9" s="4" t="s">
        <v>33</v>
      </c>
      <c r="B9" s="82">
        <f>30165+(3*364)</f>
        <v>31257</v>
      </c>
      <c r="C9" s="82">
        <f>41201+(3*364)</f>
        <v>42293</v>
      </c>
      <c r="D9" s="87">
        <f t="shared" si="0"/>
        <v>30</v>
      </c>
      <c r="E9" s="10">
        <f t="shared" ca="1" si="1"/>
        <v>2</v>
      </c>
      <c r="F9" s="10"/>
      <c r="G9" s="10"/>
      <c r="H9" s="82">
        <v>42049</v>
      </c>
      <c r="I9" s="10"/>
      <c r="K9" s="31">
        <v>0.48333333333333334</v>
      </c>
      <c r="L9" s="31">
        <v>0.53680555555555554</v>
      </c>
      <c r="M9" s="31">
        <f t="shared" si="2"/>
        <v>5.3472222222222199E-2</v>
      </c>
      <c r="N9" s="28"/>
      <c r="O9" s="28"/>
      <c r="P9" s="28"/>
      <c r="Q9" s="28"/>
      <c r="R9" s="28"/>
      <c r="S9" s="28"/>
      <c r="T9" s="28"/>
    </row>
    <row r="10" spans="1:20" x14ac:dyDescent="0.4">
      <c r="A10" s="5" t="s">
        <v>43</v>
      </c>
      <c r="B10" s="82">
        <f>25566+(3*364)</f>
        <v>26658</v>
      </c>
      <c r="C10" s="82">
        <f>40148+(3*364)</f>
        <v>41240</v>
      </c>
      <c r="D10" s="87">
        <f t="shared" si="0"/>
        <v>39</v>
      </c>
      <c r="E10" s="10">
        <f t="shared" ca="1" si="1"/>
        <v>5</v>
      </c>
      <c r="F10" s="10"/>
      <c r="G10" s="10"/>
      <c r="H10" s="82">
        <v>42074</v>
      </c>
      <c r="I10" s="10"/>
      <c r="K10" s="31">
        <v>0.49444444444444446</v>
      </c>
      <c r="L10" s="31">
        <v>0.54236111111111118</v>
      </c>
      <c r="M10" s="31">
        <f t="shared" si="2"/>
        <v>4.7916666666666718E-2</v>
      </c>
      <c r="N10" s="28"/>
      <c r="O10" s="28"/>
      <c r="P10" s="28"/>
      <c r="Q10" s="28"/>
      <c r="R10" s="28"/>
      <c r="S10" s="28"/>
      <c r="T10" s="28"/>
    </row>
    <row r="11" spans="1:20" x14ac:dyDescent="0.4">
      <c r="A11" s="4" t="s">
        <v>76</v>
      </c>
      <c r="B11" s="82">
        <f>26998+(3*364)</f>
        <v>28090</v>
      </c>
      <c r="C11" s="82">
        <f>41321+(3*364)</f>
        <v>42413</v>
      </c>
      <c r="D11" s="87">
        <f t="shared" si="0"/>
        <v>39</v>
      </c>
      <c r="E11" s="10">
        <f t="shared" ca="1" si="1"/>
        <v>2</v>
      </c>
      <c r="F11" s="10"/>
      <c r="G11" s="10"/>
      <c r="H11" s="82">
        <v>42142</v>
      </c>
      <c r="I11" s="10"/>
      <c r="K11" s="31">
        <v>0.49513888888888891</v>
      </c>
      <c r="L11" s="31">
        <v>0.54583333333333339</v>
      </c>
      <c r="M11" s="31">
        <f t="shared" si="2"/>
        <v>5.0694444444444486E-2</v>
      </c>
      <c r="N11" s="28"/>
      <c r="O11" s="28"/>
      <c r="P11" s="28"/>
      <c r="Q11" s="28"/>
      <c r="R11" s="28"/>
      <c r="S11" s="28"/>
      <c r="T11" s="28"/>
    </row>
    <row r="12" spans="1:20" x14ac:dyDescent="0.4">
      <c r="A12" s="4" t="s">
        <v>847</v>
      </c>
      <c r="B12" s="82">
        <f>30774+(3*364)</f>
        <v>31866</v>
      </c>
      <c r="C12" s="82">
        <f>41502+(3*364)</f>
        <v>42594</v>
      </c>
      <c r="D12" s="87">
        <f t="shared" si="0"/>
        <v>29</v>
      </c>
      <c r="E12" s="10">
        <f t="shared" ca="1" si="1"/>
        <v>1</v>
      </c>
      <c r="F12" s="10"/>
      <c r="G12" s="10"/>
      <c r="H12" s="82">
        <v>42218</v>
      </c>
      <c r="I12" s="10"/>
      <c r="K12" s="31">
        <v>0.51388888888888895</v>
      </c>
      <c r="L12" s="31">
        <v>0.58472222222222225</v>
      </c>
      <c r="M12" s="31">
        <f t="shared" si="2"/>
        <v>7.0833333333333304E-2</v>
      </c>
      <c r="N12" s="28"/>
      <c r="O12" s="28"/>
      <c r="P12" s="28"/>
      <c r="Q12" s="28"/>
      <c r="R12" s="28"/>
      <c r="S12" s="28"/>
      <c r="T12" s="28"/>
    </row>
    <row r="13" spans="1:20" x14ac:dyDescent="0.4">
      <c r="A13" s="4" t="s">
        <v>59</v>
      </c>
      <c r="B13" s="82">
        <f>28620+(3*364)</f>
        <v>29712</v>
      </c>
      <c r="C13" s="82">
        <f>37215+(3*364)</f>
        <v>38307</v>
      </c>
      <c r="D13" s="87">
        <f t="shared" si="0"/>
        <v>23</v>
      </c>
      <c r="E13" s="10">
        <f t="shared" ca="1" si="1"/>
        <v>13</v>
      </c>
      <c r="F13" s="10"/>
      <c r="G13" s="10"/>
      <c r="H13" s="82">
        <v>42252</v>
      </c>
      <c r="I13" s="10"/>
      <c r="K13" s="31">
        <v>0.51388888888888895</v>
      </c>
      <c r="L13" s="31">
        <v>0.60486111111111118</v>
      </c>
      <c r="M13" s="31">
        <f t="shared" si="2"/>
        <v>9.0972222222222232E-2</v>
      </c>
      <c r="N13" s="28"/>
      <c r="O13" s="28"/>
      <c r="P13" s="28"/>
      <c r="Q13" s="28"/>
      <c r="R13" s="28"/>
      <c r="S13" s="28"/>
      <c r="T13" s="28"/>
    </row>
    <row r="14" spans="1:20" x14ac:dyDescent="0.4">
      <c r="A14" s="4" t="s">
        <v>91</v>
      </c>
      <c r="B14" s="82">
        <f>26683+(3*364)</f>
        <v>27775</v>
      </c>
      <c r="C14" s="82">
        <f>40380+(3*364)</f>
        <v>41472</v>
      </c>
      <c r="D14" s="87">
        <f t="shared" si="0"/>
        <v>37</v>
      </c>
      <c r="E14" s="10">
        <f t="shared" ca="1" si="1"/>
        <v>5</v>
      </c>
      <c r="F14" s="10"/>
      <c r="G14" s="10"/>
      <c r="H14" s="82">
        <v>42253</v>
      </c>
      <c r="I14" s="10"/>
      <c r="K14" s="31">
        <v>0.54791666666666672</v>
      </c>
      <c r="L14" s="31">
        <v>0.60972222222222228</v>
      </c>
      <c r="M14" s="31">
        <f t="shared" si="2"/>
        <v>6.1805555555555558E-2</v>
      </c>
      <c r="N14" s="28"/>
      <c r="O14" s="28"/>
      <c r="P14" s="28"/>
      <c r="Q14" s="28"/>
      <c r="R14" s="28"/>
      <c r="S14" s="28"/>
      <c r="T14" s="28"/>
    </row>
    <row r="15" spans="1:20" x14ac:dyDescent="0.4">
      <c r="A15" s="4" t="s">
        <v>93</v>
      </c>
      <c r="B15" s="82">
        <f>27368+(3*364)</f>
        <v>28460</v>
      </c>
      <c r="C15" s="82">
        <f>38177+(3*364)</f>
        <v>39269</v>
      </c>
      <c r="D15" s="87">
        <f t="shared" si="0"/>
        <v>29</v>
      </c>
      <c r="E15" s="10">
        <f t="shared" ca="1" si="1"/>
        <v>11</v>
      </c>
      <c r="F15" s="10"/>
      <c r="G15" s="10"/>
      <c r="H15" s="82">
        <v>42254</v>
      </c>
      <c r="I15" s="10"/>
      <c r="K15" s="31">
        <v>0.56666666666666665</v>
      </c>
      <c r="L15" s="31">
        <v>0.61458333333333337</v>
      </c>
      <c r="M15" s="31">
        <f t="shared" si="2"/>
        <v>4.7916666666666718E-2</v>
      </c>
      <c r="N15" s="28"/>
      <c r="O15" s="28"/>
      <c r="P15" s="28"/>
      <c r="Q15" s="28"/>
      <c r="R15" s="28"/>
      <c r="S15" s="28"/>
      <c r="T15" s="28"/>
    </row>
    <row r="16" spans="1:20" x14ac:dyDescent="0.4">
      <c r="A16" s="4" t="s">
        <v>74</v>
      </c>
      <c r="B16" s="82">
        <f>26261+(3*364)</f>
        <v>27353</v>
      </c>
      <c r="C16" s="82">
        <f>40216+(3*364)</f>
        <v>41308</v>
      </c>
      <c r="D16" s="87">
        <f t="shared" si="0"/>
        <v>38</v>
      </c>
      <c r="E16" s="10">
        <f t="shared" ca="1" si="1"/>
        <v>5</v>
      </c>
      <c r="F16" s="10"/>
      <c r="G16" s="10"/>
      <c r="H16" s="10"/>
      <c r="I16" s="10"/>
      <c r="K16" s="31">
        <v>0.57708333333333339</v>
      </c>
      <c r="L16" s="31">
        <v>0.61736111111111114</v>
      </c>
      <c r="M16" s="31">
        <f t="shared" si="2"/>
        <v>4.0277777777777746E-2</v>
      </c>
      <c r="N16" s="28"/>
      <c r="O16" s="28"/>
      <c r="P16" s="28"/>
      <c r="Q16" s="28"/>
      <c r="R16" s="28"/>
      <c r="S16" s="28"/>
      <c r="T16" s="28"/>
    </row>
    <row r="17" spans="1:20" x14ac:dyDescent="0.4">
      <c r="A17" s="4" t="s">
        <v>35</v>
      </c>
      <c r="B17" s="82">
        <f>28396+(3*364)</f>
        <v>29488</v>
      </c>
      <c r="C17" s="82">
        <f>41234+(3*364)</f>
        <v>42326</v>
      </c>
      <c r="D17" s="87">
        <f t="shared" si="0"/>
        <v>35</v>
      </c>
      <c r="E17" s="10">
        <f t="shared" ca="1" si="1"/>
        <v>2</v>
      </c>
      <c r="F17" s="10"/>
      <c r="G17" s="10"/>
      <c r="H17" s="10"/>
      <c r="I17" s="10"/>
      <c r="K17" s="31">
        <v>0.64930555555555558</v>
      </c>
      <c r="L17" s="31">
        <v>0.67361111111111116</v>
      </c>
      <c r="M17" s="31">
        <f t="shared" si="2"/>
        <v>2.430555555555558E-2</v>
      </c>
      <c r="N17" s="28"/>
      <c r="O17" s="28"/>
      <c r="P17" s="28"/>
      <c r="Q17" s="28"/>
      <c r="R17" s="28"/>
      <c r="S17" s="28"/>
      <c r="T17" s="28"/>
    </row>
    <row r="18" spans="1:20" x14ac:dyDescent="0.4">
      <c r="A18" s="4" t="s">
        <v>68</v>
      </c>
      <c r="B18" s="82">
        <f>27490+(3*364)</f>
        <v>28582</v>
      </c>
      <c r="C18" s="82">
        <f>38349+(3*364)</f>
        <v>39441</v>
      </c>
      <c r="D18" s="87">
        <f t="shared" si="0"/>
        <v>29</v>
      </c>
      <c r="E18" s="10">
        <f t="shared" ca="1" si="1"/>
        <v>10</v>
      </c>
      <c r="F18" s="10"/>
      <c r="G18" s="10"/>
      <c r="H18" s="10"/>
      <c r="I18" s="10"/>
      <c r="K18" s="31">
        <v>0.65208333333333335</v>
      </c>
      <c r="L18" s="31">
        <v>0.68819444444444444</v>
      </c>
      <c r="M18" s="31">
        <f t="shared" si="2"/>
        <v>3.6111111111111094E-2</v>
      </c>
      <c r="N18" s="28"/>
      <c r="O18" s="28"/>
      <c r="P18" s="28"/>
      <c r="Q18" s="28"/>
      <c r="R18" s="28"/>
      <c r="S18" s="28"/>
      <c r="T18" s="28"/>
    </row>
    <row r="19" spans="1:20" x14ac:dyDescent="0.4">
      <c r="A19" s="4" t="s">
        <v>83</v>
      </c>
      <c r="B19" s="82">
        <f>29632+(3*364)</f>
        <v>30724</v>
      </c>
      <c r="C19" s="82">
        <f>42092+(3*364)</f>
        <v>43184</v>
      </c>
      <c r="D19" s="87">
        <f t="shared" si="0"/>
        <v>34</v>
      </c>
      <c r="E19" s="10">
        <f t="shared" ca="1" si="1"/>
        <v>0</v>
      </c>
      <c r="F19" s="10"/>
      <c r="G19" s="10"/>
      <c r="H19" s="10"/>
      <c r="I19" s="10"/>
      <c r="K19" s="31">
        <v>0.65902777777777777</v>
      </c>
      <c r="L19" s="31">
        <v>0.68402777777777779</v>
      </c>
      <c r="M19" s="31">
        <f t="shared" si="2"/>
        <v>2.5000000000000022E-2</v>
      </c>
      <c r="N19" s="28"/>
      <c r="O19" s="28"/>
      <c r="P19" s="28"/>
      <c r="Q19" s="28"/>
      <c r="R19" s="28"/>
      <c r="S19" s="28"/>
      <c r="T19" s="28"/>
    </row>
    <row r="20" spans="1:20" x14ac:dyDescent="0.4">
      <c r="A20" s="4" t="s">
        <v>82</v>
      </c>
      <c r="B20" s="82">
        <f>27175+(3*364)</f>
        <v>28267</v>
      </c>
      <c r="C20" s="82">
        <f>38786+(3*364)</f>
        <v>39878</v>
      </c>
      <c r="D20" s="87">
        <f t="shared" si="0"/>
        <v>31</v>
      </c>
      <c r="E20" s="10">
        <f t="shared" ca="1" si="1"/>
        <v>9</v>
      </c>
      <c r="F20" s="10"/>
      <c r="G20" s="10"/>
      <c r="H20" s="10"/>
      <c r="I20" s="10"/>
      <c r="K20" s="31">
        <v>0.69097222222222221</v>
      </c>
      <c r="L20" s="31">
        <v>0.71458333333333335</v>
      </c>
      <c r="M20" s="31">
        <f t="shared" si="2"/>
        <v>2.3611111111111138E-2</v>
      </c>
      <c r="N20" s="28"/>
      <c r="O20" s="28"/>
      <c r="P20" s="28"/>
      <c r="Q20" s="28"/>
      <c r="R20" s="28"/>
      <c r="S20" s="28"/>
      <c r="T20" s="28"/>
    </row>
    <row r="21" spans="1:20" x14ac:dyDescent="0.4">
      <c r="A21" s="4" t="s">
        <v>95</v>
      </c>
      <c r="B21" s="82">
        <f>26776+(3*364)</f>
        <v>27868</v>
      </c>
      <c r="C21" s="82">
        <f>37471+(3*364)</f>
        <v>38563</v>
      </c>
      <c r="D21" s="87">
        <f t="shared" si="0"/>
        <v>29</v>
      </c>
      <c r="E21" s="10">
        <f t="shared" ca="1" si="1"/>
        <v>13</v>
      </c>
      <c r="F21" s="10"/>
      <c r="G21" s="10"/>
      <c r="H21" s="10"/>
      <c r="I21" s="10"/>
      <c r="K21" s="31">
        <v>0.69652777777777786</v>
      </c>
      <c r="L21" s="31">
        <v>0.71458333333333335</v>
      </c>
      <c r="M21" s="31">
        <f t="shared" si="2"/>
        <v>1.8055555555555491E-2</v>
      </c>
      <c r="N21" s="28"/>
      <c r="O21" s="28"/>
      <c r="P21" s="28"/>
      <c r="Q21" s="28"/>
      <c r="R21" s="28"/>
      <c r="S21" s="28"/>
      <c r="T21" s="28"/>
    </row>
    <row r="22" spans="1:20" x14ac:dyDescent="0.4">
      <c r="A22" s="4" t="s">
        <v>75</v>
      </c>
      <c r="B22" s="82">
        <f>27897+(3*364)</f>
        <v>28989</v>
      </c>
      <c r="C22" s="82">
        <f>41311+(3*364)</f>
        <v>42403</v>
      </c>
      <c r="D22" s="87">
        <f t="shared" si="0"/>
        <v>36</v>
      </c>
      <c r="E22" s="10">
        <f t="shared" ca="1" si="1"/>
        <v>2</v>
      </c>
      <c r="F22" s="10"/>
      <c r="G22" s="10"/>
      <c r="H22" s="10"/>
      <c r="I22" s="10"/>
      <c r="K22" s="31">
        <v>0.70138888888888895</v>
      </c>
      <c r="L22" s="31">
        <v>0.73541666666666672</v>
      </c>
      <c r="M22" s="31">
        <f t="shared" si="2"/>
        <v>3.4027777777777768E-2</v>
      </c>
      <c r="N22" s="28"/>
      <c r="O22" s="28"/>
      <c r="P22" s="28"/>
      <c r="Q22" s="28"/>
      <c r="R22" s="28"/>
      <c r="S22" s="28"/>
      <c r="T22" s="28"/>
    </row>
    <row r="23" spans="1:20" x14ac:dyDescent="0.4">
      <c r="A23" s="4" t="s">
        <v>87</v>
      </c>
      <c r="B23" s="82">
        <f>26777+(3*364)</f>
        <v>27869</v>
      </c>
      <c r="C23" s="82">
        <f>39971+(3*364)</f>
        <v>41063</v>
      </c>
      <c r="D23" s="87">
        <f t="shared" si="0"/>
        <v>36</v>
      </c>
      <c r="E23" s="10">
        <f t="shared" ca="1" si="1"/>
        <v>6</v>
      </c>
      <c r="F23" s="10"/>
      <c r="G23" s="10"/>
      <c r="H23" s="10"/>
      <c r="I23" s="10"/>
      <c r="K23" s="31">
        <v>0.71875</v>
      </c>
      <c r="L23" s="31">
        <v>0.73958333333333337</v>
      </c>
      <c r="M23" s="31">
        <f t="shared" si="2"/>
        <v>2.083333333333337E-2</v>
      </c>
      <c r="N23" s="28"/>
      <c r="O23" s="28"/>
      <c r="P23" s="28"/>
      <c r="Q23" s="28"/>
      <c r="R23" s="28"/>
      <c r="S23" s="28"/>
      <c r="T23" s="28"/>
    </row>
    <row r="24" spans="1:20" x14ac:dyDescent="0.4">
      <c r="A24" s="4" t="s">
        <v>77</v>
      </c>
      <c r="B24" s="82">
        <f>31202+(3*364)</f>
        <v>32294</v>
      </c>
      <c r="C24" s="82">
        <f>39857+(3*364)</f>
        <v>40949</v>
      </c>
      <c r="D24" s="87">
        <f t="shared" si="0"/>
        <v>23</v>
      </c>
      <c r="E24" s="10">
        <f t="shared" ca="1" si="1"/>
        <v>6</v>
      </c>
      <c r="F24" s="10"/>
      <c r="G24" s="10"/>
      <c r="H24" s="10"/>
      <c r="I24" s="10"/>
      <c r="N24" s="28"/>
      <c r="O24" s="28"/>
      <c r="P24" s="28"/>
      <c r="Q24" s="28"/>
      <c r="R24" s="28"/>
      <c r="S24" s="28"/>
      <c r="T24" s="28"/>
    </row>
    <row r="25" spans="1:20" x14ac:dyDescent="0.4">
      <c r="A25" s="4" t="s">
        <v>66</v>
      </c>
      <c r="B25" s="82">
        <f>24508+(3*364)</f>
        <v>25600</v>
      </c>
      <c r="C25" s="82">
        <f>36903+(3*364)</f>
        <v>37995</v>
      </c>
      <c r="D25" s="87">
        <f t="shared" si="0"/>
        <v>33</v>
      </c>
      <c r="E25" s="10">
        <f t="shared" ca="1" si="1"/>
        <v>14</v>
      </c>
      <c r="F25" s="10"/>
      <c r="G25" s="10"/>
      <c r="H25" s="10"/>
      <c r="I25" s="10"/>
      <c r="N25" s="28"/>
      <c r="O25" s="28"/>
      <c r="P25" s="28"/>
      <c r="Q25" s="28"/>
      <c r="R25" s="28"/>
      <c r="S25" s="28"/>
      <c r="T25" s="28"/>
    </row>
    <row r="26" spans="1:20" x14ac:dyDescent="0.4">
      <c r="A26" s="4" t="s">
        <v>843</v>
      </c>
      <c r="B26" s="82">
        <f>22552+(3*364)</f>
        <v>23644</v>
      </c>
      <c r="C26" s="82">
        <f>36849+(3*364)</f>
        <v>37941</v>
      </c>
      <c r="D26" s="87">
        <f t="shared" si="0"/>
        <v>39</v>
      </c>
      <c r="E26" s="10">
        <f t="shared" ca="1" si="1"/>
        <v>14</v>
      </c>
      <c r="F26" s="10"/>
      <c r="G26" s="10"/>
      <c r="H26" s="10"/>
      <c r="I26" s="10"/>
      <c r="N26" s="28"/>
      <c r="O26" s="28"/>
      <c r="P26" s="28"/>
      <c r="Q26" s="28"/>
      <c r="R26" s="28"/>
      <c r="S26" s="28"/>
      <c r="T26" s="28"/>
    </row>
    <row r="27" spans="1:20" x14ac:dyDescent="0.4">
      <c r="A27" s="4" t="s">
        <v>844</v>
      </c>
      <c r="B27" s="82">
        <f>24503+(3*364)</f>
        <v>25595</v>
      </c>
      <c r="C27" s="82">
        <f>36966+(3*364)</f>
        <v>38058</v>
      </c>
      <c r="D27" s="87">
        <f t="shared" si="0"/>
        <v>34</v>
      </c>
      <c r="E27" s="11">
        <f t="shared" ca="1" si="1"/>
        <v>14</v>
      </c>
      <c r="F27" s="10"/>
      <c r="G27" s="10"/>
      <c r="H27" s="10"/>
      <c r="I27" s="10"/>
      <c r="N27" s="28"/>
      <c r="O27" s="28"/>
      <c r="P27" s="28"/>
      <c r="Q27" s="28"/>
      <c r="R27" s="28"/>
      <c r="S27" s="28"/>
      <c r="T27" s="28"/>
    </row>
    <row r="28" spans="1:20" x14ac:dyDescent="0.4">
      <c r="A28" s="4" t="s">
        <v>61</v>
      </c>
      <c r="B28" s="82">
        <f>29516+(3*364)</f>
        <v>30608</v>
      </c>
      <c r="C28" s="82">
        <f>41597+(3*364)</f>
        <v>42689</v>
      </c>
      <c r="D28" s="87">
        <f t="shared" si="0"/>
        <v>33</v>
      </c>
      <c r="E28" s="10">
        <f t="shared" ca="1" si="1"/>
        <v>1</v>
      </c>
      <c r="F28" s="11"/>
      <c r="G28" s="10"/>
      <c r="H28" s="10"/>
      <c r="I28" s="10"/>
      <c r="N28" s="28"/>
      <c r="O28" s="28"/>
      <c r="P28" s="28"/>
      <c r="Q28" s="28"/>
      <c r="R28" s="28"/>
      <c r="S28" s="28"/>
      <c r="T28" s="28"/>
    </row>
    <row r="29" spans="1:20" x14ac:dyDescent="0.4">
      <c r="A29" s="4" t="s">
        <v>57</v>
      </c>
      <c r="B29" s="82">
        <f>27135+(3*364)</f>
        <v>28227</v>
      </c>
      <c r="C29" s="82">
        <f>39747+(3*364)</f>
        <v>40839</v>
      </c>
      <c r="D29" s="87">
        <f t="shared" si="0"/>
        <v>34</v>
      </c>
      <c r="E29" s="10">
        <f t="shared" ca="1" si="1"/>
        <v>6</v>
      </c>
      <c r="F29" s="10"/>
      <c r="G29" s="10"/>
      <c r="H29" s="10"/>
      <c r="I29" s="10"/>
      <c r="N29" s="28"/>
      <c r="O29" s="28"/>
      <c r="P29" s="28"/>
      <c r="Q29" s="28"/>
      <c r="R29" s="28"/>
      <c r="S29" s="28"/>
      <c r="T29" s="28"/>
    </row>
    <row r="30" spans="1:20" x14ac:dyDescent="0.4">
      <c r="A30" s="4" t="s">
        <v>80</v>
      </c>
      <c r="B30" s="82">
        <f>24961+(3*364)</f>
        <v>26053</v>
      </c>
      <c r="C30" s="82">
        <f>40960+(3*364)</f>
        <v>42052</v>
      </c>
      <c r="D30" s="87">
        <f t="shared" si="0"/>
        <v>43</v>
      </c>
      <c r="E30" s="10">
        <f t="shared" ca="1" si="1"/>
        <v>3</v>
      </c>
      <c r="F30" s="10"/>
      <c r="G30" s="10"/>
      <c r="H30" s="10"/>
      <c r="I30" s="10"/>
      <c r="N30" s="28"/>
      <c r="O30" s="28"/>
      <c r="P30" s="28"/>
      <c r="Q30" s="28"/>
      <c r="R30" s="28"/>
      <c r="S30" s="28"/>
      <c r="T30" s="28"/>
    </row>
    <row r="31" spans="1:20" x14ac:dyDescent="0.4">
      <c r="A31" s="4" t="s">
        <v>89</v>
      </c>
      <c r="B31" s="82">
        <f>33478+(3*364)</f>
        <v>34570</v>
      </c>
      <c r="C31" s="82">
        <f>41833+(3*364)</f>
        <v>42925</v>
      </c>
      <c r="D31" s="87">
        <f t="shared" si="0"/>
        <v>22</v>
      </c>
      <c r="E31" s="10">
        <f t="shared" ca="1" si="1"/>
        <v>1</v>
      </c>
      <c r="F31" s="10"/>
      <c r="G31" s="10"/>
      <c r="H31" s="10"/>
      <c r="I31" s="10"/>
      <c r="N31" s="28"/>
      <c r="O31" s="28"/>
      <c r="P31" s="28"/>
      <c r="Q31" s="28"/>
      <c r="R31" s="28"/>
      <c r="S31" s="28"/>
      <c r="T31" s="28"/>
    </row>
    <row r="32" spans="1:20" x14ac:dyDescent="0.4">
      <c r="A32" s="4" t="s">
        <v>79</v>
      </c>
      <c r="B32" s="82">
        <f>25084+(3*364)</f>
        <v>26176</v>
      </c>
      <c r="C32" s="82">
        <f>38019+(3*364)</f>
        <v>39111</v>
      </c>
      <c r="D32" s="87">
        <f t="shared" si="0"/>
        <v>35</v>
      </c>
      <c r="E32" s="10">
        <f t="shared" ca="1" si="1"/>
        <v>11</v>
      </c>
      <c r="F32" s="10"/>
      <c r="G32" s="10"/>
      <c r="H32" s="10"/>
      <c r="I32" s="10"/>
      <c r="N32" s="28"/>
      <c r="O32" s="28"/>
      <c r="P32" s="28"/>
      <c r="Q32" s="28"/>
      <c r="R32" s="28"/>
      <c r="S32" s="28"/>
      <c r="T32" s="28"/>
    </row>
    <row r="33" spans="1:20" x14ac:dyDescent="0.4">
      <c r="A33" s="4" t="s">
        <v>64</v>
      </c>
      <c r="B33" s="82">
        <f>33832+(3*364)</f>
        <v>34924</v>
      </c>
      <c r="C33" s="82">
        <f>41654+(3*364)</f>
        <v>42746</v>
      </c>
      <c r="D33" s="87">
        <f t="shared" si="0"/>
        <v>21</v>
      </c>
      <c r="E33" s="10">
        <f t="shared" ca="1" si="1"/>
        <v>1</v>
      </c>
      <c r="F33" s="10"/>
      <c r="G33" s="10"/>
      <c r="H33" s="10"/>
      <c r="I33" s="10"/>
      <c r="J33" s="28"/>
      <c r="N33" s="28"/>
      <c r="O33" s="28"/>
      <c r="P33" s="28"/>
      <c r="Q33" s="28"/>
      <c r="R33" s="28"/>
      <c r="S33" s="28"/>
      <c r="T33" s="28"/>
    </row>
    <row r="34" spans="1:20" x14ac:dyDescent="0.4">
      <c r="A34" s="5" t="s">
        <v>42</v>
      </c>
      <c r="B34" s="82">
        <f>24960+(3*364)</f>
        <v>26052</v>
      </c>
      <c r="C34" s="82">
        <f>37172+(3*364)</f>
        <v>38264</v>
      </c>
      <c r="D34" s="87">
        <f t="shared" ref="D34:D65" si="3">DATEDIF(B34,C34,"y")</f>
        <v>33</v>
      </c>
      <c r="E34" s="10">
        <f t="shared" ref="E34:E69" ca="1" si="4">DATEDIF(C34,TODAY(),"Y")</f>
        <v>13</v>
      </c>
      <c r="F34" s="10"/>
      <c r="G34" s="10"/>
      <c r="H34" s="10"/>
      <c r="I34" s="10"/>
      <c r="J34" s="28"/>
      <c r="N34" s="28"/>
      <c r="O34" s="28"/>
      <c r="P34" s="28"/>
      <c r="Q34" s="28"/>
      <c r="R34" s="28"/>
      <c r="S34" s="28"/>
      <c r="T34" s="28"/>
    </row>
    <row r="35" spans="1:20" x14ac:dyDescent="0.4">
      <c r="A35" s="4" t="s">
        <v>92</v>
      </c>
      <c r="B35" s="82">
        <f>21965+(3*364)</f>
        <v>23057</v>
      </c>
      <c r="C35" s="82">
        <f>37088+(3*364)</f>
        <v>38180</v>
      </c>
      <c r="D35" s="87">
        <f t="shared" si="3"/>
        <v>41</v>
      </c>
      <c r="E35" s="10">
        <f t="shared" ca="1" si="4"/>
        <v>14</v>
      </c>
      <c r="F35" s="10"/>
      <c r="G35" s="10"/>
      <c r="H35" s="10"/>
      <c r="I35" s="10"/>
      <c r="J35" s="28"/>
      <c r="N35" s="28"/>
      <c r="O35" s="28"/>
      <c r="P35" s="28"/>
      <c r="Q35" s="28"/>
      <c r="R35" s="28"/>
      <c r="S35" s="28"/>
      <c r="T35" s="28"/>
    </row>
    <row r="36" spans="1:20" x14ac:dyDescent="0.4">
      <c r="A36" s="4" t="s">
        <v>28</v>
      </c>
      <c r="B36" s="82">
        <f>33746+(3*364)</f>
        <v>34838</v>
      </c>
      <c r="C36" s="82">
        <f>41509+(3*364)</f>
        <v>42601</v>
      </c>
      <c r="D36" s="87">
        <f t="shared" si="3"/>
        <v>21</v>
      </c>
      <c r="E36" s="10">
        <f t="shared" ca="1" si="4"/>
        <v>1</v>
      </c>
      <c r="F36" s="10"/>
      <c r="G36" s="10"/>
      <c r="H36" s="10"/>
      <c r="I36" s="10"/>
      <c r="J36" s="28"/>
      <c r="N36" s="28"/>
      <c r="O36" s="28"/>
      <c r="P36" s="28"/>
      <c r="Q36" s="28"/>
      <c r="R36" s="28"/>
      <c r="S36" s="28"/>
      <c r="T36" s="28"/>
    </row>
    <row r="37" spans="1:20" x14ac:dyDescent="0.4">
      <c r="A37" s="5" t="s">
        <v>54</v>
      </c>
      <c r="B37" s="82">
        <f>25967+(3*364)</f>
        <v>27059</v>
      </c>
      <c r="C37" s="82">
        <f>40030+(3*364)</f>
        <v>41122</v>
      </c>
      <c r="D37" s="87">
        <f t="shared" si="3"/>
        <v>38</v>
      </c>
      <c r="E37" s="10">
        <f t="shared" ca="1" si="4"/>
        <v>6</v>
      </c>
      <c r="F37" s="10"/>
      <c r="G37" s="10"/>
      <c r="H37" s="10"/>
      <c r="I37" s="10"/>
      <c r="J37" s="28"/>
      <c r="N37" s="28"/>
      <c r="O37" s="28"/>
      <c r="P37" s="28"/>
      <c r="Q37" s="28"/>
      <c r="R37" s="28"/>
      <c r="S37" s="28"/>
      <c r="T37" s="28"/>
    </row>
    <row r="38" spans="1:20" x14ac:dyDescent="0.4">
      <c r="A38" s="4" t="s">
        <v>62</v>
      </c>
      <c r="B38" s="82">
        <f>31136+(3*364)</f>
        <v>32228</v>
      </c>
      <c r="C38" s="82">
        <f>41984+(3*364)</f>
        <v>43076</v>
      </c>
      <c r="D38" s="87">
        <f t="shared" si="3"/>
        <v>29</v>
      </c>
      <c r="E38" s="10">
        <f t="shared" ca="1" si="4"/>
        <v>0</v>
      </c>
      <c r="F38" s="10"/>
      <c r="G38" s="10"/>
      <c r="H38" s="10"/>
      <c r="I38" s="10"/>
      <c r="J38" s="28"/>
      <c r="N38" s="28"/>
      <c r="O38" s="28"/>
      <c r="P38" s="28"/>
      <c r="Q38" s="28"/>
      <c r="R38" s="28"/>
      <c r="S38" s="28"/>
      <c r="T38" s="28"/>
    </row>
    <row r="39" spans="1:20" x14ac:dyDescent="0.4">
      <c r="A39" s="4" t="s">
        <v>90</v>
      </c>
      <c r="B39" s="82">
        <f>28523+(3*364)</f>
        <v>29615</v>
      </c>
      <c r="C39" s="82">
        <f>42201+(3*364)</f>
        <v>43293</v>
      </c>
      <c r="D39" s="87">
        <f t="shared" si="3"/>
        <v>37</v>
      </c>
      <c r="E39" s="10">
        <f t="shared" ca="1" si="4"/>
        <v>0</v>
      </c>
      <c r="F39" s="10"/>
      <c r="G39" s="10"/>
      <c r="H39" s="10"/>
      <c r="I39" s="10"/>
      <c r="J39" s="28"/>
      <c r="N39" s="28"/>
      <c r="O39" s="28"/>
      <c r="P39" s="28"/>
      <c r="Q39" s="28"/>
      <c r="R39" s="28"/>
      <c r="S39" s="28"/>
      <c r="T39" s="28"/>
    </row>
    <row r="40" spans="1:20" x14ac:dyDescent="0.4">
      <c r="A40" s="4" t="s">
        <v>88</v>
      </c>
      <c r="B40" s="82">
        <f>28856+(3*364)</f>
        <v>29948</v>
      </c>
      <c r="C40" s="82">
        <f>41086+(3*364)</f>
        <v>42178</v>
      </c>
      <c r="D40" s="87">
        <f t="shared" si="3"/>
        <v>33</v>
      </c>
      <c r="E40" s="10">
        <f t="shared" ca="1" si="4"/>
        <v>3</v>
      </c>
      <c r="F40" s="10"/>
      <c r="G40" s="10"/>
      <c r="H40" s="10"/>
      <c r="I40" s="10"/>
      <c r="J40" s="28"/>
      <c r="N40" s="28"/>
      <c r="O40" s="28"/>
      <c r="P40" s="28"/>
      <c r="Q40" s="28"/>
      <c r="R40" s="28"/>
      <c r="S40" s="28"/>
      <c r="T40" s="28"/>
    </row>
    <row r="41" spans="1:20" x14ac:dyDescent="0.4">
      <c r="A41" s="4" t="s">
        <v>20</v>
      </c>
      <c r="B41" s="82">
        <f>24721+(3*364)</f>
        <v>25813</v>
      </c>
      <c r="C41" s="82">
        <f>39052+(3*364)</f>
        <v>40144</v>
      </c>
      <c r="D41" s="87">
        <f t="shared" si="3"/>
        <v>39</v>
      </c>
      <c r="E41" s="10">
        <f t="shared" ca="1" si="4"/>
        <v>8</v>
      </c>
      <c r="F41" s="10"/>
      <c r="G41" s="10"/>
      <c r="H41" s="10"/>
      <c r="I41" s="10"/>
      <c r="J41" s="28"/>
      <c r="N41" s="28"/>
      <c r="O41" s="28"/>
      <c r="P41" s="28"/>
      <c r="Q41" s="28"/>
      <c r="R41" s="28"/>
      <c r="S41" s="28"/>
      <c r="T41" s="28"/>
    </row>
    <row r="42" spans="1:20" x14ac:dyDescent="0.4">
      <c r="A42" s="4" t="s">
        <v>36</v>
      </c>
      <c r="B42" s="82">
        <f>24075+(3*364)</f>
        <v>25167</v>
      </c>
      <c r="C42" s="82">
        <f>36830+(3*364)</f>
        <v>37922</v>
      </c>
      <c r="D42" s="87">
        <f t="shared" si="3"/>
        <v>34</v>
      </c>
      <c r="E42" s="10">
        <f t="shared" ca="1" si="4"/>
        <v>14</v>
      </c>
      <c r="F42" s="10"/>
      <c r="G42" s="10"/>
      <c r="H42" s="10"/>
      <c r="I42" s="10"/>
      <c r="J42" s="28"/>
      <c r="N42" s="28"/>
      <c r="O42" s="28"/>
      <c r="P42" s="28"/>
      <c r="Q42" s="28"/>
      <c r="R42" s="28"/>
      <c r="S42" s="28"/>
      <c r="T42" s="28"/>
    </row>
    <row r="43" spans="1:20" x14ac:dyDescent="0.4">
      <c r="A43" s="4" t="s">
        <v>45</v>
      </c>
      <c r="B43" s="82">
        <f>25783+(3*364)</f>
        <v>26875</v>
      </c>
      <c r="C43" s="82">
        <f>39752+(3*364)</f>
        <v>40844</v>
      </c>
      <c r="D43" s="87">
        <f t="shared" si="3"/>
        <v>38</v>
      </c>
      <c r="E43" s="10">
        <f t="shared" ca="1" si="4"/>
        <v>6</v>
      </c>
      <c r="F43" s="10"/>
      <c r="G43" s="10"/>
      <c r="H43" s="10"/>
      <c r="I43" s="10"/>
      <c r="J43" s="28"/>
      <c r="N43" s="28"/>
      <c r="O43" s="28"/>
      <c r="P43" s="28"/>
      <c r="Q43" s="28"/>
      <c r="R43" s="28"/>
      <c r="S43" s="28"/>
      <c r="T43" s="28"/>
    </row>
    <row r="44" spans="1:20" x14ac:dyDescent="0.4">
      <c r="A44" s="4" t="s">
        <v>63</v>
      </c>
      <c r="B44" s="82">
        <f>31782+(3*364)</f>
        <v>32874</v>
      </c>
      <c r="C44" s="82">
        <f>39793+(3*364)</f>
        <v>40885</v>
      </c>
      <c r="D44" s="87">
        <f t="shared" si="3"/>
        <v>21</v>
      </c>
      <c r="E44" s="10">
        <f t="shared" ca="1" si="4"/>
        <v>6</v>
      </c>
      <c r="F44" s="10"/>
      <c r="G44" s="10"/>
      <c r="H44" s="10"/>
      <c r="I44" s="10"/>
      <c r="J44" s="28"/>
      <c r="N44" s="28"/>
      <c r="O44" s="28"/>
      <c r="P44" s="28"/>
      <c r="Q44" s="28"/>
      <c r="R44" s="28"/>
      <c r="S44" s="28"/>
      <c r="T44" s="28"/>
    </row>
    <row r="45" spans="1:20" x14ac:dyDescent="0.4">
      <c r="A45" s="4" t="s">
        <v>72</v>
      </c>
      <c r="B45" s="82">
        <f>29863+(3*364)</f>
        <v>30955</v>
      </c>
      <c r="C45" s="82">
        <f>42052+(3*364)</f>
        <v>43144</v>
      </c>
      <c r="D45" s="87">
        <f t="shared" si="3"/>
        <v>33</v>
      </c>
      <c r="E45" s="10">
        <f t="shared" ca="1" si="4"/>
        <v>0</v>
      </c>
      <c r="F45" s="10"/>
      <c r="G45" s="10"/>
      <c r="H45" s="10"/>
      <c r="I45" s="10"/>
      <c r="J45" s="28"/>
      <c r="N45" s="28"/>
      <c r="O45" s="28"/>
      <c r="P45" s="28"/>
      <c r="Q45" s="28"/>
      <c r="R45" s="28"/>
      <c r="S45" s="28"/>
      <c r="T45" s="28"/>
    </row>
    <row r="46" spans="1:20" x14ac:dyDescent="0.4">
      <c r="A46" s="4" t="s">
        <v>52</v>
      </c>
      <c r="B46" s="82">
        <f>21666+(3*364)</f>
        <v>22758</v>
      </c>
      <c r="C46" s="82">
        <f>37778+(3*364)</f>
        <v>38870</v>
      </c>
      <c r="D46" s="87">
        <f t="shared" si="3"/>
        <v>44</v>
      </c>
      <c r="E46" s="10">
        <f t="shared" ca="1" si="4"/>
        <v>12</v>
      </c>
      <c r="F46" s="10">
        <f>3*364</f>
        <v>1092</v>
      </c>
      <c r="G46" s="10"/>
      <c r="H46" s="10"/>
      <c r="I46" s="10"/>
      <c r="J46" s="28"/>
      <c r="N46" s="28"/>
      <c r="O46" s="28"/>
      <c r="P46" s="28"/>
      <c r="Q46" s="28"/>
      <c r="R46" s="28"/>
      <c r="S46" s="28"/>
      <c r="T46" s="28"/>
    </row>
    <row r="47" spans="1:20" x14ac:dyDescent="0.4">
      <c r="A47" s="4" t="s">
        <v>67</v>
      </c>
      <c r="B47" s="82">
        <f>29255+(3*364)</f>
        <v>30347</v>
      </c>
      <c r="C47" s="82">
        <f>38009+(3*364)</f>
        <v>39101</v>
      </c>
      <c r="D47" s="87">
        <f t="shared" si="3"/>
        <v>23</v>
      </c>
      <c r="E47" s="10">
        <f t="shared" ca="1" si="4"/>
        <v>11</v>
      </c>
      <c r="F47" s="10"/>
      <c r="G47" s="10"/>
      <c r="H47" s="10"/>
      <c r="I47" s="10"/>
      <c r="J47" s="28"/>
      <c r="N47" s="28"/>
      <c r="O47" s="28"/>
      <c r="P47" s="28"/>
      <c r="Q47" s="28"/>
      <c r="R47" s="28"/>
      <c r="S47" s="28"/>
      <c r="T47" s="28"/>
    </row>
    <row r="48" spans="1:20" x14ac:dyDescent="0.4">
      <c r="A48" s="4" t="s">
        <v>46</v>
      </c>
      <c r="B48" s="82">
        <f>25158+(3*364)</f>
        <v>26250</v>
      </c>
      <c r="C48" s="82">
        <f>40190+(3*364)</f>
        <v>41282</v>
      </c>
      <c r="D48" s="87">
        <f t="shared" si="3"/>
        <v>41</v>
      </c>
      <c r="E48" s="10">
        <f t="shared" ca="1" si="4"/>
        <v>5</v>
      </c>
      <c r="F48" s="10"/>
      <c r="G48" s="11"/>
      <c r="H48" s="11"/>
      <c r="I48" s="11"/>
      <c r="J48" s="28"/>
      <c r="N48" s="28"/>
      <c r="O48" s="28"/>
      <c r="P48" s="28"/>
      <c r="Q48" s="28"/>
      <c r="R48" s="28"/>
      <c r="S48" s="28"/>
      <c r="T48" s="28"/>
    </row>
    <row r="49" spans="1:20" x14ac:dyDescent="0.4">
      <c r="A49" s="4" t="s">
        <v>71</v>
      </c>
      <c r="B49" s="82">
        <f>32237+(3*364)</f>
        <v>33329</v>
      </c>
      <c r="C49" s="82">
        <f>41293+(3*364)</f>
        <v>42385</v>
      </c>
      <c r="D49" s="87">
        <f t="shared" si="3"/>
        <v>24</v>
      </c>
      <c r="E49" s="10">
        <f t="shared" ca="1" si="4"/>
        <v>2</v>
      </c>
      <c r="F49" s="10"/>
      <c r="G49" s="10"/>
      <c r="H49" s="10"/>
      <c r="I49" s="10"/>
      <c r="J49" s="28"/>
      <c r="N49" s="28"/>
      <c r="O49" s="28"/>
      <c r="P49" s="28"/>
      <c r="Q49" s="28"/>
      <c r="R49" s="28"/>
      <c r="S49" s="28"/>
      <c r="T49" s="28"/>
    </row>
    <row r="50" spans="1:20" x14ac:dyDescent="0.4">
      <c r="A50" s="4" t="s">
        <v>84</v>
      </c>
      <c r="B50" s="82">
        <f>27114+(3*364)</f>
        <v>28206</v>
      </c>
      <c r="C50" s="82">
        <f>41369+(3*364)</f>
        <v>42461</v>
      </c>
      <c r="D50" s="87">
        <f t="shared" si="3"/>
        <v>39</v>
      </c>
      <c r="E50" s="10">
        <f t="shared" ca="1" si="4"/>
        <v>2</v>
      </c>
      <c r="F50" s="10"/>
      <c r="G50" s="10"/>
      <c r="H50" s="10"/>
      <c r="I50" s="10"/>
      <c r="J50" s="28"/>
      <c r="N50" s="28"/>
      <c r="O50" s="28"/>
      <c r="P50" s="28"/>
      <c r="Q50" s="28"/>
      <c r="R50" s="28"/>
      <c r="S50" s="28"/>
      <c r="T50" s="28"/>
    </row>
    <row r="51" spans="1:20" x14ac:dyDescent="0.4">
      <c r="A51" s="4" t="s">
        <v>70</v>
      </c>
      <c r="B51" s="82">
        <f>29940+(3*364)</f>
        <v>31032</v>
      </c>
      <c r="C51" s="82">
        <f>41275+(3*364)</f>
        <v>42367</v>
      </c>
      <c r="D51" s="87">
        <f t="shared" si="3"/>
        <v>31</v>
      </c>
      <c r="E51" s="10">
        <f t="shared" ca="1" si="4"/>
        <v>2</v>
      </c>
      <c r="F51" s="10"/>
      <c r="G51" s="10"/>
      <c r="H51" s="10"/>
      <c r="I51" s="10"/>
      <c r="J51" s="28"/>
      <c r="N51" s="28"/>
      <c r="O51" s="28"/>
      <c r="P51" s="28"/>
      <c r="Q51" s="28"/>
      <c r="R51" s="28"/>
      <c r="S51" s="28"/>
      <c r="T51" s="28"/>
    </row>
    <row r="52" spans="1:20" x14ac:dyDescent="0.4">
      <c r="A52" s="4" t="s">
        <v>48</v>
      </c>
      <c r="B52" s="82">
        <f>28749+(3*364)</f>
        <v>29841</v>
      </c>
      <c r="C52" s="82">
        <f>38405+(3*364)</f>
        <v>39497</v>
      </c>
      <c r="D52" s="87">
        <f t="shared" si="3"/>
        <v>26</v>
      </c>
      <c r="E52" s="10">
        <f t="shared" ca="1" si="4"/>
        <v>10</v>
      </c>
      <c r="F52" s="10"/>
      <c r="G52" s="10"/>
      <c r="H52" s="10"/>
      <c r="I52" s="10"/>
      <c r="J52" s="28"/>
      <c r="N52" s="28"/>
      <c r="O52" s="28"/>
      <c r="P52" s="28"/>
      <c r="Q52" s="28"/>
      <c r="R52" s="28"/>
      <c r="S52" s="28"/>
      <c r="T52" s="28"/>
    </row>
    <row r="53" spans="1:20" x14ac:dyDescent="0.4">
      <c r="A53" s="4" t="s">
        <v>58</v>
      </c>
      <c r="B53" s="82">
        <f>21908+(3*364)</f>
        <v>23000</v>
      </c>
      <c r="C53" s="82">
        <f>37894+(3*364)</f>
        <v>38986</v>
      </c>
      <c r="D53" s="87">
        <f t="shared" si="3"/>
        <v>43</v>
      </c>
      <c r="E53" s="10">
        <f t="shared" ca="1" si="4"/>
        <v>11</v>
      </c>
      <c r="F53" s="10"/>
      <c r="G53" s="10"/>
      <c r="H53" s="10"/>
      <c r="I53" s="10"/>
      <c r="J53" s="28"/>
      <c r="N53" s="28"/>
      <c r="O53" s="28"/>
      <c r="P53" s="28"/>
      <c r="Q53" s="28"/>
      <c r="R53" s="28"/>
      <c r="S53" s="28"/>
      <c r="T53" s="28"/>
    </row>
    <row r="54" spans="1:20" x14ac:dyDescent="0.4">
      <c r="A54" s="4" t="s">
        <v>56</v>
      </c>
      <c r="B54" s="82">
        <f>29178+(3*364)</f>
        <v>30270</v>
      </c>
      <c r="C54" s="82">
        <f>40070+(3*364)</f>
        <v>41162</v>
      </c>
      <c r="D54" s="87">
        <f t="shared" si="3"/>
        <v>29</v>
      </c>
      <c r="E54" s="10">
        <f t="shared" ca="1" si="4"/>
        <v>5</v>
      </c>
      <c r="F54" s="10"/>
      <c r="G54" s="10"/>
      <c r="H54" s="10"/>
      <c r="I54" s="10"/>
      <c r="J54" s="28"/>
      <c r="N54" s="28"/>
      <c r="O54" s="28"/>
      <c r="P54" s="28"/>
      <c r="Q54" s="28"/>
      <c r="R54" s="28"/>
      <c r="S54" s="28"/>
      <c r="T54" s="28"/>
    </row>
    <row r="55" spans="1:20" x14ac:dyDescent="0.4">
      <c r="A55" s="4" t="s">
        <v>69</v>
      </c>
      <c r="B55" s="82">
        <f>32806+(3*364)</f>
        <v>33898</v>
      </c>
      <c r="C55" s="82">
        <f>40923+(3*364)</f>
        <v>42015</v>
      </c>
      <c r="D55" s="87">
        <f t="shared" si="3"/>
        <v>22</v>
      </c>
      <c r="E55" s="10">
        <f t="shared" ca="1" si="4"/>
        <v>3</v>
      </c>
      <c r="F55" s="10"/>
      <c r="G55" s="10"/>
      <c r="H55" s="10"/>
      <c r="I55" s="10"/>
      <c r="J55" s="28"/>
      <c r="N55" s="28"/>
      <c r="O55" s="28"/>
      <c r="P55" s="28"/>
      <c r="Q55" s="28"/>
      <c r="R55" s="28"/>
      <c r="S55" s="28"/>
      <c r="T55" s="28"/>
    </row>
    <row r="56" spans="1:20" x14ac:dyDescent="0.4">
      <c r="A56" s="4" t="s">
        <v>78</v>
      </c>
      <c r="B56" s="82">
        <f>27683+(3*364)</f>
        <v>28775</v>
      </c>
      <c r="C56" s="82">
        <f>36941+(3*364)</f>
        <v>38033</v>
      </c>
      <c r="D56" s="87">
        <f t="shared" si="3"/>
        <v>25</v>
      </c>
      <c r="E56" s="10">
        <f t="shared" ca="1" si="4"/>
        <v>14</v>
      </c>
      <c r="F56" s="10"/>
      <c r="G56" s="10"/>
      <c r="H56" s="10"/>
      <c r="I56" s="10"/>
      <c r="J56" s="28"/>
      <c r="N56" s="28"/>
      <c r="O56" s="28"/>
      <c r="P56" s="28"/>
      <c r="Q56" s="28"/>
      <c r="R56" s="28"/>
      <c r="S56" s="28"/>
      <c r="T56" s="28"/>
    </row>
    <row r="57" spans="1:20" x14ac:dyDescent="0.4">
      <c r="A57" s="4" t="s">
        <v>26</v>
      </c>
      <c r="B57" s="82">
        <f>32135+(3*364)</f>
        <v>33227</v>
      </c>
      <c r="C57" s="82">
        <f>40415+(3*364)</f>
        <v>41507</v>
      </c>
      <c r="D57" s="87">
        <f t="shared" si="3"/>
        <v>22</v>
      </c>
      <c r="E57" s="10">
        <f t="shared" ca="1" si="4"/>
        <v>4</v>
      </c>
      <c r="F57" s="10"/>
      <c r="G57" s="10"/>
      <c r="H57" s="10"/>
      <c r="I57" s="10"/>
      <c r="J57" s="28"/>
      <c r="N57" s="28"/>
      <c r="O57" s="28"/>
      <c r="P57" s="28"/>
      <c r="Q57" s="28"/>
      <c r="R57" s="28"/>
      <c r="S57" s="28"/>
      <c r="T57" s="28"/>
    </row>
    <row r="58" spans="1:20" x14ac:dyDescent="0.4">
      <c r="A58" s="4" t="s">
        <v>60</v>
      </c>
      <c r="B58" s="82">
        <f>32549+(3*364)</f>
        <v>33641</v>
      </c>
      <c r="C58" s="82">
        <f>41576+(3*364)</f>
        <v>42668</v>
      </c>
      <c r="D58" s="87">
        <f t="shared" si="3"/>
        <v>24</v>
      </c>
      <c r="E58" s="10">
        <f t="shared" ca="1" si="4"/>
        <v>1</v>
      </c>
      <c r="F58" s="10"/>
      <c r="G58" s="10"/>
      <c r="H58" s="10"/>
      <c r="I58" s="10"/>
      <c r="J58" s="28"/>
      <c r="N58" s="28"/>
      <c r="O58" s="28"/>
      <c r="P58" s="28"/>
      <c r="Q58" s="28"/>
      <c r="R58" s="28"/>
      <c r="S58" s="28"/>
      <c r="T58" s="28"/>
    </row>
    <row r="59" spans="1:20" x14ac:dyDescent="0.4">
      <c r="A59" s="5" t="s">
        <v>44</v>
      </c>
      <c r="B59" s="82">
        <f>24415+(3*364)</f>
        <v>25507</v>
      </c>
      <c r="C59" s="82">
        <f>40448+(3*364)</f>
        <v>41540</v>
      </c>
      <c r="D59" s="87">
        <f t="shared" si="3"/>
        <v>43</v>
      </c>
      <c r="E59" s="10">
        <f t="shared" ca="1" si="4"/>
        <v>4</v>
      </c>
      <c r="F59" s="10"/>
      <c r="G59" s="10"/>
      <c r="H59" s="10"/>
      <c r="I59" s="10"/>
      <c r="J59" s="28"/>
      <c r="N59" s="28"/>
      <c r="O59" s="28"/>
      <c r="P59" s="28"/>
      <c r="Q59" s="28"/>
      <c r="R59" s="28"/>
      <c r="S59" s="28"/>
      <c r="T59" s="28"/>
    </row>
    <row r="60" spans="1:20" x14ac:dyDescent="0.4">
      <c r="A60" s="4" t="s">
        <v>65</v>
      </c>
      <c r="B60" s="82">
        <f>25076+(3*364)</f>
        <v>26168</v>
      </c>
      <c r="C60" s="82">
        <f>41274+(3*364)</f>
        <v>42366</v>
      </c>
      <c r="D60" s="87">
        <f t="shared" si="3"/>
        <v>44</v>
      </c>
      <c r="E60" s="10">
        <f t="shared" ca="1" si="4"/>
        <v>2</v>
      </c>
      <c r="F60" s="10"/>
      <c r="G60" s="10"/>
      <c r="H60" s="10"/>
      <c r="I60" s="10"/>
      <c r="J60" s="28"/>
      <c r="N60" s="28"/>
      <c r="O60" s="28"/>
      <c r="P60" s="28"/>
      <c r="Q60" s="28"/>
      <c r="R60" s="28"/>
      <c r="S60" s="28"/>
      <c r="T60" s="28"/>
    </row>
    <row r="61" spans="1:20" x14ac:dyDescent="0.4">
      <c r="A61" s="4" t="s">
        <v>32</v>
      </c>
      <c r="B61" s="82">
        <f>31144+(3*364)</f>
        <v>32236</v>
      </c>
      <c r="C61" s="82">
        <f>40095+(3*364)</f>
        <v>41187</v>
      </c>
      <c r="D61" s="87">
        <f t="shared" si="3"/>
        <v>24</v>
      </c>
      <c r="E61" s="10">
        <f t="shared" ca="1" si="4"/>
        <v>5</v>
      </c>
      <c r="F61" s="10"/>
      <c r="G61" s="10"/>
      <c r="H61" s="10"/>
      <c r="I61" s="10"/>
      <c r="J61" s="28"/>
      <c r="N61" s="28"/>
      <c r="O61" s="28"/>
      <c r="P61" s="28"/>
      <c r="Q61" s="28"/>
      <c r="R61" s="28"/>
      <c r="S61" s="28"/>
      <c r="T61" s="28"/>
    </row>
    <row r="62" spans="1:20" x14ac:dyDescent="0.4">
      <c r="A62" s="4" t="s">
        <v>51</v>
      </c>
      <c r="B62" s="82">
        <f>24841+(3*364)</f>
        <v>25933</v>
      </c>
      <c r="C62" s="82">
        <f>37765+(3*364)</f>
        <v>38857</v>
      </c>
      <c r="D62" s="87">
        <f t="shared" si="3"/>
        <v>35</v>
      </c>
      <c r="E62" s="10">
        <f t="shared" ca="1" si="4"/>
        <v>12</v>
      </c>
      <c r="F62" s="10"/>
      <c r="G62" s="10"/>
      <c r="H62" s="10"/>
      <c r="I62" s="10"/>
      <c r="J62" s="28"/>
      <c r="N62" s="28"/>
      <c r="O62" s="28"/>
      <c r="P62" s="28"/>
      <c r="Q62" s="28"/>
      <c r="R62" s="28"/>
      <c r="S62" s="28"/>
      <c r="T62" s="28"/>
    </row>
    <row r="63" spans="1:20" x14ac:dyDescent="0.4">
      <c r="A63" s="4" t="s">
        <v>73</v>
      </c>
      <c r="B63" s="82">
        <f>25791+(3*364)</f>
        <v>26883</v>
      </c>
      <c r="C63" s="82">
        <f>40589+(3*364)</f>
        <v>41681</v>
      </c>
      <c r="D63" s="87">
        <f t="shared" si="3"/>
        <v>40</v>
      </c>
      <c r="E63" s="10">
        <f t="shared" ca="1" si="4"/>
        <v>4</v>
      </c>
      <c r="F63" s="10"/>
      <c r="G63" s="10"/>
      <c r="H63" s="10"/>
      <c r="I63" s="10"/>
      <c r="J63" s="28"/>
      <c r="N63" s="28"/>
      <c r="O63" s="28"/>
      <c r="P63" s="28"/>
      <c r="Q63" s="28"/>
      <c r="R63" s="28"/>
      <c r="S63" s="28"/>
      <c r="T63" s="28"/>
    </row>
    <row r="64" spans="1:20" x14ac:dyDescent="0.4">
      <c r="A64" s="4" t="s">
        <v>47</v>
      </c>
      <c r="B64" s="82">
        <f>25328+(3*364)</f>
        <v>26420</v>
      </c>
      <c r="C64" s="82">
        <f>37261+(3*364)</f>
        <v>38353</v>
      </c>
      <c r="D64" s="87">
        <f t="shared" si="3"/>
        <v>32</v>
      </c>
      <c r="E64" s="10">
        <f t="shared" ca="1" si="4"/>
        <v>13</v>
      </c>
      <c r="F64" s="10"/>
      <c r="G64" s="10"/>
      <c r="H64" s="10"/>
      <c r="I64" s="10"/>
      <c r="J64" s="28"/>
      <c r="N64" s="28"/>
      <c r="O64" s="28"/>
      <c r="P64" s="28"/>
      <c r="Q64" s="28"/>
      <c r="R64" s="28"/>
      <c r="S64" s="28"/>
      <c r="T64" s="28"/>
    </row>
    <row r="65" spans="1:20" x14ac:dyDescent="0.4">
      <c r="A65" s="4" t="s">
        <v>50</v>
      </c>
      <c r="B65" s="82">
        <f>30421+(3*364)</f>
        <v>31513</v>
      </c>
      <c r="C65" s="82">
        <f>42137+(3*364)</f>
        <v>43229</v>
      </c>
      <c r="D65" s="87">
        <f t="shared" si="3"/>
        <v>32</v>
      </c>
      <c r="E65" s="10">
        <f t="shared" ca="1" si="4"/>
        <v>0</v>
      </c>
      <c r="F65" s="10"/>
      <c r="G65" s="10"/>
      <c r="H65" s="10"/>
      <c r="I65" s="10"/>
      <c r="J65" s="28"/>
      <c r="N65" s="28"/>
      <c r="O65" s="28"/>
      <c r="P65" s="28"/>
      <c r="Q65" s="28"/>
      <c r="R65" s="28"/>
      <c r="S65" s="28"/>
      <c r="T65" s="28"/>
    </row>
    <row r="66" spans="1:20" x14ac:dyDescent="0.4">
      <c r="A66" s="4" t="s">
        <v>55</v>
      </c>
      <c r="B66" s="82">
        <f>22900+(3*364)</f>
        <v>23992</v>
      </c>
      <c r="C66" s="82">
        <f>37144+(3*364)</f>
        <v>38236</v>
      </c>
      <c r="D66" s="87">
        <f t="shared" ref="D66:D69" si="5">DATEDIF(B66,C66,"y")</f>
        <v>38</v>
      </c>
      <c r="E66" s="10">
        <f t="shared" ca="1" si="4"/>
        <v>13</v>
      </c>
      <c r="F66" s="10"/>
      <c r="G66" s="10"/>
      <c r="H66" s="10"/>
      <c r="I66" s="10"/>
      <c r="J66" s="28"/>
      <c r="N66" s="28"/>
      <c r="O66" s="28"/>
      <c r="P66" s="28"/>
      <c r="Q66" s="28"/>
      <c r="R66" s="28"/>
      <c r="S66" s="28"/>
      <c r="T66" s="28"/>
    </row>
    <row r="67" spans="1:20" x14ac:dyDescent="0.4">
      <c r="A67" s="4" t="s">
        <v>85</v>
      </c>
      <c r="B67" s="82">
        <f>27240+(3*364)</f>
        <v>28332</v>
      </c>
      <c r="C67" s="82">
        <f>39955+(3*364)</f>
        <v>41047</v>
      </c>
      <c r="D67" s="87">
        <f t="shared" si="5"/>
        <v>34</v>
      </c>
      <c r="E67" s="10">
        <f t="shared" ca="1" si="4"/>
        <v>6</v>
      </c>
      <c r="F67" s="10"/>
      <c r="G67" s="10"/>
      <c r="H67" s="10"/>
      <c r="I67" s="10"/>
      <c r="J67" s="28"/>
      <c r="N67" s="28"/>
      <c r="O67" s="28"/>
      <c r="P67" s="28"/>
      <c r="Q67" s="28"/>
      <c r="R67" s="28"/>
      <c r="S67" s="28"/>
      <c r="T67" s="28"/>
    </row>
    <row r="68" spans="1:20" x14ac:dyDescent="0.4">
      <c r="A68" s="4" t="s">
        <v>25</v>
      </c>
      <c r="B68" s="82">
        <f>28485+(3*364)</f>
        <v>29577</v>
      </c>
      <c r="C68" s="82">
        <f>41857+(3*364)</f>
        <v>42949</v>
      </c>
      <c r="D68" s="87">
        <f t="shared" si="5"/>
        <v>36</v>
      </c>
      <c r="E68" s="10">
        <f t="shared" ca="1" si="4"/>
        <v>1</v>
      </c>
      <c r="F68" s="10"/>
      <c r="G68" s="10"/>
      <c r="H68" s="10"/>
      <c r="I68" s="10"/>
      <c r="J68" s="28"/>
      <c r="N68" s="28"/>
      <c r="O68" s="28"/>
      <c r="P68" s="28"/>
      <c r="Q68" s="28"/>
      <c r="R68" s="28"/>
      <c r="S68" s="28"/>
      <c r="T68" s="28"/>
    </row>
    <row r="69" spans="1:20" x14ac:dyDescent="0.4">
      <c r="A69" s="4" t="s">
        <v>94</v>
      </c>
      <c r="B69" s="82">
        <f>31527+(3*364)</f>
        <v>32619</v>
      </c>
      <c r="C69" s="82">
        <f>40766+(3*364)</f>
        <v>41858</v>
      </c>
      <c r="D69" s="87">
        <f t="shared" si="5"/>
        <v>25</v>
      </c>
      <c r="E69" s="10">
        <f t="shared" ca="1" si="4"/>
        <v>3</v>
      </c>
      <c r="F69" s="10"/>
      <c r="G69" s="10"/>
      <c r="H69" s="10"/>
      <c r="I69" s="10"/>
      <c r="J69" s="28"/>
      <c r="N69" s="28"/>
      <c r="O69" s="28"/>
      <c r="P69" s="28"/>
      <c r="Q69" s="28"/>
      <c r="R69" s="28"/>
      <c r="S69" s="28"/>
      <c r="T69" s="28"/>
    </row>
  </sheetData>
  <sortState xmlns:xlrd2="http://schemas.microsoft.com/office/spreadsheetml/2017/richdata2" ref="A2:F69">
    <sortCondition ref="A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I592"/>
  <sheetViews>
    <sheetView topLeftCell="C1" zoomScale="115" zoomScaleNormal="115" workbookViewId="0"/>
  </sheetViews>
  <sheetFormatPr defaultColWidth="9.15234375" defaultRowHeight="14.6" x14ac:dyDescent="0.4"/>
  <cols>
    <col min="1" max="1" width="17.69140625" style="28" bestFit="1" customWidth="1"/>
    <col min="2" max="2" width="7.69140625" style="28" bestFit="1" customWidth="1"/>
    <col min="3" max="3" width="24.69140625" style="28" bestFit="1" customWidth="1"/>
    <col min="4" max="4" width="9" style="28" bestFit="1" customWidth="1"/>
    <col min="5" max="5" width="11.84375" style="28" bestFit="1" customWidth="1"/>
    <col min="6" max="6" width="8.4609375" style="28" customWidth="1"/>
    <col min="7" max="7" width="8.15234375" style="28" customWidth="1"/>
    <col min="8" max="8" width="15.4609375" style="28" bestFit="1" customWidth="1"/>
    <col min="9" max="9" width="10.23046875" style="28" customWidth="1"/>
    <col min="10" max="16384" width="9.15234375" style="28"/>
  </cols>
  <sheetData>
    <row r="1" spans="1:9" x14ac:dyDescent="0.4">
      <c r="A1" s="15" t="s">
        <v>132</v>
      </c>
      <c r="B1" s="16" t="s">
        <v>133</v>
      </c>
      <c r="C1" s="17" t="s">
        <v>134</v>
      </c>
      <c r="D1" s="17" t="s">
        <v>135</v>
      </c>
      <c r="E1" s="18" t="s">
        <v>136</v>
      </c>
      <c r="F1" s="19" t="s">
        <v>40</v>
      </c>
      <c r="G1" s="17" t="s">
        <v>137</v>
      </c>
      <c r="H1" s="27" t="s">
        <v>837</v>
      </c>
      <c r="I1" s="16" t="s">
        <v>138</v>
      </c>
    </row>
    <row r="2" spans="1:9" x14ac:dyDescent="0.4">
      <c r="A2" s="4" t="s">
        <v>654</v>
      </c>
      <c r="B2" s="20" t="s">
        <v>152</v>
      </c>
      <c r="C2" s="4" t="s">
        <v>648</v>
      </c>
      <c r="D2" s="4" t="s">
        <v>141</v>
      </c>
      <c r="E2" s="30">
        <v>37527</v>
      </c>
      <c r="F2" s="21">
        <f t="shared" ref="F2:F65" ca="1" si="0">DATEDIF(E2,TODAY(),"Y")</f>
        <v>15</v>
      </c>
      <c r="G2" s="22" t="s">
        <v>142</v>
      </c>
      <c r="H2" s="23">
        <v>29260</v>
      </c>
      <c r="I2" s="24">
        <v>4</v>
      </c>
    </row>
    <row r="3" spans="1:9" x14ac:dyDescent="0.4">
      <c r="A3" s="4" t="s">
        <v>663</v>
      </c>
      <c r="B3" s="20" t="s">
        <v>155</v>
      </c>
      <c r="C3" s="4" t="s">
        <v>648</v>
      </c>
      <c r="D3" s="4" t="s">
        <v>141</v>
      </c>
      <c r="E3" s="30">
        <v>40138</v>
      </c>
      <c r="F3" s="21">
        <f t="shared" ca="1" si="0"/>
        <v>8</v>
      </c>
      <c r="G3" s="22" t="s">
        <v>142</v>
      </c>
      <c r="H3" s="23">
        <v>39000</v>
      </c>
      <c r="I3" s="24">
        <v>5</v>
      </c>
    </row>
    <row r="4" spans="1:9" x14ac:dyDescent="0.4">
      <c r="A4" s="4" t="s">
        <v>225</v>
      </c>
      <c r="B4" s="20" t="s">
        <v>155</v>
      </c>
      <c r="C4" s="4" t="s">
        <v>224</v>
      </c>
      <c r="D4" s="4" t="s">
        <v>141</v>
      </c>
      <c r="E4" s="30">
        <v>41199</v>
      </c>
      <c r="F4" s="21">
        <f t="shared" ca="1" si="0"/>
        <v>5</v>
      </c>
      <c r="G4" s="22" t="s">
        <v>157</v>
      </c>
      <c r="H4" s="23">
        <v>49260</v>
      </c>
      <c r="I4" s="24">
        <v>3</v>
      </c>
    </row>
    <row r="5" spans="1:9" x14ac:dyDescent="0.4">
      <c r="A5" s="4" t="s">
        <v>649</v>
      </c>
      <c r="B5" s="20" t="s">
        <v>152</v>
      </c>
      <c r="C5" s="4" t="s">
        <v>648</v>
      </c>
      <c r="D5" s="4" t="s">
        <v>141</v>
      </c>
      <c r="E5" s="30">
        <v>41575</v>
      </c>
      <c r="F5" s="21">
        <f t="shared" ca="1" si="0"/>
        <v>4</v>
      </c>
      <c r="G5" s="22" t="s">
        <v>161</v>
      </c>
      <c r="H5" s="23">
        <v>24840</v>
      </c>
      <c r="I5" s="24">
        <v>1</v>
      </c>
    </row>
    <row r="6" spans="1:9" x14ac:dyDescent="0.4">
      <c r="A6" s="4" t="s">
        <v>682</v>
      </c>
      <c r="B6" s="20" t="s">
        <v>139</v>
      </c>
      <c r="C6" s="4" t="s">
        <v>648</v>
      </c>
      <c r="D6" s="4" t="s">
        <v>141</v>
      </c>
      <c r="E6" s="30">
        <v>37291</v>
      </c>
      <c r="F6" s="21">
        <f t="shared" ca="1" si="0"/>
        <v>16</v>
      </c>
      <c r="G6" s="22" t="s">
        <v>161</v>
      </c>
      <c r="H6" s="23">
        <v>39000</v>
      </c>
      <c r="I6" s="24">
        <v>3</v>
      </c>
    </row>
    <row r="7" spans="1:9" x14ac:dyDescent="0.4">
      <c r="A7" s="4" t="s">
        <v>429</v>
      </c>
      <c r="B7" s="20" t="s">
        <v>139</v>
      </c>
      <c r="C7" s="4" t="s">
        <v>425</v>
      </c>
      <c r="D7" s="4" t="s">
        <v>146</v>
      </c>
      <c r="E7" s="30">
        <v>37766</v>
      </c>
      <c r="F7" s="21">
        <f t="shared" ca="1" si="0"/>
        <v>15</v>
      </c>
      <c r="G7" s="22"/>
      <c r="H7" s="23">
        <v>74500</v>
      </c>
      <c r="I7" s="24">
        <v>4</v>
      </c>
    </row>
    <row r="8" spans="1:9" x14ac:dyDescent="0.4">
      <c r="A8" s="4" t="s">
        <v>304</v>
      </c>
      <c r="B8" s="20" t="s">
        <v>155</v>
      </c>
      <c r="C8" s="4" t="s">
        <v>272</v>
      </c>
      <c r="D8" s="4" t="s">
        <v>141</v>
      </c>
      <c r="E8" s="30">
        <v>39808</v>
      </c>
      <c r="F8" s="21">
        <f t="shared" ca="1" si="0"/>
        <v>9</v>
      </c>
      <c r="G8" s="22" t="s">
        <v>142</v>
      </c>
      <c r="H8" s="23">
        <v>79730</v>
      </c>
      <c r="I8" s="24">
        <v>2</v>
      </c>
    </row>
    <row r="9" spans="1:9" x14ac:dyDescent="0.4">
      <c r="A9" s="4" t="s">
        <v>199</v>
      </c>
      <c r="B9" s="20" t="s">
        <v>155</v>
      </c>
      <c r="C9" s="4" t="s">
        <v>198</v>
      </c>
      <c r="D9" s="4" t="s">
        <v>141</v>
      </c>
      <c r="E9" s="30">
        <v>41919</v>
      </c>
      <c r="F9" s="21">
        <f t="shared" ca="1" si="0"/>
        <v>3</v>
      </c>
      <c r="G9" s="22" t="s">
        <v>151</v>
      </c>
      <c r="H9" s="23">
        <v>82500</v>
      </c>
      <c r="I9" s="24">
        <v>5</v>
      </c>
    </row>
    <row r="10" spans="1:9" x14ac:dyDescent="0.4">
      <c r="A10" s="4" t="s">
        <v>659</v>
      </c>
      <c r="B10" s="20" t="s">
        <v>148</v>
      </c>
      <c r="C10" s="4" t="s">
        <v>648</v>
      </c>
      <c r="D10" s="4" t="s">
        <v>146</v>
      </c>
      <c r="E10" s="30">
        <v>41588</v>
      </c>
      <c r="F10" s="21">
        <f t="shared" ca="1" si="0"/>
        <v>4</v>
      </c>
      <c r="G10" s="22"/>
      <c r="H10" s="23">
        <v>89450</v>
      </c>
      <c r="I10" s="24">
        <v>2</v>
      </c>
    </row>
    <row r="11" spans="1:9" x14ac:dyDescent="0.4">
      <c r="A11" s="4" t="s">
        <v>609</v>
      </c>
      <c r="B11" s="20" t="s">
        <v>150</v>
      </c>
      <c r="C11" s="4" t="s">
        <v>560</v>
      </c>
      <c r="D11" s="4" t="s">
        <v>146</v>
      </c>
      <c r="E11" s="30">
        <v>37376</v>
      </c>
      <c r="F11" s="21">
        <f t="shared" ca="1" si="0"/>
        <v>16</v>
      </c>
      <c r="G11" s="22"/>
      <c r="H11" s="23">
        <v>71300</v>
      </c>
      <c r="I11" s="24">
        <v>5</v>
      </c>
    </row>
    <row r="12" spans="1:9" x14ac:dyDescent="0.4">
      <c r="A12" s="4" t="s">
        <v>726</v>
      </c>
      <c r="B12" s="20" t="s">
        <v>152</v>
      </c>
      <c r="C12" s="4" t="s">
        <v>722</v>
      </c>
      <c r="D12" s="4" t="s">
        <v>146</v>
      </c>
      <c r="E12" s="30">
        <v>36827</v>
      </c>
      <c r="F12" s="21">
        <f t="shared" ca="1" si="0"/>
        <v>17</v>
      </c>
      <c r="G12" s="22"/>
      <c r="H12" s="23">
        <v>45030</v>
      </c>
      <c r="I12" s="24">
        <v>3</v>
      </c>
    </row>
    <row r="13" spans="1:9" x14ac:dyDescent="0.4">
      <c r="A13" s="4" t="s">
        <v>130</v>
      </c>
      <c r="B13" s="20" t="s">
        <v>152</v>
      </c>
      <c r="C13" s="4" t="s">
        <v>9</v>
      </c>
      <c r="D13" s="4" t="s">
        <v>141</v>
      </c>
      <c r="E13" s="30">
        <v>41236</v>
      </c>
      <c r="F13" s="21">
        <f t="shared" ca="1" si="0"/>
        <v>5</v>
      </c>
      <c r="G13" s="22" t="s">
        <v>161</v>
      </c>
      <c r="H13" s="23">
        <v>22860</v>
      </c>
      <c r="I13" s="24">
        <v>5</v>
      </c>
    </row>
    <row r="14" spans="1:9" x14ac:dyDescent="0.4">
      <c r="A14" s="4" t="s">
        <v>634</v>
      </c>
      <c r="B14" s="20" t="s">
        <v>152</v>
      </c>
      <c r="C14" s="4" t="s">
        <v>560</v>
      </c>
      <c r="D14" s="4" t="s">
        <v>141</v>
      </c>
      <c r="E14" s="30">
        <v>41478</v>
      </c>
      <c r="F14" s="21">
        <f t="shared" ca="1" si="0"/>
        <v>5</v>
      </c>
      <c r="G14" s="22" t="s">
        <v>151</v>
      </c>
      <c r="H14" s="23">
        <v>63206</v>
      </c>
      <c r="I14" s="24">
        <v>1</v>
      </c>
    </row>
    <row r="15" spans="1:9" x14ac:dyDescent="0.4">
      <c r="A15" s="4" t="s">
        <v>574</v>
      </c>
      <c r="B15" s="20" t="s">
        <v>152</v>
      </c>
      <c r="C15" s="4" t="s">
        <v>560</v>
      </c>
      <c r="D15" s="4" t="s">
        <v>141</v>
      </c>
      <c r="E15" s="30">
        <v>38702</v>
      </c>
      <c r="F15" s="21">
        <f t="shared" ca="1" si="0"/>
        <v>12</v>
      </c>
      <c r="G15" s="22" t="s">
        <v>145</v>
      </c>
      <c r="H15" s="23">
        <v>23560</v>
      </c>
      <c r="I15" s="24">
        <v>3</v>
      </c>
    </row>
    <row r="16" spans="1:9" x14ac:dyDescent="0.4">
      <c r="A16" s="4" t="s">
        <v>618</v>
      </c>
      <c r="B16" s="20" t="s">
        <v>155</v>
      </c>
      <c r="C16" s="4" t="s">
        <v>560</v>
      </c>
      <c r="D16" s="4" t="s">
        <v>141</v>
      </c>
      <c r="E16" s="30">
        <v>40336</v>
      </c>
      <c r="F16" s="21">
        <f t="shared" ca="1" si="0"/>
        <v>8</v>
      </c>
      <c r="G16" s="22" t="s">
        <v>142</v>
      </c>
      <c r="H16" s="23">
        <v>62688</v>
      </c>
      <c r="I16" s="24">
        <v>2</v>
      </c>
    </row>
    <row r="17" spans="1:9" x14ac:dyDescent="0.4">
      <c r="A17" s="4" t="s">
        <v>580</v>
      </c>
      <c r="B17" s="20" t="s">
        <v>155</v>
      </c>
      <c r="C17" s="4" t="s">
        <v>560</v>
      </c>
      <c r="D17" s="4" t="s">
        <v>141</v>
      </c>
      <c r="E17" s="30">
        <v>40175</v>
      </c>
      <c r="F17" s="21">
        <f t="shared" ca="1" si="0"/>
        <v>8</v>
      </c>
      <c r="G17" s="22" t="s">
        <v>142</v>
      </c>
      <c r="H17" s="23">
        <v>23320</v>
      </c>
      <c r="I17" s="24">
        <v>4</v>
      </c>
    </row>
    <row r="18" spans="1:9" x14ac:dyDescent="0.4">
      <c r="A18" s="4" t="s">
        <v>396</v>
      </c>
      <c r="B18" s="20" t="s">
        <v>155</v>
      </c>
      <c r="C18" s="4" t="s">
        <v>272</v>
      </c>
      <c r="D18" s="4" t="s">
        <v>146</v>
      </c>
      <c r="E18" s="30">
        <v>41463</v>
      </c>
      <c r="F18" s="21">
        <f t="shared" ca="1" si="0"/>
        <v>5</v>
      </c>
      <c r="G18" s="22"/>
      <c r="H18" s="23">
        <v>52940</v>
      </c>
      <c r="I18" s="24">
        <v>4</v>
      </c>
    </row>
    <row r="19" spans="1:9" x14ac:dyDescent="0.4">
      <c r="A19" s="4" t="s">
        <v>816</v>
      </c>
      <c r="B19" s="20" t="s">
        <v>150</v>
      </c>
      <c r="C19" s="4" t="s">
        <v>817</v>
      </c>
      <c r="D19" s="4" t="s">
        <v>141</v>
      </c>
      <c r="E19" s="30">
        <v>38685</v>
      </c>
      <c r="F19" s="21">
        <f t="shared" ca="1" si="0"/>
        <v>12</v>
      </c>
      <c r="G19" s="22" t="s">
        <v>161</v>
      </c>
      <c r="H19" s="23">
        <v>42800</v>
      </c>
      <c r="I19" s="24">
        <v>5</v>
      </c>
    </row>
    <row r="20" spans="1:9" x14ac:dyDescent="0.4">
      <c r="A20" s="4" t="s">
        <v>197</v>
      </c>
      <c r="B20" s="20" t="s">
        <v>148</v>
      </c>
      <c r="C20" s="4" t="s">
        <v>198</v>
      </c>
      <c r="D20" s="4" t="s">
        <v>146</v>
      </c>
      <c r="E20" s="30">
        <v>41551</v>
      </c>
      <c r="F20" s="21">
        <f t="shared" ca="1" si="0"/>
        <v>4</v>
      </c>
      <c r="G20" s="22"/>
      <c r="H20" s="23">
        <v>80050</v>
      </c>
      <c r="I20" s="24">
        <v>2</v>
      </c>
    </row>
    <row r="21" spans="1:9" x14ac:dyDescent="0.4">
      <c r="A21" s="4" t="s">
        <v>720</v>
      </c>
      <c r="B21" s="20" t="s">
        <v>150</v>
      </c>
      <c r="C21" s="4" t="s">
        <v>648</v>
      </c>
      <c r="D21" s="4" t="s">
        <v>141</v>
      </c>
      <c r="E21" s="30">
        <v>37515</v>
      </c>
      <c r="F21" s="21">
        <f t="shared" ca="1" si="0"/>
        <v>15</v>
      </c>
      <c r="G21" s="22" t="s">
        <v>161</v>
      </c>
      <c r="H21" s="23">
        <v>48250</v>
      </c>
      <c r="I21" s="24">
        <v>3</v>
      </c>
    </row>
    <row r="22" spans="1:9" x14ac:dyDescent="0.4">
      <c r="A22" s="4" t="s">
        <v>487</v>
      </c>
      <c r="B22" s="20" t="s">
        <v>152</v>
      </c>
      <c r="C22" s="4" t="s">
        <v>9</v>
      </c>
      <c r="D22" s="4" t="s">
        <v>141</v>
      </c>
      <c r="E22" s="30">
        <v>42210</v>
      </c>
      <c r="F22" s="21">
        <f t="shared" ca="1" si="0"/>
        <v>3</v>
      </c>
      <c r="G22" s="22" t="s">
        <v>145</v>
      </c>
      <c r="H22" s="23">
        <v>87980</v>
      </c>
      <c r="I22" s="24">
        <v>1</v>
      </c>
    </row>
    <row r="23" spans="1:9" x14ac:dyDescent="0.4">
      <c r="A23" s="4" t="s">
        <v>499</v>
      </c>
      <c r="B23" s="20" t="s">
        <v>160</v>
      </c>
      <c r="C23" s="4" t="s">
        <v>498</v>
      </c>
      <c r="D23" s="4" t="s">
        <v>141</v>
      </c>
      <c r="E23" s="30">
        <v>40086</v>
      </c>
      <c r="F23" s="21">
        <f t="shared" ca="1" si="0"/>
        <v>8</v>
      </c>
      <c r="G23" s="22" t="s">
        <v>142</v>
      </c>
      <c r="H23" s="23">
        <v>87030</v>
      </c>
      <c r="I23" s="24">
        <v>3</v>
      </c>
    </row>
    <row r="24" spans="1:9" x14ac:dyDescent="0.4">
      <c r="A24" s="4" t="s">
        <v>350</v>
      </c>
      <c r="B24" s="20" t="s">
        <v>152</v>
      </c>
      <c r="C24" s="4" t="s">
        <v>272</v>
      </c>
      <c r="D24" s="4" t="s">
        <v>141</v>
      </c>
      <c r="E24" s="30">
        <v>37333</v>
      </c>
      <c r="F24" s="21">
        <f t="shared" ca="1" si="0"/>
        <v>16</v>
      </c>
      <c r="G24" s="22" t="s">
        <v>151</v>
      </c>
      <c r="H24" s="23">
        <v>37760</v>
      </c>
      <c r="I24" s="24">
        <v>2</v>
      </c>
    </row>
    <row r="25" spans="1:9" x14ac:dyDescent="0.4">
      <c r="A25" s="4" t="s">
        <v>573</v>
      </c>
      <c r="B25" s="20" t="s">
        <v>139</v>
      </c>
      <c r="C25" s="4" t="s">
        <v>560</v>
      </c>
      <c r="D25" s="4" t="s">
        <v>141</v>
      </c>
      <c r="E25" s="30">
        <v>41265</v>
      </c>
      <c r="F25" s="21">
        <f t="shared" ca="1" si="0"/>
        <v>5</v>
      </c>
      <c r="G25" s="22" t="s">
        <v>157</v>
      </c>
      <c r="H25" s="23">
        <v>29760</v>
      </c>
      <c r="I25" s="24">
        <v>2</v>
      </c>
    </row>
    <row r="26" spans="1:9" x14ac:dyDescent="0.4">
      <c r="A26" s="4" t="s">
        <v>220</v>
      </c>
      <c r="B26" s="20" t="s">
        <v>152</v>
      </c>
      <c r="C26" s="4" t="s">
        <v>218</v>
      </c>
      <c r="D26" s="4" t="s">
        <v>141</v>
      </c>
      <c r="E26" s="30">
        <v>40684</v>
      </c>
      <c r="F26" s="21">
        <f t="shared" ca="1" si="0"/>
        <v>7</v>
      </c>
      <c r="G26" s="22" t="s">
        <v>142</v>
      </c>
      <c r="H26" s="23">
        <v>47350</v>
      </c>
      <c r="I26" s="24">
        <v>5</v>
      </c>
    </row>
    <row r="27" spans="1:9" x14ac:dyDescent="0.4">
      <c r="A27" s="4" t="s">
        <v>480</v>
      </c>
      <c r="B27" s="20" t="s">
        <v>152</v>
      </c>
      <c r="C27" s="4" t="s">
        <v>433</v>
      </c>
      <c r="D27" s="4" t="s">
        <v>141</v>
      </c>
      <c r="E27" s="30">
        <v>37117</v>
      </c>
      <c r="F27" s="21">
        <f t="shared" ca="1" si="0"/>
        <v>16</v>
      </c>
      <c r="G27" s="22" t="s">
        <v>157</v>
      </c>
      <c r="H27" s="23">
        <v>49770</v>
      </c>
      <c r="I27" s="24">
        <v>1</v>
      </c>
    </row>
    <row r="28" spans="1:9" x14ac:dyDescent="0.4">
      <c r="A28" s="4" t="s">
        <v>727</v>
      </c>
      <c r="B28" s="20" t="s">
        <v>152</v>
      </c>
      <c r="C28" s="4" t="s">
        <v>722</v>
      </c>
      <c r="D28" s="4" t="s">
        <v>141</v>
      </c>
      <c r="E28" s="30">
        <v>37550</v>
      </c>
      <c r="F28" s="21">
        <f t="shared" ca="1" si="0"/>
        <v>15</v>
      </c>
      <c r="G28" s="22" t="s">
        <v>161</v>
      </c>
      <c r="H28" s="23">
        <v>35460</v>
      </c>
      <c r="I28" s="24">
        <v>1</v>
      </c>
    </row>
    <row r="29" spans="1:9" x14ac:dyDescent="0.4">
      <c r="A29" s="4" t="s">
        <v>363</v>
      </c>
      <c r="B29" s="20" t="s">
        <v>139</v>
      </c>
      <c r="C29" s="4" t="s">
        <v>272</v>
      </c>
      <c r="D29" s="4" t="s">
        <v>141</v>
      </c>
      <c r="E29" s="30">
        <v>40656</v>
      </c>
      <c r="F29" s="21">
        <f t="shared" ca="1" si="0"/>
        <v>7</v>
      </c>
      <c r="G29" s="22" t="s">
        <v>157</v>
      </c>
      <c r="H29" s="23">
        <v>34480</v>
      </c>
      <c r="I29" s="24">
        <v>3</v>
      </c>
    </row>
    <row r="30" spans="1:9" x14ac:dyDescent="0.4">
      <c r="A30" s="4" t="s">
        <v>554</v>
      </c>
      <c r="B30" s="20" t="s">
        <v>150</v>
      </c>
      <c r="C30" s="4" t="s">
        <v>543</v>
      </c>
      <c r="D30" s="4" t="s">
        <v>141</v>
      </c>
      <c r="E30" s="30">
        <v>41819</v>
      </c>
      <c r="F30" s="21">
        <f t="shared" ca="1" si="0"/>
        <v>4</v>
      </c>
      <c r="G30" s="22" t="s">
        <v>151</v>
      </c>
      <c r="H30" s="23">
        <v>44560</v>
      </c>
      <c r="I30" s="24">
        <v>2</v>
      </c>
    </row>
    <row r="31" spans="1:9" x14ac:dyDescent="0.4">
      <c r="A31" s="4" t="s">
        <v>542</v>
      </c>
      <c r="B31" s="20" t="s">
        <v>152</v>
      </c>
      <c r="C31" s="4" t="s">
        <v>543</v>
      </c>
      <c r="D31" s="4" t="s">
        <v>141</v>
      </c>
      <c r="E31" s="30">
        <v>41552</v>
      </c>
      <c r="F31" s="21">
        <f t="shared" ca="1" si="0"/>
        <v>4</v>
      </c>
      <c r="G31" s="22" t="s">
        <v>142</v>
      </c>
      <c r="H31" s="23">
        <v>71730</v>
      </c>
      <c r="I31" s="24">
        <v>1</v>
      </c>
    </row>
    <row r="32" spans="1:9" x14ac:dyDescent="0.4">
      <c r="A32" s="4" t="s">
        <v>226</v>
      </c>
      <c r="B32" s="20" t="s">
        <v>152</v>
      </c>
      <c r="C32" s="4" t="s">
        <v>224</v>
      </c>
      <c r="D32" s="4" t="s">
        <v>146</v>
      </c>
      <c r="E32" s="30">
        <v>38642</v>
      </c>
      <c r="F32" s="21">
        <f t="shared" ca="1" si="0"/>
        <v>12</v>
      </c>
      <c r="G32" s="22"/>
      <c r="H32" s="23">
        <v>31970</v>
      </c>
      <c r="I32" s="24">
        <v>5</v>
      </c>
    </row>
    <row r="33" spans="1:9" x14ac:dyDescent="0.4">
      <c r="A33" s="4" t="s">
        <v>354</v>
      </c>
      <c r="B33" s="20" t="s">
        <v>152</v>
      </c>
      <c r="C33" s="4" t="s">
        <v>272</v>
      </c>
      <c r="D33" s="4" t="s">
        <v>141</v>
      </c>
      <c r="E33" s="30">
        <v>38069</v>
      </c>
      <c r="F33" s="21">
        <f t="shared" ca="1" si="0"/>
        <v>14</v>
      </c>
      <c r="G33" s="22" t="s">
        <v>145</v>
      </c>
      <c r="H33" s="23">
        <v>66010</v>
      </c>
      <c r="I33" s="24">
        <v>5</v>
      </c>
    </row>
    <row r="34" spans="1:9" x14ac:dyDescent="0.4">
      <c r="A34" s="4" t="s">
        <v>596</v>
      </c>
      <c r="B34" s="20" t="s">
        <v>155</v>
      </c>
      <c r="C34" s="4" t="s">
        <v>560</v>
      </c>
      <c r="D34" s="4" t="s">
        <v>141</v>
      </c>
      <c r="E34" s="30">
        <v>41333</v>
      </c>
      <c r="F34" s="21">
        <f t="shared" ca="1" si="0"/>
        <v>5</v>
      </c>
      <c r="G34" s="22" t="s">
        <v>142</v>
      </c>
      <c r="H34" s="23">
        <v>47340</v>
      </c>
      <c r="I34" s="24">
        <v>2</v>
      </c>
    </row>
    <row r="35" spans="1:9" x14ac:dyDescent="0.4">
      <c r="A35" s="4" t="s">
        <v>753</v>
      </c>
      <c r="B35" s="20" t="s">
        <v>152</v>
      </c>
      <c r="C35" s="4" t="s">
        <v>722</v>
      </c>
      <c r="D35" s="4" t="s">
        <v>141</v>
      </c>
      <c r="E35" s="30">
        <v>37673</v>
      </c>
      <c r="F35" s="21">
        <f t="shared" ca="1" si="0"/>
        <v>15</v>
      </c>
      <c r="G35" s="22" t="s">
        <v>145</v>
      </c>
      <c r="H35" s="23">
        <v>65320</v>
      </c>
      <c r="I35" s="24">
        <v>5</v>
      </c>
    </row>
    <row r="36" spans="1:9" x14ac:dyDescent="0.4">
      <c r="A36" s="4" t="s">
        <v>27</v>
      </c>
      <c r="B36" s="20" t="s">
        <v>152</v>
      </c>
      <c r="C36" s="4" t="s">
        <v>163</v>
      </c>
      <c r="D36" s="4" t="s">
        <v>141</v>
      </c>
      <c r="E36" s="30">
        <v>42019</v>
      </c>
      <c r="F36" s="21">
        <f t="shared" ca="1" si="0"/>
        <v>3</v>
      </c>
      <c r="G36" s="22" t="s">
        <v>142</v>
      </c>
      <c r="H36" s="23">
        <v>46220</v>
      </c>
      <c r="I36" s="24">
        <v>3</v>
      </c>
    </row>
    <row r="37" spans="1:9" x14ac:dyDescent="0.4">
      <c r="A37" s="4" t="s">
        <v>176</v>
      </c>
      <c r="B37" s="20" t="s">
        <v>139</v>
      </c>
      <c r="C37" s="4" t="s">
        <v>164</v>
      </c>
      <c r="D37" s="4" t="s">
        <v>141</v>
      </c>
      <c r="E37" s="30">
        <v>38961</v>
      </c>
      <c r="F37" s="21">
        <f t="shared" ca="1" si="0"/>
        <v>11</v>
      </c>
      <c r="G37" s="22" t="s">
        <v>142</v>
      </c>
      <c r="H37" s="23">
        <v>66890</v>
      </c>
      <c r="I37" s="24">
        <v>5</v>
      </c>
    </row>
    <row r="38" spans="1:9" x14ac:dyDescent="0.4">
      <c r="A38" s="4" t="s">
        <v>394</v>
      </c>
      <c r="B38" s="20" t="s">
        <v>160</v>
      </c>
      <c r="C38" s="4" t="s">
        <v>272</v>
      </c>
      <c r="D38" s="4" t="s">
        <v>146</v>
      </c>
      <c r="E38" s="30">
        <v>40379</v>
      </c>
      <c r="F38" s="21">
        <f t="shared" ca="1" si="0"/>
        <v>8</v>
      </c>
      <c r="G38" s="22"/>
      <c r="H38" s="23">
        <v>35460</v>
      </c>
      <c r="I38" s="24">
        <v>3</v>
      </c>
    </row>
    <row r="39" spans="1:9" x14ac:dyDescent="0.4">
      <c r="A39" s="4" t="s">
        <v>521</v>
      </c>
      <c r="B39" s="20" t="s">
        <v>148</v>
      </c>
      <c r="C39" s="4" t="s">
        <v>498</v>
      </c>
      <c r="D39" s="4" t="s">
        <v>141</v>
      </c>
      <c r="E39" s="30">
        <v>41371</v>
      </c>
      <c r="F39" s="21">
        <f t="shared" ca="1" si="0"/>
        <v>5</v>
      </c>
      <c r="G39" s="22" t="s">
        <v>142</v>
      </c>
      <c r="H39" s="23">
        <v>66840</v>
      </c>
      <c r="I39" s="24">
        <v>4</v>
      </c>
    </row>
    <row r="40" spans="1:9" x14ac:dyDescent="0.4">
      <c r="A40" s="4" t="s">
        <v>398</v>
      </c>
      <c r="B40" s="20" t="s">
        <v>150</v>
      </c>
      <c r="C40" s="4" t="s">
        <v>272</v>
      </c>
      <c r="D40" s="4" t="s">
        <v>146</v>
      </c>
      <c r="E40" s="30">
        <v>41474</v>
      </c>
      <c r="F40" s="21">
        <f t="shared" ca="1" si="0"/>
        <v>5</v>
      </c>
      <c r="G40" s="22"/>
      <c r="H40" s="23">
        <v>28260</v>
      </c>
      <c r="I40" s="24">
        <v>5</v>
      </c>
    </row>
    <row r="41" spans="1:9" x14ac:dyDescent="0.4">
      <c r="A41" s="4" t="s">
        <v>298</v>
      </c>
      <c r="B41" s="20" t="s">
        <v>148</v>
      </c>
      <c r="C41" s="4" t="s">
        <v>272</v>
      </c>
      <c r="D41" s="4" t="s">
        <v>146</v>
      </c>
      <c r="E41" s="30">
        <v>40145</v>
      </c>
      <c r="F41" s="21">
        <f t="shared" ca="1" si="0"/>
        <v>8</v>
      </c>
      <c r="G41" s="22"/>
      <c r="H41" s="23">
        <v>64430</v>
      </c>
      <c r="I41" s="24">
        <v>4</v>
      </c>
    </row>
    <row r="42" spans="1:9" x14ac:dyDescent="0.4">
      <c r="A42" s="4" t="s">
        <v>524</v>
      </c>
      <c r="B42" s="20" t="s">
        <v>155</v>
      </c>
      <c r="C42" s="4" t="s">
        <v>498</v>
      </c>
      <c r="D42" s="4" t="s">
        <v>141</v>
      </c>
      <c r="E42" s="30">
        <v>39228</v>
      </c>
      <c r="F42" s="21">
        <f t="shared" ca="1" si="0"/>
        <v>11</v>
      </c>
      <c r="G42" s="22" t="s">
        <v>161</v>
      </c>
      <c r="H42" s="23">
        <v>86200</v>
      </c>
      <c r="I42" s="24">
        <v>3</v>
      </c>
    </row>
    <row r="43" spans="1:9" x14ac:dyDescent="0.4">
      <c r="A43" s="4" t="s">
        <v>656</v>
      </c>
      <c r="B43" s="20" t="s">
        <v>150</v>
      </c>
      <c r="C43" s="4" t="s">
        <v>648</v>
      </c>
      <c r="D43" s="4" t="s">
        <v>141</v>
      </c>
      <c r="E43" s="30">
        <v>38626</v>
      </c>
      <c r="F43" s="21">
        <f t="shared" ca="1" si="0"/>
        <v>12</v>
      </c>
      <c r="G43" s="22" t="s">
        <v>161</v>
      </c>
      <c r="H43" s="23">
        <v>82490</v>
      </c>
      <c r="I43" s="24">
        <v>5</v>
      </c>
    </row>
    <row r="44" spans="1:9" x14ac:dyDescent="0.4">
      <c r="A44" s="4" t="s">
        <v>311</v>
      </c>
      <c r="B44" s="20" t="s">
        <v>139</v>
      </c>
      <c r="C44" s="4" t="s">
        <v>272</v>
      </c>
      <c r="D44" s="4" t="s">
        <v>146</v>
      </c>
      <c r="E44" s="30">
        <v>40539</v>
      </c>
      <c r="F44" s="21">
        <f t="shared" ca="1" si="0"/>
        <v>7</v>
      </c>
      <c r="G44" s="22"/>
      <c r="H44" s="23">
        <v>62780</v>
      </c>
      <c r="I44" s="24">
        <v>4</v>
      </c>
    </row>
    <row r="45" spans="1:9" x14ac:dyDescent="0.4">
      <c r="A45" s="4" t="s">
        <v>734</v>
      </c>
      <c r="B45" s="20" t="s">
        <v>139</v>
      </c>
      <c r="C45" s="4" t="s">
        <v>722</v>
      </c>
      <c r="D45" s="4" t="s">
        <v>146</v>
      </c>
      <c r="E45" s="30">
        <v>37194</v>
      </c>
      <c r="F45" s="21">
        <f t="shared" ca="1" si="0"/>
        <v>16</v>
      </c>
      <c r="G45" s="22"/>
      <c r="H45" s="23">
        <v>58250</v>
      </c>
      <c r="I45" s="24">
        <v>2</v>
      </c>
    </row>
    <row r="46" spans="1:9" x14ac:dyDescent="0.4">
      <c r="A46" s="4" t="s">
        <v>24</v>
      </c>
      <c r="B46" s="20" t="s">
        <v>139</v>
      </c>
      <c r="C46" s="4" t="s">
        <v>163</v>
      </c>
      <c r="D46" s="4" t="s">
        <v>141</v>
      </c>
      <c r="E46" s="30">
        <v>41107</v>
      </c>
      <c r="F46" s="21">
        <f t="shared" ca="1" si="0"/>
        <v>6</v>
      </c>
      <c r="G46" s="22" t="s">
        <v>145</v>
      </c>
      <c r="H46" s="23">
        <v>51180</v>
      </c>
      <c r="I46" s="24">
        <v>3</v>
      </c>
    </row>
    <row r="47" spans="1:9" x14ac:dyDescent="0.4">
      <c r="A47" s="4" t="s">
        <v>769</v>
      </c>
      <c r="B47" s="20" t="s">
        <v>160</v>
      </c>
      <c r="C47" s="4" t="s">
        <v>722</v>
      </c>
      <c r="D47" s="4" t="s">
        <v>146</v>
      </c>
      <c r="E47" s="30">
        <v>40273</v>
      </c>
      <c r="F47" s="21">
        <f t="shared" ca="1" si="0"/>
        <v>8</v>
      </c>
      <c r="G47" s="22"/>
      <c r="H47" s="23">
        <v>35240</v>
      </c>
      <c r="I47" s="24">
        <v>3</v>
      </c>
    </row>
    <row r="48" spans="1:9" x14ac:dyDescent="0.4">
      <c r="A48" s="4" t="s">
        <v>671</v>
      </c>
      <c r="B48" s="20" t="s">
        <v>152</v>
      </c>
      <c r="C48" s="4" t="s">
        <v>648</v>
      </c>
      <c r="D48" s="4" t="s">
        <v>141</v>
      </c>
      <c r="E48" s="30">
        <v>39785</v>
      </c>
      <c r="F48" s="21">
        <f t="shared" ca="1" si="0"/>
        <v>9</v>
      </c>
      <c r="G48" s="22" t="s">
        <v>142</v>
      </c>
      <c r="H48" s="23">
        <v>78710</v>
      </c>
      <c r="I48" s="24">
        <v>4</v>
      </c>
    </row>
    <row r="49" spans="1:9" x14ac:dyDescent="0.4">
      <c r="A49" s="4" t="s">
        <v>468</v>
      </c>
      <c r="B49" s="20" t="s">
        <v>148</v>
      </c>
      <c r="C49" s="4" t="s">
        <v>433</v>
      </c>
      <c r="D49" s="4" t="s">
        <v>141</v>
      </c>
      <c r="E49" s="30">
        <v>41396</v>
      </c>
      <c r="F49" s="21">
        <f t="shared" ca="1" si="0"/>
        <v>5</v>
      </c>
      <c r="G49" s="22" t="s">
        <v>142</v>
      </c>
      <c r="H49" s="23">
        <v>57560</v>
      </c>
      <c r="I49" s="24">
        <v>4</v>
      </c>
    </row>
    <row r="50" spans="1:9" x14ac:dyDescent="0.4">
      <c r="A50" s="4" t="s">
        <v>96</v>
      </c>
      <c r="B50" s="20" t="s">
        <v>139</v>
      </c>
      <c r="C50" s="4" t="s">
        <v>164</v>
      </c>
      <c r="D50" s="4" t="s">
        <v>146</v>
      </c>
      <c r="E50" s="30">
        <v>40041</v>
      </c>
      <c r="F50" s="21">
        <f t="shared" ca="1" si="0"/>
        <v>8</v>
      </c>
      <c r="G50" s="22"/>
      <c r="H50" s="23">
        <v>62150</v>
      </c>
      <c r="I50" s="24">
        <v>4</v>
      </c>
    </row>
    <row r="51" spans="1:9" x14ac:dyDescent="0.4">
      <c r="A51" s="4" t="s">
        <v>264</v>
      </c>
      <c r="B51" s="20" t="s">
        <v>148</v>
      </c>
      <c r="C51" s="4" t="s">
        <v>263</v>
      </c>
      <c r="D51" s="4" t="s">
        <v>146</v>
      </c>
      <c r="E51" s="30">
        <v>41264</v>
      </c>
      <c r="F51" s="21">
        <f t="shared" ca="1" si="0"/>
        <v>5</v>
      </c>
      <c r="G51" s="22" t="s">
        <v>151</v>
      </c>
      <c r="H51" s="23">
        <v>71190</v>
      </c>
      <c r="I51" s="24">
        <v>4</v>
      </c>
    </row>
    <row r="52" spans="1:9" x14ac:dyDescent="0.4">
      <c r="A52" s="4" t="s">
        <v>766</v>
      </c>
      <c r="B52" s="20" t="s">
        <v>139</v>
      </c>
      <c r="C52" s="4" t="s">
        <v>722</v>
      </c>
      <c r="D52" s="4" t="s">
        <v>146</v>
      </c>
      <c r="E52" s="30">
        <v>42095</v>
      </c>
      <c r="F52" s="21">
        <f t="shared" ca="1" si="0"/>
        <v>3</v>
      </c>
      <c r="G52" s="22"/>
      <c r="H52" s="23">
        <v>59128</v>
      </c>
      <c r="I52" s="24">
        <v>4</v>
      </c>
    </row>
    <row r="53" spans="1:9" x14ac:dyDescent="0.4">
      <c r="A53" s="4" t="s">
        <v>630</v>
      </c>
      <c r="B53" s="20" t="s">
        <v>139</v>
      </c>
      <c r="C53" s="4" t="s">
        <v>560</v>
      </c>
      <c r="D53" s="4" t="s">
        <v>146</v>
      </c>
      <c r="E53" s="30">
        <v>37087</v>
      </c>
      <c r="F53" s="21">
        <f t="shared" ca="1" si="0"/>
        <v>17</v>
      </c>
      <c r="G53" s="22"/>
      <c r="H53" s="23">
        <v>47520</v>
      </c>
      <c r="I53" s="24">
        <v>1</v>
      </c>
    </row>
    <row r="54" spans="1:9" x14ac:dyDescent="0.4">
      <c r="A54" s="4" t="s">
        <v>303</v>
      </c>
      <c r="B54" s="20" t="s">
        <v>139</v>
      </c>
      <c r="C54" s="4" t="s">
        <v>272</v>
      </c>
      <c r="D54" s="4" t="s">
        <v>141</v>
      </c>
      <c r="E54" s="30">
        <v>39799</v>
      </c>
      <c r="F54" s="21">
        <f t="shared" ca="1" si="0"/>
        <v>9</v>
      </c>
      <c r="G54" s="22" t="s">
        <v>161</v>
      </c>
      <c r="H54" s="23">
        <v>73144</v>
      </c>
      <c r="I54" s="24">
        <v>5</v>
      </c>
    </row>
    <row r="55" spans="1:9" x14ac:dyDescent="0.4">
      <c r="A55" s="4" t="s">
        <v>348</v>
      </c>
      <c r="B55" s="20" t="s">
        <v>152</v>
      </c>
      <c r="C55" s="4" t="s">
        <v>272</v>
      </c>
      <c r="D55" s="4" t="s">
        <v>146</v>
      </c>
      <c r="E55" s="30">
        <v>36973</v>
      </c>
      <c r="F55" s="21">
        <f t="shared" ca="1" si="0"/>
        <v>17</v>
      </c>
      <c r="G55" s="22"/>
      <c r="H55" s="23">
        <v>71710</v>
      </c>
      <c r="I55" s="24">
        <v>5</v>
      </c>
    </row>
    <row r="56" spans="1:9" x14ac:dyDescent="0.4">
      <c r="A56" s="4" t="s">
        <v>392</v>
      </c>
      <c r="B56" s="20" t="s">
        <v>155</v>
      </c>
      <c r="C56" s="4" t="s">
        <v>272</v>
      </c>
      <c r="D56" s="4" t="s">
        <v>141</v>
      </c>
      <c r="E56" s="30">
        <v>40697</v>
      </c>
      <c r="F56" s="21">
        <f t="shared" ca="1" si="0"/>
        <v>7</v>
      </c>
      <c r="G56" s="22" t="s">
        <v>142</v>
      </c>
      <c r="H56" s="23">
        <v>69320</v>
      </c>
      <c r="I56" s="24">
        <v>3</v>
      </c>
    </row>
    <row r="57" spans="1:9" x14ac:dyDescent="0.4">
      <c r="A57" s="4" t="s">
        <v>825</v>
      </c>
      <c r="B57" s="20" t="s">
        <v>152</v>
      </c>
      <c r="C57" s="4" t="s">
        <v>823</v>
      </c>
      <c r="D57" s="4" t="s">
        <v>146</v>
      </c>
      <c r="E57" s="30">
        <v>40640</v>
      </c>
      <c r="F57" s="21">
        <f t="shared" ca="1" si="0"/>
        <v>7</v>
      </c>
      <c r="G57" s="22"/>
      <c r="H57" s="23">
        <v>64720</v>
      </c>
      <c r="I57" s="24">
        <v>5</v>
      </c>
    </row>
    <row r="58" spans="1:9" x14ac:dyDescent="0.4">
      <c r="A58" s="4" t="s">
        <v>331</v>
      </c>
      <c r="B58" s="20" t="s">
        <v>155</v>
      </c>
      <c r="C58" s="4" t="s">
        <v>272</v>
      </c>
      <c r="D58" s="4" t="s">
        <v>141</v>
      </c>
      <c r="E58" s="30">
        <v>41635</v>
      </c>
      <c r="F58" s="21">
        <f t="shared" ca="1" si="0"/>
        <v>4</v>
      </c>
      <c r="G58" s="22" t="s">
        <v>142</v>
      </c>
      <c r="H58" s="23">
        <v>47440</v>
      </c>
      <c r="I58" s="24">
        <v>3</v>
      </c>
    </row>
    <row r="59" spans="1:9" x14ac:dyDescent="0.4">
      <c r="A59" s="4" t="s">
        <v>702</v>
      </c>
      <c r="B59" s="20" t="s">
        <v>152</v>
      </c>
      <c r="C59" s="4" t="s">
        <v>648</v>
      </c>
      <c r="D59" s="4" t="s">
        <v>146</v>
      </c>
      <c r="E59" s="30">
        <v>40721</v>
      </c>
      <c r="F59" s="21">
        <f t="shared" ca="1" si="0"/>
        <v>7</v>
      </c>
      <c r="G59" s="22"/>
      <c r="H59" s="23">
        <v>43320</v>
      </c>
      <c r="I59" s="24">
        <v>5</v>
      </c>
    </row>
    <row r="60" spans="1:9" x14ac:dyDescent="0.4">
      <c r="A60" s="4" t="s">
        <v>297</v>
      </c>
      <c r="B60" s="20" t="s">
        <v>139</v>
      </c>
      <c r="C60" s="4" t="s">
        <v>272</v>
      </c>
      <c r="D60" s="4" t="s">
        <v>141</v>
      </c>
      <c r="E60" s="30">
        <v>41579</v>
      </c>
      <c r="F60" s="21">
        <f t="shared" ca="1" si="0"/>
        <v>4</v>
      </c>
      <c r="G60" s="22" t="s">
        <v>142</v>
      </c>
      <c r="H60" s="23">
        <v>43820</v>
      </c>
      <c r="I60" s="24">
        <v>2</v>
      </c>
    </row>
    <row r="61" spans="1:9" x14ac:dyDescent="0.4">
      <c r="A61" s="4" t="s">
        <v>38</v>
      </c>
      <c r="B61" s="20" t="s">
        <v>155</v>
      </c>
      <c r="C61" s="4" t="s">
        <v>164</v>
      </c>
      <c r="D61" s="4" t="s">
        <v>146</v>
      </c>
      <c r="E61" s="30">
        <v>36849</v>
      </c>
      <c r="F61" s="21">
        <f t="shared" ca="1" si="0"/>
        <v>17</v>
      </c>
      <c r="G61" s="22"/>
      <c r="H61" s="23">
        <v>85480</v>
      </c>
      <c r="I61" s="24">
        <v>5</v>
      </c>
    </row>
    <row r="62" spans="1:9" x14ac:dyDescent="0.4">
      <c r="A62" s="4" t="s">
        <v>382</v>
      </c>
      <c r="B62" s="20" t="s">
        <v>148</v>
      </c>
      <c r="C62" s="4" t="s">
        <v>272</v>
      </c>
      <c r="D62" s="4" t="s">
        <v>141</v>
      </c>
      <c r="E62" s="30">
        <v>41425</v>
      </c>
      <c r="F62" s="21">
        <f t="shared" ca="1" si="0"/>
        <v>5</v>
      </c>
      <c r="G62" s="22" t="s">
        <v>151</v>
      </c>
      <c r="H62" s="23">
        <v>39520</v>
      </c>
      <c r="I62" s="24">
        <v>5</v>
      </c>
    </row>
    <row r="63" spans="1:9" x14ac:dyDescent="0.4">
      <c r="A63" s="4" t="s">
        <v>352</v>
      </c>
      <c r="B63" s="20" t="s">
        <v>160</v>
      </c>
      <c r="C63" s="4" t="s">
        <v>272</v>
      </c>
      <c r="D63" s="4" t="s">
        <v>146</v>
      </c>
      <c r="E63" s="30">
        <v>37705</v>
      </c>
      <c r="F63" s="21">
        <f t="shared" ca="1" si="0"/>
        <v>15</v>
      </c>
      <c r="G63" s="22"/>
      <c r="H63" s="23">
        <v>57760</v>
      </c>
      <c r="I63" s="24">
        <v>3</v>
      </c>
    </row>
    <row r="64" spans="1:9" x14ac:dyDescent="0.4">
      <c r="A64" s="4" t="s">
        <v>492</v>
      </c>
      <c r="B64" s="20" t="s">
        <v>160</v>
      </c>
      <c r="C64" s="4" t="s">
        <v>9</v>
      </c>
      <c r="D64" s="4" t="s">
        <v>141</v>
      </c>
      <c r="E64" s="30">
        <v>41534</v>
      </c>
      <c r="F64" s="21">
        <f t="shared" ca="1" si="0"/>
        <v>4</v>
      </c>
      <c r="G64" s="22" t="s">
        <v>157</v>
      </c>
      <c r="H64" s="23">
        <v>62180</v>
      </c>
      <c r="I64" s="24">
        <v>2</v>
      </c>
    </row>
    <row r="65" spans="1:9" x14ac:dyDescent="0.4">
      <c r="A65" s="4" t="s">
        <v>478</v>
      </c>
      <c r="B65" s="20" t="s">
        <v>152</v>
      </c>
      <c r="C65" s="4" t="s">
        <v>433</v>
      </c>
      <c r="D65" s="4" t="s">
        <v>141</v>
      </c>
      <c r="E65" s="30">
        <v>37464</v>
      </c>
      <c r="F65" s="21">
        <f t="shared" ca="1" si="0"/>
        <v>16</v>
      </c>
      <c r="G65" s="22" t="s">
        <v>142</v>
      </c>
      <c r="H65" s="23">
        <v>44220</v>
      </c>
      <c r="I65" s="24">
        <v>3</v>
      </c>
    </row>
    <row r="66" spans="1:9" x14ac:dyDescent="0.4">
      <c r="A66" s="4" t="s">
        <v>770</v>
      </c>
      <c r="B66" s="20" t="s">
        <v>152</v>
      </c>
      <c r="C66" s="4" t="s">
        <v>722</v>
      </c>
      <c r="D66" s="4" t="s">
        <v>146</v>
      </c>
      <c r="E66" s="30">
        <v>40649</v>
      </c>
      <c r="F66" s="21">
        <f t="shared" ref="F66:F129" ca="1" si="1">DATEDIF(E66,TODAY(),"Y")</f>
        <v>7</v>
      </c>
      <c r="G66" s="22"/>
      <c r="H66" s="23">
        <v>45105</v>
      </c>
      <c r="I66" s="24">
        <v>1</v>
      </c>
    </row>
    <row r="67" spans="1:9" x14ac:dyDescent="0.4">
      <c r="A67" s="4" t="s">
        <v>458</v>
      </c>
      <c r="B67" s="20" t="s">
        <v>148</v>
      </c>
      <c r="C67" s="4" t="s">
        <v>433</v>
      </c>
      <c r="D67" s="4" t="s">
        <v>141</v>
      </c>
      <c r="E67" s="30">
        <v>42071</v>
      </c>
      <c r="F67" s="21">
        <f t="shared" ca="1" si="1"/>
        <v>3</v>
      </c>
      <c r="G67" s="22" t="s">
        <v>145</v>
      </c>
      <c r="H67" s="23">
        <v>73930</v>
      </c>
      <c r="I67" s="24">
        <v>1</v>
      </c>
    </row>
    <row r="68" spans="1:9" x14ac:dyDescent="0.4">
      <c r="A68" s="4" t="s">
        <v>338</v>
      </c>
      <c r="B68" s="20" t="s">
        <v>152</v>
      </c>
      <c r="C68" s="4" t="s">
        <v>272</v>
      </c>
      <c r="D68" s="4" t="s">
        <v>141</v>
      </c>
      <c r="E68" s="30">
        <v>36933</v>
      </c>
      <c r="F68" s="21">
        <f t="shared" ca="1" si="1"/>
        <v>17</v>
      </c>
      <c r="G68" s="22" t="s">
        <v>161</v>
      </c>
      <c r="H68" s="23">
        <v>89740</v>
      </c>
      <c r="I68" s="24">
        <v>5</v>
      </c>
    </row>
    <row r="69" spans="1:9" x14ac:dyDescent="0.4">
      <c r="A69" s="4" t="s">
        <v>488</v>
      </c>
      <c r="B69" s="20" t="s">
        <v>148</v>
      </c>
      <c r="C69" s="4" t="s">
        <v>9</v>
      </c>
      <c r="D69" s="4" t="s">
        <v>146</v>
      </c>
      <c r="E69" s="30">
        <v>40012</v>
      </c>
      <c r="F69" s="21">
        <f t="shared" ca="1" si="1"/>
        <v>9</v>
      </c>
      <c r="G69" s="22"/>
      <c r="H69" s="23">
        <v>86470</v>
      </c>
      <c r="I69" s="24">
        <v>4</v>
      </c>
    </row>
    <row r="70" spans="1:9" x14ac:dyDescent="0.4">
      <c r="A70" s="4" t="s">
        <v>579</v>
      </c>
      <c r="B70" s="20" t="s">
        <v>155</v>
      </c>
      <c r="C70" s="4" t="s">
        <v>560</v>
      </c>
      <c r="D70" s="4" t="s">
        <v>141</v>
      </c>
      <c r="E70" s="30">
        <v>41625</v>
      </c>
      <c r="F70" s="21">
        <f t="shared" ca="1" si="1"/>
        <v>4</v>
      </c>
      <c r="G70" s="22" t="s">
        <v>157</v>
      </c>
      <c r="H70" s="23">
        <v>86500</v>
      </c>
      <c r="I70" s="24">
        <v>1</v>
      </c>
    </row>
    <row r="71" spans="1:9" x14ac:dyDescent="0.4">
      <c r="A71" s="5" t="s">
        <v>53</v>
      </c>
      <c r="B71" s="20" t="s">
        <v>139</v>
      </c>
      <c r="C71" s="5" t="s">
        <v>153</v>
      </c>
      <c r="D71" s="5" t="s">
        <v>141</v>
      </c>
      <c r="E71" s="30">
        <v>40705</v>
      </c>
      <c r="F71" s="21">
        <f t="shared" ca="1" si="1"/>
        <v>7</v>
      </c>
      <c r="G71" s="22" t="s">
        <v>157</v>
      </c>
      <c r="H71" s="23">
        <v>58290</v>
      </c>
      <c r="I71" s="24">
        <v>5</v>
      </c>
    </row>
    <row r="72" spans="1:9" x14ac:dyDescent="0.4">
      <c r="A72" s="4" t="s">
        <v>470</v>
      </c>
      <c r="B72" s="20" t="s">
        <v>160</v>
      </c>
      <c r="C72" s="4" t="s">
        <v>433</v>
      </c>
      <c r="D72" s="4" t="s">
        <v>146</v>
      </c>
      <c r="E72" s="30">
        <v>40331</v>
      </c>
      <c r="F72" s="21">
        <f t="shared" ca="1" si="1"/>
        <v>8</v>
      </c>
      <c r="G72" s="22"/>
      <c r="H72" s="23">
        <v>81930</v>
      </c>
      <c r="I72" s="24">
        <v>5</v>
      </c>
    </row>
    <row r="73" spans="1:9" x14ac:dyDescent="0.4">
      <c r="A73" s="4" t="s">
        <v>295</v>
      </c>
      <c r="B73" s="20" t="s">
        <v>148</v>
      </c>
      <c r="C73" s="4" t="s">
        <v>272</v>
      </c>
      <c r="D73" s="4" t="s">
        <v>141</v>
      </c>
      <c r="E73" s="30">
        <v>37199</v>
      </c>
      <c r="F73" s="21">
        <f t="shared" ca="1" si="1"/>
        <v>16</v>
      </c>
      <c r="G73" s="22" t="s">
        <v>157</v>
      </c>
      <c r="H73" s="23">
        <v>81400</v>
      </c>
      <c r="I73" s="24">
        <v>2</v>
      </c>
    </row>
    <row r="74" spans="1:9" x14ac:dyDescent="0.4">
      <c r="A74" s="4" t="s">
        <v>595</v>
      </c>
      <c r="B74" s="20" t="s">
        <v>152</v>
      </c>
      <c r="C74" s="4" t="s">
        <v>560</v>
      </c>
      <c r="D74" s="4" t="s">
        <v>141</v>
      </c>
      <c r="E74" s="30">
        <v>40263</v>
      </c>
      <c r="F74" s="21">
        <f t="shared" ca="1" si="1"/>
        <v>8</v>
      </c>
      <c r="G74" s="22" t="s">
        <v>157</v>
      </c>
      <c r="H74" s="23">
        <v>63440</v>
      </c>
      <c r="I74" s="24">
        <v>3</v>
      </c>
    </row>
    <row r="75" spans="1:9" x14ac:dyDescent="0.4">
      <c r="A75" s="4" t="s">
        <v>477</v>
      </c>
      <c r="B75" s="20" t="s">
        <v>155</v>
      </c>
      <c r="C75" s="4" t="s">
        <v>433</v>
      </c>
      <c r="D75" s="4" t="s">
        <v>141</v>
      </c>
      <c r="E75" s="30">
        <v>37457</v>
      </c>
      <c r="F75" s="21">
        <f t="shared" ca="1" si="1"/>
        <v>16</v>
      </c>
      <c r="G75" s="22" t="s">
        <v>161</v>
      </c>
      <c r="H75" s="23">
        <v>43460</v>
      </c>
      <c r="I75" s="24">
        <v>5</v>
      </c>
    </row>
    <row r="76" spans="1:9" x14ac:dyDescent="0.4">
      <c r="A76" s="4" t="s">
        <v>315</v>
      </c>
      <c r="B76" s="20" t="s">
        <v>160</v>
      </c>
      <c r="C76" s="4" t="s">
        <v>272</v>
      </c>
      <c r="D76" s="4" t="s">
        <v>141</v>
      </c>
      <c r="E76" s="30">
        <v>40182</v>
      </c>
      <c r="F76" s="21">
        <f t="shared" ca="1" si="1"/>
        <v>8</v>
      </c>
      <c r="G76" s="22" t="s">
        <v>161</v>
      </c>
      <c r="H76" s="23">
        <v>23330</v>
      </c>
      <c r="I76" s="24">
        <v>4</v>
      </c>
    </row>
    <row r="77" spans="1:9" x14ac:dyDescent="0.4">
      <c r="A77" s="4" t="s">
        <v>419</v>
      </c>
      <c r="B77" s="20" t="s">
        <v>150</v>
      </c>
      <c r="C77" s="4" t="s">
        <v>272</v>
      </c>
      <c r="D77" s="4" t="s">
        <v>146</v>
      </c>
      <c r="E77" s="30">
        <v>40786</v>
      </c>
      <c r="F77" s="21">
        <f t="shared" ca="1" si="1"/>
        <v>6</v>
      </c>
      <c r="G77" s="22"/>
      <c r="H77" s="23">
        <v>80690</v>
      </c>
      <c r="I77" s="24">
        <v>3</v>
      </c>
    </row>
    <row r="78" spans="1:9" x14ac:dyDescent="0.4">
      <c r="A78" s="4" t="s">
        <v>621</v>
      </c>
      <c r="B78" s="20" t="s">
        <v>152</v>
      </c>
      <c r="C78" s="4" t="s">
        <v>560</v>
      </c>
      <c r="D78" s="4" t="s">
        <v>146</v>
      </c>
      <c r="E78" s="30">
        <v>37788</v>
      </c>
      <c r="F78" s="21">
        <f t="shared" ca="1" si="1"/>
        <v>15</v>
      </c>
      <c r="G78" s="22"/>
      <c r="H78" s="23">
        <v>89640</v>
      </c>
      <c r="I78" s="24">
        <v>4</v>
      </c>
    </row>
    <row r="79" spans="1:9" x14ac:dyDescent="0.4">
      <c r="A79" s="4" t="s">
        <v>455</v>
      </c>
      <c r="B79" s="20" t="s">
        <v>139</v>
      </c>
      <c r="C79" s="4" t="s">
        <v>433</v>
      </c>
      <c r="D79" s="4" t="s">
        <v>141</v>
      </c>
      <c r="E79" s="30">
        <v>37663</v>
      </c>
      <c r="F79" s="21">
        <f t="shared" ca="1" si="1"/>
        <v>15</v>
      </c>
      <c r="G79" s="22" t="s">
        <v>161</v>
      </c>
      <c r="H79" s="23">
        <v>52490</v>
      </c>
      <c r="I79" s="24">
        <v>4</v>
      </c>
    </row>
    <row r="80" spans="1:9" x14ac:dyDescent="0.4">
      <c r="A80" s="4" t="s">
        <v>614</v>
      </c>
      <c r="B80" s="20" t="s">
        <v>139</v>
      </c>
      <c r="C80" s="4" t="s">
        <v>560</v>
      </c>
      <c r="D80" s="4" t="s">
        <v>146</v>
      </c>
      <c r="E80" s="30">
        <v>41411</v>
      </c>
      <c r="F80" s="21">
        <f t="shared" ca="1" si="1"/>
        <v>5</v>
      </c>
      <c r="G80" s="22"/>
      <c r="H80" s="23">
        <v>57680</v>
      </c>
      <c r="I80" s="24">
        <v>4</v>
      </c>
    </row>
    <row r="81" spans="1:9" x14ac:dyDescent="0.4">
      <c r="A81" s="4" t="s">
        <v>428</v>
      </c>
      <c r="B81" s="20" t="s">
        <v>160</v>
      </c>
      <c r="C81" s="4" t="s">
        <v>425</v>
      </c>
      <c r="D81" s="4" t="s">
        <v>141</v>
      </c>
      <c r="E81" s="30">
        <v>42138</v>
      </c>
      <c r="F81" s="21">
        <f t="shared" ca="1" si="1"/>
        <v>3</v>
      </c>
      <c r="G81" s="22" t="s">
        <v>142</v>
      </c>
      <c r="H81" s="23">
        <v>39160</v>
      </c>
      <c r="I81" s="24">
        <v>3</v>
      </c>
    </row>
    <row r="82" spans="1:9" x14ac:dyDescent="0.4">
      <c r="A82" s="4" t="s">
        <v>296</v>
      </c>
      <c r="B82" s="20" t="s">
        <v>152</v>
      </c>
      <c r="C82" s="4" t="s">
        <v>272</v>
      </c>
      <c r="D82" s="4" t="s">
        <v>146</v>
      </c>
      <c r="E82" s="30">
        <v>39045</v>
      </c>
      <c r="F82" s="21">
        <f t="shared" ca="1" si="1"/>
        <v>11</v>
      </c>
      <c r="G82" s="22"/>
      <c r="H82" s="23">
        <v>57410</v>
      </c>
      <c r="I82" s="24">
        <v>2</v>
      </c>
    </row>
    <row r="83" spans="1:9" x14ac:dyDescent="0.4">
      <c r="A83" s="4" t="s">
        <v>21</v>
      </c>
      <c r="B83" s="20" t="s">
        <v>139</v>
      </c>
      <c r="C83" s="4" t="s">
        <v>163</v>
      </c>
      <c r="D83" s="4" t="s">
        <v>141</v>
      </c>
      <c r="E83" s="30">
        <v>37620</v>
      </c>
      <c r="F83" s="21">
        <f t="shared" ca="1" si="1"/>
        <v>15</v>
      </c>
      <c r="G83" s="22" t="s">
        <v>151</v>
      </c>
      <c r="H83" s="23">
        <v>56440</v>
      </c>
      <c r="I83" s="24">
        <v>1</v>
      </c>
    </row>
    <row r="84" spans="1:9" x14ac:dyDescent="0.4">
      <c r="A84" s="4" t="s">
        <v>412</v>
      </c>
      <c r="B84" s="20" t="s">
        <v>139</v>
      </c>
      <c r="C84" s="4" t="s">
        <v>272</v>
      </c>
      <c r="D84" s="4" t="s">
        <v>141</v>
      </c>
      <c r="E84" s="30">
        <v>37123</v>
      </c>
      <c r="F84" s="21">
        <f t="shared" ca="1" si="1"/>
        <v>16</v>
      </c>
      <c r="G84" s="22" t="s">
        <v>145</v>
      </c>
      <c r="H84" s="23">
        <v>22660</v>
      </c>
      <c r="I84" s="24">
        <v>2</v>
      </c>
    </row>
    <row r="85" spans="1:9" x14ac:dyDescent="0.4">
      <c r="A85" s="4" t="s">
        <v>568</v>
      </c>
      <c r="B85" s="20" t="s">
        <v>155</v>
      </c>
      <c r="C85" s="4" t="s">
        <v>560</v>
      </c>
      <c r="D85" s="4" t="s">
        <v>141</v>
      </c>
      <c r="E85" s="30">
        <v>37196</v>
      </c>
      <c r="F85" s="21">
        <f t="shared" ca="1" si="1"/>
        <v>16</v>
      </c>
      <c r="G85" s="22" t="s">
        <v>151</v>
      </c>
      <c r="H85" s="23">
        <v>46360</v>
      </c>
      <c r="I85" s="24">
        <v>5</v>
      </c>
    </row>
    <row r="86" spans="1:9" x14ac:dyDescent="0.4">
      <c r="A86" s="4" t="s">
        <v>750</v>
      </c>
      <c r="B86" s="20" t="s">
        <v>148</v>
      </c>
      <c r="C86" s="4" t="s">
        <v>722</v>
      </c>
      <c r="D86" s="4" t="s">
        <v>146</v>
      </c>
      <c r="E86" s="30">
        <v>41639</v>
      </c>
      <c r="F86" s="21">
        <f t="shared" ca="1" si="1"/>
        <v>4</v>
      </c>
      <c r="G86" s="22"/>
      <c r="H86" s="23">
        <v>42990</v>
      </c>
      <c r="I86" s="24">
        <v>4</v>
      </c>
    </row>
    <row r="87" spans="1:9" x14ac:dyDescent="0.4">
      <c r="A87" s="4" t="s">
        <v>620</v>
      </c>
      <c r="B87" s="20" t="s">
        <v>148</v>
      </c>
      <c r="C87" s="4" t="s">
        <v>560</v>
      </c>
      <c r="D87" s="4" t="s">
        <v>146</v>
      </c>
      <c r="E87" s="30">
        <v>39987</v>
      </c>
      <c r="F87" s="21">
        <f t="shared" ca="1" si="1"/>
        <v>9</v>
      </c>
      <c r="G87" s="22"/>
      <c r="H87" s="23">
        <v>36230</v>
      </c>
      <c r="I87" s="24">
        <v>2</v>
      </c>
    </row>
    <row r="88" spans="1:9" x14ac:dyDescent="0.4">
      <c r="A88" s="4" t="s">
        <v>274</v>
      </c>
      <c r="B88" s="20" t="s">
        <v>155</v>
      </c>
      <c r="C88" s="4" t="s">
        <v>272</v>
      </c>
      <c r="D88" s="4" t="s">
        <v>141</v>
      </c>
      <c r="E88" s="30">
        <v>41937</v>
      </c>
      <c r="F88" s="21">
        <f t="shared" ca="1" si="1"/>
        <v>3</v>
      </c>
      <c r="G88" s="22" t="s">
        <v>142</v>
      </c>
      <c r="H88" s="23">
        <v>52940</v>
      </c>
      <c r="I88" s="24">
        <v>4</v>
      </c>
    </row>
    <row r="89" spans="1:9" x14ac:dyDescent="0.4">
      <c r="A89" s="4" t="s">
        <v>366</v>
      </c>
      <c r="B89" s="20" t="s">
        <v>155</v>
      </c>
      <c r="C89" s="4" t="s">
        <v>272</v>
      </c>
      <c r="D89" s="4" t="s">
        <v>146</v>
      </c>
      <c r="E89" s="30">
        <v>36993</v>
      </c>
      <c r="F89" s="21">
        <f t="shared" ca="1" si="1"/>
        <v>17</v>
      </c>
      <c r="G89" s="22"/>
      <c r="H89" s="23">
        <v>68260</v>
      </c>
      <c r="I89" s="24">
        <v>5</v>
      </c>
    </row>
    <row r="90" spans="1:9" x14ac:dyDescent="0.4">
      <c r="A90" s="4" t="s">
        <v>661</v>
      </c>
      <c r="B90" s="20" t="s">
        <v>148</v>
      </c>
      <c r="C90" s="4" t="s">
        <v>648</v>
      </c>
      <c r="D90" s="4" t="s">
        <v>141</v>
      </c>
      <c r="E90" s="30">
        <v>40135</v>
      </c>
      <c r="F90" s="21">
        <f t="shared" ca="1" si="1"/>
        <v>8</v>
      </c>
      <c r="G90" s="22" t="s">
        <v>161</v>
      </c>
      <c r="H90" s="23">
        <v>45110</v>
      </c>
      <c r="I90" s="24">
        <v>2</v>
      </c>
    </row>
    <row r="91" spans="1:9" x14ac:dyDescent="0.4">
      <c r="A91" s="5" t="s">
        <v>49</v>
      </c>
      <c r="B91" s="20" t="s">
        <v>155</v>
      </c>
      <c r="C91" s="5" t="s">
        <v>153</v>
      </c>
      <c r="D91" s="5" t="s">
        <v>141</v>
      </c>
      <c r="E91" s="30">
        <v>39143</v>
      </c>
      <c r="F91" s="21">
        <f t="shared" ca="1" si="1"/>
        <v>11</v>
      </c>
      <c r="G91" s="22" t="s">
        <v>142</v>
      </c>
      <c r="H91" s="23">
        <v>49350</v>
      </c>
      <c r="I91" s="24">
        <v>4</v>
      </c>
    </row>
    <row r="92" spans="1:9" x14ac:dyDescent="0.4">
      <c r="A92" s="4" t="s">
        <v>448</v>
      </c>
      <c r="B92" s="20" t="s">
        <v>155</v>
      </c>
      <c r="C92" s="4" t="s">
        <v>433</v>
      </c>
      <c r="D92" s="4" t="s">
        <v>141</v>
      </c>
      <c r="E92" s="30">
        <v>36858</v>
      </c>
      <c r="F92" s="21">
        <f t="shared" ca="1" si="1"/>
        <v>17</v>
      </c>
      <c r="G92" s="22" t="s">
        <v>161</v>
      </c>
      <c r="H92" s="23">
        <v>82110</v>
      </c>
      <c r="I92" s="24">
        <v>3</v>
      </c>
    </row>
    <row r="93" spans="1:9" x14ac:dyDescent="0.4">
      <c r="A93" s="4" t="s">
        <v>257</v>
      </c>
      <c r="B93" s="20" t="s">
        <v>148</v>
      </c>
      <c r="C93" s="4" t="s">
        <v>224</v>
      </c>
      <c r="D93" s="4" t="s">
        <v>141</v>
      </c>
      <c r="E93" s="30">
        <v>37083</v>
      </c>
      <c r="F93" s="21">
        <f t="shared" ca="1" si="1"/>
        <v>17</v>
      </c>
      <c r="G93" s="22" t="s">
        <v>161</v>
      </c>
      <c r="H93" s="23">
        <v>82400</v>
      </c>
      <c r="I93" s="24">
        <v>2</v>
      </c>
    </row>
    <row r="94" spans="1:9" x14ac:dyDescent="0.4">
      <c r="A94" s="4" t="s">
        <v>577</v>
      </c>
      <c r="B94" s="20" t="s">
        <v>139</v>
      </c>
      <c r="C94" s="4" t="s">
        <v>560</v>
      </c>
      <c r="D94" s="4" t="s">
        <v>141</v>
      </c>
      <c r="E94" s="30">
        <v>40900</v>
      </c>
      <c r="F94" s="21">
        <f t="shared" ca="1" si="1"/>
        <v>6</v>
      </c>
      <c r="G94" s="22" t="s">
        <v>142</v>
      </c>
      <c r="H94" s="23">
        <v>24790</v>
      </c>
      <c r="I94" s="24">
        <v>3</v>
      </c>
    </row>
    <row r="95" spans="1:9" x14ac:dyDescent="0.4">
      <c r="A95" s="4" t="s">
        <v>675</v>
      </c>
      <c r="B95" s="20" t="s">
        <v>152</v>
      </c>
      <c r="C95" s="4" t="s">
        <v>648</v>
      </c>
      <c r="D95" s="4" t="s">
        <v>146</v>
      </c>
      <c r="E95" s="30">
        <v>39794</v>
      </c>
      <c r="F95" s="21">
        <f t="shared" ca="1" si="1"/>
        <v>9</v>
      </c>
      <c r="G95" s="22"/>
      <c r="H95" s="23">
        <v>85930</v>
      </c>
      <c r="I95" s="24">
        <v>2</v>
      </c>
    </row>
    <row r="96" spans="1:9" x14ac:dyDescent="0.4">
      <c r="A96" s="4" t="s">
        <v>254</v>
      </c>
      <c r="B96" s="20" t="s">
        <v>160</v>
      </c>
      <c r="C96" s="4" t="s">
        <v>224</v>
      </c>
      <c r="D96" s="4" t="s">
        <v>141</v>
      </c>
      <c r="E96" s="30">
        <v>42178</v>
      </c>
      <c r="F96" s="21">
        <f t="shared" ca="1" si="1"/>
        <v>3</v>
      </c>
      <c r="G96" s="22" t="s">
        <v>142</v>
      </c>
      <c r="H96" s="23">
        <v>64510</v>
      </c>
      <c r="I96" s="24">
        <v>3</v>
      </c>
    </row>
    <row r="97" spans="1:9" x14ac:dyDescent="0.4">
      <c r="A97" s="4" t="s">
        <v>373</v>
      </c>
      <c r="B97" s="20" t="s">
        <v>150</v>
      </c>
      <c r="C97" s="4" t="s">
        <v>272</v>
      </c>
      <c r="D97" s="4" t="s">
        <v>146</v>
      </c>
      <c r="E97" s="30">
        <v>38821</v>
      </c>
      <c r="F97" s="21">
        <f t="shared" ca="1" si="1"/>
        <v>12</v>
      </c>
      <c r="G97" s="22"/>
      <c r="H97" s="23">
        <v>75420</v>
      </c>
      <c r="I97" s="24">
        <v>1</v>
      </c>
    </row>
    <row r="98" spans="1:9" x14ac:dyDescent="0.4">
      <c r="A98" s="4" t="s">
        <v>174</v>
      </c>
      <c r="B98" s="20" t="s">
        <v>152</v>
      </c>
      <c r="C98" s="4" t="s">
        <v>164</v>
      </c>
      <c r="D98" s="4" t="s">
        <v>141</v>
      </c>
      <c r="E98" s="30">
        <v>37507</v>
      </c>
      <c r="F98" s="21">
        <f t="shared" ca="1" si="1"/>
        <v>15</v>
      </c>
      <c r="G98" s="22" t="s">
        <v>161</v>
      </c>
      <c r="H98" s="23">
        <v>32100</v>
      </c>
      <c r="I98" s="24">
        <v>1</v>
      </c>
    </row>
    <row r="99" spans="1:9" x14ac:dyDescent="0.4">
      <c r="A99" s="4" t="s">
        <v>533</v>
      </c>
      <c r="B99" s="20" t="s">
        <v>139</v>
      </c>
      <c r="C99" s="4" t="s">
        <v>498</v>
      </c>
      <c r="D99" s="4" t="s">
        <v>141</v>
      </c>
      <c r="E99" s="30">
        <v>41453</v>
      </c>
      <c r="F99" s="21">
        <f t="shared" ca="1" si="1"/>
        <v>5</v>
      </c>
      <c r="G99" s="22" t="s">
        <v>161</v>
      </c>
      <c r="H99" s="23">
        <v>43410</v>
      </c>
      <c r="I99" s="24">
        <v>1</v>
      </c>
    </row>
    <row r="100" spans="1:9" x14ac:dyDescent="0.4">
      <c r="A100" s="4" t="s">
        <v>572</v>
      </c>
      <c r="B100" s="20" t="s">
        <v>152</v>
      </c>
      <c r="C100" s="4" t="s">
        <v>560</v>
      </c>
      <c r="D100" s="4" t="s">
        <v>146</v>
      </c>
      <c r="E100" s="30">
        <v>41260</v>
      </c>
      <c r="F100" s="21">
        <f t="shared" ca="1" si="1"/>
        <v>5</v>
      </c>
      <c r="G100" s="22"/>
      <c r="H100" s="23">
        <v>73190</v>
      </c>
      <c r="I100" s="24">
        <v>1</v>
      </c>
    </row>
    <row r="101" spans="1:9" x14ac:dyDescent="0.4">
      <c r="A101" s="4" t="s">
        <v>778</v>
      </c>
      <c r="B101" s="20" t="s">
        <v>152</v>
      </c>
      <c r="C101" s="4" t="s">
        <v>722</v>
      </c>
      <c r="D101" s="4" t="s">
        <v>141</v>
      </c>
      <c r="E101" s="30">
        <v>40284</v>
      </c>
      <c r="F101" s="21">
        <f t="shared" ca="1" si="1"/>
        <v>8</v>
      </c>
      <c r="G101" s="22" t="s">
        <v>142</v>
      </c>
      <c r="H101" s="23">
        <v>24980</v>
      </c>
      <c r="I101" s="24">
        <v>3</v>
      </c>
    </row>
    <row r="102" spans="1:9" x14ac:dyDescent="0.4">
      <c r="A102" s="4" t="s">
        <v>305</v>
      </c>
      <c r="B102" s="20" t="s">
        <v>160</v>
      </c>
      <c r="C102" s="4" t="s">
        <v>272</v>
      </c>
      <c r="D102" s="4" t="s">
        <v>146</v>
      </c>
      <c r="E102" s="30">
        <v>37601</v>
      </c>
      <c r="F102" s="21">
        <f t="shared" ca="1" si="1"/>
        <v>15</v>
      </c>
      <c r="G102" s="22"/>
      <c r="H102" s="23">
        <v>41840</v>
      </c>
      <c r="I102" s="24">
        <v>2</v>
      </c>
    </row>
    <row r="103" spans="1:9" x14ac:dyDescent="0.4">
      <c r="A103" s="4" t="s">
        <v>409</v>
      </c>
      <c r="B103" s="20" t="s">
        <v>152</v>
      </c>
      <c r="C103" s="4" t="s">
        <v>272</v>
      </c>
      <c r="D103" s="4" t="s">
        <v>141</v>
      </c>
      <c r="E103" s="30">
        <v>40408</v>
      </c>
      <c r="F103" s="21">
        <f t="shared" ca="1" si="1"/>
        <v>7</v>
      </c>
      <c r="G103" s="22" t="s">
        <v>161</v>
      </c>
      <c r="H103" s="23">
        <v>73072</v>
      </c>
      <c r="I103" s="24">
        <v>5</v>
      </c>
    </row>
    <row r="104" spans="1:9" x14ac:dyDescent="0.4">
      <c r="A104" s="4" t="s">
        <v>699</v>
      </c>
      <c r="B104" s="20" t="s">
        <v>152</v>
      </c>
      <c r="C104" s="4" t="s">
        <v>648</v>
      </c>
      <c r="D104" s="4" t="s">
        <v>141</v>
      </c>
      <c r="E104" s="30">
        <v>37408</v>
      </c>
      <c r="F104" s="21">
        <f t="shared" ca="1" si="1"/>
        <v>16</v>
      </c>
      <c r="G104" s="22" t="s">
        <v>145</v>
      </c>
      <c r="H104" s="23">
        <v>45880</v>
      </c>
      <c r="I104" s="24">
        <v>5</v>
      </c>
    </row>
    <row r="105" spans="1:9" x14ac:dyDescent="0.4">
      <c r="A105" s="4" t="s">
        <v>374</v>
      </c>
      <c r="B105" s="20" t="s">
        <v>139</v>
      </c>
      <c r="C105" s="4" t="s">
        <v>272</v>
      </c>
      <c r="D105" s="4" t="s">
        <v>146</v>
      </c>
      <c r="E105" s="30">
        <v>40634</v>
      </c>
      <c r="F105" s="21">
        <f t="shared" ca="1" si="1"/>
        <v>7</v>
      </c>
      <c r="G105" s="22"/>
      <c r="H105" s="23">
        <v>39680</v>
      </c>
      <c r="I105" s="24">
        <v>1</v>
      </c>
    </row>
    <row r="106" spans="1:9" x14ac:dyDescent="0.4">
      <c r="A106" s="4" t="s">
        <v>342</v>
      </c>
      <c r="B106" s="20" t="s">
        <v>152</v>
      </c>
      <c r="C106" s="4" t="s">
        <v>272</v>
      </c>
      <c r="D106" s="4" t="s">
        <v>141</v>
      </c>
      <c r="E106" s="30">
        <v>38395</v>
      </c>
      <c r="F106" s="21">
        <f t="shared" ca="1" si="1"/>
        <v>13</v>
      </c>
      <c r="G106" s="22" t="s">
        <v>142</v>
      </c>
      <c r="H106" s="23">
        <v>28970</v>
      </c>
      <c r="I106" s="24">
        <v>3</v>
      </c>
    </row>
    <row r="107" spans="1:9" x14ac:dyDescent="0.4">
      <c r="A107" s="4" t="s">
        <v>345</v>
      </c>
      <c r="B107" s="20" t="s">
        <v>155</v>
      </c>
      <c r="C107" s="4" t="s">
        <v>272</v>
      </c>
      <c r="D107" s="4" t="s">
        <v>146</v>
      </c>
      <c r="E107" s="30">
        <v>40263</v>
      </c>
      <c r="F107" s="21">
        <f t="shared" ca="1" si="1"/>
        <v>8</v>
      </c>
      <c r="G107" s="22"/>
      <c r="H107" s="23">
        <v>45770</v>
      </c>
      <c r="I107" s="24">
        <v>5</v>
      </c>
    </row>
    <row r="108" spans="1:9" x14ac:dyDescent="0.4">
      <c r="A108" s="4" t="s">
        <v>283</v>
      </c>
      <c r="B108" s="20" t="s">
        <v>160</v>
      </c>
      <c r="C108" s="4" t="s">
        <v>272</v>
      </c>
      <c r="D108" s="4" t="s">
        <v>141</v>
      </c>
      <c r="E108" s="30">
        <v>40473</v>
      </c>
      <c r="F108" s="21">
        <f t="shared" ca="1" si="1"/>
        <v>7</v>
      </c>
      <c r="G108" s="22" t="s">
        <v>142</v>
      </c>
      <c r="H108" s="23">
        <v>41060</v>
      </c>
      <c r="I108" s="24">
        <v>3</v>
      </c>
    </row>
    <row r="109" spans="1:9" x14ac:dyDescent="0.4">
      <c r="A109" s="4" t="s">
        <v>288</v>
      </c>
      <c r="B109" s="20" t="s">
        <v>139</v>
      </c>
      <c r="C109" s="4" t="s">
        <v>272</v>
      </c>
      <c r="D109" s="4" t="s">
        <v>146</v>
      </c>
      <c r="E109" s="30">
        <v>40823</v>
      </c>
      <c r="F109" s="21">
        <f t="shared" ca="1" si="1"/>
        <v>6</v>
      </c>
      <c r="G109" s="22"/>
      <c r="H109" s="23">
        <v>60040</v>
      </c>
      <c r="I109" s="24">
        <v>5</v>
      </c>
    </row>
    <row r="110" spans="1:9" x14ac:dyDescent="0.4">
      <c r="A110" s="4" t="s">
        <v>548</v>
      </c>
      <c r="B110" s="20" t="s">
        <v>155</v>
      </c>
      <c r="C110" s="4" t="s">
        <v>543</v>
      </c>
      <c r="D110" s="4" t="s">
        <v>141</v>
      </c>
      <c r="E110" s="30">
        <v>41746</v>
      </c>
      <c r="F110" s="21">
        <f t="shared" ca="1" si="1"/>
        <v>4</v>
      </c>
      <c r="G110" s="22" t="s">
        <v>142</v>
      </c>
      <c r="H110" s="23">
        <v>69400</v>
      </c>
      <c r="I110" s="24">
        <v>5</v>
      </c>
    </row>
    <row r="111" spans="1:9" x14ac:dyDescent="0.4">
      <c r="A111" s="4" t="s">
        <v>86</v>
      </c>
      <c r="B111" s="20" t="s">
        <v>160</v>
      </c>
      <c r="C111" s="4" t="s">
        <v>164</v>
      </c>
      <c r="D111" s="4" t="s">
        <v>146</v>
      </c>
      <c r="E111" s="30">
        <v>37039</v>
      </c>
      <c r="F111" s="21">
        <f t="shared" ca="1" si="1"/>
        <v>17</v>
      </c>
      <c r="G111" s="22"/>
      <c r="H111" s="23">
        <v>30340</v>
      </c>
      <c r="I111" s="24">
        <v>3</v>
      </c>
    </row>
    <row r="112" spans="1:9" x14ac:dyDescent="0.4">
      <c r="A112" s="4" t="s">
        <v>765</v>
      </c>
      <c r="B112" s="20" t="s">
        <v>150</v>
      </c>
      <c r="C112" s="4" t="s">
        <v>722</v>
      </c>
      <c r="D112" s="4" t="s">
        <v>146</v>
      </c>
      <c r="E112" s="30">
        <v>41335</v>
      </c>
      <c r="F112" s="21">
        <f t="shared" ca="1" si="1"/>
        <v>5</v>
      </c>
      <c r="G112" s="22"/>
      <c r="H112" s="23">
        <v>47280</v>
      </c>
      <c r="I112" s="24">
        <v>1</v>
      </c>
    </row>
    <row r="113" spans="1:9" x14ac:dyDescent="0.4">
      <c r="A113" s="4" t="s">
        <v>710</v>
      </c>
      <c r="B113" s="20" t="s">
        <v>152</v>
      </c>
      <c r="C113" s="4" t="s">
        <v>648</v>
      </c>
      <c r="D113" s="4" t="s">
        <v>141</v>
      </c>
      <c r="E113" s="30">
        <v>40746</v>
      </c>
      <c r="F113" s="21">
        <f t="shared" ca="1" si="1"/>
        <v>7</v>
      </c>
      <c r="G113" s="22" t="s">
        <v>161</v>
      </c>
      <c r="H113" s="23">
        <v>29330</v>
      </c>
      <c r="I113" s="24">
        <v>5</v>
      </c>
    </row>
    <row r="114" spans="1:9" x14ac:dyDescent="0.4">
      <c r="A114" s="4" t="s">
        <v>208</v>
      </c>
      <c r="B114" s="20" t="s">
        <v>150</v>
      </c>
      <c r="C114" s="4" t="s">
        <v>198</v>
      </c>
      <c r="D114" s="4" t="s">
        <v>146</v>
      </c>
      <c r="E114" s="30">
        <v>37343</v>
      </c>
      <c r="F114" s="21">
        <f t="shared" ca="1" si="1"/>
        <v>16</v>
      </c>
      <c r="G114" s="22"/>
      <c r="H114" s="23">
        <v>86970</v>
      </c>
      <c r="I114" s="24">
        <v>4</v>
      </c>
    </row>
    <row r="115" spans="1:9" x14ac:dyDescent="0.4">
      <c r="A115" s="4" t="s">
        <v>178</v>
      </c>
      <c r="B115" s="20" t="s">
        <v>155</v>
      </c>
      <c r="C115" s="4" t="s">
        <v>828</v>
      </c>
      <c r="D115" s="4" t="s">
        <v>141</v>
      </c>
      <c r="E115" s="30">
        <v>40493</v>
      </c>
      <c r="F115" s="21">
        <f t="shared" ca="1" si="1"/>
        <v>7</v>
      </c>
      <c r="G115" s="22" t="s">
        <v>142</v>
      </c>
      <c r="H115" s="23">
        <v>36630</v>
      </c>
      <c r="I115" s="24">
        <v>4</v>
      </c>
    </row>
    <row r="116" spans="1:9" x14ac:dyDescent="0.4">
      <c r="A116" s="4" t="s">
        <v>287</v>
      </c>
      <c r="B116" s="20" t="s">
        <v>150</v>
      </c>
      <c r="C116" s="4" t="s">
        <v>272</v>
      </c>
      <c r="D116" s="4" t="s">
        <v>141</v>
      </c>
      <c r="E116" s="30">
        <v>40456</v>
      </c>
      <c r="F116" s="21">
        <f t="shared" ca="1" si="1"/>
        <v>7</v>
      </c>
      <c r="G116" s="22" t="s">
        <v>161</v>
      </c>
      <c r="H116" s="23">
        <v>59420</v>
      </c>
      <c r="I116" s="24">
        <v>4</v>
      </c>
    </row>
    <row r="117" spans="1:9" x14ac:dyDescent="0.4">
      <c r="A117" s="4" t="s">
        <v>802</v>
      </c>
      <c r="B117" s="20" t="s">
        <v>155</v>
      </c>
      <c r="C117" s="4" t="s">
        <v>722</v>
      </c>
      <c r="D117" s="4" t="s">
        <v>146</v>
      </c>
      <c r="E117" s="30">
        <v>40769</v>
      </c>
      <c r="F117" s="21">
        <f t="shared" ca="1" si="1"/>
        <v>6</v>
      </c>
      <c r="G117" s="22"/>
      <c r="H117" s="23">
        <v>63610</v>
      </c>
      <c r="I117" s="24">
        <v>5</v>
      </c>
    </row>
    <row r="118" spans="1:9" x14ac:dyDescent="0.4">
      <c r="A118" s="4" t="s">
        <v>784</v>
      </c>
      <c r="B118" s="20" t="s">
        <v>152</v>
      </c>
      <c r="C118" s="4" t="s">
        <v>722</v>
      </c>
      <c r="D118" s="4" t="s">
        <v>141</v>
      </c>
      <c r="E118" s="30">
        <v>37026</v>
      </c>
      <c r="F118" s="21">
        <f t="shared" ca="1" si="1"/>
        <v>17</v>
      </c>
      <c r="G118" s="22" t="s">
        <v>145</v>
      </c>
      <c r="H118" s="23">
        <v>64470</v>
      </c>
      <c r="I118" s="24">
        <v>5</v>
      </c>
    </row>
    <row r="119" spans="1:9" x14ac:dyDescent="0.4">
      <c r="A119" s="4" t="s">
        <v>33</v>
      </c>
      <c r="B119" s="20" t="s">
        <v>155</v>
      </c>
      <c r="C119" s="4" t="s">
        <v>164</v>
      </c>
      <c r="D119" s="4" t="s">
        <v>141</v>
      </c>
      <c r="E119" s="30">
        <v>41201</v>
      </c>
      <c r="F119" s="21">
        <f t="shared" ca="1" si="1"/>
        <v>5</v>
      </c>
      <c r="G119" s="22" t="s">
        <v>151</v>
      </c>
      <c r="H119" s="23">
        <v>77350</v>
      </c>
      <c r="I119" s="24">
        <v>5</v>
      </c>
    </row>
    <row r="120" spans="1:9" x14ac:dyDescent="0.4">
      <c r="A120" s="4" t="s">
        <v>819</v>
      </c>
      <c r="B120" s="20" t="s">
        <v>139</v>
      </c>
      <c r="C120" s="4" t="s">
        <v>817</v>
      </c>
      <c r="D120" s="4" t="s">
        <v>146</v>
      </c>
      <c r="E120" s="30">
        <v>41693</v>
      </c>
      <c r="F120" s="21">
        <f t="shared" ca="1" si="1"/>
        <v>4</v>
      </c>
      <c r="G120" s="22"/>
      <c r="H120" s="23">
        <v>85510</v>
      </c>
      <c r="I120" s="24">
        <v>4</v>
      </c>
    </row>
    <row r="121" spans="1:9" x14ac:dyDescent="0.4">
      <c r="A121" s="4" t="s">
        <v>219</v>
      </c>
      <c r="B121" s="20" t="s">
        <v>152</v>
      </c>
      <c r="C121" s="4" t="s">
        <v>218</v>
      </c>
      <c r="D121" s="4" t="s">
        <v>146</v>
      </c>
      <c r="E121" s="30">
        <v>40624</v>
      </c>
      <c r="F121" s="21">
        <f t="shared" ca="1" si="1"/>
        <v>7</v>
      </c>
      <c r="G121" s="22"/>
      <c r="H121" s="23">
        <v>60060</v>
      </c>
      <c r="I121" s="24">
        <v>2</v>
      </c>
    </row>
    <row r="122" spans="1:9" x14ac:dyDescent="0.4">
      <c r="A122" s="4" t="s">
        <v>741</v>
      </c>
      <c r="B122" s="20" t="s">
        <v>152</v>
      </c>
      <c r="C122" s="4" t="s">
        <v>722</v>
      </c>
      <c r="D122" s="4" t="s">
        <v>141</v>
      </c>
      <c r="E122" s="30">
        <v>37957</v>
      </c>
      <c r="F122" s="21">
        <f t="shared" ca="1" si="1"/>
        <v>14</v>
      </c>
      <c r="G122" s="22" t="s">
        <v>157</v>
      </c>
      <c r="H122" s="23">
        <v>49930</v>
      </c>
      <c r="I122" s="24">
        <v>1</v>
      </c>
    </row>
    <row r="123" spans="1:9" x14ac:dyDescent="0.4">
      <c r="A123" s="4" t="s">
        <v>777</v>
      </c>
      <c r="B123" s="20" t="s">
        <v>152</v>
      </c>
      <c r="C123" s="4" t="s">
        <v>722</v>
      </c>
      <c r="D123" s="4" t="s">
        <v>141</v>
      </c>
      <c r="E123" s="30">
        <v>38811</v>
      </c>
      <c r="F123" s="21">
        <f t="shared" ca="1" si="1"/>
        <v>12</v>
      </c>
      <c r="G123" s="22" t="s">
        <v>161</v>
      </c>
      <c r="H123" s="23">
        <v>48010</v>
      </c>
      <c r="I123" s="24">
        <v>3</v>
      </c>
    </row>
    <row r="124" spans="1:9" x14ac:dyDescent="0.4">
      <c r="A124" s="4" t="s">
        <v>404</v>
      </c>
      <c r="B124" s="20" t="s">
        <v>150</v>
      </c>
      <c r="C124" s="4" t="s">
        <v>272</v>
      </c>
      <c r="D124" s="4" t="s">
        <v>146</v>
      </c>
      <c r="E124" s="30">
        <v>38900</v>
      </c>
      <c r="F124" s="21">
        <f t="shared" ca="1" si="1"/>
        <v>12</v>
      </c>
      <c r="G124" s="22"/>
      <c r="H124" s="23">
        <v>64220</v>
      </c>
      <c r="I124" s="24">
        <v>5</v>
      </c>
    </row>
    <row r="125" spans="1:9" x14ac:dyDescent="0.4">
      <c r="A125" s="4" t="s">
        <v>767</v>
      </c>
      <c r="B125" s="20" t="s">
        <v>155</v>
      </c>
      <c r="C125" s="4" t="s">
        <v>722</v>
      </c>
      <c r="D125" s="4" t="s">
        <v>141</v>
      </c>
      <c r="E125" s="30">
        <v>42112</v>
      </c>
      <c r="F125" s="21">
        <f t="shared" ca="1" si="1"/>
        <v>3</v>
      </c>
      <c r="G125" s="22" t="s">
        <v>145</v>
      </c>
      <c r="H125" s="23">
        <v>62780</v>
      </c>
      <c r="I125" s="24">
        <v>3</v>
      </c>
    </row>
    <row r="126" spans="1:9" x14ac:dyDescent="0.4">
      <c r="A126" s="5" t="s">
        <v>43</v>
      </c>
      <c r="B126" s="20" t="s">
        <v>139</v>
      </c>
      <c r="C126" s="5" t="s">
        <v>829</v>
      </c>
      <c r="D126" s="5" t="s">
        <v>146</v>
      </c>
      <c r="E126" s="30">
        <v>40148</v>
      </c>
      <c r="F126" s="21">
        <f t="shared" ca="1" si="1"/>
        <v>8</v>
      </c>
      <c r="G126" s="22"/>
      <c r="H126" s="23">
        <v>42540</v>
      </c>
      <c r="I126" s="24">
        <v>5</v>
      </c>
    </row>
    <row r="127" spans="1:9" x14ac:dyDescent="0.4">
      <c r="A127" s="4" t="s">
        <v>414</v>
      </c>
      <c r="B127" s="20" t="s">
        <v>155</v>
      </c>
      <c r="C127" s="4" t="s">
        <v>272</v>
      </c>
      <c r="D127" s="4" t="s">
        <v>141</v>
      </c>
      <c r="E127" s="30">
        <v>38944</v>
      </c>
      <c r="F127" s="21">
        <f t="shared" ca="1" si="1"/>
        <v>11</v>
      </c>
      <c r="G127" s="22" t="s">
        <v>142</v>
      </c>
      <c r="H127" s="23">
        <v>75176</v>
      </c>
      <c r="I127" s="24">
        <v>3</v>
      </c>
    </row>
    <row r="128" spans="1:9" x14ac:dyDescent="0.4">
      <c r="A128" s="4" t="s">
        <v>715</v>
      </c>
      <c r="B128" s="20" t="s">
        <v>152</v>
      </c>
      <c r="C128" s="4" t="s">
        <v>648</v>
      </c>
      <c r="D128" s="4" t="s">
        <v>146</v>
      </c>
      <c r="E128" s="30">
        <v>37480</v>
      </c>
      <c r="F128" s="21">
        <f t="shared" ca="1" si="1"/>
        <v>15</v>
      </c>
      <c r="G128" s="22"/>
      <c r="H128" s="23">
        <v>54840</v>
      </c>
      <c r="I128" s="24">
        <v>4</v>
      </c>
    </row>
    <row r="129" spans="1:9" x14ac:dyDescent="0.4">
      <c r="A129" s="4" t="s">
        <v>401</v>
      </c>
      <c r="B129" s="20" t="s">
        <v>160</v>
      </c>
      <c r="C129" s="4" t="s">
        <v>272</v>
      </c>
      <c r="D129" s="4" t="s">
        <v>141</v>
      </c>
      <c r="E129" s="30">
        <v>37085</v>
      </c>
      <c r="F129" s="21">
        <f t="shared" ca="1" si="1"/>
        <v>17</v>
      </c>
      <c r="G129" s="22" t="s">
        <v>142</v>
      </c>
      <c r="H129" s="23">
        <v>33210</v>
      </c>
      <c r="I129" s="24">
        <v>4</v>
      </c>
    </row>
    <row r="130" spans="1:9" x14ac:dyDescent="0.4">
      <c r="A130" s="4" t="s">
        <v>76</v>
      </c>
      <c r="B130" s="20" t="s">
        <v>152</v>
      </c>
      <c r="C130" s="4" t="s">
        <v>164</v>
      </c>
      <c r="D130" s="4" t="s">
        <v>141</v>
      </c>
      <c r="E130" s="30">
        <v>41321</v>
      </c>
      <c r="F130" s="21">
        <f t="shared" ref="F130:F193" ca="1" si="2">DATEDIF(E130,TODAY(),"Y")</f>
        <v>5</v>
      </c>
      <c r="G130" s="22" t="s">
        <v>151</v>
      </c>
      <c r="H130" s="23">
        <v>77580</v>
      </c>
      <c r="I130" s="24">
        <v>3</v>
      </c>
    </row>
    <row r="131" spans="1:9" x14ac:dyDescent="0.4">
      <c r="A131" s="4" t="s">
        <v>624</v>
      </c>
      <c r="B131" s="20" t="s">
        <v>152</v>
      </c>
      <c r="C131" s="4" t="s">
        <v>560</v>
      </c>
      <c r="D131" s="4" t="s">
        <v>141</v>
      </c>
      <c r="E131" s="30">
        <v>41439</v>
      </c>
      <c r="F131" s="21">
        <f t="shared" ca="1" si="2"/>
        <v>5</v>
      </c>
      <c r="G131" s="22" t="s">
        <v>151</v>
      </c>
      <c r="H131" s="23">
        <v>59150</v>
      </c>
      <c r="I131" s="24">
        <v>4</v>
      </c>
    </row>
    <row r="132" spans="1:9" x14ac:dyDescent="0.4">
      <c r="A132" s="4" t="s">
        <v>698</v>
      </c>
      <c r="B132" s="20" t="s">
        <v>155</v>
      </c>
      <c r="C132" s="4" t="s">
        <v>648</v>
      </c>
      <c r="D132" s="4" t="s">
        <v>146</v>
      </c>
      <c r="E132" s="30">
        <v>37407</v>
      </c>
      <c r="F132" s="21">
        <f t="shared" ca="1" si="2"/>
        <v>16</v>
      </c>
      <c r="G132" s="22"/>
      <c r="H132" s="23">
        <v>60800</v>
      </c>
      <c r="I132" s="24">
        <v>4</v>
      </c>
    </row>
    <row r="133" spans="1:9" x14ac:dyDescent="0.4">
      <c r="A133" s="4" t="s">
        <v>403</v>
      </c>
      <c r="B133" s="20" t="s">
        <v>155</v>
      </c>
      <c r="C133" s="4" t="s">
        <v>272</v>
      </c>
      <c r="D133" s="4" t="s">
        <v>146</v>
      </c>
      <c r="E133" s="30">
        <v>37456</v>
      </c>
      <c r="F133" s="21">
        <f t="shared" ca="1" si="2"/>
        <v>16</v>
      </c>
      <c r="G133" s="22"/>
      <c r="H133" s="23">
        <v>23810</v>
      </c>
      <c r="I133" s="24">
        <v>4</v>
      </c>
    </row>
    <row r="134" spans="1:9" x14ac:dyDescent="0.4">
      <c r="A134" s="4" t="s">
        <v>285</v>
      </c>
      <c r="B134" s="20" t="s">
        <v>139</v>
      </c>
      <c r="C134" s="4" t="s">
        <v>272</v>
      </c>
      <c r="D134" s="4" t="s">
        <v>141</v>
      </c>
      <c r="E134" s="30">
        <v>39734</v>
      </c>
      <c r="F134" s="21">
        <f t="shared" ca="1" si="2"/>
        <v>9</v>
      </c>
      <c r="G134" s="22" t="s">
        <v>157</v>
      </c>
      <c r="H134" s="23">
        <v>68710</v>
      </c>
      <c r="I134" s="24">
        <v>4</v>
      </c>
    </row>
    <row r="135" spans="1:9" x14ac:dyDescent="0.4">
      <c r="A135" s="4" t="s">
        <v>415</v>
      </c>
      <c r="B135" s="20" t="s">
        <v>152</v>
      </c>
      <c r="C135" s="4" t="s">
        <v>272</v>
      </c>
      <c r="D135" s="4" t="s">
        <v>146</v>
      </c>
      <c r="E135" s="30">
        <v>39322</v>
      </c>
      <c r="F135" s="21">
        <f t="shared" ca="1" si="2"/>
        <v>10</v>
      </c>
      <c r="G135" s="22"/>
      <c r="H135" s="23">
        <v>37980</v>
      </c>
      <c r="I135" s="24">
        <v>4</v>
      </c>
    </row>
    <row r="136" spans="1:9" x14ac:dyDescent="0.4">
      <c r="A136" s="4" t="s">
        <v>97</v>
      </c>
      <c r="B136" s="20" t="s">
        <v>155</v>
      </c>
      <c r="C136" s="4" t="s">
        <v>164</v>
      </c>
      <c r="D136" s="4" t="s">
        <v>141</v>
      </c>
      <c r="E136" s="30">
        <v>41502</v>
      </c>
      <c r="F136" s="21">
        <f t="shared" ca="1" si="2"/>
        <v>4</v>
      </c>
      <c r="G136" s="22" t="s">
        <v>151</v>
      </c>
      <c r="H136" s="23">
        <v>77820</v>
      </c>
      <c r="I136" s="24">
        <v>3</v>
      </c>
    </row>
    <row r="137" spans="1:9" x14ac:dyDescent="0.4">
      <c r="A137" s="4" t="s">
        <v>644</v>
      </c>
      <c r="B137" s="20" t="s">
        <v>148</v>
      </c>
      <c r="C137" s="4" t="s">
        <v>560</v>
      </c>
      <c r="D137" s="4" t="s">
        <v>141</v>
      </c>
      <c r="E137" s="30">
        <v>37137</v>
      </c>
      <c r="F137" s="21">
        <f t="shared" ca="1" si="2"/>
        <v>16</v>
      </c>
      <c r="G137" s="22" t="s">
        <v>161</v>
      </c>
      <c r="H137" s="23">
        <v>45000</v>
      </c>
      <c r="I137" s="24">
        <v>4</v>
      </c>
    </row>
    <row r="138" spans="1:9" x14ac:dyDescent="0.4">
      <c r="A138" s="4" t="s">
        <v>391</v>
      </c>
      <c r="B138" s="20" t="s">
        <v>160</v>
      </c>
      <c r="C138" s="4" t="s">
        <v>272</v>
      </c>
      <c r="D138" s="4" t="s">
        <v>141</v>
      </c>
      <c r="E138" s="30">
        <v>40349</v>
      </c>
      <c r="F138" s="21">
        <f t="shared" ca="1" si="2"/>
        <v>8</v>
      </c>
      <c r="G138" s="22" t="s">
        <v>142</v>
      </c>
      <c r="H138" s="23">
        <v>46220</v>
      </c>
      <c r="I138" s="24">
        <v>2</v>
      </c>
    </row>
    <row r="139" spans="1:9" x14ac:dyDescent="0.4">
      <c r="A139" s="4" t="s">
        <v>511</v>
      </c>
      <c r="B139" s="20" t="s">
        <v>160</v>
      </c>
      <c r="C139" s="4" t="s">
        <v>498</v>
      </c>
      <c r="D139" s="4" t="s">
        <v>146</v>
      </c>
      <c r="E139" s="30">
        <v>36922</v>
      </c>
      <c r="F139" s="21">
        <f t="shared" ca="1" si="2"/>
        <v>17</v>
      </c>
      <c r="G139" s="22"/>
      <c r="H139" s="23">
        <v>63330</v>
      </c>
      <c r="I139" s="24">
        <v>4</v>
      </c>
    </row>
    <row r="140" spans="1:9" x14ac:dyDescent="0.4">
      <c r="A140" s="4" t="s">
        <v>688</v>
      </c>
      <c r="B140" s="20" t="s">
        <v>152</v>
      </c>
      <c r="C140" s="4" t="s">
        <v>648</v>
      </c>
      <c r="D140" s="4" t="s">
        <v>141</v>
      </c>
      <c r="E140" s="30">
        <v>40274</v>
      </c>
      <c r="F140" s="21">
        <f t="shared" ca="1" si="2"/>
        <v>8</v>
      </c>
      <c r="G140" s="22" t="s">
        <v>142</v>
      </c>
      <c r="H140" s="23">
        <v>54200</v>
      </c>
      <c r="I140" s="24">
        <v>4</v>
      </c>
    </row>
    <row r="141" spans="1:9" x14ac:dyDescent="0.4">
      <c r="A141" s="4" t="s">
        <v>59</v>
      </c>
      <c r="B141" s="20" t="s">
        <v>152</v>
      </c>
      <c r="C141" s="4" t="s">
        <v>163</v>
      </c>
      <c r="D141" s="4" t="s">
        <v>141</v>
      </c>
      <c r="E141" s="30">
        <v>37215</v>
      </c>
      <c r="F141" s="21">
        <f t="shared" ca="1" si="2"/>
        <v>16</v>
      </c>
      <c r="G141" s="22" t="s">
        <v>157</v>
      </c>
      <c r="H141" s="23">
        <v>47850</v>
      </c>
      <c r="I141" s="24">
        <v>1</v>
      </c>
    </row>
    <row r="142" spans="1:9" x14ac:dyDescent="0.4">
      <c r="A142" s="4" t="s">
        <v>203</v>
      </c>
      <c r="B142" s="20" t="s">
        <v>160</v>
      </c>
      <c r="C142" s="4" t="s">
        <v>198</v>
      </c>
      <c r="D142" s="4" t="s">
        <v>146</v>
      </c>
      <c r="E142" s="30">
        <v>38668</v>
      </c>
      <c r="F142" s="21">
        <f t="shared" ca="1" si="2"/>
        <v>12</v>
      </c>
      <c r="G142" s="22"/>
      <c r="H142" s="23">
        <v>73390</v>
      </c>
      <c r="I142" s="24">
        <v>2</v>
      </c>
    </row>
    <row r="143" spans="1:9" x14ac:dyDescent="0.4">
      <c r="A143" s="4" t="s">
        <v>670</v>
      </c>
      <c r="B143" s="20" t="s">
        <v>152</v>
      </c>
      <c r="C143" s="4" t="s">
        <v>648</v>
      </c>
      <c r="D143" s="4" t="s">
        <v>141</v>
      </c>
      <c r="E143" s="30">
        <v>41991</v>
      </c>
      <c r="F143" s="21">
        <f t="shared" ca="1" si="2"/>
        <v>3</v>
      </c>
      <c r="G143" s="22" t="s">
        <v>142</v>
      </c>
      <c r="H143" s="23">
        <v>65571</v>
      </c>
      <c r="I143" s="24">
        <v>3</v>
      </c>
    </row>
    <row r="144" spans="1:9" x14ac:dyDescent="0.4">
      <c r="A144" s="4" t="s">
        <v>330</v>
      </c>
      <c r="B144" s="20" t="s">
        <v>155</v>
      </c>
      <c r="C144" s="4" t="s">
        <v>272</v>
      </c>
      <c r="D144" s="4" t="s">
        <v>141</v>
      </c>
      <c r="E144" s="30">
        <v>41271</v>
      </c>
      <c r="F144" s="21">
        <f t="shared" ca="1" si="2"/>
        <v>5</v>
      </c>
      <c r="G144" s="22" t="s">
        <v>161</v>
      </c>
      <c r="H144" s="23">
        <v>35300</v>
      </c>
      <c r="I144" s="24">
        <v>5</v>
      </c>
    </row>
    <row r="145" spans="1:9" x14ac:dyDescent="0.4">
      <c r="A145" s="4" t="s">
        <v>375</v>
      </c>
      <c r="B145" s="20" t="s">
        <v>148</v>
      </c>
      <c r="C145" s="4" t="s">
        <v>272</v>
      </c>
      <c r="D145" s="4" t="s">
        <v>146</v>
      </c>
      <c r="E145" s="30">
        <v>39913</v>
      </c>
      <c r="F145" s="21">
        <f t="shared" ca="1" si="2"/>
        <v>9</v>
      </c>
      <c r="G145" s="22"/>
      <c r="H145" s="23">
        <v>80330</v>
      </c>
      <c r="I145" s="24">
        <v>4</v>
      </c>
    </row>
    <row r="146" spans="1:9" x14ac:dyDescent="0.4">
      <c r="A146" s="4" t="s">
        <v>497</v>
      </c>
      <c r="B146" s="20" t="s">
        <v>139</v>
      </c>
      <c r="C146" s="4" t="s">
        <v>498</v>
      </c>
      <c r="D146" s="4" t="s">
        <v>141</v>
      </c>
      <c r="E146" s="30">
        <v>41926</v>
      </c>
      <c r="F146" s="21">
        <f t="shared" ca="1" si="2"/>
        <v>3</v>
      </c>
      <c r="G146" s="22" t="s">
        <v>161</v>
      </c>
      <c r="H146" s="23">
        <v>43190</v>
      </c>
      <c r="I146" s="24">
        <v>2</v>
      </c>
    </row>
    <row r="147" spans="1:9" x14ac:dyDescent="0.4">
      <c r="A147" s="4" t="s">
        <v>344</v>
      </c>
      <c r="B147" s="20" t="s">
        <v>152</v>
      </c>
      <c r="C147" s="4" t="s">
        <v>272</v>
      </c>
      <c r="D147" s="4" t="s">
        <v>146</v>
      </c>
      <c r="E147" s="30">
        <v>42080</v>
      </c>
      <c r="F147" s="21">
        <f t="shared" ca="1" si="2"/>
        <v>3</v>
      </c>
      <c r="G147" s="22"/>
      <c r="H147" s="23">
        <v>32190</v>
      </c>
      <c r="I147" s="24">
        <v>3</v>
      </c>
    </row>
    <row r="148" spans="1:9" x14ac:dyDescent="0.4">
      <c r="A148" s="4" t="s">
        <v>735</v>
      </c>
      <c r="B148" s="20" t="s">
        <v>152</v>
      </c>
      <c r="C148" s="4" t="s">
        <v>722</v>
      </c>
      <c r="D148" s="4" t="s">
        <v>146</v>
      </c>
      <c r="E148" s="30">
        <v>41236</v>
      </c>
      <c r="F148" s="21">
        <f t="shared" ca="1" si="2"/>
        <v>5</v>
      </c>
      <c r="G148" s="22"/>
      <c r="H148" s="23">
        <v>80729</v>
      </c>
      <c r="I148" s="24">
        <v>3</v>
      </c>
    </row>
    <row r="149" spans="1:9" x14ac:dyDescent="0.4">
      <c r="A149" s="4" t="s">
        <v>616</v>
      </c>
      <c r="B149" s="20" t="s">
        <v>152</v>
      </c>
      <c r="C149" s="4" t="s">
        <v>560</v>
      </c>
      <c r="D149" s="4" t="s">
        <v>141</v>
      </c>
      <c r="E149" s="30">
        <v>40704</v>
      </c>
      <c r="F149" s="21">
        <f t="shared" ca="1" si="2"/>
        <v>7</v>
      </c>
      <c r="G149" s="22" t="s">
        <v>151</v>
      </c>
      <c r="H149" s="23">
        <v>46110</v>
      </c>
      <c r="I149" s="24">
        <v>4</v>
      </c>
    </row>
    <row r="150" spans="1:9" x14ac:dyDescent="0.4">
      <c r="A150" s="4" t="s">
        <v>557</v>
      </c>
      <c r="B150" s="20" t="s">
        <v>152</v>
      </c>
      <c r="C150" s="4" t="s">
        <v>543</v>
      </c>
      <c r="D150" s="4" t="s">
        <v>141</v>
      </c>
      <c r="E150" s="30">
        <v>40762</v>
      </c>
      <c r="F150" s="21">
        <f t="shared" ca="1" si="2"/>
        <v>6</v>
      </c>
      <c r="G150" s="22" t="s">
        <v>142</v>
      </c>
      <c r="H150" s="23">
        <v>40940</v>
      </c>
      <c r="I150" s="24">
        <v>3</v>
      </c>
    </row>
    <row r="151" spans="1:9" x14ac:dyDescent="0.4">
      <c r="A151" s="4" t="s">
        <v>252</v>
      </c>
      <c r="B151" s="20" t="s">
        <v>155</v>
      </c>
      <c r="C151" s="4" t="s">
        <v>224</v>
      </c>
      <c r="D151" s="4" t="s">
        <v>141</v>
      </c>
      <c r="E151" s="30">
        <v>41400</v>
      </c>
      <c r="F151" s="21">
        <f t="shared" ca="1" si="2"/>
        <v>5</v>
      </c>
      <c r="G151" s="22" t="s">
        <v>151</v>
      </c>
      <c r="H151" s="23">
        <v>32640</v>
      </c>
      <c r="I151" s="24">
        <v>4</v>
      </c>
    </row>
    <row r="152" spans="1:9" x14ac:dyDescent="0.4">
      <c r="A152" s="4" t="s">
        <v>248</v>
      </c>
      <c r="B152" s="20" t="s">
        <v>152</v>
      </c>
      <c r="C152" s="4" t="s">
        <v>224</v>
      </c>
      <c r="D152" s="4" t="s">
        <v>141</v>
      </c>
      <c r="E152" s="30">
        <v>41367</v>
      </c>
      <c r="F152" s="21">
        <f t="shared" ca="1" si="2"/>
        <v>5</v>
      </c>
      <c r="G152" s="22" t="s">
        <v>142</v>
      </c>
      <c r="H152" s="23">
        <v>63780</v>
      </c>
      <c r="I152" s="24">
        <v>5</v>
      </c>
    </row>
    <row r="153" spans="1:9" x14ac:dyDescent="0.4">
      <c r="A153" s="4" t="s">
        <v>562</v>
      </c>
      <c r="B153" s="20" t="s">
        <v>139</v>
      </c>
      <c r="C153" s="4" t="s">
        <v>560</v>
      </c>
      <c r="D153" s="4" t="s">
        <v>141</v>
      </c>
      <c r="E153" s="30">
        <v>36822</v>
      </c>
      <c r="F153" s="21">
        <f t="shared" ca="1" si="2"/>
        <v>17</v>
      </c>
      <c r="G153" s="22" t="s">
        <v>151</v>
      </c>
      <c r="H153" s="23">
        <v>22870</v>
      </c>
      <c r="I153" s="24">
        <v>3</v>
      </c>
    </row>
    <row r="154" spans="1:9" x14ac:dyDescent="0.4">
      <c r="A154" s="4" t="s">
        <v>91</v>
      </c>
      <c r="B154" s="20" t="s">
        <v>150</v>
      </c>
      <c r="C154" s="4" t="s">
        <v>164</v>
      </c>
      <c r="D154" s="4" t="s">
        <v>141</v>
      </c>
      <c r="E154" s="30">
        <v>40380</v>
      </c>
      <c r="F154" s="21">
        <f t="shared" ca="1" si="2"/>
        <v>8</v>
      </c>
      <c r="G154" s="22" t="s">
        <v>142</v>
      </c>
      <c r="H154" s="23">
        <v>67890</v>
      </c>
      <c r="I154" s="24">
        <v>5</v>
      </c>
    </row>
    <row r="155" spans="1:9" x14ac:dyDescent="0.4">
      <c r="A155" s="4" t="s">
        <v>319</v>
      </c>
      <c r="B155" s="20" t="s">
        <v>152</v>
      </c>
      <c r="C155" s="4" t="s">
        <v>272</v>
      </c>
      <c r="D155" s="4" t="s">
        <v>141</v>
      </c>
      <c r="E155" s="30">
        <v>39814</v>
      </c>
      <c r="F155" s="21">
        <f t="shared" ca="1" si="2"/>
        <v>9</v>
      </c>
      <c r="G155" s="22" t="s">
        <v>161</v>
      </c>
      <c r="H155" s="23">
        <v>32390</v>
      </c>
      <c r="I155" s="24">
        <v>2</v>
      </c>
    </row>
    <row r="156" spans="1:9" x14ac:dyDescent="0.4">
      <c r="A156" s="4" t="s">
        <v>337</v>
      </c>
      <c r="B156" s="20" t="s">
        <v>148</v>
      </c>
      <c r="C156" s="4" t="s">
        <v>272</v>
      </c>
      <c r="D156" s="4" t="s">
        <v>146</v>
      </c>
      <c r="E156" s="30">
        <v>36928</v>
      </c>
      <c r="F156" s="21">
        <f t="shared" ca="1" si="2"/>
        <v>17</v>
      </c>
      <c r="G156" s="22"/>
      <c r="H156" s="23">
        <v>76910</v>
      </c>
      <c r="I156" s="24">
        <v>1</v>
      </c>
    </row>
    <row r="157" spans="1:9" x14ac:dyDescent="0.4">
      <c r="A157" s="4" t="s">
        <v>215</v>
      </c>
      <c r="B157" s="20" t="s">
        <v>155</v>
      </c>
      <c r="C157" s="4" t="s">
        <v>198</v>
      </c>
      <c r="D157" s="4" t="s">
        <v>146</v>
      </c>
      <c r="E157" s="30">
        <v>40025</v>
      </c>
      <c r="F157" s="21">
        <f t="shared" ca="1" si="2"/>
        <v>9</v>
      </c>
      <c r="G157" s="22"/>
      <c r="H157" s="23">
        <v>76020</v>
      </c>
      <c r="I157" s="24">
        <v>1</v>
      </c>
    </row>
    <row r="158" spans="1:9" x14ac:dyDescent="0.4">
      <c r="A158" s="4" t="s">
        <v>386</v>
      </c>
      <c r="B158" s="20" t="s">
        <v>160</v>
      </c>
      <c r="C158" s="4" t="s">
        <v>272</v>
      </c>
      <c r="D158" s="4" t="s">
        <v>141</v>
      </c>
      <c r="E158" s="30">
        <v>37414</v>
      </c>
      <c r="F158" s="21">
        <f t="shared" ca="1" si="2"/>
        <v>16</v>
      </c>
      <c r="G158" s="22" t="s">
        <v>142</v>
      </c>
      <c r="H158" s="23">
        <v>40060</v>
      </c>
      <c r="I158" s="24">
        <v>3</v>
      </c>
    </row>
    <row r="159" spans="1:9" x14ac:dyDescent="0.4">
      <c r="A159" s="4" t="s">
        <v>459</v>
      </c>
      <c r="B159" s="20" t="s">
        <v>152</v>
      </c>
      <c r="C159" s="4" t="s">
        <v>433</v>
      </c>
      <c r="D159" s="4" t="s">
        <v>141</v>
      </c>
      <c r="E159" s="30">
        <v>40259</v>
      </c>
      <c r="F159" s="21">
        <f t="shared" ca="1" si="2"/>
        <v>8</v>
      </c>
      <c r="G159" s="22" t="s">
        <v>157</v>
      </c>
      <c r="H159" s="23">
        <v>66920</v>
      </c>
      <c r="I159" s="24">
        <v>2</v>
      </c>
    </row>
    <row r="160" spans="1:9" x14ac:dyDescent="0.4">
      <c r="A160" s="4" t="s">
        <v>650</v>
      </c>
      <c r="B160" s="20" t="s">
        <v>152</v>
      </c>
      <c r="C160" s="4" t="s">
        <v>648</v>
      </c>
      <c r="D160" s="4" t="s">
        <v>141</v>
      </c>
      <c r="E160" s="30">
        <v>41910</v>
      </c>
      <c r="F160" s="21">
        <f t="shared" ca="1" si="2"/>
        <v>3</v>
      </c>
      <c r="G160" s="22" t="s">
        <v>142</v>
      </c>
      <c r="H160" s="23">
        <v>54830</v>
      </c>
      <c r="I160" s="24">
        <v>1</v>
      </c>
    </row>
    <row r="161" spans="1:9" x14ac:dyDescent="0.4">
      <c r="A161" s="4" t="s">
        <v>567</v>
      </c>
      <c r="B161" s="20" t="s">
        <v>139</v>
      </c>
      <c r="C161" s="4" t="s">
        <v>560</v>
      </c>
      <c r="D161" s="4" t="s">
        <v>146</v>
      </c>
      <c r="E161" s="30">
        <v>41964</v>
      </c>
      <c r="F161" s="21">
        <f t="shared" ca="1" si="2"/>
        <v>3</v>
      </c>
      <c r="G161" s="22"/>
      <c r="H161" s="23">
        <v>60550</v>
      </c>
      <c r="I161" s="24">
        <v>2</v>
      </c>
    </row>
    <row r="162" spans="1:9" x14ac:dyDescent="0.4">
      <c r="A162" s="4" t="s">
        <v>93</v>
      </c>
      <c r="B162" s="20" t="s">
        <v>155</v>
      </c>
      <c r="C162" s="4" t="s">
        <v>164</v>
      </c>
      <c r="D162" s="4" t="s">
        <v>141</v>
      </c>
      <c r="E162" s="30">
        <v>38177</v>
      </c>
      <c r="F162" s="21">
        <f t="shared" ca="1" si="2"/>
        <v>14</v>
      </c>
      <c r="G162" s="22" t="s">
        <v>151</v>
      </c>
      <c r="H162" s="23">
        <v>62790</v>
      </c>
      <c r="I162" s="24">
        <v>2</v>
      </c>
    </row>
    <row r="163" spans="1:9" x14ac:dyDescent="0.4">
      <c r="A163" s="4" t="s">
        <v>416</v>
      </c>
      <c r="B163" s="20" t="s">
        <v>150</v>
      </c>
      <c r="C163" s="4" t="s">
        <v>272</v>
      </c>
      <c r="D163" s="4" t="s">
        <v>141</v>
      </c>
      <c r="E163" s="30">
        <v>39322</v>
      </c>
      <c r="F163" s="21">
        <f t="shared" ca="1" si="2"/>
        <v>10</v>
      </c>
      <c r="G163" s="22" t="s">
        <v>145</v>
      </c>
      <c r="H163" s="23">
        <v>70760</v>
      </c>
      <c r="I163" s="24">
        <v>1</v>
      </c>
    </row>
    <row r="164" spans="1:9" x14ac:dyDescent="0.4">
      <c r="A164" s="4" t="s">
        <v>74</v>
      </c>
      <c r="B164" s="20" t="s">
        <v>155</v>
      </c>
      <c r="C164" s="4" t="s">
        <v>164</v>
      </c>
      <c r="D164" s="4" t="s">
        <v>141</v>
      </c>
      <c r="E164" s="30">
        <v>40216</v>
      </c>
      <c r="F164" s="21">
        <f t="shared" ca="1" si="2"/>
        <v>8</v>
      </c>
      <c r="G164" s="22" t="s">
        <v>142</v>
      </c>
      <c r="H164" s="23">
        <v>31910</v>
      </c>
      <c r="I164" s="24">
        <v>5</v>
      </c>
    </row>
    <row r="165" spans="1:9" x14ac:dyDescent="0.4">
      <c r="A165" s="4" t="s">
        <v>512</v>
      </c>
      <c r="B165" s="20" t="s">
        <v>148</v>
      </c>
      <c r="C165" s="4" t="s">
        <v>498</v>
      </c>
      <c r="D165" s="4" t="s">
        <v>146</v>
      </c>
      <c r="E165" s="30">
        <v>40617</v>
      </c>
      <c r="F165" s="21">
        <f t="shared" ca="1" si="2"/>
        <v>7</v>
      </c>
      <c r="G165" s="22"/>
      <c r="H165" s="23">
        <v>66710</v>
      </c>
      <c r="I165" s="24">
        <v>2</v>
      </c>
    </row>
    <row r="166" spans="1:9" x14ac:dyDescent="0.4">
      <c r="A166" s="4" t="s">
        <v>192</v>
      </c>
      <c r="B166" s="20" t="s">
        <v>155</v>
      </c>
      <c r="C166" s="4" t="s">
        <v>188</v>
      </c>
      <c r="D166" s="4" t="s">
        <v>141</v>
      </c>
      <c r="E166" s="30">
        <v>37250</v>
      </c>
      <c r="F166" s="21">
        <f t="shared" ca="1" si="2"/>
        <v>16</v>
      </c>
      <c r="G166" s="22" t="s">
        <v>142</v>
      </c>
      <c r="H166" s="23">
        <v>49860</v>
      </c>
      <c r="I166" s="24">
        <v>2</v>
      </c>
    </row>
    <row r="167" spans="1:9" x14ac:dyDescent="0.4">
      <c r="A167" s="4" t="s">
        <v>641</v>
      </c>
      <c r="B167" s="20" t="s">
        <v>139</v>
      </c>
      <c r="C167" s="4" t="s">
        <v>560</v>
      </c>
      <c r="D167" s="4" t="s">
        <v>146</v>
      </c>
      <c r="E167" s="30">
        <v>41884</v>
      </c>
      <c r="F167" s="21">
        <f t="shared" ca="1" si="2"/>
        <v>3</v>
      </c>
      <c r="G167" s="22"/>
      <c r="H167" s="23">
        <v>50840</v>
      </c>
      <c r="I167" s="24">
        <v>4</v>
      </c>
    </row>
    <row r="168" spans="1:9" x14ac:dyDescent="0.4">
      <c r="A168" s="4" t="s">
        <v>506</v>
      </c>
      <c r="B168" s="20" t="s">
        <v>152</v>
      </c>
      <c r="C168" s="4" t="s">
        <v>498</v>
      </c>
      <c r="D168" s="4" t="s">
        <v>141</v>
      </c>
      <c r="E168" s="30">
        <v>39808</v>
      </c>
      <c r="F168" s="21">
        <f t="shared" ca="1" si="2"/>
        <v>9</v>
      </c>
      <c r="G168" s="22" t="s">
        <v>142</v>
      </c>
      <c r="H168" s="23">
        <v>47060</v>
      </c>
      <c r="I168" s="24">
        <v>4</v>
      </c>
    </row>
    <row r="169" spans="1:9" x14ac:dyDescent="0.4">
      <c r="A169" s="4" t="s">
        <v>619</v>
      </c>
      <c r="B169" s="20" t="s">
        <v>152</v>
      </c>
      <c r="C169" s="4" t="s">
        <v>560</v>
      </c>
      <c r="D169" s="4" t="s">
        <v>141</v>
      </c>
      <c r="E169" s="30">
        <v>39981</v>
      </c>
      <c r="F169" s="21">
        <f t="shared" ca="1" si="2"/>
        <v>9</v>
      </c>
      <c r="G169" s="22" t="s">
        <v>145</v>
      </c>
      <c r="H169" s="23">
        <v>24340</v>
      </c>
      <c r="I169" s="24">
        <v>4</v>
      </c>
    </row>
    <row r="170" spans="1:9" x14ac:dyDescent="0.4">
      <c r="A170" s="4" t="s">
        <v>617</v>
      </c>
      <c r="B170" s="20" t="s">
        <v>155</v>
      </c>
      <c r="C170" s="4" t="s">
        <v>560</v>
      </c>
      <c r="D170" s="4" t="s">
        <v>141</v>
      </c>
      <c r="E170" s="30">
        <v>41816</v>
      </c>
      <c r="F170" s="21">
        <f t="shared" ca="1" si="2"/>
        <v>4</v>
      </c>
      <c r="G170" s="22" t="s">
        <v>145</v>
      </c>
      <c r="H170" s="23">
        <v>54500</v>
      </c>
      <c r="I170" s="24">
        <v>5</v>
      </c>
    </row>
    <row r="171" spans="1:9" x14ac:dyDescent="0.4">
      <c r="A171" s="4" t="s">
        <v>490</v>
      </c>
      <c r="B171" s="20" t="s">
        <v>150</v>
      </c>
      <c r="C171" s="4" t="s">
        <v>9</v>
      </c>
      <c r="D171" s="4" t="s">
        <v>141</v>
      </c>
      <c r="E171" s="30">
        <v>37467</v>
      </c>
      <c r="F171" s="21">
        <f t="shared" ca="1" si="2"/>
        <v>16</v>
      </c>
      <c r="G171" s="22" t="s">
        <v>161</v>
      </c>
      <c r="H171" s="23">
        <v>68410</v>
      </c>
      <c r="I171" s="24">
        <v>5</v>
      </c>
    </row>
    <row r="172" spans="1:9" x14ac:dyDescent="0.4">
      <c r="A172" s="4" t="s">
        <v>300</v>
      </c>
      <c r="B172" s="20" t="s">
        <v>155</v>
      </c>
      <c r="C172" s="4" t="s">
        <v>272</v>
      </c>
      <c r="D172" s="4" t="s">
        <v>141</v>
      </c>
      <c r="E172" s="30">
        <v>40519</v>
      </c>
      <c r="F172" s="21">
        <f t="shared" ca="1" si="2"/>
        <v>7</v>
      </c>
      <c r="G172" s="22" t="s">
        <v>161</v>
      </c>
      <c r="H172" s="23">
        <v>24710</v>
      </c>
      <c r="I172" s="24">
        <v>2</v>
      </c>
    </row>
    <row r="173" spans="1:9" x14ac:dyDescent="0.4">
      <c r="A173" s="4" t="s">
        <v>583</v>
      </c>
      <c r="B173" s="20" t="s">
        <v>152</v>
      </c>
      <c r="C173" s="4" t="s">
        <v>560</v>
      </c>
      <c r="D173" s="4" t="s">
        <v>141</v>
      </c>
      <c r="E173" s="30">
        <v>39816</v>
      </c>
      <c r="F173" s="21">
        <f t="shared" ca="1" si="2"/>
        <v>9</v>
      </c>
      <c r="G173" s="22" t="s">
        <v>142</v>
      </c>
      <c r="H173" s="23">
        <v>63270</v>
      </c>
      <c r="I173" s="24">
        <v>1</v>
      </c>
    </row>
    <row r="174" spans="1:9" x14ac:dyDescent="0.4">
      <c r="A174" s="4" t="s">
        <v>584</v>
      </c>
      <c r="B174" s="20" t="s">
        <v>139</v>
      </c>
      <c r="C174" s="4" t="s">
        <v>560</v>
      </c>
      <c r="D174" s="4" t="s">
        <v>146</v>
      </c>
      <c r="E174" s="30">
        <v>39829</v>
      </c>
      <c r="F174" s="21">
        <f t="shared" ca="1" si="2"/>
        <v>9</v>
      </c>
      <c r="G174" s="22"/>
      <c r="H174" s="23">
        <v>49530</v>
      </c>
      <c r="I174" s="24">
        <v>4</v>
      </c>
    </row>
    <row r="175" spans="1:9" x14ac:dyDescent="0.4">
      <c r="A175" s="4" t="s">
        <v>566</v>
      </c>
      <c r="B175" s="20" t="s">
        <v>139</v>
      </c>
      <c r="C175" s="4" t="s">
        <v>560</v>
      </c>
      <c r="D175" s="4" t="s">
        <v>146</v>
      </c>
      <c r="E175" s="30">
        <v>41944</v>
      </c>
      <c r="F175" s="21">
        <f t="shared" ca="1" si="2"/>
        <v>3</v>
      </c>
      <c r="G175" s="22"/>
      <c r="H175" s="23">
        <v>47590</v>
      </c>
      <c r="I175" s="24">
        <v>3</v>
      </c>
    </row>
    <row r="176" spans="1:9" x14ac:dyDescent="0.4">
      <c r="A176" s="4" t="s">
        <v>314</v>
      </c>
      <c r="B176" s="20" t="s">
        <v>155</v>
      </c>
      <c r="C176" s="4" t="s">
        <v>272</v>
      </c>
      <c r="D176" s="4" t="s">
        <v>141</v>
      </c>
      <c r="E176" s="30">
        <v>42027</v>
      </c>
      <c r="F176" s="21">
        <f t="shared" ca="1" si="2"/>
        <v>3</v>
      </c>
      <c r="G176" s="22" t="s">
        <v>161</v>
      </c>
      <c r="H176" s="23">
        <v>26190</v>
      </c>
      <c r="I176" s="24">
        <v>5</v>
      </c>
    </row>
    <row r="177" spans="1:9" x14ac:dyDescent="0.4">
      <c r="A177" s="4" t="s">
        <v>683</v>
      </c>
      <c r="B177" s="20" t="s">
        <v>152</v>
      </c>
      <c r="C177" s="4" t="s">
        <v>648</v>
      </c>
      <c r="D177" s="4" t="s">
        <v>141</v>
      </c>
      <c r="E177" s="30">
        <v>37313</v>
      </c>
      <c r="F177" s="21">
        <f t="shared" ca="1" si="2"/>
        <v>16</v>
      </c>
      <c r="G177" s="22" t="s">
        <v>142</v>
      </c>
      <c r="H177" s="23">
        <v>69200</v>
      </c>
      <c r="I177" s="24">
        <v>4</v>
      </c>
    </row>
    <row r="178" spans="1:9" x14ac:dyDescent="0.4">
      <c r="A178" s="4" t="s">
        <v>241</v>
      </c>
      <c r="B178" s="20" t="s">
        <v>155</v>
      </c>
      <c r="C178" s="4" t="s">
        <v>224</v>
      </c>
      <c r="D178" s="4" t="s">
        <v>146</v>
      </c>
      <c r="E178" s="30">
        <v>36940</v>
      </c>
      <c r="F178" s="21">
        <f t="shared" ca="1" si="2"/>
        <v>17</v>
      </c>
      <c r="G178" s="22"/>
      <c r="H178" s="23">
        <v>25120</v>
      </c>
      <c r="I178" s="24">
        <v>5</v>
      </c>
    </row>
    <row r="179" spans="1:9" x14ac:dyDescent="0.4">
      <c r="A179" s="4" t="s">
        <v>807</v>
      </c>
      <c r="B179" s="20" t="s">
        <v>155</v>
      </c>
      <c r="C179" s="4" t="s">
        <v>722</v>
      </c>
      <c r="D179" s="4" t="s">
        <v>141</v>
      </c>
      <c r="E179" s="30">
        <v>42263</v>
      </c>
      <c r="F179" s="21">
        <f t="shared" ca="1" si="2"/>
        <v>2</v>
      </c>
      <c r="G179" s="22" t="s">
        <v>145</v>
      </c>
      <c r="H179" s="23">
        <v>59490</v>
      </c>
      <c r="I179" s="24">
        <v>3</v>
      </c>
    </row>
    <row r="180" spans="1:9" x14ac:dyDescent="0.4">
      <c r="A180" s="4" t="s">
        <v>172</v>
      </c>
      <c r="B180" s="20" t="s">
        <v>155</v>
      </c>
      <c r="C180" s="4" t="s">
        <v>164</v>
      </c>
      <c r="D180" s="4" t="s">
        <v>146</v>
      </c>
      <c r="E180" s="30">
        <v>40804</v>
      </c>
      <c r="F180" s="21">
        <f t="shared" ca="1" si="2"/>
        <v>6</v>
      </c>
      <c r="G180" s="22"/>
      <c r="H180" s="23">
        <v>42940</v>
      </c>
      <c r="I180" s="24">
        <v>1</v>
      </c>
    </row>
    <row r="181" spans="1:9" x14ac:dyDescent="0.4">
      <c r="A181" s="4" t="s">
        <v>202</v>
      </c>
      <c r="B181" s="20" t="s">
        <v>150</v>
      </c>
      <c r="C181" s="4" t="s">
        <v>198</v>
      </c>
      <c r="D181" s="4" t="s">
        <v>141</v>
      </c>
      <c r="E181" s="30">
        <v>39775</v>
      </c>
      <c r="F181" s="21">
        <f t="shared" ca="1" si="2"/>
        <v>9</v>
      </c>
      <c r="G181" s="22" t="s">
        <v>142</v>
      </c>
      <c r="H181" s="23">
        <v>80120</v>
      </c>
      <c r="I181" s="24">
        <v>4</v>
      </c>
    </row>
    <row r="182" spans="1:9" x14ac:dyDescent="0.4">
      <c r="A182" s="4" t="s">
        <v>764</v>
      </c>
      <c r="B182" s="20" t="s">
        <v>139</v>
      </c>
      <c r="C182" s="4" t="s">
        <v>722</v>
      </c>
      <c r="D182" s="4" t="s">
        <v>141</v>
      </c>
      <c r="E182" s="30">
        <v>40603</v>
      </c>
      <c r="F182" s="21">
        <f t="shared" ca="1" si="2"/>
        <v>7</v>
      </c>
      <c r="G182" s="22" t="s">
        <v>142</v>
      </c>
      <c r="H182" s="23">
        <v>79380</v>
      </c>
      <c r="I182" s="24">
        <v>5</v>
      </c>
    </row>
    <row r="183" spans="1:9" x14ac:dyDescent="0.4">
      <c r="A183" s="4" t="s">
        <v>508</v>
      </c>
      <c r="B183" s="20" t="s">
        <v>152</v>
      </c>
      <c r="C183" s="4" t="s">
        <v>498</v>
      </c>
      <c r="D183" s="4" t="s">
        <v>141</v>
      </c>
      <c r="E183" s="30">
        <v>36904</v>
      </c>
      <c r="F183" s="21">
        <f t="shared" ca="1" si="2"/>
        <v>17</v>
      </c>
      <c r="G183" s="22" t="s">
        <v>142</v>
      </c>
      <c r="H183" s="23">
        <v>68520</v>
      </c>
      <c r="I183" s="24">
        <v>5</v>
      </c>
    </row>
    <row r="184" spans="1:9" x14ac:dyDescent="0.4">
      <c r="A184" s="4" t="s">
        <v>555</v>
      </c>
      <c r="B184" s="20" t="s">
        <v>155</v>
      </c>
      <c r="C184" s="4" t="s">
        <v>543</v>
      </c>
      <c r="D184" s="4" t="s">
        <v>141</v>
      </c>
      <c r="E184" s="30">
        <v>41842</v>
      </c>
      <c r="F184" s="21">
        <f t="shared" ca="1" si="2"/>
        <v>4</v>
      </c>
      <c r="G184" s="22" t="s">
        <v>142</v>
      </c>
      <c r="H184" s="23">
        <v>81530</v>
      </c>
      <c r="I184" s="24">
        <v>5</v>
      </c>
    </row>
    <row r="185" spans="1:9" x14ac:dyDescent="0.4">
      <c r="A185" s="4" t="s">
        <v>235</v>
      </c>
      <c r="B185" s="20" t="s">
        <v>150</v>
      </c>
      <c r="C185" s="4" t="s">
        <v>224</v>
      </c>
      <c r="D185" s="4" t="s">
        <v>146</v>
      </c>
      <c r="E185" s="30">
        <v>41260</v>
      </c>
      <c r="F185" s="21">
        <f t="shared" ca="1" si="2"/>
        <v>5</v>
      </c>
      <c r="G185" s="22"/>
      <c r="H185" s="23">
        <v>45710</v>
      </c>
      <c r="I185" s="24">
        <v>3</v>
      </c>
    </row>
    <row r="186" spans="1:9" x14ac:dyDescent="0.4">
      <c r="A186" s="4" t="s">
        <v>544</v>
      </c>
      <c r="B186" s="20" t="s">
        <v>152</v>
      </c>
      <c r="C186" s="4" t="s">
        <v>543</v>
      </c>
      <c r="D186" s="4" t="s">
        <v>141</v>
      </c>
      <c r="E186" s="30">
        <v>41586</v>
      </c>
      <c r="F186" s="21">
        <f t="shared" ca="1" si="2"/>
        <v>4</v>
      </c>
      <c r="G186" s="22" t="s">
        <v>142</v>
      </c>
      <c r="H186" s="23">
        <v>87950</v>
      </c>
      <c r="I186" s="24">
        <v>4</v>
      </c>
    </row>
    <row r="187" spans="1:9" x14ac:dyDescent="0.4">
      <c r="A187" s="4" t="s">
        <v>721</v>
      </c>
      <c r="B187" s="20" t="s">
        <v>152</v>
      </c>
      <c r="C187" s="4" t="s">
        <v>722</v>
      </c>
      <c r="D187" s="4" t="s">
        <v>146</v>
      </c>
      <c r="E187" s="30">
        <v>40088</v>
      </c>
      <c r="F187" s="21">
        <f t="shared" ca="1" si="2"/>
        <v>8</v>
      </c>
      <c r="G187" s="22"/>
      <c r="H187" s="23">
        <v>70150</v>
      </c>
      <c r="I187" s="24">
        <v>2</v>
      </c>
    </row>
    <row r="188" spans="1:9" x14ac:dyDescent="0.4">
      <c r="A188" s="4" t="s">
        <v>312</v>
      </c>
      <c r="B188" s="20" t="s">
        <v>152</v>
      </c>
      <c r="C188" s="4" t="s">
        <v>272</v>
      </c>
      <c r="D188" s="4" t="s">
        <v>141</v>
      </c>
      <c r="E188" s="30">
        <v>41604</v>
      </c>
      <c r="F188" s="21">
        <f t="shared" ca="1" si="2"/>
        <v>4</v>
      </c>
      <c r="G188" s="22" t="s">
        <v>151</v>
      </c>
      <c r="H188" s="23">
        <v>44260</v>
      </c>
      <c r="I188" s="24">
        <v>1</v>
      </c>
    </row>
    <row r="189" spans="1:9" x14ac:dyDescent="0.4">
      <c r="A189" s="4" t="s">
        <v>787</v>
      </c>
      <c r="B189" s="20" t="s">
        <v>152</v>
      </c>
      <c r="C189" s="4" t="s">
        <v>722</v>
      </c>
      <c r="D189" s="4" t="s">
        <v>146</v>
      </c>
      <c r="E189" s="30">
        <v>40720</v>
      </c>
      <c r="F189" s="21">
        <f t="shared" ca="1" si="2"/>
        <v>7</v>
      </c>
      <c r="G189" s="22"/>
      <c r="H189" s="23">
        <v>23340</v>
      </c>
      <c r="I189" s="24">
        <v>4</v>
      </c>
    </row>
    <row r="190" spans="1:9" x14ac:dyDescent="0.4">
      <c r="A190" s="4" t="s">
        <v>576</v>
      </c>
      <c r="B190" s="20" t="s">
        <v>150</v>
      </c>
      <c r="C190" s="4" t="s">
        <v>560</v>
      </c>
      <c r="D190" s="4" t="s">
        <v>141</v>
      </c>
      <c r="E190" s="30">
        <v>39791</v>
      </c>
      <c r="F190" s="21">
        <f t="shared" ca="1" si="2"/>
        <v>9</v>
      </c>
      <c r="G190" s="22" t="s">
        <v>145</v>
      </c>
      <c r="H190" s="23">
        <v>62688</v>
      </c>
      <c r="I190" s="24">
        <v>3</v>
      </c>
    </row>
    <row r="191" spans="1:9" x14ac:dyDescent="0.4">
      <c r="A191" s="4" t="s">
        <v>724</v>
      </c>
      <c r="B191" s="20" t="s">
        <v>160</v>
      </c>
      <c r="C191" s="4" t="s">
        <v>722</v>
      </c>
      <c r="D191" s="4" t="s">
        <v>141</v>
      </c>
      <c r="E191" s="30">
        <v>40092</v>
      </c>
      <c r="F191" s="21">
        <f t="shared" ca="1" si="2"/>
        <v>8</v>
      </c>
      <c r="G191" s="22" t="s">
        <v>161</v>
      </c>
      <c r="H191" s="23">
        <v>46410</v>
      </c>
      <c r="I191" s="24">
        <v>2</v>
      </c>
    </row>
    <row r="192" spans="1:9" x14ac:dyDescent="0.4">
      <c r="A192" s="4" t="s">
        <v>444</v>
      </c>
      <c r="B192" s="20" t="s">
        <v>152</v>
      </c>
      <c r="C192" s="4" t="s">
        <v>433</v>
      </c>
      <c r="D192" s="4" t="s">
        <v>141</v>
      </c>
      <c r="E192" s="30">
        <v>40148</v>
      </c>
      <c r="F192" s="21">
        <f t="shared" ca="1" si="2"/>
        <v>8</v>
      </c>
      <c r="G192" s="22" t="s">
        <v>151</v>
      </c>
      <c r="H192" s="23">
        <v>45180</v>
      </c>
      <c r="I192" s="24">
        <v>5</v>
      </c>
    </row>
    <row r="193" spans="1:9" x14ac:dyDescent="0.4">
      <c r="A193" s="4" t="s">
        <v>639</v>
      </c>
      <c r="B193" s="20" t="s">
        <v>155</v>
      </c>
      <c r="C193" s="4" t="s">
        <v>560</v>
      </c>
      <c r="D193" s="4" t="s">
        <v>146</v>
      </c>
      <c r="E193" s="30">
        <v>40810</v>
      </c>
      <c r="F193" s="21">
        <f t="shared" ca="1" si="2"/>
        <v>6</v>
      </c>
      <c r="G193" s="22"/>
      <c r="H193" s="23">
        <v>58650</v>
      </c>
      <c r="I193" s="24">
        <v>4</v>
      </c>
    </row>
    <row r="194" spans="1:9" x14ac:dyDescent="0.4">
      <c r="A194" s="4" t="s">
        <v>333</v>
      </c>
      <c r="B194" s="20" t="s">
        <v>148</v>
      </c>
      <c r="C194" s="4" t="s">
        <v>272</v>
      </c>
      <c r="D194" s="4" t="s">
        <v>141</v>
      </c>
      <c r="E194" s="30">
        <v>40598</v>
      </c>
      <c r="F194" s="21">
        <f t="shared" ref="F194:F257" ca="1" si="3">DATEDIF(E194,TODAY(),"Y")</f>
        <v>7</v>
      </c>
      <c r="G194" s="22" t="s">
        <v>142</v>
      </c>
      <c r="H194" s="23">
        <v>81010</v>
      </c>
      <c r="I194" s="24">
        <v>4</v>
      </c>
    </row>
    <row r="195" spans="1:9" x14ac:dyDescent="0.4">
      <c r="A195" s="4" t="s">
        <v>189</v>
      </c>
      <c r="B195" s="20" t="s">
        <v>160</v>
      </c>
      <c r="C195" s="4" t="s">
        <v>188</v>
      </c>
      <c r="D195" s="4" t="s">
        <v>141</v>
      </c>
      <c r="E195" s="30">
        <v>37183</v>
      </c>
      <c r="F195" s="21">
        <f t="shared" ca="1" si="3"/>
        <v>16</v>
      </c>
      <c r="G195" s="22" t="s">
        <v>161</v>
      </c>
      <c r="H195" s="23">
        <v>68300</v>
      </c>
      <c r="I195" s="24">
        <v>5</v>
      </c>
    </row>
    <row r="196" spans="1:9" x14ac:dyDescent="0.4">
      <c r="A196" s="4" t="s">
        <v>467</v>
      </c>
      <c r="B196" s="20" t="s">
        <v>155</v>
      </c>
      <c r="C196" s="4" t="s">
        <v>433</v>
      </c>
      <c r="D196" s="4" t="s">
        <v>141</v>
      </c>
      <c r="E196" s="30">
        <v>41362</v>
      </c>
      <c r="F196" s="21">
        <f t="shared" ca="1" si="3"/>
        <v>5</v>
      </c>
      <c r="G196" s="22" t="s">
        <v>151</v>
      </c>
      <c r="H196" s="23">
        <v>75780</v>
      </c>
      <c r="I196" s="24">
        <v>2</v>
      </c>
    </row>
    <row r="197" spans="1:9" x14ac:dyDescent="0.4">
      <c r="A197" s="4" t="s">
        <v>806</v>
      </c>
      <c r="B197" s="20" t="s">
        <v>148</v>
      </c>
      <c r="C197" s="4" t="s">
        <v>722</v>
      </c>
      <c r="D197" s="4" t="s">
        <v>141</v>
      </c>
      <c r="E197" s="30">
        <v>37844</v>
      </c>
      <c r="F197" s="21">
        <f t="shared" ca="1" si="3"/>
        <v>14</v>
      </c>
      <c r="G197" s="22" t="s">
        <v>161</v>
      </c>
      <c r="H197" s="23">
        <v>47630</v>
      </c>
      <c r="I197" s="24">
        <v>3</v>
      </c>
    </row>
    <row r="198" spans="1:9" x14ac:dyDescent="0.4">
      <c r="A198" s="4" t="s">
        <v>605</v>
      </c>
      <c r="B198" s="20" t="s">
        <v>160</v>
      </c>
      <c r="C198" s="4" t="s">
        <v>560</v>
      </c>
      <c r="D198" s="4" t="s">
        <v>146</v>
      </c>
      <c r="E198" s="30">
        <v>40299</v>
      </c>
      <c r="F198" s="21">
        <f t="shared" ca="1" si="3"/>
        <v>8</v>
      </c>
      <c r="G198" s="22"/>
      <c r="H198" s="23">
        <v>76870</v>
      </c>
      <c r="I198" s="24">
        <v>5</v>
      </c>
    </row>
    <row r="199" spans="1:9" x14ac:dyDescent="0.4">
      <c r="A199" s="4" t="s">
        <v>788</v>
      </c>
      <c r="B199" s="20" t="s">
        <v>152</v>
      </c>
      <c r="C199" s="4" t="s">
        <v>722</v>
      </c>
      <c r="D199" s="4" t="s">
        <v>146</v>
      </c>
      <c r="E199" s="30">
        <v>41801</v>
      </c>
      <c r="F199" s="21">
        <f t="shared" ca="1" si="3"/>
        <v>4</v>
      </c>
      <c r="G199" s="22"/>
      <c r="H199" s="23">
        <v>62480</v>
      </c>
      <c r="I199" s="24">
        <v>5</v>
      </c>
    </row>
    <row r="200" spans="1:9" x14ac:dyDescent="0.4">
      <c r="A200" s="4" t="s">
        <v>742</v>
      </c>
      <c r="B200" s="20" t="s">
        <v>152</v>
      </c>
      <c r="C200" s="4" t="s">
        <v>722</v>
      </c>
      <c r="D200" s="4" t="s">
        <v>141</v>
      </c>
      <c r="E200" s="30">
        <v>37968</v>
      </c>
      <c r="F200" s="21">
        <f t="shared" ca="1" si="3"/>
        <v>14</v>
      </c>
      <c r="G200" s="22" t="s">
        <v>142</v>
      </c>
      <c r="H200" s="23">
        <v>63060</v>
      </c>
      <c r="I200" s="24">
        <v>4</v>
      </c>
    </row>
    <row r="201" spans="1:9" x14ac:dyDescent="0.4">
      <c r="A201" s="4" t="s">
        <v>798</v>
      </c>
      <c r="B201" s="20" t="s">
        <v>148</v>
      </c>
      <c r="C201" s="4" t="s">
        <v>722</v>
      </c>
      <c r="D201" s="4" t="s">
        <v>141</v>
      </c>
      <c r="E201" s="30">
        <v>40723</v>
      </c>
      <c r="F201" s="21">
        <f t="shared" ca="1" si="3"/>
        <v>7</v>
      </c>
      <c r="G201" s="22" t="s">
        <v>142</v>
      </c>
      <c r="H201" s="23">
        <v>44530</v>
      </c>
      <c r="I201" s="24">
        <v>2</v>
      </c>
    </row>
    <row r="202" spans="1:9" x14ac:dyDescent="0.4">
      <c r="A202" s="4" t="s">
        <v>313</v>
      </c>
      <c r="B202" s="20" t="s">
        <v>139</v>
      </c>
      <c r="C202" s="4" t="s">
        <v>272</v>
      </c>
      <c r="D202" s="4" t="s">
        <v>141</v>
      </c>
      <c r="E202" s="30">
        <v>42026</v>
      </c>
      <c r="F202" s="21">
        <f t="shared" ca="1" si="3"/>
        <v>3</v>
      </c>
      <c r="G202" s="22" t="s">
        <v>161</v>
      </c>
      <c r="H202" s="23">
        <v>58910</v>
      </c>
      <c r="I202" s="24">
        <v>1</v>
      </c>
    </row>
    <row r="203" spans="1:9" x14ac:dyDescent="0.4">
      <c r="A203" s="4" t="s">
        <v>507</v>
      </c>
      <c r="B203" s="20" t="s">
        <v>148</v>
      </c>
      <c r="C203" s="4" t="s">
        <v>498</v>
      </c>
      <c r="D203" s="4" t="s">
        <v>146</v>
      </c>
      <c r="E203" s="30">
        <v>41621</v>
      </c>
      <c r="F203" s="21">
        <f t="shared" ca="1" si="3"/>
        <v>4</v>
      </c>
      <c r="G203" s="22"/>
      <c r="H203" s="23">
        <v>84300</v>
      </c>
      <c r="I203" s="24">
        <v>1</v>
      </c>
    </row>
    <row r="204" spans="1:9" x14ac:dyDescent="0.4">
      <c r="A204" s="4" t="s">
        <v>221</v>
      </c>
      <c r="B204" s="20" t="s">
        <v>139</v>
      </c>
      <c r="C204" s="4" t="s">
        <v>218</v>
      </c>
      <c r="D204" s="4" t="s">
        <v>141</v>
      </c>
      <c r="E204" s="30">
        <v>41401</v>
      </c>
      <c r="F204" s="21">
        <f t="shared" ca="1" si="3"/>
        <v>5</v>
      </c>
      <c r="G204" s="22" t="s">
        <v>161</v>
      </c>
      <c r="H204" s="23">
        <v>79150</v>
      </c>
      <c r="I204" s="24">
        <v>2</v>
      </c>
    </row>
    <row r="205" spans="1:9" x14ac:dyDescent="0.4">
      <c r="A205" s="4" t="s">
        <v>475</v>
      </c>
      <c r="B205" s="20" t="s">
        <v>155</v>
      </c>
      <c r="C205" s="4" t="s">
        <v>433</v>
      </c>
      <c r="D205" s="4" t="s">
        <v>141</v>
      </c>
      <c r="E205" s="30">
        <v>41448</v>
      </c>
      <c r="F205" s="21">
        <f t="shared" ca="1" si="3"/>
        <v>5</v>
      </c>
      <c r="G205" s="22" t="s">
        <v>142</v>
      </c>
      <c r="H205" s="23">
        <v>33970</v>
      </c>
      <c r="I205" s="24">
        <v>4</v>
      </c>
    </row>
    <row r="206" spans="1:9" x14ac:dyDescent="0.4">
      <c r="A206" s="4" t="s">
        <v>35</v>
      </c>
      <c r="B206" s="20" t="s">
        <v>160</v>
      </c>
      <c r="C206" s="4" t="s">
        <v>164</v>
      </c>
      <c r="D206" s="4" t="s">
        <v>146</v>
      </c>
      <c r="E206" s="30">
        <v>41234</v>
      </c>
      <c r="F206" s="21">
        <f t="shared" ca="1" si="3"/>
        <v>5</v>
      </c>
      <c r="G206" s="22"/>
      <c r="H206" s="23">
        <v>64390</v>
      </c>
      <c r="I206" s="24">
        <v>2</v>
      </c>
    </row>
    <row r="207" spans="1:9" x14ac:dyDescent="0.4">
      <c r="A207" s="4" t="s">
        <v>243</v>
      </c>
      <c r="B207" s="20" t="s">
        <v>155</v>
      </c>
      <c r="C207" s="4" t="s">
        <v>224</v>
      </c>
      <c r="D207" s="4" t="s">
        <v>141</v>
      </c>
      <c r="E207" s="30">
        <v>41711</v>
      </c>
      <c r="F207" s="21">
        <f t="shared" ca="1" si="3"/>
        <v>4</v>
      </c>
      <c r="G207" s="22" t="s">
        <v>161</v>
      </c>
      <c r="H207" s="23">
        <v>32140</v>
      </c>
      <c r="I207" s="24">
        <v>2</v>
      </c>
    </row>
    <row r="208" spans="1:9" x14ac:dyDescent="0.4">
      <c r="A208" s="4" t="s">
        <v>541</v>
      </c>
      <c r="B208" s="20" t="s">
        <v>160</v>
      </c>
      <c r="C208" s="4" t="s">
        <v>498</v>
      </c>
      <c r="D208" s="4" t="s">
        <v>146</v>
      </c>
      <c r="E208" s="30">
        <v>40784</v>
      </c>
      <c r="F208" s="21">
        <f t="shared" ca="1" si="3"/>
        <v>6</v>
      </c>
      <c r="G208" s="22"/>
      <c r="H208" s="23">
        <v>54000</v>
      </c>
      <c r="I208" s="24">
        <v>3</v>
      </c>
    </row>
    <row r="209" spans="1:9" x14ac:dyDescent="0.4">
      <c r="A209" s="4" t="s">
        <v>559</v>
      </c>
      <c r="B209" s="20" t="s">
        <v>155</v>
      </c>
      <c r="C209" s="4" t="s">
        <v>560</v>
      </c>
      <c r="D209" s="4" t="s">
        <v>146</v>
      </c>
      <c r="E209" s="30">
        <v>40110</v>
      </c>
      <c r="F209" s="21">
        <f t="shared" ca="1" si="3"/>
        <v>8</v>
      </c>
      <c r="G209" s="22"/>
      <c r="H209" s="23">
        <v>33120</v>
      </c>
      <c r="I209" s="24">
        <v>2</v>
      </c>
    </row>
    <row r="210" spans="1:9" x14ac:dyDescent="0.4">
      <c r="A210" s="4" t="s">
        <v>680</v>
      </c>
      <c r="B210" s="20" t="s">
        <v>155</v>
      </c>
      <c r="C210" s="4" t="s">
        <v>648</v>
      </c>
      <c r="D210" s="4" t="s">
        <v>146</v>
      </c>
      <c r="E210" s="30">
        <v>37643</v>
      </c>
      <c r="F210" s="21">
        <f t="shared" ca="1" si="3"/>
        <v>15</v>
      </c>
      <c r="G210" s="22"/>
      <c r="H210" s="23">
        <v>77760</v>
      </c>
      <c r="I210" s="24">
        <v>3</v>
      </c>
    </row>
    <row r="211" spans="1:9" x14ac:dyDescent="0.4">
      <c r="A211" s="4" t="s">
        <v>791</v>
      </c>
      <c r="B211" s="20" t="s">
        <v>160</v>
      </c>
      <c r="C211" s="4" t="s">
        <v>722</v>
      </c>
      <c r="D211" s="4" t="s">
        <v>146</v>
      </c>
      <c r="E211" s="30">
        <v>41452</v>
      </c>
      <c r="F211" s="21">
        <f t="shared" ca="1" si="3"/>
        <v>5</v>
      </c>
      <c r="G211" s="22"/>
      <c r="H211" s="23">
        <v>87830</v>
      </c>
      <c r="I211" s="24">
        <v>2</v>
      </c>
    </row>
    <row r="212" spans="1:9" x14ac:dyDescent="0.4">
      <c r="A212" s="4" t="s">
        <v>457</v>
      </c>
      <c r="B212" s="20" t="s">
        <v>148</v>
      </c>
      <c r="C212" s="4" t="s">
        <v>433</v>
      </c>
      <c r="D212" s="4" t="s">
        <v>141</v>
      </c>
      <c r="E212" s="30">
        <v>41713</v>
      </c>
      <c r="F212" s="21">
        <f t="shared" ca="1" si="3"/>
        <v>4</v>
      </c>
      <c r="G212" s="22" t="s">
        <v>142</v>
      </c>
      <c r="H212" s="23">
        <v>22900</v>
      </c>
      <c r="I212" s="24">
        <v>1</v>
      </c>
    </row>
    <row r="213" spans="1:9" x14ac:dyDescent="0.4">
      <c r="A213" s="4" t="s">
        <v>173</v>
      </c>
      <c r="B213" s="20" t="s">
        <v>155</v>
      </c>
      <c r="C213" s="4" t="s">
        <v>164</v>
      </c>
      <c r="D213" s="4" t="s">
        <v>141</v>
      </c>
      <c r="E213" s="30">
        <v>41881</v>
      </c>
      <c r="F213" s="21">
        <f t="shared" ca="1" si="3"/>
        <v>3</v>
      </c>
      <c r="G213" s="22" t="s">
        <v>145</v>
      </c>
      <c r="H213" s="23">
        <v>61400</v>
      </c>
      <c r="I213" s="24">
        <v>5</v>
      </c>
    </row>
    <row r="214" spans="1:9" x14ac:dyDescent="0.4">
      <c r="A214" s="4" t="s">
        <v>360</v>
      </c>
      <c r="B214" s="20" t="s">
        <v>155</v>
      </c>
      <c r="C214" s="4" t="s">
        <v>272</v>
      </c>
      <c r="D214" s="4" t="s">
        <v>141</v>
      </c>
      <c r="E214" s="30">
        <v>40265</v>
      </c>
      <c r="F214" s="21">
        <f t="shared" ca="1" si="3"/>
        <v>8</v>
      </c>
      <c r="G214" s="22" t="s">
        <v>161</v>
      </c>
      <c r="H214" s="23">
        <v>81980</v>
      </c>
      <c r="I214" s="24">
        <v>2</v>
      </c>
    </row>
    <row r="215" spans="1:9" x14ac:dyDescent="0.4">
      <c r="A215" s="4" t="s">
        <v>502</v>
      </c>
      <c r="B215" s="20" t="s">
        <v>152</v>
      </c>
      <c r="C215" s="4" t="s">
        <v>498</v>
      </c>
      <c r="D215" s="4" t="s">
        <v>141</v>
      </c>
      <c r="E215" s="30">
        <v>40121</v>
      </c>
      <c r="F215" s="21">
        <f t="shared" ca="1" si="3"/>
        <v>8</v>
      </c>
      <c r="G215" s="22" t="s">
        <v>142</v>
      </c>
      <c r="H215" s="23">
        <v>88850</v>
      </c>
      <c r="I215" s="24">
        <v>3</v>
      </c>
    </row>
    <row r="216" spans="1:9" x14ac:dyDescent="0.4">
      <c r="A216" s="4" t="s">
        <v>424</v>
      </c>
      <c r="B216" s="20" t="s">
        <v>150</v>
      </c>
      <c r="C216" s="4" t="s">
        <v>425</v>
      </c>
      <c r="D216" s="4" t="s">
        <v>146</v>
      </c>
      <c r="E216" s="30">
        <v>41293</v>
      </c>
      <c r="F216" s="21">
        <f t="shared" ca="1" si="3"/>
        <v>5</v>
      </c>
      <c r="G216" s="22"/>
      <c r="H216" s="23">
        <v>61890</v>
      </c>
      <c r="I216" s="24">
        <v>2</v>
      </c>
    </row>
    <row r="217" spans="1:9" x14ac:dyDescent="0.4">
      <c r="A217" s="4" t="s">
        <v>180</v>
      </c>
      <c r="B217" s="20" t="s">
        <v>152</v>
      </c>
      <c r="C217" s="4" t="s">
        <v>828</v>
      </c>
      <c r="D217" s="4" t="s">
        <v>146</v>
      </c>
      <c r="E217" s="30">
        <v>39756</v>
      </c>
      <c r="F217" s="21">
        <f t="shared" ca="1" si="3"/>
        <v>9</v>
      </c>
      <c r="G217" s="22"/>
      <c r="H217" s="23">
        <v>78860</v>
      </c>
      <c r="I217" s="24">
        <v>2</v>
      </c>
    </row>
    <row r="218" spans="1:9" x14ac:dyDescent="0.4">
      <c r="A218" s="4" t="s">
        <v>81</v>
      </c>
      <c r="B218" s="20" t="s">
        <v>139</v>
      </c>
      <c r="C218" s="4" t="s">
        <v>164</v>
      </c>
      <c r="D218" s="4" t="s">
        <v>141</v>
      </c>
      <c r="E218" s="30">
        <v>36966</v>
      </c>
      <c r="F218" s="25">
        <f t="shared" ca="1" si="3"/>
        <v>17</v>
      </c>
      <c r="G218" s="26" t="s">
        <v>151</v>
      </c>
      <c r="H218" s="23">
        <v>34780</v>
      </c>
      <c r="I218" s="24">
        <v>4</v>
      </c>
    </row>
    <row r="219" spans="1:9" x14ac:dyDescent="0.4">
      <c r="A219" s="4" t="s">
        <v>231</v>
      </c>
      <c r="B219" s="20" t="s">
        <v>139</v>
      </c>
      <c r="C219" s="4" t="s">
        <v>224</v>
      </c>
      <c r="D219" s="4" t="s">
        <v>146</v>
      </c>
      <c r="E219" s="30">
        <v>40145</v>
      </c>
      <c r="F219" s="21">
        <f t="shared" ca="1" si="3"/>
        <v>8</v>
      </c>
      <c r="G219" s="22"/>
      <c r="H219" s="23">
        <v>45040</v>
      </c>
      <c r="I219" s="24">
        <v>5</v>
      </c>
    </row>
    <row r="220" spans="1:9" x14ac:dyDescent="0.4">
      <c r="A220" s="4" t="s">
        <v>68</v>
      </c>
      <c r="B220" s="20" t="s">
        <v>152</v>
      </c>
      <c r="C220" s="4" t="s">
        <v>164</v>
      </c>
      <c r="D220" s="4" t="s">
        <v>141</v>
      </c>
      <c r="E220" s="30">
        <v>38349</v>
      </c>
      <c r="F220" s="21">
        <f t="shared" ca="1" si="3"/>
        <v>13</v>
      </c>
      <c r="G220" s="22" t="s">
        <v>145</v>
      </c>
      <c r="H220" s="23">
        <v>85880</v>
      </c>
      <c r="I220" s="24">
        <v>3</v>
      </c>
    </row>
    <row r="221" spans="1:9" x14ac:dyDescent="0.4">
      <c r="A221" s="4" t="s">
        <v>600</v>
      </c>
      <c r="B221" s="20" t="s">
        <v>152</v>
      </c>
      <c r="C221" s="4" t="s">
        <v>560</v>
      </c>
      <c r="D221" s="4" t="s">
        <v>141</v>
      </c>
      <c r="E221" s="30">
        <v>39904</v>
      </c>
      <c r="F221" s="21">
        <f t="shared" ca="1" si="3"/>
        <v>9</v>
      </c>
      <c r="G221" s="22" t="s">
        <v>161</v>
      </c>
      <c r="H221" s="23">
        <v>34060</v>
      </c>
      <c r="I221" s="24">
        <v>2</v>
      </c>
    </row>
    <row r="222" spans="1:9" x14ac:dyDescent="0.4">
      <c r="A222" s="4" t="s">
        <v>669</v>
      </c>
      <c r="B222" s="20" t="s">
        <v>152</v>
      </c>
      <c r="C222" s="4" t="s">
        <v>648</v>
      </c>
      <c r="D222" s="4" t="s">
        <v>141</v>
      </c>
      <c r="E222" s="30">
        <v>41582</v>
      </c>
      <c r="F222" s="21">
        <f t="shared" ca="1" si="3"/>
        <v>4</v>
      </c>
      <c r="G222" s="22" t="s">
        <v>151</v>
      </c>
      <c r="H222" s="23">
        <v>80260</v>
      </c>
      <c r="I222" s="24">
        <v>3</v>
      </c>
    </row>
    <row r="223" spans="1:9" x14ac:dyDescent="0.4">
      <c r="A223" s="4" t="s">
        <v>325</v>
      </c>
      <c r="B223" s="20" t="s">
        <v>139</v>
      </c>
      <c r="C223" s="4" t="s">
        <v>272</v>
      </c>
      <c r="D223" s="4" t="s">
        <v>141</v>
      </c>
      <c r="E223" s="30">
        <v>39810</v>
      </c>
      <c r="F223" s="21">
        <f t="shared" ca="1" si="3"/>
        <v>9</v>
      </c>
      <c r="G223" s="22" t="s">
        <v>145</v>
      </c>
      <c r="H223" s="23">
        <v>76584</v>
      </c>
      <c r="I223" s="24">
        <v>1</v>
      </c>
    </row>
    <row r="224" spans="1:9" x14ac:dyDescent="0.4">
      <c r="A224" s="4" t="s">
        <v>810</v>
      </c>
      <c r="B224" s="20" t="s">
        <v>150</v>
      </c>
      <c r="C224" s="4" t="s">
        <v>722</v>
      </c>
      <c r="D224" s="4" t="s">
        <v>141</v>
      </c>
      <c r="E224" s="30">
        <v>40064</v>
      </c>
      <c r="F224" s="21">
        <f t="shared" ca="1" si="3"/>
        <v>8</v>
      </c>
      <c r="G224" s="22" t="s">
        <v>142</v>
      </c>
      <c r="H224" s="23">
        <v>86320</v>
      </c>
      <c r="I224" s="24">
        <v>4</v>
      </c>
    </row>
    <row r="225" spans="1:9" x14ac:dyDescent="0.4">
      <c r="A225" s="4" t="s">
        <v>558</v>
      </c>
      <c r="B225" s="20" t="s">
        <v>139</v>
      </c>
      <c r="C225" s="4" t="s">
        <v>543</v>
      </c>
      <c r="D225" s="4" t="s">
        <v>141</v>
      </c>
      <c r="E225" s="30">
        <v>41894</v>
      </c>
      <c r="F225" s="21">
        <f t="shared" ca="1" si="3"/>
        <v>3</v>
      </c>
      <c r="G225" s="22" t="s">
        <v>161</v>
      </c>
      <c r="H225" s="23">
        <v>44620</v>
      </c>
      <c r="I225" s="24">
        <v>5</v>
      </c>
    </row>
    <row r="226" spans="1:9" x14ac:dyDescent="0.4">
      <c r="A226" s="4" t="s">
        <v>772</v>
      </c>
      <c r="B226" s="20" t="s">
        <v>152</v>
      </c>
      <c r="C226" s="4" t="s">
        <v>722</v>
      </c>
      <c r="D226" s="4" t="s">
        <v>141</v>
      </c>
      <c r="E226" s="30">
        <v>41390</v>
      </c>
      <c r="F226" s="21">
        <f t="shared" ca="1" si="3"/>
        <v>5</v>
      </c>
      <c r="G226" s="22" t="s">
        <v>142</v>
      </c>
      <c r="H226" s="23">
        <v>58370</v>
      </c>
      <c r="I226" s="24">
        <v>5</v>
      </c>
    </row>
    <row r="227" spans="1:9" x14ac:dyDescent="0.4">
      <c r="A227" s="4" t="s">
        <v>705</v>
      </c>
      <c r="B227" s="20" t="s">
        <v>155</v>
      </c>
      <c r="C227" s="4" t="s">
        <v>648</v>
      </c>
      <c r="D227" s="4" t="s">
        <v>141</v>
      </c>
      <c r="E227" s="30">
        <v>41470</v>
      </c>
      <c r="F227" s="21">
        <f t="shared" ca="1" si="3"/>
        <v>5</v>
      </c>
      <c r="G227" s="22" t="s">
        <v>145</v>
      </c>
      <c r="H227" s="23">
        <v>63030</v>
      </c>
      <c r="I227" s="24">
        <v>1</v>
      </c>
    </row>
    <row r="228" spans="1:9" x14ac:dyDescent="0.4">
      <c r="A228" s="4" t="s">
        <v>564</v>
      </c>
      <c r="B228" s="20" t="s">
        <v>155</v>
      </c>
      <c r="C228" s="4" t="s">
        <v>560</v>
      </c>
      <c r="D228" s="4" t="s">
        <v>141</v>
      </c>
      <c r="E228" s="30">
        <v>37537</v>
      </c>
      <c r="F228" s="21">
        <f t="shared" ca="1" si="3"/>
        <v>15</v>
      </c>
      <c r="G228" s="22" t="s">
        <v>142</v>
      </c>
      <c r="H228" s="23">
        <v>62400</v>
      </c>
      <c r="I228" s="24">
        <v>4</v>
      </c>
    </row>
    <row r="229" spans="1:9" x14ac:dyDescent="0.4">
      <c r="A229" s="4" t="s">
        <v>413</v>
      </c>
      <c r="B229" s="20" t="s">
        <v>150</v>
      </c>
      <c r="C229" s="4" t="s">
        <v>272</v>
      </c>
      <c r="D229" s="4" t="s">
        <v>141</v>
      </c>
      <c r="E229" s="30">
        <v>38937</v>
      </c>
      <c r="F229" s="21">
        <f t="shared" ca="1" si="3"/>
        <v>11</v>
      </c>
      <c r="G229" s="22" t="s">
        <v>161</v>
      </c>
      <c r="H229" s="23">
        <v>30920</v>
      </c>
      <c r="I229" s="24">
        <v>5</v>
      </c>
    </row>
    <row r="230" spans="1:9" x14ac:dyDescent="0.4">
      <c r="A230" s="4" t="s">
        <v>813</v>
      </c>
      <c r="B230" s="20" t="s">
        <v>160</v>
      </c>
      <c r="C230" s="4" t="s">
        <v>722</v>
      </c>
      <c r="D230" s="4" t="s">
        <v>141</v>
      </c>
      <c r="E230" s="30">
        <v>40442</v>
      </c>
      <c r="F230" s="21">
        <f t="shared" ca="1" si="3"/>
        <v>7</v>
      </c>
      <c r="G230" s="22" t="s">
        <v>145</v>
      </c>
      <c r="H230" s="23">
        <v>68860</v>
      </c>
      <c r="I230" s="24">
        <v>2</v>
      </c>
    </row>
    <row r="231" spans="1:9" x14ac:dyDescent="0.4">
      <c r="A231" s="4" t="s">
        <v>679</v>
      </c>
      <c r="B231" s="20" t="s">
        <v>152</v>
      </c>
      <c r="C231" s="4" t="s">
        <v>648</v>
      </c>
      <c r="D231" s="4" t="s">
        <v>141</v>
      </c>
      <c r="E231" s="30">
        <v>36897</v>
      </c>
      <c r="F231" s="21">
        <f t="shared" ca="1" si="3"/>
        <v>17</v>
      </c>
      <c r="G231" s="22" t="s">
        <v>161</v>
      </c>
      <c r="H231" s="23">
        <v>70280</v>
      </c>
      <c r="I231" s="24">
        <v>3</v>
      </c>
    </row>
    <row r="232" spans="1:9" x14ac:dyDescent="0.4">
      <c r="A232" s="4" t="s">
        <v>570</v>
      </c>
      <c r="B232" s="20" t="s">
        <v>152</v>
      </c>
      <c r="C232" s="4" t="s">
        <v>560</v>
      </c>
      <c r="D232" s="4" t="s">
        <v>141</v>
      </c>
      <c r="E232" s="30">
        <v>40865</v>
      </c>
      <c r="F232" s="21">
        <f t="shared" ca="1" si="3"/>
        <v>6</v>
      </c>
      <c r="G232" s="22" t="s">
        <v>142</v>
      </c>
      <c r="H232" s="23">
        <v>64320</v>
      </c>
      <c r="I232" s="24">
        <v>5</v>
      </c>
    </row>
    <row r="233" spans="1:9" x14ac:dyDescent="0.4">
      <c r="A233" s="4" t="s">
        <v>292</v>
      </c>
      <c r="B233" s="20" t="s">
        <v>155</v>
      </c>
      <c r="C233" s="4" t="s">
        <v>272</v>
      </c>
      <c r="D233" s="4" t="s">
        <v>141</v>
      </c>
      <c r="E233" s="30">
        <v>41954</v>
      </c>
      <c r="F233" s="21">
        <f t="shared" ca="1" si="3"/>
        <v>3</v>
      </c>
      <c r="G233" s="22" t="s">
        <v>157</v>
      </c>
      <c r="H233" s="23">
        <v>60380</v>
      </c>
      <c r="I233" s="24">
        <v>4</v>
      </c>
    </row>
    <row r="234" spans="1:9" x14ac:dyDescent="0.4">
      <c r="A234" s="4" t="s">
        <v>430</v>
      </c>
      <c r="B234" s="20" t="s">
        <v>152</v>
      </c>
      <c r="C234" s="4" t="s">
        <v>425</v>
      </c>
      <c r="D234" s="4" t="s">
        <v>141</v>
      </c>
      <c r="E234" s="30">
        <v>38937</v>
      </c>
      <c r="F234" s="21">
        <f t="shared" ca="1" si="3"/>
        <v>11</v>
      </c>
      <c r="G234" s="22" t="s">
        <v>161</v>
      </c>
      <c r="H234" s="23">
        <v>53870</v>
      </c>
      <c r="I234" s="24">
        <v>2</v>
      </c>
    </row>
    <row r="235" spans="1:9" x14ac:dyDescent="0.4">
      <c r="A235" s="4" t="s">
        <v>627</v>
      </c>
      <c r="B235" s="20" t="s">
        <v>155</v>
      </c>
      <c r="C235" s="4" t="s">
        <v>560</v>
      </c>
      <c r="D235" s="4" t="s">
        <v>141</v>
      </c>
      <c r="E235" s="30">
        <v>41832</v>
      </c>
      <c r="F235" s="21">
        <f t="shared" ca="1" si="3"/>
        <v>4</v>
      </c>
      <c r="G235" s="22" t="s">
        <v>151</v>
      </c>
      <c r="H235" s="23">
        <v>79400</v>
      </c>
      <c r="I235" s="24">
        <v>4</v>
      </c>
    </row>
    <row r="236" spans="1:9" x14ac:dyDescent="0.4">
      <c r="A236" s="4" t="s">
        <v>318</v>
      </c>
      <c r="B236" s="20" t="s">
        <v>152</v>
      </c>
      <c r="C236" s="4" t="s">
        <v>272</v>
      </c>
      <c r="D236" s="4" t="s">
        <v>146</v>
      </c>
      <c r="E236" s="30">
        <v>41299</v>
      </c>
      <c r="F236" s="21">
        <f t="shared" ca="1" si="3"/>
        <v>5</v>
      </c>
      <c r="G236" s="22"/>
      <c r="H236" s="23">
        <v>24410</v>
      </c>
      <c r="I236" s="24">
        <v>3</v>
      </c>
    </row>
    <row r="237" spans="1:9" x14ac:dyDescent="0.4">
      <c r="A237" s="4" t="s">
        <v>519</v>
      </c>
      <c r="B237" s="20" t="s">
        <v>152</v>
      </c>
      <c r="C237" s="4" t="s">
        <v>498</v>
      </c>
      <c r="D237" s="4" t="s">
        <v>141</v>
      </c>
      <c r="E237" s="30">
        <v>39917</v>
      </c>
      <c r="F237" s="21">
        <f t="shared" ca="1" si="3"/>
        <v>9</v>
      </c>
      <c r="G237" s="22" t="s">
        <v>145</v>
      </c>
      <c r="H237" s="23">
        <v>27560</v>
      </c>
      <c r="I237" s="24">
        <v>2</v>
      </c>
    </row>
    <row r="238" spans="1:9" x14ac:dyDescent="0.4">
      <c r="A238" s="4" t="s">
        <v>83</v>
      </c>
      <c r="B238" s="20" t="s">
        <v>139</v>
      </c>
      <c r="C238" s="4" t="s">
        <v>164</v>
      </c>
      <c r="D238" s="4" t="s">
        <v>141</v>
      </c>
      <c r="E238" s="30">
        <v>42092</v>
      </c>
      <c r="F238" s="21">
        <f t="shared" ca="1" si="3"/>
        <v>3</v>
      </c>
      <c r="G238" s="22" t="s">
        <v>142</v>
      </c>
      <c r="H238" s="23">
        <v>71150</v>
      </c>
      <c r="I238" s="24">
        <v>2</v>
      </c>
    </row>
    <row r="239" spans="1:9" x14ac:dyDescent="0.4">
      <c r="A239" s="4" t="s">
        <v>743</v>
      </c>
      <c r="B239" s="20" t="s">
        <v>160</v>
      </c>
      <c r="C239" s="4" t="s">
        <v>722</v>
      </c>
      <c r="D239" s="4" t="s">
        <v>146</v>
      </c>
      <c r="E239" s="30">
        <v>40535</v>
      </c>
      <c r="F239" s="21">
        <f t="shared" ca="1" si="3"/>
        <v>7</v>
      </c>
      <c r="G239" s="22"/>
      <c r="H239" s="23">
        <v>32880</v>
      </c>
      <c r="I239" s="24">
        <v>3</v>
      </c>
    </row>
    <row r="240" spans="1:9" x14ac:dyDescent="0.4">
      <c r="A240" s="4" t="s">
        <v>327</v>
      </c>
      <c r="B240" s="20" t="s">
        <v>152</v>
      </c>
      <c r="C240" s="4" t="s">
        <v>272</v>
      </c>
      <c r="D240" s="4" t="s">
        <v>141</v>
      </c>
      <c r="E240" s="30">
        <v>39833</v>
      </c>
      <c r="F240" s="21">
        <f t="shared" ca="1" si="3"/>
        <v>9</v>
      </c>
      <c r="G240" s="22" t="s">
        <v>157</v>
      </c>
      <c r="H240" s="23">
        <v>29420</v>
      </c>
      <c r="I240" s="24">
        <v>5</v>
      </c>
    </row>
    <row r="241" spans="1:9" x14ac:dyDescent="0.4">
      <c r="A241" s="4" t="s">
        <v>522</v>
      </c>
      <c r="B241" s="20" t="s">
        <v>152</v>
      </c>
      <c r="C241" s="4" t="s">
        <v>498</v>
      </c>
      <c r="D241" s="4" t="s">
        <v>141</v>
      </c>
      <c r="E241" s="30">
        <v>41763</v>
      </c>
      <c r="F241" s="21">
        <f t="shared" ca="1" si="3"/>
        <v>4</v>
      </c>
      <c r="G241" s="22" t="s">
        <v>151</v>
      </c>
      <c r="H241" s="23">
        <v>61470</v>
      </c>
      <c r="I241" s="24">
        <v>5</v>
      </c>
    </row>
    <row r="242" spans="1:9" x14ac:dyDescent="0.4">
      <c r="A242" s="4" t="s">
        <v>666</v>
      </c>
      <c r="B242" s="20" t="s">
        <v>152</v>
      </c>
      <c r="C242" s="4" t="s">
        <v>648</v>
      </c>
      <c r="D242" s="4" t="s">
        <v>146</v>
      </c>
      <c r="E242" s="30">
        <v>37215</v>
      </c>
      <c r="F242" s="21">
        <f t="shared" ca="1" si="3"/>
        <v>16</v>
      </c>
      <c r="G242" s="22"/>
      <c r="H242" s="23">
        <v>53310</v>
      </c>
      <c r="I242" s="24">
        <v>5</v>
      </c>
    </row>
    <row r="243" spans="1:9" x14ac:dyDescent="0.4">
      <c r="A243" s="4" t="s">
        <v>450</v>
      </c>
      <c r="B243" s="20" t="s">
        <v>152</v>
      </c>
      <c r="C243" s="4" t="s">
        <v>433</v>
      </c>
      <c r="D243" s="4" t="s">
        <v>141</v>
      </c>
      <c r="E243" s="30">
        <v>42001</v>
      </c>
      <c r="F243" s="21">
        <f t="shared" ca="1" si="3"/>
        <v>3</v>
      </c>
      <c r="G243" s="22" t="s">
        <v>145</v>
      </c>
      <c r="H243" s="23">
        <v>60560</v>
      </c>
      <c r="I243" s="24">
        <v>4</v>
      </c>
    </row>
    <row r="244" spans="1:9" x14ac:dyDescent="0.4">
      <c r="A244" s="4" t="s">
        <v>635</v>
      </c>
      <c r="B244" s="20" t="s">
        <v>152</v>
      </c>
      <c r="C244" s="4" t="s">
        <v>560</v>
      </c>
      <c r="D244" s="4" t="s">
        <v>146</v>
      </c>
      <c r="E244" s="30">
        <v>40773</v>
      </c>
      <c r="F244" s="21">
        <f t="shared" ca="1" si="3"/>
        <v>6</v>
      </c>
      <c r="G244" s="22"/>
      <c r="H244" s="23">
        <v>85980</v>
      </c>
      <c r="I244" s="24">
        <v>2</v>
      </c>
    </row>
    <row r="245" spans="1:9" x14ac:dyDescent="0.4">
      <c r="A245" s="4" t="s">
        <v>716</v>
      </c>
      <c r="B245" s="20" t="s">
        <v>152</v>
      </c>
      <c r="C245" s="4" t="s">
        <v>648</v>
      </c>
      <c r="D245" s="4" t="s">
        <v>141</v>
      </c>
      <c r="E245" s="30">
        <v>40798</v>
      </c>
      <c r="F245" s="21">
        <f t="shared" ca="1" si="3"/>
        <v>6</v>
      </c>
      <c r="G245" s="22" t="s">
        <v>142</v>
      </c>
      <c r="H245" s="23">
        <v>53900</v>
      </c>
      <c r="I245" s="24">
        <v>5</v>
      </c>
    </row>
    <row r="246" spans="1:9" x14ac:dyDescent="0.4">
      <c r="A246" s="4" t="s">
        <v>82</v>
      </c>
      <c r="B246" s="20" t="s">
        <v>152</v>
      </c>
      <c r="C246" s="4" t="s">
        <v>164</v>
      </c>
      <c r="D246" s="4" t="s">
        <v>141</v>
      </c>
      <c r="E246" s="30">
        <v>38786</v>
      </c>
      <c r="F246" s="21">
        <f t="shared" ca="1" si="3"/>
        <v>12</v>
      </c>
      <c r="G246" s="22" t="s">
        <v>161</v>
      </c>
      <c r="H246" s="23">
        <v>87280</v>
      </c>
      <c r="I246" s="24">
        <v>4</v>
      </c>
    </row>
    <row r="247" spans="1:9" x14ac:dyDescent="0.4">
      <c r="A247" s="4" t="s">
        <v>714</v>
      </c>
      <c r="B247" s="20" t="s">
        <v>155</v>
      </c>
      <c r="C247" s="4" t="s">
        <v>648</v>
      </c>
      <c r="D247" s="4" t="s">
        <v>141</v>
      </c>
      <c r="E247" s="30">
        <v>41487</v>
      </c>
      <c r="F247" s="21">
        <f t="shared" ca="1" si="3"/>
        <v>5</v>
      </c>
      <c r="G247" s="22" t="s">
        <v>161</v>
      </c>
      <c r="H247" s="23">
        <v>66440</v>
      </c>
      <c r="I247" s="24">
        <v>3</v>
      </c>
    </row>
    <row r="248" spans="1:9" x14ac:dyDescent="0.4">
      <c r="A248" s="4" t="s">
        <v>803</v>
      </c>
      <c r="B248" s="20" t="s">
        <v>152</v>
      </c>
      <c r="C248" s="4" t="s">
        <v>722</v>
      </c>
      <c r="D248" s="4" t="s">
        <v>146</v>
      </c>
      <c r="E248" s="30">
        <v>41868</v>
      </c>
      <c r="F248" s="21">
        <f t="shared" ca="1" si="3"/>
        <v>3</v>
      </c>
      <c r="G248" s="22"/>
      <c r="H248" s="23">
        <v>57500</v>
      </c>
      <c r="I248" s="24">
        <v>1</v>
      </c>
    </row>
    <row r="249" spans="1:9" x14ac:dyDescent="0.4">
      <c r="A249" s="4" t="s">
        <v>686</v>
      </c>
      <c r="B249" s="20" t="s">
        <v>155</v>
      </c>
      <c r="C249" s="4" t="s">
        <v>648</v>
      </c>
      <c r="D249" s="4" t="s">
        <v>146</v>
      </c>
      <c r="E249" s="30">
        <v>41351</v>
      </c>
      <c r="F249" s="21">
        <f t="shared" ca="1" si="3"/>
        <v>5</v>
      </c>
      <c r="G249" s="22"/>
      <c r="H249" s="23">
        <v>21580</v>
      </c>
      <c r="I249" s="24">
        <v>3</v>
      </c>
    </row>
    <row r="250" spans="1:9" x14ac:dyDescent="0.4">
      <c r="A250" s="4" t="s">
        <v>358</v>
      </c>
      <c r="B250" s="20" t="s">
        <v>160</v>
      </c>
      <c r="C250" s="4" t="s">
        <v>272</v>
      </c>
      <c r="D250" s="4" t="s">
        <v>146</v>
      </c>
      <c r="E250" s="30">
        <v>39875</v>
      </c>
      <c r="F250" s="21">
        <f t="shared" ca="1" si="3"/>
        <v>9</v>
      </c>
      <c r="G250" s="22"/>
      <c r="H250" s="23">
        <v>59330</v>
      </c>
      <c r="I250" s="24">
        <v>4</v>
      </c>
    </row>
    <row r="251" spans="1:9" x14ac:dyDescent="0.4">
      <c r="A251" s="4" t="s">
        <v>320</v>
      </c>
      <c r="B251" s="20" t="s">
        <v>160</v>
      </c>
      <c r="C251" s="4" t="s">
        <v>272</v>
      </c>
      <c r="D251" s="4" t="s">
        <v>141</v>
      </c>
      <c r="E251" s="30">
        <v>39817</v>
      </c>
      <c r="F251" s="21">
        <f t="shared" ca="1" si="3"/>
        <v>9</v>
      </c>
      <c r="G251" s="22" t="s">
        <v>151</v>
      </c>
      <c r="H251" s="23">
        <v>44920</v>
      </c>
      <c r="I251" s="24">
        <v>1</v>
      </c>
    </row>
    <row r="252" spans="1:9" x14ac:dyDescent="0.4">
      <c r="A252" s="4" t="s">
        <v>437</v>
      </c>
      <c r="B252" s="20" t="s">
        <v>155</v>
      </c>
      <c r="C252" s="4" t="s">
        <v>433</v>
      </c>
      <c r="D252" s="4" t="s">
        <v>141</v>
      </c>
      <c r="E252" s="30">
        <v>41210</v>
      </c>
      <c r="F252" s="21">
        <f t="shared" ca="1" si="3"/>
        <v>5</v>
      </c>
      <c r="G252" s="22" t="s">
        <v>161</v>
      </c>
      <c r="H252" s="23">
        <v>45260</v>
      </c>
      <c r="I252" s="24">
        <v>4</v>
      </c>
    </row>
    <row r="253" spans="1:9" x14ac:dyDescent="0.4">
      <c r="A253" s="4" t="s">
        <v>95</v>
      </c>
      <c r="B253" s="20" t="s">
        <v>139</v>
      </c>
      <c r="C253" s="4" t="s">
        <v>164</v>
      </c>
      <c r="D253" s="4" t="s">
        <v>146</v>
      </c>
      <c r="E253" s="30">
        <v>37471</v>
      </c>
      <c r="F253" s="21">
        <f t="shared" ca="1" si="3"/>
        <v>16</v>
      </c>
      <c r="G253" s="22"/>
      <c r="H253" s="23">
        <v>23560</v>
      </c>
      <c r="I253" s="24">
        <v>3</v>
      </c>
    </row>
    <row r="254" spans="1:9" x14ac:dyDescent="0.4">
      <c r="A254" s="4" t="s">
        <v>75</v>
      </c>
      <c r="B254" s="20" t="s">
        <v>148</v>
      </c>
      <c r="C254" s="4" t="s">
        <v>164</v>
      </c>
      <c r="D254" s="4" t="s">
        <v>141</v>
      </c>
      <c r="E254" s="30">
        <v>41311</v>
      </c>
      <c r="F254" s="21">
        <f t="shared" ca="1" si="3"/>
        <v>5</v>
      </c>
      <c r="G254" s="22" t="s">
        <v>157</v>
      </c>
      <c r="H254" s="23">
        <v>82120</v>
      </c>
      <c r="I254" s="24">
        <v>5</v>
      </c>
    </row>
    <row r="255" spans="1:9" x14ac:dyDescent="0.4">
      <c r="A255" s="4" t="s">
        <v>371</v>
      </c>
      <c r="B255" s="20" t="s">
        <v>152</v>
      </c>
      <c r="C255" s="4" t="s">
        <v>272</v>
      </c>
      <c r="D255" s="4" t="s">
        <v>146</v>
      </c>
      <c r="E255" s="30">
        <v>37719</v>
      </c>
      <c r="F255" s="21">
        <f t="shared" ca="1" si="3"/>
        <v>15</v>
      </c>
      <c r="G255" s="22"/>
      <c r="H255" s="23">
        <v>89520</v>
      </c>
      <c r="I255" s="24">
        <v>5</v>
      </c>
    </row>
    <row r="256" spans="1:9" x14ac:dyDescent="0.4">
      <c r="A256" s="4" t="s">
        <v>703</v>
      </c>
      <c r="B256" s="20" t="s">
        <v>160</v>
      </c>
      <c r="C256" s="4" t="s">
        <v>648</v>
      </c>
      <c r="D256" s="4" t="s">
        <v>141</v>
      </c>
      <c r="E256" s="30">
        <v>41079</v>
      </c>
      <c r="F256" s="21">
        <f t="shared" ca="1" si="3"/>
        <v>6</v>
      </c>
      <c r="G256" s="22" t="s">
        <v>161</v>
      </c>
      <c r="H256" s="23">
        <v>23190</v>
      </c>
      <c r="I256" s="24">
        <v>5</v>
      </c>
    </row>
    <row r="257" spans="1:9" x14ac:dyDescent="0.4">
      <c r="A257" s="4" t="s">
        <v>449</v>
      </c>
      <c r="B257" s="20" t="s">
        <v>139</v>
      </c>
      <c r="C257" s="4" t="s">
        <v>433</v>
      </c>
      <c r="D257" s="4" t="s">
        <v>141</v>
      </c>
      <c r="E257" s="30">
        <v>40158</v>
      </c>
      <c r="F257" s="21">
        <f t="shared" ca="1" si="3"/>
        <v>8</v>
      </c>
      <c r="G257" s="22" t="s">
        <v>161</v>
      </c>
      <c r="H257" s="23">
        <v>47610</v>
      </c>
      <c r="I257" s="24">
        <v>4</v>
      </c>
    </row>
    <row r="258" spans="1:9" x14ac:dyDescent="0.4">
      <c r="A258" s="4" t="s">
        <v>351</v>
      </c>
      <c r="B258" s="20" t="s">
        <v>139</v>
      </c>
      <c r="C258" s="4" t="s">
        <v>272</v>
      </c>
      <c r="D258" s="4" t="s">
        <v>141</v>
      </c>
      <c r="E258" s="30">
        <v>37699</v>
      </c>
      <c r="F258" s="21">
        <f t="shared" ref="F258:F321" ca="1" si="4">DATEDIF(E258,TODAY(),"Y")</f>
        <v>15</v>
      </c>
      <c r="G258" s="22" t="s">
        <v>151</v>
      </c>
      <c r="H258" s="23">
        <v>23650</v>
      </c>
      <c r="I258" s="24">
        <v>1</v>
      </c>
    </row>
    <row r="259" spans="1:9" x14ac:dyDescent="0.4">
      <c r="A259" s="4" t="s">
        <v>749</v>
      </c>
      <c r="B259" s="20" t="s">
        <v>155</v>
      </c>
      <c r="C259" s="4" t="s">
        <v>722</v>
      </c>
      <c r="D259" s="4" t="s">
        <v>141</v>
      </c>
      <c r="E259" s="30">
        <v>41638</v>
      </c>
      <c r="F259" s="21">
        <f t="shared" ca="1" si="4"/>
        <v>4</v>
      </c>
      <c r="G259" s="22" t="s">
        <v>142</v>
      </c>
      <c r="H259" s="23">
        <v>86640</v>
      </c>
      <c r="I259" s="24">
        <v>3</v>
      </c>
    </row>
    <row r="260" spans="1:9" x14ac:dyDescent="0.4">
      <c r="A260" s="4" t="s">
        <v>628</v>
      </c>
      <c r="B260" s="20" t="s">
        <v>139</v>
      </c>
      <c r="C260" s="4" t="s">
        <v>560</v>
      </c>
      <c r="D260" s="4" t="s">
        <v>141</v>
      </c>
      <c r="E260" s="30">
        <v>40373</v>
      </c>
      <c r="F260" s="21">
        <f t="shared" ca="1" si="4"/>
        <v>8</v>
      </c>
      <c r="G260" s="22" t="s">
        <v>142</v>
      </c>
      <c r="H260" s="23">
        <v>50570</v>
      </c>
      <c r="I260" s="24">
        <v>4</v>
      </c>
    </row>
    <row r="261" spans="1:9" x14ac:dyDescent="0.4">
      <c r="A261" s="4" t="s">
        <v>216</v>
      </c>
      <c r="B261" s="20" t="s">
        <v>150</v>
      </c>
      <c r="C261" s="4" t="s">
        <v>198</v>
      </c>
      <c r="D261" s="4" t="s">
        <v>141</v>
      </c>
      <c r="E261" s="30">
        <v>38613</v>
      </c>
      <c r="F261" s="21">
        <f t="shared" ca="1" si="4"/>
        <v>12</v>
      </c>
      <c r="G261" s="22" t="s">
        <v>151</v>
      </c>
      <c r="H261" s="23">
        <v>39740</v>
      </c>
      <c r="I261" s="24">
        <v>1</v>
      </c>
    </row>
    <row r="262" spans="1:9" x14ac:dyDescent="0.4">
      <c r="A262" s="4" t="s">
        <v>464</v>
      </c>
      <c r="B262" s="20" t="s">
        <v>139</v>
      </c>
      <c r="C262" s="4" t="s">
        <v>433</v>
      </c>
      <c r="D262" s="4" t="s">
        <v>141</v>
      </c>
      <c r="E262" s="30">
        <v>41368</v>
      </c>
      <c r="F262" s="21">
        <f t="shared" ca="1" si="4"/>
        <v>5</v>
      </c>
      <c r="G262" s="22" t="s">
        <v>142</v>
      </c>
      <c r="H262" s="23">
        <v>48800</v>
      </c>
      <c r="I262" s="24">
        <v>4</v>
      </c>
    </row>
    <row r="263" spans="1:9" x14ac:dyDescent="0.4">
      <c r="A263" s="4" t="s">
        <v>597</v>
      </c>
      <c r="B263" s="20" t="s">
        <v>152</v>
      </c>
      <c r="C263" s="4" t="s">
        <v>560</v>
      </c>
      <c r="D263" s="4" t="s">
        <v>141</v>
      </c>
      <c r="E263" s="30">
        <v>36959</v>
      </c>
      <c r="F263" s="21">
        <f t="shared" ca="1" si="4"/>
        <v>17</v>
      </c>
      <c r="G263" s="22" t="s">
        <v>161</v>
      </c>
      <c r="H263" s="23">
        <v>61420</v>
      </c>
      <c r="I263" s="24">
        <v>4</v>
      </c>
    </row>
    <row r="264" spans="1:9" x14ac:dyDescent="0.4">
      <c r="A264" s="4" t="s">
        <v>367</v>
      </c>
      <c r="B264" s="20" t="s">
        <v>155</v>
      </c>
      <c r="C264" s="4" t="s">
        <v>272</v>
      </c>
      <c r="D264" s="4" t="s">
        <v>141</v>
      </c>
      <c r="E264" s="30">
        <v>36997</v>
      </c>
      <c r="F264" s="21">
        <f t="shared" ca="1" si="4"/>
        <v>17</v>
      </c>
      <c r="G264" s="22" t="s">
        <v>142</v>
      </c>
      <c r="H264" s="23">
        <v>40340</v>
      </c>
      <c r="I264" s="24">
        <v>2</v>
      </c>
    </row>
    <row r="265" spans="1:9" x14ac:dyDescent="0.4">
      <c r="A265" s="4" t="s">
        <v>87</v>
      </c>
      <c r="B265" s="20" t="s">
        <v>139</v>
      </c>
      <c r="C265" s="4" t="s">
        <v>164</v>
      </c>
      <c r="D265" s="4" t="s">
        <v>146</v>
      </c>
      <c r="E265" s="30">
        <v>39971</v>
      </c>
      <c r="F265" s="21">
        <f t="shared" ca="1" si="4"/>
        <v>9</v>
      </c>
      <c r="G265" s="22"/>
      <c r="H265" s="23">
        <v>83070</v>
      </c>
      <c r="I265" s="24">
        <v>3</v>
      </c>
    </row>
    <row r="266" spans="1:9" x14ac:dyDescent="0.4">
      <c r="A266" s="4" t="s">
        <v>588</v>
      </c>
      <c r="B266" s="20" t="s">
        <v>148</v>
      </c>
      <c r="C266" s="4" t="s">
        <v>560</v>
      </c>
      <c r="D266" s="4" t="s">
        <v>141</v>
      </c>
      <c r="E266" s="30">
        <v>36919</v>
      </c>
      <c r="F266" s="21">
        <f t="shared" ca="1" si="4"/>
        <v>17</v>
      </c>
      <c r="G266" s="22" t="s">
        <v>145</v>
      </c>
      <c r="H266" s="23">
        <v>73740</v>
      </c>
      <c r="I266" s="24">
        <v>4</v>
      </c>
    </row>
    <row r="267" spans="1:9" x14ac:dyDescent="0.4">
      <c r="A267" s="4" t="s">
        <v>638</v>
      </c>
      <c r="B267" s="20" t="s">
        <v>155</v>
      </c>
      <c r="C267" s="4" t="s">
        <v>560</v>
      </c>
      <c r="D267" s="4" t="s">
        <v>141</v>
      </c>
      <c r="E267" s="30">
        <v>41138</v>
      </c>
      <c r="F267" s="21">
        <f t="shared" ca="1" si="4"/>
        <v>5</v>
      </c>
      <c r="G267" s="22" t="s">
        <v>142</v>
      </c>
      <c r="H267" s="23">
        <v>54190</v>
      </c>
      <c r="I267" s="24">
        <v>4</v>
      </c>
    </row>
    <row r="268" spans="1:9" x14ac:dyDescent="0.4">
      <c r="A268" s="4" t="s">
        <v>636</v>
      </c>
      <c r="B268" s="20" t="s">
        <v>152</v>
      </c>
      <c r="C268" s="4" t="s">
        <v>560</v>
      </c>
      <c r="D268" s="4" t="s">
        <v>141</v>
      </c>
      <c r="E268" s="30">
        <v>38569</v>
      </c>
      <c r="F268" s="21">
        <f t="shared" ca="1" si="4"/>
        <v>12</v>
      </c>
      <c r="G268" s="22" t="s">
        <v>145</v>
      </c>
      <c r="H268" s="23">
        <v>45100</v>
      </c>
      <c r="I268" s="24">
        <v>2</v>
      </c>
    </row>
    <row r="269" spans="1:9" x14ac:dyDescent="0.4">
      <c r="A269" s="4" t="s">
        <v>793</v>
      </c>
      <c r="B269" s="20" t="s">
        <v>150</v>
      </c>
      <c r="C269" s="4" t="s">
        <v>722</v>
      </c>
      <c r="D269" s="4" t="s">
        <v>146</v>
      </c>
      <c r="E269" s="30">
        <v>38142</v>
      </c>
      <c r="F269" s="21">
        <f t="shared" ca="1" si="4"/>
        <v>14</v>
      </c>
      <c r="G269" s="22"/>
      <c r="H269" s="23">
        <v>25530</v>
      </c>
      <c r="I269" s="24">
        <v>3</v>
      </c>
    </row>
    <row r="270" spans="1:9" x14ac:dyDescent="0.4">
      <c r="A270" s="4" t="s">
        <v>474</v>
      </c>
      <c r="B270" s="20" t="s">
        <v>150</v>
      </c>
      <c r="C270" s="4" t="s">
        <v>433</v>
      </c>
      <c r="D270" s="4" t="s">
        <v>141</v>
      </c>
      <c r="E270" s="30">
        <v>41084</v>
      </c>
      <c r="F270" s="21">
        <f t="shared" ca="1" si="4"/>
        <v>6</v>
      </c>
      <c r="G270" s="22" t="s">
        <v>161</v>
      </c>
      <c r="H270" s="23">
        <v>44150</v>
      </c>
      <c r="I270" s="24">
        <v>4</v>
      </c>
    </row>
    <row r="271" spans="1:9" x14ac:dyDescent="0.4">
      <c r="A271" s="4" t="s">
        <v>657</v>
      </c>
      <c r="B271" s="20" t="s">
        <v>160</v>
      </c>
      <c r="C271" s="4" t="s">
        <v>648</v>
      </c>
      <c r="D271" s="4" t="s">
        <v>141</v>
      </c>
      <c r="E271" s="30">
        <v>40449</v>
      </c>
      <c r="F271" s="21">
        <f t="shared" ca="1" si="4"/>
        <v>7</v>
      </c>
      <c r="G271" s="22" t="s">
        <v>161</v>
      </c>
      <c r="H271" s="23">
        <v>83710</v>
      </c>
      <c r="I271" s="24">
        <v>3</v>
      </c>
    </row>
    <row r="272" spans="1:9" x14ac:dyDescent="0.4">
      <c r="A272" s="4" t="s">
        <v>469</v>
      </c>
      <c r="B272" s="20" t="s">
        <v>148</v>
      </c>
      <c r="C272" s="4" t="s">
        <v>433</v>
      </c>
      <c r="D272" s="4" t="s">
        <v>141</v>
      </c>
      <c r="E272" s="30">
        <v>37393</v>
      </c>
      <c r="F272" s="21">
        <f t="shared" ca="1" si="4"/>
        <v>16</v>
      </c>
      <c r="G272" s="22" t="s">
        <v>161</v>
      </c>
      <c r="H272" s="23">
        <v>51410</v>
      </c>
      <c r="I272" s="24">
        <v>4</v>
      </c>
    </row>
    <row r="273" spans="1:9" x14ac:dyDescent="0.4">
      <c r="A273" s="4" t="s">
        <v>246</v>
      </c>
      <c r="B273" s="20" t="s">
        <v>152</v>
      </c>
      <c r="C273" s="4" t="s">
        <v>224</v>
      </c>
      <c r="D273" s="4" t="s">
        <v>146</v>
      </c>
      <c r="E273" s="30">
        <v>41730</v>
      </c>
      <c r="F273" s="21">
        <f t="shared" ca="1" si="4"/>
        <v>4</v>
      </c>
      <c r="G273" s="22"/>
      <c r="H273" s="23">
        <v>22320</v>
      </c>
      <c r="I273" s="24">
        <v>2</v>
      </c>
    </row>
    <row r="274" spans="1:9" x14ac:dyDescent="0.4">
      <c r="A274" s="4" t="s">
        <v>184</v>
      </c>
      <c r="B274" s="20" t="s">
        <v>152</v>
      </c>
      <c r="C274" s="4" t="s">
        <v>828</v>
      </c>
      <c r="D274" s="4" t="s">
        <v>141</v>
      </c>
      <c r="E274" s="30">
        <v>38884</v>
      </c>
      <c r="F274" s="21">
        <f t="shared" ca="1" si="4"/>
        <v>12</v>
      </c>
      <c r="G274" s="22" t="s">
        <v>142</v>
      </c>
      <c r="H274" s="23">
        <v>86530</v>
      </c>
      <c r="I274" s="24">
        <v>1</v>
      </c>
    </row>
    <row r="275" spans="1:9" x14ac:dyDescent="0.4">
      <c r="A275" s="4" t="s">
        <v>763</v>
      </c>
      <c r="B275" s="20" t="s">
        <v>150</v>
      </c>
      <c r="C275" s="4" t="s">
        <v>722</v>
      </c>
      <c r="D275" s="4" t="s">
        <v>146</v>
      </c>
      <c r="E275" s="30">
        <v>38066</v>
      </c>
      <c r="F275" s="21">
        <f t="shared" ca="1" si="4"/>
        <v>14</v>
      </c>
      <c r="G275" s="22"/>
      <c r="H275" s="23">
        <v>77136</v>
      </c>
      <c r="I275" s="24">
        <v>5</v>
      </c>
    </row>
    <row r="276" spans="1:9" x14ac:dyDescent="0.4">
      <c r="A276" s="4" t="s">
        <v>729</v>
      </c>
      <c r="B276" s="20" t="s">
        <v>152</v>
      </c>
      <c r="C276" s="4" t="s">
        <v>722</v>
      </c>
      <c r="D276" s="4" t="s">
        <v>146</v>
      </c>
      <c r="E276" s="30">
        <v>41564</v>
      </c>
      <c r="F276" s="21">
        <f t="shared" ca="1" si="4"/>
        <v>4</v>
      </c>
      <c r="G276" s="22"/>
      <c r="H276" s="23">
        <v>55510</v>
      </c>
      <c r="I276" s="24">
        <v>3</v>
      </c>
    </row>
    <row r="277" spans="1:9" x14ac:dyDescent="0.4">
      <c r="A277" s="4" t="s">
        <v>725</v>
      </c>
      <c r="B277" s="20" t="s">
        <v>155</v>
      </c>
      <c r="C277" s="4" t="s">
        <v>722</v>
      </c>
      <c r="D277" s="4" t="s">
        <v>146</v>
      </c>
      <c r="E277" s="30">
        <v>40107</v>
      </c>
      <c r="F277" s="21">
        <f t="shared" ca="1" si="4"/>
        <v>8</v>
      </c>
      <c r="G277" s="22"/>
      <c r="H277" s="23">
        <v>64263</v>
      </c>
      <c r="I277" s="24">
        <v>3</v>
      </c>
    </row>
    <row r="278" spans="1:9" x14ac:dyDescent="0.4">
      <c r="A278" s="4" t="s">
        <v>128</v>
      </c>
      <c r="B278" s="20" t="s">
        <v>160</v>
      </c>
      <c r="C278" s="4" t="s">
        <v>9</v>
      </c>
      <c r="D278" s="4" t="s">
        <v>141</v>
      </c>
      <c r="E278" s="30">
        <v>37568</v>
      </c>
      <c r="F278" s="21">
        <f t="shared" ca="1" si="4"/>
        <v>15</v>
      </c>
      <c r="G278" s="22" t="s">
        <v>157</v>
      </c>
      <c r="H278" s="23">
        <v>45450</v>
      </c>
      <c r="I278" s="24">
        <v>5</v>
      </c>
    </row>
    <row r="279" spans="1:9" x14ac:dyDescent="0.4">
      <c r="A279" s="4" t="s">
        <v>379</v>
      </c>
      <c r="B279" s="20" t="s">
        <v>150</v>
      </c>
      <c r="C279" s="4" t="s">
        <v>272</v>
      </c>
      <c r="D279" s="4" t="s">
        <v>141</v>
      </c>
      <c r="E279" s="30">
        <v>40313</v>
      </c>
      <c r="F279" s="21">
        <f t="shared" ca="1" si="4"/>
        <v>8</v>
      </c>
      <c r="G279" s="22" t="s">
        <v>145</v>
      </c>
      <c r="H279" s="23">
        <v>71030</v>
      </c>
      <c r="I279" s="24">
        <v>3</v>
      </c>
    </row>
    <row r="280" spans="1:9" x14ac:dyDescent="0.4">
      <c r="A280" s="4" t="s">
        <v>775</v>
      </c>
      <c r="B280" s="20" t="s">
        <v>155</v>
      </c>
      <c r="C280" s="4" t="s">
        <v>722</v>
      </c>
      <c r="D280" s="4" t="s">
        <v>146</v>
      </c>
      <c r="E280" s="30">
        <v>38100</v>
      </c>
      <c r="F280" s="21">
        <f t="shared" ca="1" si="4"/>
        <v>14</v>
      </c>
      <c r="G280" s="22"/>
      <c r="H280" s="23">
        <v>28270</v>
      </c>
      <c r="I280" s="24">
        <v>5</v>
      </c>
    </row>
    <row r="281" spans="1:9" x14ac:dyDescent="0.4">
      <c r="A281" s="4" t="s">
        <v>77</v>
      </c>
      <c r="B281" s="20" t="s">
        <v>152</v>
      </c>
      <c r="C281" s="4" t="s">
        <v>164</v>
      </c>
      <c r="D281" s="4" t="s">
        <v>146</v>
      </c>
      <c r="E281" s="30">
        <v>39857</v>
      </c>
      <c r="F281" s="21">
        <f t="shared" ca="1" si="4"/>
        <v>9</v>
      </c>
      <c r="G281" s="22"/>
      <c r="H281" s="23">
        <v>84200</v>
      </c>
      <c r="I281" s="24">
        <v>2</v>
      </c>
    </row>
    <row r="282" spans="1:9" x14ac:dyDescent="0.4">
      <c r="A282" s="4" t="s">
        <v>183</v>
      </c>
      <c r="B282" s="20" t="s">
        <v>152</v>
      </c>
      <c r="C282" s="4" t="s">
        <v>828</v>
      </c>
      <c r="D282" s="4" t="s">
        <v>141</v>
      </c>
      <c r="E282" s="30">
        <v>40924</v>
      </c>
      <c r="F282" s="21">
        <f t="shared" ca="1" si="4"/>
        <v>6</v>
      </c>
      <c r="G282" s="22" t="s">
        <v>142</v>
      </c>
      <c r="H282" s="23">
        <v>76440</v>
      </c>
      <c r="I282" s="24">
        <v>3</v>
      </c>
    </row>
    <row r="283" spans="1:9" x14ac:dyDescent="0.4">
      <c r="A283" s="4" t="s">
        <v>191</v>
      </c>
      <c r="B283" s="20" t="s">
        <v>150</v>
      </c>
      <c r="C283" s="4" t="s">
        <v>188</v>
      </c>
      <c r="D283" s="4" t="s">
        <v>141</v>
      </c>
      <c r="E283" s="30">
        <v>39802</v>
      </c>
      <c r="F283" s="21">
        <f t="shared" ca="1" si="4"/>
        <v>9</v>
      </c>
      <c r="G283" s="22" t="s">
        <v>151</v>
      </c>
      <c r="H283" s="23">
        <v>26510</v>
      </c>
      <c r="I283" s="24">
        <v>1</v>
      </c>
    </row>
    <row r="284" spans="1:9" x14ac:dyDescent="0.4">
      <c r="A284" s="4" t="s">
        <v>808</v>
      </c>
      <c r="B284" s="20" t="s">
        <v>155</v>
      </c>
      <c r="C284" s="4" t="s">
        <v>722</v>
      </c>
      <c r="D284" s="4" t="s">
        <v>141</v>
      </c>
      <c r="E284" s="30">
        <v>40785</v>
      </c>
      <c r="F284" s="21">
        <f t="shared" ca="1" si="4"/>
        <v>6</v>
      </c>
      <c r="G284" s="22" t="s">
        <v>142</v>
      </c>
      <c r="H284" s="23">
        <v>69510</v>
      </c>
      <c r="I284" s="24">
        <v>5</v>
      </c>
    </row>
    <row r="285" spans="1:9" x14ac:dyDescent="0.4">
      <c r="A285" s="4" t="s">
        <v>493</v>
      </c>
      <c r="B285" s="20" t="s">
        <v>139</v>
      </c>
      <c r="C285" s="4" t="s">
        <v>218</v>
      </c>
      <c r="D285" s="4" t="s">
        <v>146</v>
      </c>
      <c r="E285" s="30">
        <v>39739</v>
      </c>
      <c r="F285" s="21">
        <f t="shared" ca="1" si="4"/>
        <v>9</v>
      </c>
      <c r="G285" s="22"/>
      <c r="H285" s="23">
        <v>25120</v>
      </c>
      <c r="I285" s="24">
        <v>2</v>
      </c>
    </row>
    <row r="286" spans="1:9" x14ac:dyDescent="0.4">
      <c r="A286" s="4" t="s">
        <v>434</v>
      </c>
      <c r="B286" s="20" t="s">
        <v>152</v>
      </c>
      <c r="C286" s="4" t="s">
        <v>433</v>
      </c>
      <c r="D286" s="4" t="s">
        <v>141</v>
      </c>
      <c r="E286" s="30">
        <v>41912</v>
      </c>
      <c r="F286" s="21">
        <f t="shared" ca="1" si="4"/>
        <v>3</v>
      </c>
      <c r="G286" s="22" t="s">
        <v>145</v>
      </c>
      <c r="H286" s="23">
        <v>87120</v>
      </c>
      <c r="I286" s="24">
        <v>3</v>
      </c>
    </row>
    <row r="287" spans="1:9" x14ac:dyDescent="0.4">
      <c r="A287" s="4" t="s">
        <v>445</v>
      </c>
      <c r="B287" s="20" t="s">
        <v>150</v>
      </c>
      <c r="C287" s="4" t="s">
        <v>433</v>
      </c>
      <c r="D287" s="4" t="s">
        <v>146</v>
      </c>
      <c r="E287" s="30">
        <v>40168</v>
      </c>
      <c r="F287" s="21">
        <f t="shared" ca="1" si="4"/>
        <v>8</v>
      </c>
      <c r="G287" s="22"/>
      <c r="H287" s="23">
        <v>29000</v>
      </c>
      <c r="I287" s="24">
        <v>5</v>
      </c>
    </row>
    <row r="288" spans="1:9" x14ac:dyDescent="0.4">
      <c r="A288" s="4" t="s">
        <v>546</v>
      </c>
      <c r="B288" s="20" t="s">
        <v>155</v>
      </c>
      <c r="C288" s="4" t="s">
        <v>543</v>
      </c>
      <c r="D288" s="4" t="s">
        <v>141</v>
      </c>
      <c r="E288" s="30">
        <v>41626</v>
      </c>
      <c r="F288" s="21">
        <f t="shared" ca="1" si="4"/>
        <v>4</v>
      </c>
      <c r="G288" s="22" t="s">
        <v>157</v>
      </c>
      <c r="H288" s="23">
        <v>35320</v>
      </c>
      <c r="I288" s="24">
        <v>3</v>
      </c>
    </row>
    <row r="289" spans="1:9" x14ac:dyDescent="0.4">
      <c r="A289" s="4" t="s">
        <v>193</v>
      </c>
      <c r="B289" s="20" t="s">
        <v>152</v>
      </c>
      <c r="C289" s="4" t="s">
        <v>188</v>
      </c>
      <c r="D289" s="4" t="s">
        <v>141</v>
      </c>
      <c r="E289" s="30">
        <v>40148</v>
      </c>
      <c r="F289" s="21">
        <f t="shared" ca="1" si="4"/>
        <v>8</v>
      </c>
      <c r="G289" s="22" t="s">
        <v>161</v>
      </c>
      <c r="H289" s="23">
        <v>43680</v>
      </c>
      <c r="I289" s="24">
        <v>5</v>
      </c>
    </row>
    <row r="290" spans="1:9" x14ac:dyDescent="0.4">
      <c r="A290" s="4" t="s">
        <v>687</v>
      </c>
      <c r="B290" s="20" t="s">
        <v>155</v>
      </c>
      <c r="C290" s="4" t="s">
        <v>648</v>
      </c>
      <c r="D290" s="4" t="s">
        <v>146</v>
      </c>
      <c r="E290" s="30">
        <v>41727</v>
      </c>
      <c r="F290" s="21">
        <f t="shared" ca="1" si="4"/>
        <v>4</v>
      </c>
      <c r="G290" s="22"/>
      <c r="H290" s="23">
        <v>46650</v>
      </c>
      <c r="I290" s="24">
        <v>2</v>
      </c>
    </row>
    <row r="291" spans="1:9" x14ac:dyDescent="0.4">
      <c r="A291" s="4" t="s">
        <v>731</v>
      </c>
      <c r="B291" s="20" t="s">
        <v>155</v>
      </c>
      <c r="C291" s="4" t="s">
        <v>722</v>
      </c>
      <c r="D291" s="4" t="s">
        <v>141</v>
      </c>
      <c r="E291" s="30">
        <v>41585</v>
      </c>
      <c r="F291" s="21">
        <f t="shared" ca="1" si="4"/>
        <v>4</v>
      </c>
      <c r="G291" s="22" t="s">
        <v>142</v>
      </c>
      <c r="H291" s="23">
        <v>24200</v>
      </c>
      <c r="I291" s="24">
        <v>5</v>
      </c>
    </row>
    <row r="292" spans="1:9" x14ac:dyDescent="0.4">
      <c r="A292" s="4" t="s">
        <v>307</v>
      </c>
      <c r="B292" s="20" t="s">
        <v>152</v>
      </c>
      <c r="C292" s="4" t="s">
        <v>272</v>
      </c>
      <c r="D292" s="4" t="s">
        <v>146</v>
      </c>
      <c r="E292" s="30">
        <v>37978</v>
      </c>
      <c r="F292" s="21">
        <f t="shared" ca="1" si="4"/>
        <v>14</v>
      </c>
      <c r="G292" s="22"/>
      <c r="H292" s="23">
        <v>68510</v>
      </c>
      <c r="I292" s="24">
        <v>5</v>
      </c>
    </row>
    <row r="293" spans="1:9" x14ac:dyDescent="0.4">
      <c r="A293" s="4" t="s">
        <v>66</v>
      </c>
      <c r="B293" s="20" t="s">
        <v>155</v>
      </c>
      <c r="C293" s="4" t="s">
        <v>164</v>
      </c>
      <c r="D293" s="4" t="s">
        <v>146</v>
      </c>
      <c r="E293" s="30">
        <v>36903</v>
      </c>
      <c r="F293" s="21">
        <f t="shared" ca="1" si="4"/>
        <v>17</v>
      </c>
      <c r="G293" s="22"/>
      <c r="H293" s="23">
        <v>63340</v>
      </c>
      <c r="I293" s="24">
        <v>3</v>
      </c>
    </row>
    <row r="294" spans="1:9" x14ac:dyDescent="0.4">
      <c r="A294" s="4" t="s">
        <v>599</v>
      </c>
      <c r="B294" s="20" t="s">
        <v>155</v>
      </c>
      <c r="C294" s="4" t="s">
        <v>560</v>
      </c>
      <c r="D294" s="4" t="s">
        <v>141</v>
      </c>
      <c r="E294" s="30">
        <v>40283</v>
      </c>
      <c r="F294" s="21">
        <f t="shared" ca="1" si="4"/>
        <v>8</v>
      </c>
      <c r="G294" s="22" t="s">
        <v>151</v>
      </c>
      <c r="H294" s="23">
        <v>69420</v>
      </c>
      <c r="I294" s="24">
        <v>2</v>
      </c>
    </row>
    <row r="295" spans="1:9" x14ac:dyDescent="0.4">
      <c r="A295" s="4" t="s">
        <v>821</v>
      </c>
      <c r="B295" s="20" t="s">
        <v>139</v>
      </c>
      <c r="C295" s="4" t="s">
        <v>817</v>
      </c>
      <c r="D295" s="4" t="s">
        <v>141</v>
      </c>
      <c r="E295" s="30">
        <v>38074</v>
      </c>
      <c r="F295" s="21">
        <f t="shared" ca="1" si="4"/>
        <v>14</v>
      </c>
      <c r="G295" s="22" t="s">
        <v>157</v>
      </c>
      <c r="H295" s="23">
        <v>40680</v>
      </c>
      <c r="I295" s="24">
        <v>5</v>
      </c>
    </row>
    <row r="296" spans="1:9" x14ac:dyDescent="0.4">
      <c r="A296" s="4" t="s">
        <v>239</v>
      </c>
      <c r="B296" s="20" t="s">
        <v>139</v>
      </c>
      <c r="C296" s="4" t="s">
        <v>224</v>
      </c>
      <c r="D296" s="4" t="s">
        <v>141</v>
      </c>
      <c r="E296" s="30">
        <v>37644</v>
      </c>
      <c r="F296" s="21">
        <f t="shared" ca="1" si="4"/>
        <v>15</v>
      </c>
      <c r="G296" s="22" t="s">
        <v>161</v>
      </c>
      <c r="H296" s="23">
        <v>71380</v>
      </c>
      <c r="I296" s="24">
        <v>2</v>
      </c>
    </row>
    <row r="297" spans="1:9" x14ac:dyDescent="0.4">
      <c r="A297" s="4" t="s">
        <v>129</v>
      </c>
      <c r="B297" s="20" t="s">
        <v>155</v>
      </c>
      <c r="C297" s="4" t="s">
        <v>9</v>
      </c>
      <c r="D297" s="4" t="s">
        <v>141</v>
      </c>
      <c r="E297" s="30">
        <v>37176</v>
      </c>
      <c r="F297" s="21">
        <f t="shared" ca="1" si="4"/>
        <v>16</v>
      </c>
      <c r="G297" s="22" t="s">
        <v>161</v>
      </c>
      <c r="H297" s="23">
        <v>23520</v>
      </c>
      <c r="I297" s="24">
        <v>2</v>
      </c>
    </row>
    <row r="298" spans="1:9" x14ac:dyDescent="0.4">
      <c r="A298" s="4" t="s">
        <v>736</v>
      </c>
      <c r="B298" s="20" t="s">
        <v>152</v>
      </c>
      <c r="C298" s="4" t="s">
        <v>722</v>
      </c>
      <c r="D298" s="4" t="s">
        <v>141</v>
      </c>
      <c r="E298" s="30">
        <v>41987</v>
      </c>
      <c r="F298" s="21">
        <f t="shared" ca="1" si="4"/>
        <v>3</v>
      </c>
      <c r="G298" s="22" t="s">
        <v>145</v>
      </c>
      <c r="H298" s="23">
        <v>46550</v>
      </c>
      <c r="I298" s="24">
        <v>4</v>
      </c>
    </row>
    <row r="299" spans="1:9" x14ac:dyDescent="0.4">
      <c r="A299" s="4" t="s">
        <v>814</v>
      </c>
      <c r="B299" s="20" t="s">
        <v>152</v>
      </c>
      <c r="C299" s="4" t="s">
        <v>722</v>
      </c>
      <c r="D299" s="4" t="s">
        <v>146</v>
      </c>
      <c r="E299" s="30">
        <v>41524</v>
      </c>
      <c r="F299" s="21">
        <f t="shared" ca="1" si="4"/>
        <v>4</v>
      </c>
      <c r="G299" s="22"/>
      <c r="H299" s="23">
        <v>46570</v>
      </c>
      <c r="I299" s="24">
        <v>4</v>
      </c>
    </row>
    <row r="300" spans="1:9" x14ac:dyDescent="0.4">
      <c r="A300" s="4" t="s">
        <v>812</v>
      </c>
      <c r="B300" s="20" t="s">
        <v>139</v>
      </c>
      <c r="C300" s="4" t="s">
        <v>722</v>
      </c>
      <c r="D300" s="4" t="s">
        <v>141</v>
      </c>
      <c r="E300" s="30">
        <v>39348</v>
      </c>
      <c r="F300" s="21">
        <f t="shared" ca="1" si="4"/>
        <v>10</v>
      </c>
      <c r="G300" s="22" t="s">
        <v>161</v>
      </c>
      <c r="H300" s="23">
        <v>81340</v>
      </c>
      <c r="I300" s="24">
        <v>2</v>
      </c>
    </row>
    <row r="301" spans="1:9" x14ac:dyDescent="0.4">
      <c r="A301" s="4" t="s">
        <v>355</v>
      </c>
      <c r="B301" s="20" t="s">
        <v>155</v>
      </c>
      <c r="C301" s="4" t="s">
        <v>272</v>
      </c>
      <c r="D301" s="4" t="s">
        <v>141</v>
      </c>
      <c r="E301" s="30">
        <v>38437</v>
      </c>
      <c r="F301" s="21">
        <f t="shared" ca="1" si="4"/>
        <v>13</v>
      </c>
      <c r="G301" s="22" t="s">
        <v>151</v>
      </c>
      <c r="H301" s="23">
        <v>64130</v>
      </c>
      <c r="I301" s="24">
        <v>1</v>
      </c>
    </row>
    <row r="302" spans="1:9" x14ac:dyDescent="0.4">
      <c r="A302" s="4" t="s">
        <v>127</v>
      </c>
      <c r="B302" s="20" t="s">
        <v>148</v>
      </c>
      <c r="C302" s="4" t="s">
        <v>9</v>
      </c>
      <c r="D302" s="4" t="s">
        <v>146</v>
      </c>
      <c r="E302" s="30">
        <v>41334</v>
      </c>
      <c r="F302" s="21">
        <f t="shared" ca="1" si="4"/>
        <v>5</v>
      </c>
      <c r="G302" s="22"/>
      <c r="H302" s="23">
        <v>74020</v>
      </c>
      <c r="I302" s="24">
        <v>2</v>
      </c>
    </row>
    <row r="303" spans="1:9" x14ac:dyDescent="0.4">
      <c r="A303" s="4" t="s">
        <v>210</v>
      </c>
      <c r="B303" s="20" t="s">
        <v>152</v>
      </c>
      <c r="C303" s="4" t="s">
        <v>198</v>
      </c>
      <c r="D303" s="4" t="s">
        <v>141</v>
      </c>
      <c r="E303" s="30">
        <v>42129</v>
      </c>
      <c r="F303" s="21">
        <f t="shared" ca="1" si="4"/>
        <v>3</v>
      </c>
      <c r="G303" s="22" t="s">
        <v>161</v>
      </c>
      <c r="H303" s="23">
        <v>82760</v>
      </c>
      <c r="I303" s="24">
        <v>4</v>
      </c>
    </row>
    <row r="304" spans="1:9" x14ac:dyDescent="0.4">
      <c r="A304" s="4" t="s">
        <v>277</v>
      </c>
      <c r="B304" s="20" t="s">
        <v>155</v>
      </c>
      <c r="C304" s="4" t="s">
        <v>272</v>
      </c>
      <c r="D304" s="4" t="s">
        <v>146</v>
      </c>
      <c r="E304" s="30">
        <v>39739</v>
      </c>
      <c r="F304" s="21">
        <f t="shared" ca="1" si="4"/>
        <v>9</v>
      </c>
      <c r="G304" s="22"/>
      <c r="H304" s="23">
        <v>42150</v>
      </c>
      <c r="I304" s="24">
        <v>5</v>
      </c>
    </row>
    <row r="305" spans="1:9" x14ac:dyDescent="0.4">
      <c r="A305" s="4" t="s">
        <v>612</v>
      </c>
      <c r="B305" s="20" t="s">
        <v>160</v>
      </c>
      <c r="C305" s="4" t="s">
        <v>560</v>
      </c>
      <c r="D305" s="4" t="s">
        <v>141</v>
      </c>
      <c r="E305" s="30">
        <v>38849</v>
      </c>
      <c r="F305" s="21">
        <f t="shared" ca="1" si="4"/>
        <v>12</v>
      </c>
      <c r="G305" s="22" t="s">
        <v>145</v>
      </c>
      <c r="H305" s="23">
        <v>76910</v>
      </c>
      <c r="I305" s="24">
        <v>2</v>
      </c>
    </row>
    <row r="306" spans="1:9" x14ac:dyDescent="0.4">
      <c r="A306" s="4" t="s">
        <v>789</v>
      </c>
      <c r="B306" s="20" t="s">
        <v>155</v>
      </c>
      <c r="C306" s="4" t="s">
        <v>722</v>
      </c>
      <c r="D306" s="4" t="s">
        <v>146</v>
      </c>
      <c r="E306" s="30">
        <v>41812</v>
      </c>
      <c r="F306" s="21">
        <f t="shared" ca="1" si="4"/>
        <v>4</v>
      </c>
      <c r="G306" s="22"/>
      <c r="H306" s="23">
        <v>61134</v>
      </c>
      <c r="I306" s="24">
        <v>4</v>
      </c>
    </row>
    <row r="307" spans="1:9" x14ac:dyDescent="0.4">
      <c r="A307" s="4" t="s">
        <v>454</v>
      </c>
      <c r="B307" s="20" t="s">
        <v>150</v>
      </c>
      <c r="C307" s="4" t="s">
        <v>433</v>
      </c>
      <c r="D307" s="4" t="s">
        <v>141</v>
      </c>
      <c r="E307" s="30">
        <v>37298</v>
      </c>
      <c r="F307" s="21">
        <f t="shared" ca="1" si="4"/>
        <v>16</v>
      </c>
      <c r="G307" s="22" t="s">
        <v>142</v>
      </c>
      <c r="H307" s="23">
        <v>46030</v>
      </c>
      <c r="I307" s="24">
        <v>2</v>
      </c>
    </row>
    <row r="308" spans="1:9" x14ac:dyDescent="0.4">
      <c r="A308" s="4" t="s">
        <v>259</v>
      </c>
      <c r="B308" s="20" t="s">
        <v>148</v>
      </c>
      <c r="C308" s="4" t="s">
        <v>224</v>
      </c>
      <c r="D308" s="4" t="s">
        <v>141</v>
      </c>
      <c r="E308" s="30">
        <v>42229</v>
      </c>
      <c r="F308" s="21">
        <f t="shared" ca="1" si="4"/>
        <v>2</v>
      </c>
      <c r="G308" s="22" t="s">
        <v>161</v>
      </c>
      <c r="H308" s="23">
        <v>46340</v>
      </c>
      <c r="I308" s="24">
        <v>5</v>
      </c>
    </row>
    <row r="309" spans="1:9" x14ac:dyDescent="0.4">
      <c r="A309" s="4" t="s">
        <v>466</v>
      </c>
      <c r="B309" s="20" t="s">
        <v>155</v>
      </c>
      <c r="C309" s="4" t="s">
        <v>433</v>
      </c>
      <c r="D309" s="4" t="s">
        <v>146</v>
      </c>
      <c r="E309" s="30">
        <v>40284</v>
      </c>
      <c r="F309" s="21">
        <f t="shared" ca="1" si="4"/>
        <v>8</v>
      </c>
      <c r="G309" s="22"/>
      <c r="H309" s="23">
        <v>74470</v>
      </c>
      <c r="I309" s="24">
        <v>3</v>
      </c>
    </row>
    <row r="310" spans="1:9" x14ac:dyDescent="0.4">
      <c r="A310" s="4" t="s">
        <v>126</v>
      </c>
      <c r="B310" s="20" t="s">
        <v>152</v>
      </c>
      <c r="C310" s="4" t="s">
        <v>9</v>
      </c>
      <c r="D310" s="4" t="s">
        <v>146</v>
      </c>
      <c r="E310" s="30">
        <v>38804</v>
      </c>
      <c r="F310" s="21">
        <f t="shared" ca="1" si="4"/>
        <v>12</v>
      </c>
      <c r="G310" s="22"/>
      <c r="H310" s="23">
        <v>78100</v>
      </c>
      <c r="I310" s="24">
        <v>3</v>
      </c>
    </row>
    <row r="311" spans="1:9" x14ac:dyDescent="0.4">
      <c r="A311" s="4" t="s">
        <v>538</v>
      </c>
      <c r="B311" s="20" t="s">
        <v>152</v>
      </c>
      <c r="C311" s="4" t="s">
        <v>498</v>
      </c>
      <c r="D311" s="4" t="s">
        <v>141</v>
      </c>
      <c r="E311" s="30">
        <v>40405</v>
      </c>
      <c r="F311" s="21">
        <f t="shared" ca="1" si="4"/>
        <v>7</v>
      </c>
      <c r="G311" s="22" t="s">
        <v>151</v>
      </c>
      <c r="H311" s="23">
        <v>50990</v>
      </c>
      <c r="I311" s="24">
        <v>4</v>
      </c>
    </row>
    <row r="312" spans="1:9" x14ac:dyDescent="0.4">
      <c r="A312" s="4" t="s">
        <v>586</v>
      </c>
      <c r="B312" s="20" t="s">
        <v>155</v>
      </c>
      <c r="C312" s="4" t="s">
        <v>560</v>
      </c>
      <c r="D312" s="4" t="s">
        <v>141</v>
      </c>
      <c r="E312" s="30">
        <v>41667</v>
      </c>
      <c r="F312" s="21">
        <f t="shared" ca="1" si="4"/>
        <v>4</v>
      </c>
      <c r="G312" s="22" t="s">
        <v>142</v>
      </c>
      <c r="H312" s="23">
        <v>24090</v>
      </c>
      <c r="I312" s="24">
        <v>4</v>
      </c>
    </row>
    <row r="313" spans="1:9" x14ac:dyDescent="0.4">
      <c r="A313" s="4" t="s">
        <v>540</v>
      </c>
      <c r="B313" s="20" t="s">
        <v>155</v>
      </c>
      <c r="C313" s="4" t="s">
        <v>498</v>
      </c>
      <c r="D313" s="4" t="s">
        <v>141</v>
      </c>
      <c r="E313" s="30">
        <v>41526</v>
      </c>
      <c r="F313" s="21">
        <f t="shared" ca="1" si="4"/>
        <v>4</v>
      </c>
      <c r="G313" s="22" t="s">
        <v>145</v>
      </c>
      <c r="H313" s="23">
        <v>77950</v>
      </c>
      <c r="I313" s="24">
        <v>4</v>
      </c>
    </row>
    <row r="314" spans="1:9" x14ac:dyDescent="0.4">
      <c r="A314" s="4" t="s">
        <v>556</v>
      </c>
      <c r="B314" s="20" t="s">
        <v>150</v>
      </c>
      <c r="C314" s="4" t="s">
        <v>543</v>
      </c>
      <c r="D314" s="4" t="s">
        <v>141</v>
      </c>
      <c r="E314" s="30">
        <v>40755</v>
      </c>
      <c r="F314" s="21">
        <f t="shared" ca="1" si="4"/>
        <v>7</v>
      </c>
      <c r="G314" s="22" t="s">
        <v>161</v>
      </c>
      <c r="H314" s="23">
        <v>43110</v>
      </c>
      <c r="I314" s="24">
        <v>2</v>
      </c>
    </row>
    <row r="315" spans="1:9" x14ac:dyDescent="0.4">
      <c r="A315" s="4" t="s">
        <v>195</v>
      </c>
      <c r="B315" s="20" t="s">
        <v>152</v>
      </c>
      <c r="C315" s="4" t="s">
        <v>188</v>
      </c>
      <c r="D315" s="4" t="s">
        <v>141</v>
      </c>
      <c r="E315" s="30">
        <v>40647</v>
      </c>
      <c r="F315" s="21">
        <f t="shared" ca="1" si="4"/>
        <v>7</v>
      </c>
      <c r="G315" s="22" t="s">
        <v>161</v>
      </c>
      <c r="H315" s="23">
        <v>69060</v>
      </c>
      <c r="I315" s="24">
        <v>1</v>
      </c>
    </row>
    <row r="316" spans="1:9" x14ac:dyDescent="0.4">
      <c r="A316" s="4" t="s">
        <v>626</v>
      </c>
      <c r="B316" s="20" t="s">
        <v>155</v>
      </c>
      <c r="C316" s="4" t="s">
        <v>560</v>
      </c>
      <c r="D316" s="4" t="s">
        <v>146</v>
      </c>
      <c r="E316" s="30">
        <v>41821</v>
      </c>
      <c r="F316" s="21">
        <f t="shared" ca="1" si="4"/>
        <v>4</v>
      </c>
      <c r="G316" s="22"/>
      <c r="H316" s="23">
        <v>52750</v>
      </c>
      <c r="I316" s="24">
        <v>1</v>
      </c>
    </row>
    <row r="317" spans="1:9" x14ac:dyDescent="0.4">
      <c r="A317" s="4" t="s">
        <v>405</v>
      </c>
      <c r="B317" s="20" t="s">
        <v>139</v>
      </c>
      <c r="C317" s="4" t="s">
        <v>272</v>
      </c>
      <c r="D317" s="4" t="s">
        <v>146</v>
      </c>
      <c r="E317" s="30">
        <v>39290</v>
      </c>
      <c r="F317" s="21">
        <f t="shared" ca="1" si="4"/>
        <v>11</v>
      </c>
      <c r="G317" s="22"/>
      <c r="H317" s="23">
        <v>71830</v>
      </c>
      <c r="I317" s="24">
        <v>3</v>
      </c>
    </row>
    <row r="318" spans="1:9" x14ac:dyDescent="0.4">
      <c r="A318" s="4" t="s">
        <v>681</v>
      </c>
      <c r="B318" s="20" t="s">
        <v>152</v>
      </c>
      <c r="C318" s="4" t="s">
        <v>648</v>
      </c>
      <c r="D318" s="4" t="s">
        <v>141</v>
      </c>
      <c r="E318" s="30">
        <v>39857</v>
      </c>
      <c r="F318" s="21">
        <f t="shared" ca="1" si="4"/>
        <v>9</v>
      </c>
      <c r="G318" s="22" t="s">
        <v>161</v>
      </c>
      <c r="H318" s="23">
        <v>37770</v>
      </c>
      <c r="I318" s="24">
        <v>5</v>
      </c>
    </row>
    <row r="319" spans="1:9" x14ac:dyDescent="0.4">
      <c r="A319" s="4" t="s">
        <v>438</v>
      </c>
      <c r="B319" s="20" t="s">
        <v>139</v>
      </c>
      <c r="C319" s="4" t="s">
        <v>433</v>
      </c>
      <c r="D319" s="4" t="s">
        <v>146</v>
      </c>
      <c r="E319" s="30">
        <v>37193</v>
      </c>
      <c r="F319" s="21">
        <f t="shared" ca="1" si="4"/>
        <v>16</v>
      </c>
      <c r="G319" s="22"/>
      <c r="H319" s="23">
        <v>47620</v>
      </c>
      <c r="I319" s="24">
        <v>5</v>
      </c>
    </row>
    <row r="320" spans="1:9" x14ac:dyDescent="0.4">
      <c r="A320" s="4" t="s">
        <v>800</v>
      </c>
      <c r="B320" s="20" t="s">
        <v>152</v>
      </c>
      <c r="C320" s="4" t="s">
        <v>722</v>
      </c>
      <c r="D320" s="4" t="s">
        <v>141</v>
      </c>
      <c r="E320" s="30">
        <v>40729</v>
      </c>
      <c r="F320" s="21">
        <f t="shared" ca="1" si="4"/>
        <v>7</v>
      </c>
      <c r="G320" s="22" t="s">
        <v>142</v>
      </c>
      <c r="H320" s="23">
        <v>82370</v>
      </c>
      <c r="I320" s="24">
        <v>5</v>
      </c>
    </row>
    <row r="321" spans="1:9" x14ac:dyDescent="0.4">
      <c r="A321" s="4" t="s">
        <v>372</v>
      </c>
      <c r="B321" s="20" t="s">
        <v>152</v>
      </c>
      <c r="C321" s="4" t="s">
        <v>272</v>
      </c>
      <c r="D321" s="4" t="s">
        <v>146</v>
      </c>
      <c r="E321" s="30">
        <v>37730</v>
      </c>
      <c r="F321" s="21">
        <f t="shared" ca="1" si="4"/>
        <v>15</v>
      </c>
      <c r="G321" s="22"/>
      <c r="H321" s="23">
        <v>45420</v>
      </c>
      <c r="I321" s="24">
        <v>1</v>
      </c>
    </row>
    <row r="322" spans="1:9" x14ac:dyDescent="0.4">
      <c r="A322" s="4" t="s">
        <v>801</v>
      </c>
      <c r="B322" s="20" t="s">
        <v>139</v>
      </c>
      <c r="C322" s="4" t="s">
        <v>722</v>
      </c>
      <c r="D322" s="4" t="s">
        <v>146</v>
      </c>
      <c r="E322" s="30">
        <v>40729</v>
      </c>
      <c r="F322" s="21">
        <f t="shared" ref="F322:F385" ca="1" si="5">DATEDIF(E322,TODAY(),"Y")</f>
        <v>7</v>
      </c>
      <c r="G322" s="22"/>
      <c r="H322" s="23">
        <v>86040</v>
      </c>
      <c r="I322" s="24">
        <v>5</v>
      </c>
    </row>
    <row r="323" spans="1:9" x14ac:dyDescent="0.4">
      <c r="A323" s="4" t="s">
        <v>175</v>
      </c>
      <c r="B323" s="20" t="s">
        <v>155</v>
      </c>
      <c r="C323" s="4" t="s">
        <v>164</v>
      </c>
      <c r="D323" s="4" t="s">
        <v>141</v>
      </c>
      <c r="E323" s="30">
        <v>38242</v>
      </c>
      <c r="F323" s="21">
        <f t="shared" ca="1" si="5"/>
        <v>13</v>
      </c>
      <c r="G323" s="22" t="s">
        <v>142</v>
      </c>
      <c r="H323" s="23">
        <v>71950</v>
      </c>
      <c r="I323" s="24">
        <v>5</v>
      </c>
    </row>
    <row r="324" spans="1:9" x14ac:dyDescent="0.4">
      <c r="A324" s="4" t="s">
        <v>662</v>
      </c>
      <c r="B324" s="20" t="s">
        <v>155</v>
      </c>
      <c r="C324" s="4" t="s">
        <v>648</v>
      </c>
      <c r="D324" s="4" t="s">
        <v>141</v>
      </c>
      <c r="E324" s="30">
        <v>40142</v>
      </c>
      <c r="F324" s="21">
        <f t="shared" ca="1" si="5"/>
        <v>8</v>
      </c>
      <c r="G324" s="22" t="s">
        <v>161</v>
      </c>
      <c r="H324" s="23">
        <v>66824</v>
      </c>
      <c r="I324" s="24">
        <v>2</v>
      </c>
    </row>
    <row r="325" spans="1:9" x14ac:dyDescent="0.4">
      <c r="A325" s="4" t="s">
        <v>709</v>
      </c>
      <c r="B325" s="20" t="s">
        <v>139</v>
      </c>
      <c r="C325" s="4" t="s">
        <v>648</v>
      </c>
      <c r="D325" s="4" t="s">
        <v>141</v>
      </c>
      <c r="E325" s="30">
        <v>37082</v>
      </c>
      <c r="F325" s="21">
        <f t="shared" ca="1" si="5"/>
        <v>17</v>
      </c>
      <c r="G325" s="22" t="s">
        <v>161</v>
      </c>
      <c r="H325" s="23">
        <v>67407</v>
      </c>
      <c r="I325" s="24">
        <v>5</v>
      </c>
    </row>
    <row r="326" spans="1:9" x14ac:dyDescent="0.4">
      <c r="A326" s="4" t="s">
        <v>503</v>
      </c>
      <c r="B326" s="20" t="s">
        <v>150</v>
      </c>
      <c r="C326" s="4" t="s">
        <v>498</v>
      </c>
      <c r="D326" s="4" t="s">
        <v>141</v>
      </c>
      <c r="E326" s="30">
        <v>40124</v>
      </c>
      <c r="F326" s="21">
        <f t="shared" ca="1" si="5"/>
        <v>8</v>
      </c>
      <c r="G326" s="22" t="s">
        <v>151</v>
      </c>
      <c r="H326" s="23">
        <v>77840</v>
      </c>
      <c r="I326" s="24">
        <v>2</v>
      </c>
    </row>
    <row r="327" spans="1:9" x14ac:dyDescent="0.4">
      <c r="A327" s="4" t="s">
        <v>256</v>
      </c>
      <c r="B327" s="20" t="s">
        <v>160</v>
      </c>
      <c r="C327" s="4" t="s">
        <v>224</v>
      </c>
      <c r="D327" s="4" t="s">
        <v>141</v>
      </c>
      <c r="E327" s="30">
        <v>37415</v>
      </c>
      <c r="F327" s="21">
        <f t="shared" ca="1" si="5"/>
        <v>16</v>
      </c>
      <c r="G327" s="22" t="s">
        <v>157</v>
      </c>
      <c r="H327" s="23">
        <v>39680</v>
      </c>
      <c r="I327" s="24">
        <v>5</v>
      </c>
    </row>
    <row r="328" spans="1:9" x14ac:dyDescent="0.4">
      <c r="A328" s="4" t="s">
        <v>201</v>
      </c>
      <c r="B328" s="20" t="s">
        <v>148</v>
      </c>
      <c r="C328" s="4" t="s">
        <v>198</v>
      </c>
      <c r="D328" s="4" t="s">
        <v>146</v>
      </c>
      <c r="E328" s="30">
        <v>37177</v>
      </c>
      <c r="F328" s="21">
        <f t="shared" ca="1" si="5"/>
        <v>16</v>
      </c>
      <c r="G328" s="22"/>
      <c r="H328" s="23">
        <v>32940</v>
      </c>
      <c r="I328" s="24">
        <v>5</v>
      </c>
    </row>
    <row r="329" spans="1:9" x14ac:dyDescent="0.4">
      <c r="A329" s="4" t="s">
        <v>125</v>
      </c>
      <c r="B329" s="20" t="s">
        <v>160</v>
      </c>
      <c r="C329" s="4" t="s">
        <v>9</v>
      </c>
      <c r="D329" s="4" t="s">
        <v>141</v>
      </c>
      <c r="E329" s="30">
        <v>41923</v>
      </c>
      <c r="F329" s="21">
        <f t="shared" ca="1" si="5"/>
        <v>3</v>
      </c>
      <c r="G329" s="22" t="s">
        <v>142</v>
      </c>
      <c r="H329" s="23">
        <v>39110</v>
      </c>
      <c r="I329" s="24">
        <v>5</v>
      </c>
    </row>
    <row r="330" spans="1:9" x14ac:dyDescent="0.4">
      <c r="A330" s="4" t="s">
        <v>336</v>
      </c>
      <c r="B330" s="20" t="s">
        <v>152</v>
      </c>
      <c r="C330" s="4" t="s">
        <v>272</v>
      </c>
      <c r="D330" s="4" t="s">
        <v>141</v>
      </c>
      <c r="E330" s="30">
        <v>41313</v>
      </c>
      <c r="F330" s="21">
        <f t="shared" ca="1" si="5"/>
        <v>5</v>
      </c>
      <c r="G330" s="22" t="s">
        <v>142</v>
      </c>
      <c r="H330" s="23">
        <v>73450</v>
      </c>
      <c r="I330" s="24">
        <v>3</v>
      </c>
    </row>
    <row r="331" spans="1:9" x14ac:dyDescent="0.4">
      <c r="A331" s="4" t="s">
        <v>290</v>
      </c>
      <c r="B331" s="20" t="s">
        <v>152</v>
      </c>
      <c r="C331" s="4" t="s">
        <v>272</v>
      </c>
      <c r="D331" s="4" t="s">
        <v>141</v>
      </c>
      <c r="E331" s="30">
        <v>41204</v>
      </c>
      <c r="F331" s="21">
        <f t="shared" ca="1" si="5"/>
        <v>5</v>
      </c>
      <c r="G331" s="22" t="s">
        <v>142</v>
      </c>
      <c r="H331" s="23">
        <v>35600</v>
      </c>
      <c r="I331" s="24">
        <v>5</v>
      </c>
    </row>
    <row r="332" spans="1:9" x14ac:dyDescent="0.4">
      <c r="A332" s="4" t="s">
        <v>486</v>
      </c>
      <c r="B332" s="20" t="s">
        <v>139</v>
      </c>
      <c r="C332" s="4" t="s">
        <v>9</v>
      </c>
      <c r="D332" s="4" t="s">
        <v>146</v>
      </c>
      <c r="E332" s="30">
        <v>37048</v>
      </c>
      <c r="F332" s="21">
        <f t="shared" ca="1" si="5"/>
        <v>17</v>
      </c>
      <c r="G332" s="22"/>
      <c r="H332" s="23">
        <v>72480</v>
      </c>
      <c r="I332" s="24">
        <v>2</v>
      </c>
    </row>
    <row r="333" spans="1:9" x14ac:dyDescent="0.4">
      <c r="A333" s="4" t="s">
        <v>520</v>
      </c>
      <c r="B333" s="20" t="s">
        <v>139</v>
      </c>
      <c r="C333" s="4" t="s">
        <v>498</v>
      </c>
      <c r="D333" s="4" t="s">
        <v>141</v>
      </c>
      <c r="E333" s="30">
        <v>40658</v>
      </c>
      <c r="F333" s="21">
        <f t="shared" ca="1" si="5"/>
        <v>7</v>
      </c>
      <c r="G333" s="22" t="s">
        <v>157</v>
      </c>
      <c r="H333" s="23">
        <v>80880</v>
      </c>
      <c r="I333" s="24">
        <v>1</v>
      </c>
    </row>
    <row r="334" spans="1:9" x14ac:dyDescent="0.4">
      <c r="A334" s="4" t="s">
        <v>811</v>
      </c>
      <c r="B334" s="20" t="s">
        <v>152</v>
      </c>
      <c r="C334" s="4" t="s">
        <v>722</v>
      </c>
      <c r="D334" s="4" t="s">
        <v>141</v>
      </c>
      <c r="E334" s="30">
        <v>39329</v>
      </c>
      <c r="F334" s="21">
        <f t="shared" ca="1" si="5"/>
        <v>10</v>
      </c>
      <c r="G334" s="22" t="s">
        <v>145</v>
      </c>
      <c r="H334" s="23">
        <v>48280</v>
      </c>
      <c r="I334" s="24">
        <v>4</v>
      </c>
    </row>
    <row r="335" spans="1:9" x14ac:dyDescent="0.4">
      <c r="A335" s="4" t="s">
        <v>316</v>
      </c>
      <c r="B335" s="20" t="s">
        <v>155</v>
      </c>
      <c r="C335" s="4" t="s">
        <v>272</v>
      </c>
      <c r="D335" s="4" t="s">
        <v>146</v>
      </c>
      <c r="E335" s="30">
        <v>40540</v>
      </c>
      <c r="F335" s="21">
        <f t="shared" ca="1" si="5"/>
        <v>7</v>
      </c>
      <c r="G335" s="22"/>
      <c r="H335" s="23">
        <v>63310</v>
      </c>
      <c r="I335" s="24">
        <v>3</v>
      </c>
    </row>
    <row r="336" spans="1:9" x14ac:dyDescent="0.4">
      <c r="A336" s="4" t="s">
        <v>707</v>
      </c>
      <c r="B336" s="20" t="s">
        <v>139</v>
      </c>
      <c r="C336" s="4" t="s">
        <v>648</v>
      </c>
      <c r="D336" s="4" t="s">
        <v>146</v>
      </c>
      <c r="E336" s="30">
        <v>37071</v>
      </c>
      <c r="F336" s="21">
        <f t="shared" ca="1" si="5"/>
        <v>17</v>
      </c>
      <c r="G336" s="22"/>
      <c r="H336" s="23">
        <v>59050</v>
      </c>
      <c r="I336" s="24">
        <v>4</v>
      </c>
    </row>
    <row r="337" spans="1:9" x14ac:dyDescent="0.4">
      <c r="A337" s="4" t="s">
        <v>131</v>
      </c>
      <c r="B337" s="20" t="s">
        <v>152</v>
      </c>
      <c r="C337" s="4" t="s">
        <v>9</v>
      </c>
      <c r="D337" s="4" t="s">
        <v>141</v>
      </c>
      <c r="E337" s="30">
        <v>42047</v>
      </c>
      <c r="F337" s="21">
        <f t="shared" ca="1" si="5"/>
        <v>3</v>
      </c>
      <c r="G337" s="22" t="s">
        <v>142</v>
      </c>
      <c r="H337" s="23">
        <v>48550</v>
      </c>
      <c r="I337" s="24">
        <v>5</v>
      </c>
    </row>
    <row r="338" spans="1:9" x14ac:dyDescent="0.4">
      <c r="A338" s="4" t="s">
        <v>61</v>
      </c>
      <c r="B338" s="20" t="s">
        <v>152</v>
      </c>
      <c r="C338" s="4" t="s">
        <v>164</v>
      </c>
      <c r="D338" s="4" t="s">
        <v>141</v>
      </c>
      <c r="E338" s="30">
        <v>41597</v>
      </c>
      <c r="F338" s="21">
        <f t="shared" ca="1" si="5"/>
        <v>4</v>
      </c>
      <c r="G338" s="22" t="s">
        <v>151</v>
      </c>
      <c r="H338" s="23">
        <v>68910</v>
      </c>
      <c r="I338" s="24">
        <v>5</v>
      </c>
    </row>
    <row r="339" spans="1:9" x14ac:dyDescent="0.4">
      <c r="A339" s="4" t="s">
        <v>213</v>
      </c>
      <c r="B339" s="20" t="s">
        <v>155</v>
      </c>
      <c r="C339" s="4" t="s">
        <v>198</v>
      </c>
      <c r="D339" s="4" t="s">
        <v>141</v>
      </c>
      <c r="E339" s="30">
        <v>37078</v>
      </c>
      <c r="F339" s="21">
        <f t="shared" ca="1" si="5"/>
        <v>17</v>
      </c>
      <c r="G339" s="22" t="s">
        <v>161</v>
      </c>
      <c r="H339" s="23">
        <v>50110</v>
      </c>
      <c r="I339" s="24">
        <v>1</v>
      </c>
    </row>
    <row r="340" spans="1:9" x14ac:dyDescent="0.4">
      <c r="A340" s="4" t="s">
        <v>326</v>
      </c>
      <c r="B340" s="20" t="s">
        <v>152</v>
      </c>
      <c r="C340" s="4" t="s">
        <v>272</v>
      </c>
      <c r="D340" s="4" t="s">
        <v>141</v>
      </c>
      <c r="E340" s="30">
        <v>39822</v>
      </c>
      <c r="F340" s="21">
        <f t="shared" ca="1" si="5"/>
        <v>9</v>
      </c>
      <c r="G340" s="22" t="s">
        <v>161</v>
      </c>
      <c r="H340" s="23">
        <v>65720</v>
      </c>
      <c r="I340" s="24">
        <v>1</v>
      </c>
    </row>
    <row r="341" spans="1:9" x14ac:dyDescent="0.4">
      <c r="A341" s="4" t="s">
        <v>399</v>
      </c>
      <c r="B341" s="20" t="s">
        <v>150</v>
      </c>
      <c r="C341" s="4" t="s">
        <v>272</v>
      </c>
      <c r="D341" s="4" t="s">
        <v>141</v>
      </c>
      <c r="E341" s="30">
        <v>41475</v>
      </c>
      <c r="F341" s="21">
        <f t="shared" ca="1" si="5"/>
        <v>5</v>
      </c>
      <c r="G341" s="22" t="s">
        <v>142</v>
      </c>
      <c r="H341" s="23">
        <v>59320</v>
      </c>
      <c r="I341" s="24">
        <v>4</v>
      </c>
    </row>
    <row r="342" spans="1:9" x14ac:dyDescent="0.4">
      <c r="A342" s="4" t="s">
        <v>57</v>
      </c>
      <c r="B342" s="20" t="s">
        <v>155</v>
      </c>
      <c r="C342" s="4" t="s">
        <v>163</v>
      </c>
      <c r="D342" s="4" t="s">
        <v>141</v>
      </c>
      <c r="E342" s="30">
        <v>39747</v>
      </c>
      <c r="F342" s="21">
        <f t="shared" ca="1" si="5"/>
        <v>9</v>
      </c>
      <c r="G342" s="22" t="s">
        <v>161</v>
      </c>
      <c r="H342" s="23">
        <v>49360</v>
      </c>
      <c r="I342" s="24">
        <v>2</v>
      </c>
    </row>
    <row r="343" spans="1:9" x14ac:dyDescent="0.4">
      <c r="A343" s="4" t="s">
        <v>388</v>
      </c>
      <c r="B343" s="20" t="s">
        <v>152</v>
      </c>
      <c r="C343" s="4" t="s">
        <v>272</v>
      </c>
      <c r="D343" s="4" t="s">
        <v>141</v>
      </c>
      <c r="E343" s="30">
        <v>37432</v>
      </c>
      <c r="F343" s="21">
        <f t="shared" ca="1" si="5"/>
        <v>16</v>
      </c>
      <c r="G343" s="22" t="s">
        <v>142</v>
      </c>
      <c r="H343" s="23">
        <v>35820</v>
      </c>
      <c r="I343" s="24">
        <v>2</v>
      </c>
    </row>
    <row r="344" spans="1:9" x14ac:dyDescent="0.4">
      <c r="A344" s="4" t="s">
        <v>402</v>
      </c>
      <c r="B344" s="20" t="s">
        <v>139</v>
      </c>
      <c r="C344" s="4" t="s">
        <v>272</v>
      </c>
      <c r="D344" s="4" t="s">
        <v>141</v>
      </c>
      <c r="E344" s="30">
        <v>37445</v>
      </c>
      <c r="F344" s="21">
        <f t="shared" ca="1" si="5"/>
        <v>16</v>
      </c>
      <c r="G344" s="22" t="s">
        <v>142</v>
      </c>
      <c r="H344" s="23">
        <v>67280</v>
      </c>
      <c r="I344" s="24">
        <v>3</v>
      </c>
    </row>
    <row r="345" spans="1:9" x14ac:dyDescent="0.4">
      <c r="A345" s="4" t="s">
        <v>461</v>
      </c>
      <c r="B345" s="20" t="s">
        <v>152</v>
      </c>
      <c r="C345" s="4" t="s">
        <v>433</v>
      </c>
      <c r="D345" s="4" t="s">
        <v>146</v>
      </c>
      <c r="E345" s="30">
        <v>37704</v>
      </c>
      <c r="F345" s="21">
        <f t="shared" ca="1" si="5"/>
        <v>15</v>
      </c>
      <c r="G345" s="22"/>
      <c r="H345" s="23">
        <v>50200</v>
      </c>
      <c r="I345" s="24">
        <v>4</v>
      </c>
    </row>
    <row r="346" spans="1:9" x14ac:dyDescent="0.4">
      <c r="A346" s="4" t="s">
        <v>495</v>
      </c>
      <c r="B346" s="20" t="s">
        <v>152</v>
      </c>
      <c r="C346" s="4" t="s">
        <v>218</v>
      </c>
      <c r="D346" s="4" t="s">
        <v>141</v>
      </c>
      <c r="E346" s="30">
        <v>40198</v>
      </c>
      <c r="F346" s="21">
        <f t="shared" ca="1" si="5"/>
        <v>8</v>
      </c>
      <c r="G346" s="22" t="s">
        <v>142</v>
      </c>
      <c r="H346" s="23">
        <v>63190</v>
      </c>
      <c r="I346" s="24">
        <v>1</v>
      </c>
    </row>
    <row r="347" spans="1:9" x14ac:dyDescent="0.4">
      <c r="A347" s="4" t="s">
        <v>339</v>
      </c>
      <c r="B347" s="20" t="s">
        <v>139</v>
      </c>
      <c r="C347" s="4" t="s">
        <v>272</v>
      </c>
      <c r="D347" s="4" t="s">
        <v>141</v>
      </c>
      <c r="E347" s="30">
        <v>36939</v>
      </c>
      <c r="F347" s="21">
        <f t="shared" ca="1" si="5"/>
        <v>17</v>
      </c>
      <c r="G347" s="22" t="s">
        <v>151</v>
      </c>
      <c r="H347" s="23">
        <v>55450</v>
      </c>
      <c r="I347" s="24">
        <v>5</v>
      </c>
    </row>
    <row r="348" spans="1:9" x14ac:dyDescent="0.4">
      <c r="A348" s="4" t="s">
        <v>381</v>
      </c>
      <c r="B348" s="20" t="s">
        <v>152</v>
      </c>
      <c r="C348" s="4" t="s">
        <v>272</v>
      </c>
      <c r="D348" s="4" t="s">
        <v>141</v>
      </c>
      <c r="E348" s="30">
        <v>40355</v>
      </c>
      <c r="F348" s="21">
        <f t="shared" ca="1" si="5"/>
        <v>8</v>
      </c>
      <c r="G348" s="22" t="s">
        <v>161</v>
      </c>
      <c r="H348" s="23">
        <v>67050</v>
      </c>
      <c r="I348" s="24">
        <v>4</v>
      </c>
    </row>
    <row r="349" spans="1:9" x14ac:dyDescent="0.4">
      <c r="A349" s="4" t="s">
        <v>328</v>
      </c>
      <c r="B349" s="20" t="s">
        <v>152</v>
      </c>
      <c r="C349" s="4" t="s">
        <v>272</v>
      </c>
      <c r="D349" s="4" t="s">
        <v>146</v>
      </c>
      <c r="E349" s="30">
        <v>40190</v>
      </c>
      <c r="F349" s="21">
        <f t="shared" ca="1" si="5"/>
        <v>8</v>
      </c>
      <c r="G349" s="22"/>
      <c r="H349" s="23">
        <v>63850</v>
      </c>
      <c r="I349" s="24">
        <v>2</v>
      </c>
    </row>
    <row r="350" spans="1:9" x14ac:dyDescent="0.4">
      <c r="A350" s="4" t="s">
        <v>421</v>
      </c>
      <c r="B350" s="20" t="s">
        <v>160</v>
      </c>
      <c r="C350" s="4" t="s">
        <v>272</v>
      </c>
      <c r="D350" s="4" t="s">
        <v>141</v>
      </c>
      <c r="E350" s="30">
        <v>38230</v>
      </c>
      <c r="F350" s="21">
        <f t="shared" ca="1" si="5"/>
        <v>13</v>
      </c>
      <c r="G350" s="22" t="s">
        <v>161</v>
      </c>
      <c r="H350" s="23">
        <v>25310</v>
      </c>
      <c r="I350" s="24">
        <v>4</v>
      </c>
    </row>
    <row r="351" spans="1:9" x14ac:dyDescent="0.4">
      <c r="A351" s="4" t="s">
        <v>695</v>
      </c>
      <c r="B351" s="20" t="s">
        <v>155</v>
      </c>
      <c r="C351" s="4" t="s">
        <v>648</v>
      </c>
      <c r="D351" s="4" t="s">
        <v>141</v>
      </c>
      <c r="E351" s="30">
        <v>37013</v>
      </c>
      <c r="F351" s="21">
        <f t="shared" ca="1" si="5"/>
        <v>17</v>
      </c>
      <c r="G351" s="22" t="s">
        <v>145</v>
      </c>
      <c r="H351" s="23">
        <v>78950</v>
      </c>
      <c r="I351" s="24">
        <v>1</v>
      </c>
    </row>
    <row r="352" spans="1:9" x14ac:dyDescent="0.4">
      <c r="A352" s="4" t="s">
        <v>708</v>
      </c>
      <c r="B352" s="20" t="s">
        <v>155</v>
      </c>
      <c r="C352" s="4" t="s">
        <v>648</v>
      </c>
      <c r="D352" s="4" t="s">
        <v>141</v>
      </c>
      <c r="E352" s="30">
        <v>37079</v>
      </c>
      <c r="F352" s="21">
        <f t="shared" ca="1" si="5"/>
        <v>17</v>
      </c>
      <c r="G352" s="22" t="s">
        <v>157</v>
      </c>
      <c r="H352" s="23">
        <v>79610</v>
      </c>
      <c r="I352" s="24">
        <v>2</v>
      </c>
    </row>
    <row r="353" spans="1:9" x14ac:dyDescent="0.4">
      <c r="A353" s="4" t="s">
        <v>759</v>
      </c>
      <c r="B353" s="20" t="s">
        <v>152</v>
      </c>
      <c r="C353" s="4" t="s">
        <v>722</v>
      </c>
      <c r="D353" s="4" t="s">
        <v>146</v>
      </c>
      <c r="E353" s="30">
        <v>40240</v>
      </c>
      <c r="F353" s="21">
        <f t="shared" ca="1" si="5"/>
        <v>8</v>
      </c>
      <c r="G353" s="22"/>
      <c r="H353" s="23">
        <v>75550</v>
      </c>
      <c r="I353" s="24">
        <v>3</v>
      </c>
    </row>
    <row r="354" spans="1:9" x14ac:dyDescent="0.4">
      <c r="A354" s="4" t="s">
        <v>267</v>
      </c>
      <c r="B354" s="20" t="s">
        <v>160</v>
      </c>
      <c r="C354" s="4" t="s">
        <v>263</v>
      </c>
      <c r="D354" s="4" t="s">
        <v>141</v>
      </c>
      <c r="E354" s="30">
        <v>38044</v>
      </c>
      <c r="F354" s="21">
        <f t="shared" ca="1" si="5"/>
        <v>14</v>
      </c>
      <c r="G354" s="22" t="s">
        <v>145</v>
      </c>
      <c r="H354" s="23">
        <v>45150</v>
      </c>
      <c r="I354" s="24">
        <v>1</v>
      </c>
    </row>
    <row r="355" spans="1:9" x14ac:dyDescent="0.4">
      <c r="A355" s="4" t="s">
        <v>376</v>
      </c>
      <c r="B355" s="20" t="s">
        <v>155</v>
      </c>
      <c r="C355" s="4" t="s">
        <v>272</v>
      </c>
      <c r="D355" s="4" t="s">
        <v>146</v>
      </c>
      <c r="E355" s="30">
        <v>42125</v>
      </c>
      <c r="F355" s="21">
        <f t="shared" ca="1" si="5"/>
        <v>3</v>
      </c>
      <c r="G355" s="22"/>
      <c r="H355" s="23">
        <v>49530</v>
      </c>
      <c r="I355" s="24">
        <v>2</v>
      </c>
    </row>
    <row r="356" spans="1:9" x14ac:dyDescent="0.4">
      <c r="A356" s="4" t="s">
        <v>212</v>
      </c>
      <c r="B356" s="20" t="s">
        <v>155</v>
      </c>
      <c r="C356" s="4" t="s">
        <v>198</v>
      </c>
      <c r="D356" s="4" t="s">
        <v>141</v>
      </c>
      <c r="E356" s="30">
        <v>38114</v>
      </c>
      <c r="F356" s="21">
        <f t="shared" ca="1" si="5"/>
        <v>14</v>
      </c>
      <c r="G356" s="22" t="s">
        <v>151</v>
      </c>
      <c r="H356" s="23">
        <v>61150</v>
      </c>
      <c r="I356" s="24">
        <v>4</v>
      </c>
    </row>
    <row r="357" spans="1:9" x14ac:dyDescent="0.4">
      <c r="A357" s="4" t="s">
        <v>711</v>
      </c>
      <c r="B357" s="20" t="s">
        <v>150</v>
      </c>
      <c r="C357" s="4" t="s">
        <v>648</v>
      </c>
      <c r="D357" s="4" t="s">
        <v>141</v>
      </c>
      <c r="E357" s="30">
        <v>41854</v>
      </c>
      <c r="F357" s="21">
        <f t="shared" ca="1" si="5"/>
        <v>4</v>
      </c>
      <c r="G357" s="22" t="s">
        <v>161</v>
      </c>
      <c r="H357" s="23">
        <v>63050</v>
      </c>
      <c r="I357" s="24">
        <v>3</v>
      </c>
    </row>
    <row r="358" spans="1:9" x14ac:dyDescent="0.4">
      <c r="A358" s="4" t="s">
        <v>818</v>
      </c>
      <c r="B358" s="20" t="s">
        <v>155</v>
      </c>
      <c r="C358" s="4" t="s">
        <v>817</v>
      </c>
      <c r="D358" s="4" t="s">
        <v>141</v>
      </c>
      <c r="E358" s="30">
        <v>37992</v>
      </c>
      <c r="F358" s="21">
        <f t="shared" ca="1" si="5"/>
        <v>14</v>
      </c>
      <c r="G358" s="22" t="s">
        <v>142</v>
      </c>
      <c r="H358" s="23">
        <v>63670</v>
      </c>
      <c r="I358" s="24">
        <v>5</v>
      </c>
    </row>
    <row r="359" spans="1:9" x14ac:dyDescent="0.4">
      <c r="A359" s="4" t="s">
        <v>491</v>
      </c>
      <c r="B359" s="20" t="s">
        <v>139</v>
      </c>
      <c r="C359" s="4" t="s">
        <v>9</v>
      </c>
      <c r="D359" s="4" t="s">
        <v>146</v>
      </c>
      <c r="E359" s="30">
        <v>38237</v>
      </c>
      <c r="F359" s="21">
        <f t="shared" ca="1" si="5"/>
        <v>13</v>
      </c>
      <c r="G359" s="22"/>
      <c r="H359" s="23">
        <v>29540</v>
      </c>
      <c r="I359" s="24">
        <v>3</v>
      </c>
    </row>
    <row r="360" spans="1:9" x14ac:dyDescent="0.4">
      <c r="A360" s="4" t="s">
        <v>482</v>
      </c>
      <c r="B360" s="20" t="s">
        <v>139</v>
      </c>
      <c r="C360" s="4" t="s">
        <v>433</v>
      </c>
      <c r="D360" s="4" t="s">
        <v>141</v>
      </c>
      <c r="E360" s="30">
        <v>37146</v>
      </c>
      <c r="F360" s="21">
        <f t="shared" ca="1" si="5"/>
        <v>16</v>
      </c>
      <c r="G360" s="22" t="s">
        <v>145</v>
      </c>
      <c r="H360" s="23">
        <v>31260</v>
      </c>
      <c r="I360" s="24">
        <v>5</v>
      </c>
    </row>
    <row r="361" spans="1:9" x14ac:dyDescent="0.4">
      <c r="A361" s="4" t="s">
        <v>757</v>
      </c>
      <c r="B361" s="20" t="s">
        <v>139</v>
      </c>
      <c r="C361" s="4" t="s">
        <v>722</v>
      </c>
      <c r="D361" s="4" t="s">
        <v>146</v>
      </c>
      <c r="E361" s="30">
        <v>41707</v>
      </c>
      <c r="F361" s="21">
        <f t="shared" ca="1" si="5"/>
        <v>4</v>
      </c>
      <c r="G361" s="22"/>
      <c r="H361" s="23">
        <v>34680</v>
      </c>
      <c r="I361" s="24">
        <v>5</v>
      </c>
    </row>
    <row r="362" spans="1:9" x14ac:dyDescent="0.4">
      <c r="A362" s="4" t="s">
        <v>658</v>
      </c>
      <c r="B362" s="20" t="s">
        <v>139</v>
      </c>
      <c r="C362" s="4" t="s">
        <v>648</v>
      </c>
      <c r="D362" s="4" t="s">
        <v>141</v>
      </c>
      <c r="E362" s="30">
        <v>40816</v>
      </c>
      <c r="F362" s="21">
        <f t="shared" ca="1" si="5"/>
        <v>6</v>
      </c>
      <c r="G362" s="22" t="s">
        <v>161</v>
      </c>
      <c r="H362" s="23">
        <v>72060</v>
      </c>
      <c r="I362" s="24">
        <v>2</v>
      </c>
    </row>
    <row r="363" spans="1:9" x14ac:dyDescent="0.4">
      <c r="A363" s="4" t="s">
        <v>80</v>
      </c>
      <c r="B363" s="20" t="s">
        <v>152</v>
      </c>
      <c r="C363" s="4" t="s">
        <v>164</v>
      </c>
      <c r="D363" s="4" t="s">
        <v>146</v>
      </c>
      <c r="E363" s="30">
        <v>40960</v>
      </c>
      <c r="F363" s="21">
        <f t="shared" ca="1" si="5"/>
        <v>6</v>
      </c>
      <c r="G363" s="22"/>
      <c r="H363" s="23">
        <v>79460</v>
      </c>
      <c r="I363" s="24">
        <v>5</v>
      </c>
    </row>
    <row r="364" spans="1:9" x14ac:dyDescent="0.4">
      <c r="A364" s="4" t="s">
        <v>518</v>
      </c>
      <c r="B364" s="20" t="s">
        <v>155</v>
      </c>
      <c r="C364" s="4" t="s">
        <v>498</v>
      </c>
      <c r="D364" s="4" t="s">
        <v>141</v>
      </c>
      <c r="E364" s="30">
        <v>40285</v>
      </c>
      <c r="F364" s="21">
        <f t="shared" ca="1" si="5"/>
        <v>8</v>
      </c>
      <c r="G364" s="22" t="s">
        <v>142</v>
      </c>
      <c r="H364" s="23">
        <v>25830</v>
      </c>
      <c r="I364" s="24">
        <v>5</v>
      </c>
    </row>
    <row r="365" spans="1:9" x14ac:dyDescent="0.4">
      <c r="A365" s="4" t="s">
        <v>754</v>
      </c>
      <c r="B365" s="20" t="s">
        <v>155</v>
      </c>
      <c r="C365" s="4" t="s">
        <v>722</v>
      </c>
      <c r="D365" s="4" t="s">
        <v>141</v>
      </c>
      <c r="E365" s="30">
        <v>41681</v>
      </c>
      <c r="F365" s="21">
        <f t="shared" ca="1" si="5"/>
        <v>4</v>
      </c>
      <c r="G365" s="22" t="s">
        <v>142</v>
      </c>
      <c r="H365" s="23">
        <v>23030</v>
      </c>
      <c r="I365" s="24">
        <v>4</v>
      </c>
    </row>
    <row r="366" spans="1:9" x14ac:dyDescent="0.4">
      <c r="A366" s="4" t="s">
        <v>607</v>
      </c>
      <c r="B366" s="20" t="s">
        <v>152</v>
      </c>
      <c r="C366" s="4" t="s">
        <v>560</v>
      </c>
      <c r="D366" s="4" t="s">
        <v>146</v>
      </c>
      <c r="E366" s="30">
        <v>41415</v>
      </c>
      <c r="F366" s="21">
        <f t="shared" ca="1" si="5"/>
        <v>5</v>
      </c>
      <c r="G366" s="22"/>
      <c r="H366" s="23">
        <v>60070</v>
      </c>
      <c r="I366" s="24">
        <v>2</v>
      </c>
    </row>
    <row r="367" spans="1:9" x14ac:dyDescent="0.4">
      <c r="A367" s="4" t="s">
        <v>242</v>
      </c>
      <c r="B367" s="20" t="s">
        <v>152</v>
      </c>
      <c r="C367" s="4" t="s">
        <v>224</v>
      </c>
      <c r="D367" s="4" t="s">
        <v>141</v>
      </c>
      <c r="E367" s="30">
        <v>39136</v>
      </c>
      <c r="F367" s="21">
        <f t="shared" ca="1" si="5"/>
        <v>11</v>
      </c>
      <c r="G367" s="22" t="s">
        <v>151</v>
      </c>
      <c r="H367" s="23">
        <v>65560</v>
      </c>
      <c r="I367" s="24">
        <v>1</v>
      </c>
    </row>
    <row r="368" spans="1:9" x14ac:dyDescent="0.4">
      <c r="A368" s="4" t="s">
        <v>623</v>
      </c>
      <c r="B368" s="20" t="s">
        <v>152</v>
      </c>
      <c r="C368" s="4" t="s">
        <v>560</v>
      </c>
      <c r="D368" s="4" t="s">
        <v>146</v>
      </c>
      <c r="E368" s="30">
        <v>38527</v>
      </c>
      <c r="F368" s="21">
        <f t="shared" ca="1" si="5"/>
        <v>13</v>
      </c>
      <c r="G368" s="22"/>
      <c r="H368" s="23">
        <v>61580</v>
      </c>
      <c r="I368" s="24">
        <v>3</v>
      </c>
    </row>
    <row r="369" spans="1:9" x14ac:dyDescent="0.4">
      <c r="A369" s="4" t="s">
        <v>631</v>
      </c>
      <c r="B369" s="20" t="s">
        <v>155</v>
      </c>
      <c r="C369" s="4" t="s">
        <v>560</v>
      </c>
      <c r="D369" s="4" t="s">
        <v>141</v>
      </c>
      <c r="E369" s="30">
        <v>37089</v>
      </c>
      <c r="F369" s="21">
        <f t="shared" ca="1" si="5"/>
        <v>17</v>
      </c>
      <c r="G369" s="22" t="s">
        <v>151</v>
      </c>
      <c r="H369" s="23">
        <v>54580</v>
      </c>
      <c r="I369" s="24">
        <v>4</v>
      </c>
    </row>
    <row r="370" spans="1:9" x14ac:dyDescent="0.4">
      <c r="A370" s="4" t="s">
        <v>407</v>
      </c>
      <c r="B370" s="20" t="s">
        <v>155</v>
      </c>
      <c r="C370" s="4" t="s">
        <v>272</v>
      </c>
      <c r="D370" s="4" t="s">
        <v>146</v>
      </c>
      <c r="E370" s="30">
        <v>41471</v>
      </c>
      <c r="F370" s="21">
        <f t="shared" ca="1" si="5"/>
        <v>5</v>
      </c>
      <c r="G370" s="22"/>
      <c r="H370" s="23">
        <v>37840</v>
      </c>
      <c r="I370" s="24">
        <v>1</v>
      </c>
    </row>
    <row r="371" spans="1:9" x14ac:dyDescent="0.4">
      <c r="A371" s="4" t="s">
        <v>785</v>
      </c>
      <c r="B371" s="20" t="s">
        <v>148</v>
      </c>
      <c r="C371" s="4" t="s">
        <v>722</v>
      </c>
      <c r="D371" s="4" t="s">
        <v>141</v>
      </c>
      <c r="E371" s="30">
        <v>38496</v>
      </c>
      <c r="F371" s="21">
        <f t="shared" ca="1" si="5"/>
        <v>13</v>
      </c>
      <c r="G371" s="22" t="s">
        <v>157</v>
      </c>
      <c r="H371" s="23">
        <v>60300</v>
      </c>
      <c r="I371" s="24">
        <v>2</v>
      </c>
    </row>
    <row r="372" spans="1:9" x14ac:dyDescent="0.4">
      <c r="A372" s="4" t="s">
        <v>89</v>
      </c>
      <c r="B372" s="20" t="s">
        <v>155</v>
      </c>
      <c r="C372" s="4" t="s">
        <v>164</v>
      </c>
      <c r="D372" s="4" t="s">
        <v>141</v>
      </c>
      <c r="E372" s="30">
        <v>41833</v>
      </c>
      <c r="F372" s="21">
        <f t="shared" ca="1" si="5"/>
        <v>4</v>
      </c>
      <c r="G372" s="22" t="s">
        <v>161</v>
      </c>
      <c r="H372" s="23">
        <v>85920</v>
      </c>
      <c r="I372" s="24">
        <v>4</v>
      </c>
    </row>
    <row r="373" spans="1:9" x14ac:dyDescent="0.4">
      <c r="A373" s="4" t="s">
        <v>685</v>
      </c>
      <c r="B373" s="20" t="s">
        <v>160</v>
      </c>
      <c r="C373" s="4" t="s">
        <v>648</v>
      </c>
      <c r="D373" s="4" t="s">
        <v>141</v>
      </c>
      <c r="E373" s="30">
        <v>38794</v>
      </c>
      <c r="F373" s="21">
        <f t="shared" ca="1" si="5"/>
        <v>12</v>
      </c>
      <c r="G373" s="22" t="s">
        <v>142</v>
      </c>
      <c r="H373" s="23">
        <v>29210</v>
      </c>
      <c r="I373" s="24">
        <v>5</v>
      </c>
    </row>
    <row r="374" spans="1:9" x14ac:dyDescent="0.4">
      <c r="A374" s="4" t="s">
        <v>694</v>
      </c>
      <c r="B374" s="20" t="s">
        <v>148</v>
      </c>
      <c r="C374" s="4" t="s">
        <v>648</v>
      </c>
      <c r="D374" s="4" t="s">
        <v>141</v>
      </c>
      <c r="E374" s="30">
        <v>41760</v>
      </c>
      <c r="F374" s="21">
        <f t="shared" ca="1" si="5"/>
        <v>4</v>
      </c>
      <c r="G374" s="22" t="s">
        <v>142</v>
      </c>
      <c r="H374" s="23">
        <v>67920</v>
      </c>
      <c r="I374" s="24">
        <v>4</v>
      </c>
    </row>
    <row r="375" spans="1:9" x14ac:dyDescent="0.4">
      <c r="A375" s="4" t="s">
        <v>526</v>
      </c>
      <c r="B375" s="20" t="s">
        <v>150</v>
      </c>
      <c r="C375" s="4" t="s">
        <v>498</v>
      </c>
      <c r="D375" s="4" t="s">
        <v>141</v>
      </c>
      <c r="E375" s="30">
        <v>40679</v>
      </c>
      <c r="F375" s="21">
        <f t="shared" ca="1" si="5"/>
        <v>7</v>
      </c>
      <c r="G375" s="22" t="s">
        <v>161</v>
      </c>
      <c r="H375" s="23">
        <v>80090</v>
      </c>
      <c r="I375" s="24">
        <v>2</v>
      </c>
    </row>
    <row r="376" spans="1:9" x14ac:dyDescent="0.4">
      <c r="A376" s="4" t="s">
        <v>781</v>
      </c>
      <c r="B376" s="20" t="s">
        <v>160</v>
      </c>
      <c r="C376" s="4" t="s">
        <v>722</v>
      </c>
      <c r="D376" s="4" t="s">
        <v>146</v>
      </c>
      <c r="E376" s="30">
        <v>41394</v>
      </c>
      <c r="F376" s="21">
        <f t="shared" ca="1" si="5"/>
        <v>5</v>
      </c>
      <c r="G376" s="22"/>
      <c r="H376" s="23">
        <v>41770</v>
      </c>
      <c r="I376" s="24">
        <v>5</v>
      </c>
    </row>
    <row r="377" spans="1:9" x14ac:dyDescent="0.4">
      <c r="A377" s="4" t="s">
        <v>418</v>
      </c>
      <c r="B377" s="20" t="s">
        <v>155</v>
      </c>
      <c r="C377" s="4" t="s">
        <v>272</v>
      </c>
      <c r="D377" s="4" t="s">
        <v>141</v>
      </c>
      <c r="E377" s="30">
        <v>40391</v>
      </c>
      <c r="F377" s="21">
        <f t="shared" ca="1" si="5"/>
        <v>8</v>
      </c>
      <c r="G377" s="22" t="s">
        <v>151</v>
      </c>
      <c r="H377" s="23">
        <v>71490</v>
      </c>
      <c r="I377" s="24">
        <v>5</v>
      </c>
    </row>
    <row r="378" spans="1:9" x14ac:dyDescent="0.4">
      <c r="A378" s="4" t="s">
        <v>582</v>
      </c>
      <c r="B378" s="20" t="s">
        <v>152</v>
      </c>
      <c r="C378" s="4" t="s">
        <v>560</v>
      </c>
      <c r="D378" s="4" t="s">
        <v>141</v>
      </c>
      <c r="E378" s="30">
        <v>41283</v>
      </c>
      <c r="F378" s="21">
        <f t="shared" ca="1" si="5"/>
        <v>5</v>
      </c>
      <c r="G378" s="22" t="s">
        <v>157</v>
      </c>
      <c r="H378" s="23">
        <v>72640</v>
      </c>
      <c r="I378" s="24">
        <v>3</v>
      </c>
    </row>
    <row r="379" spans="1:9" x14ac:dyDescent="0.4">
      <c r="A379" s="4" t="s">
        <v>217</v>
      </c>
      <c r="B379" s="20" t="s">
        <v>139</v>
      </c>
      <c r="C379" s="4" t="s">
        <v>218</v>
      </c>
      <c r="D379" s="4" t="s">
        <v>141</v>
      </c>
      <c r="E379" s="30">
        <v>37570</v>
      </c>
      <c r="F379" s="21">
        <f t="shared" ca="1" si="5"/>
        <v>15</v>
      </c>
      <c r="G379" s="22" t="s">
        <v>161</v>
      </c>
      <c r="H379" s="23">
        <v>75060</v>
      </c>
      <c r="I379" s="24">
        <v>5</v>
      </c>
    </row>
    <row r="380" spans="1:9" x14ac:dyDescent="0.4">
      <c r="A380" s="4" t="s">
        <v>744</v>
      </c>
      <c r="B380" s="20" t="s">
        <v>160</v>
      </c>
      <c r="C380" s="4" t="s">
        <v>722</v>
      </c>
      <c r="D380" s="4" t="s">
        <v>141</v>
      </c>
      <c r="E380" s="30">
        <v>40172</v>
      </c>
      <c r="F380" s="21">
        <f t="shared" ca="1" si="5"/>
        <v>8</v>
      </c>
      <c r="G380" s="22" t="s">
        <v>151</v>
      </c>
      <c r="H380" s="23">
        <v>25690</v>
      </c>
      <c r="I380" s="24">
        <v>2</v>
      </c>
    </row>
    <row r="381" spans="1:9" x14ac:dyDescent="0.4">
      <c r="A381" s="4" t="s">
        <v>244</v>
      </c>
      <c r="B381" s="20" t="s">
        <v>155</v>
      </c>
      <c r="C381" s="4" t="s">
        <v>224</v>
      </c>
      <c r="D381" s="4" t="s">
        <v>141</v>
      </c>
      <c r="E381" s="30">
        <v>39893</v>
      </c>
      <c r="F381" s="21">
        <f t="shared" ca="1" si="5"/>
        <v>9</v>
      </c>
      <c r="G381" s="22" t="s">
        <v>161</v>
      </c>
      <c r="H381" s="23">
        <v>56870</v>
      </c>
      <c r="I381" s="24">
        <v>1</v>
      </c>
    </row>
    <row r="382" spans="1:9" x14ac:dyDescent="0.4">
      <c r="A382" s="4" t="s">
        <v>79</v>
      </c>
      <c r="B382" s="20" t="s">
        <v>152</v>
      </c>
      <c r="C382" s="4" t="s">
        <v>164</v>
      </c>
      <c r="D382" s="4" t="s">
        <v>141</v>
      </c>
      <c r="E382" s="30">
        <v>38019</v>
      </c>
      <c r="F382" s="21">
        <f t="shared" ca="1" si="5"/>
        <v>14</v>
      </c>
      <c r="G382" s="22" t="s">
        <v>161</v>
      </c>
      <c r="H382" s="23">
        <v>28650</v>
      </c>
      <c r="I382" s="24">
        <v>4</v>
      </c>
    </row>
    <row r="383" spans="1:9" x14ac:dyDescent="0.4">
      <c r="A383" s="4" t="s">
        <v>245</v>
      </c>
      <c r="B383" s="20" t="s">
        <v>160</v>
      </c>
      <c r="C383" s="4" t="s">
        <v>224</v>
      </c>
      <c r="D383" s="4" t="s">
        <v>141</v>
      </c>
      <c r="E383" s="30">
        <v>40655</v>
      </c>
      <c r="F383" s="21">
        <f t="shared" ca="1" si="5"/>
        <v>7</v>
      </c>
      <c r="G383" s="22" t="s">
        <v>157</v>
      </c>
      <c r="H383" s="23">
        <v>32360</v>
      </c>
      <c r="I383" s="24">
        <v>4</v>
      </c>
    </row>
    <row r="384" spans="1:9" x14ac:dyDescent="0.4">
      <c r="A384" s="4" t="s">
        <v>121</v>
      </c>
      <c r="B384" s="20" t="s">
        <v>152</v>
      </c>
      <c r="C384" s="4" t="s">
        <v>9</v>
      </c>
      <c r="D384" s="4" t="s">
        <v>146</v>
      </c>
      <c r="E384" s="30">
        <v>39735</v>
      </c>
      <c r="F384" s="21">
        <f t="shared" ca="1" si="5"/>
        <v>9</v>
      </c>
      <c r="G384" s="22"/>
      <c r="H384" s="23">
        <v>54190</v>
      </c>
      <c r="I384" s="24">
        <v>4</v>
      </c>
    </row>
    <row r="385" spans="1:9" x14ac:dyDescent="0.4">
      <c r="A385" s="4" t="s">
        <v>64</v>
      </c>
      <c r="B385" s="20" t="s">
        <v>139</v>
      </c>
      <c r="C385" s="4" t="s">
        <v>164</v>
      </c>
      <c r="D385" s="4" t="s">
        <v>141</v>
      </c>
      <c r="E385" s="30">
        <v>41654</v>
      </c>
      <c r="F385" s="21">
        <f t="shared" ca="1" si="5"/>
        <v>4</v>
      </c>
      <c r="G385" s="22" t="s">
        <v>157</v>
      </c>
      <c r="H385" s="23">
        <v>49810</v>
      </c>
      <c r="I385" s="24">
        <v>2</v>
      </c>
    </row>
    <row r="386" spans="1:9" x14ac:dyDescent="0.4">
      <c r="A386" s="4" t="s">
        <v>187</v>
      </c>
      <c r="B386" s="20" t="s">
        <v>155</v>
      </c>
      <c r="C386" s="4" t="s">
        <v>188</v>
      </c>
      <c r="D386" s="4" t="s">
        <v>141</v>
      </c>
      <c r="E386" s="30">
        <v>39737</v>
      </c>
      <c r="F386" s="21">
        <f t="shared" ref="F386:F449" ca="1" si="6">DATEDIF(E386,TODAY(),"Y")</f>
        <v>9</v>
      </c>
      <c r="G386" s="22" t="s">
        <v>161</v>
      </c>
      <c r="H386" s="23">
        <v>22920</v>
      </c>
      <c r="I386" s="24">
        <v>3</v>
      </c>
    </row>
    <row r="387" spans="1:9" x14ac:dyDescent="0.4">
      <c r="A387" s="4" t="s">
        <v>229</v>
      </c>
      <c r="B387" s="20" t="s">
        <v>152</v>
      </c>
      <c r="C387" s="4" t="s">
        <v>224</v>
      </c>
      <c r="D387" s="4" t="s">
        <v>141</v>
      </c>
      <c r="E387" s="30">
        <v>39754</v>
      </c>
      <c r="F387" s="21">
        <f t="shared" ca="1" si="6"/>
        <v>9</v>
      </c>
      <c r="G387" s="22" t="s">
        <v>142</v>
      </c>
      <c r="H387" s="23">
        <v>22410</v>
      </c>
      <c r="I387" s="24">
        <v>4</v>
      </c>
    </row>
    <row r="388" spans="1:9" x14ac:dyDescent="0.4">
      <c r="A388" s="4" t="s">
        <v>712</v>
      </c>
      <c r="B388" s="20" t="s">
        <v>152</v>
      </c>
      <c r="C388" s="4" t="s">
        <v>648</v>
      </c>
      <c r="D388" s="4" t="s">
        <v>146</v>
      </c>
      <c r="E388" s="30">
        <v>42220</v>
      </c>
      <c r="F388" s="21">
        <f t="shared" ca="1" si="6"/>
        <v>2</v>
      </c>
      <c r="G388" s="22"/>
      <c r="H388" s="23">
        <v>55690</v>
      </c>
      <c r="I388" s="24">
        <v>2</v>
      </c>
    </row>
    <row r="389" spans="1:9" x14ac:dyDescent="0.4">
      <c r="A389" s="4" t="s">
        <v>253</v>
      </c>
      <c r="B389" s="20" t="s">
        <v>155</v>
      </c>
      <c r="C389" s="4" t="s">
        <v>224</v>
      </c>
      <c r="D389" s="4" t="s">
        <v>141</v>
      </c>
      <c r="E389" s="30">
        <v>40693</v>
      </c>
      <c r="F389" s="21">
        <f t="shared" ca="1" si="6"/>
        <v>7</v>
      </c>
      <c r="G389" s="22" t="s">
        <v>151</v>
      </c>
      <c r="H389" s="23">
        <v>35360</v>
      </c>
      <c r="I389" s="24">
        <v>5</v>
      </c>
    </row>
    <row r="390" spans="1:9" x14ac:dyDescent="0.4">
      <c r="A390" s="4" t="s">
        <v>822</v>
      </c>
      <c r="B390" s="20" t="s">
        <v>152</v>
      </c>
      <c r="C390" s="4" t="s">
        <v>823</v>
      </c>
      <c r="D390" s="4" t="s">
        <v>146</v>
      </c>
      <c r="E390" s="30">
        <v>40117</v>
      </c>
      <c r="F390" s="21">
        <f t="shared" ca="1" si="6"/>
        <v>8</v>
      </c>
      <c r="G390" s="22"/>
      <c r="H390" s="23">
        <v>60760</v>
      </c>
      <c r="I390" s="24">
        <v>2</v>
      </c>
    </row>
    <row r="391" spans="1:9" x14ac:dyDescent="0.4">
      <c r="A391" s="4" t="s">
        <v>530</v>
      </c>
      <c r="B391" s="20" t="s">
        <v>152</v>
      </c>
      <c r="C391" s="4" t="s">
        <v>498</v>
      </c>
      <c r="D391" s="4" t="s">
        <v>141</v>
      </c>
      <c r="E391" s="30">
        <v>42184</v>
      </c>
      <c r="F391" s="21">
        <f t="shared" ca="1" si="6"/>
        <v>3</v>
      </c>
      <c r="G391" s="22" t="s">
        <v>157</v>
      </c>
      <c r="H391" s="23">
        <v>75370</v>
      </c>
      <c r="I391" s="24">
        <v>2</v>
      </c>
    </row>
    <row r="392" spans="1:9" x14ac:dyDescent="0.4">
      <c r="A392" s="4" t="s">
        <v>299</v>
      </c>
      <c r="B392" s="20" t="s">
        <v>139</v>
      </c>
      <c r="C392" s="4" t="s">
        <v>272</v>
      </c>
      <c r="D392" s="4" t="s">
        <v>146</v>
      </c>
      <c r="E392" s="30">
        <v>40167</v>
      </c>
      <c r="F392" s="21">
        <f t="shared" ca="1" si="6"/>
        <v>8</v>
      </c>
      <c r="G392" s="22"/>
      <c r="H392" s="23">
        <v>79220</v>
      </c>
      <c r="I392" s="24">
        <v>4</v>
      </c>
    </row>
    <row r="393" spans="1:9" x14ac:dyDescent="0.4">
      <c r="A393" s="4" t="s">
        <v>758</v>
      </c>
      <c r="B393" s="20" t="s">
        <v>160</v>
      </c>
      <c r="C393" s="4" t="s">
        <v>722</v>
      </c>
      <c r="D393" s="4" t="s">
        <v>146</v>
      </c>
      <c r="E393" s="30">
        <v>41719</v>
      </c>
      <c r="F393" s="21">
        <f t="shared" ca="1" si="6"/>
        <v>4</v>
      </c>
      <c r="G393" s="22"/>
      <c r="H393" s="23">
        <v>26020</v>
      </c>
      <c r="I393" s="24">
        <v>5</v>
      </c>
    </row>
    <row r="394" spans="1:9" x14ac:dyDescent="0.4">
      <c r="A394" s="4" t="s">
        <v>346</v>
      </c>
      <c r="B394" s="20" t="s">
        <v>155</v>
      </c>
      <c r="C394" s="4" t="s">
        <v>272</v>
      </c>
      <c r="D394" s="4" t="s">
        <v>141</v>
      </c>
      <c r="E394" s="30">
        <v>39877</v>
      </c>
      <c r="F394" s="21">
        <f t="shared" ca="1" si="6"/>
        <v>9</v>
      </c>
      <c r="G394" s="22" t="s">
        <v>142</v>
      </c>
      <c r="H394" s="23">
        <v>60280</v>
      </c>
      <c r="I394" s="24">
        <v>1</v>
      </c>
    </row>
    <row r="395" spans="1:9" x14ac:dyDescent="0.4">
      <c r="A395" s="4" t="s">
        <v>677</v>
      </c>
      <c r="B395" s="20" t="s">
        <v>152</v>
      </c>
      <c r="C395" s="4" t="s">
        <v>648</v>
      </c>
      <c r="D395" s="4" t="s">
        <v>141</v>
      </c>
      <c r="E395" s="30">
        <v>42017</v>
      </c>
      <c r="F395" s="21">
        <f t="shared" ca="1" si="6"/>
        <v>3</v>
      </c>
      <c r="G395" s="22" t="s">
        <v>142</v>
      </c>
      <c r="H395" s="23">
        <v>68470</v>
      </c>
      <c r="I395" s="24">
        <v>4</v>
      </c>
    </row>
    <row r="396" spans="1:9" x14ac:dyDescent="0.4">
      <c r="A396" s="4" t="s">
        <v>509</v>
      </c>
      <c r="B396" s="20" t="s">
        <v>155</v>
      </c>
      <c r="C396" s="4" t="s">
        <v>498</v>
      </c>
      <c r="D396" s="4" t="s">
        <v>146</v>
      </c>
      <c r="E396" s="30">
        <v>37624</v>
      </c>
      <c r="F396" s="21">
        <f t="shared" ca="1" si="6"/>
        <v>15</v>
      </c>
      <c r="G396" s="22"/>
      <c r="H396" s="23">
        <v>30300</v>
      </c>
      <c r="I396" s="24">
        <v>1</v>
      </c>
    </row>
    <row r="397" spans="1:9" x14ac:dyDescent="0.4">
      <c r="A397" s="4" t="s">
        <v>181</v>
      </c>
      <c r="B397" s="20" t="s">
        <v>155</v>
      </c>
      <c r="C397" s="4" t="s">
        <v>828</v>
      </c>
      <c r="D397" s="4" t="s">
        <v>146</v>
      </c>
      <c r="E397" s="30">
        <v>40530</v>
      </c>
      <c r="F397" s="21">
        <f t="shared" ca="1" si="6"/>
        <v>7</v>
      </c>
      <c r="G397" s="22"/>
      <c r="H397" s="23">
        <v>35620</v>
      </c>
      <c r="I397" s="24">
        <v>4</v>
      </c>
    </row>
    <row r="398" spans="1:9" x14ac:dyDescent="0.4">
      <c r="A398" s="4" t="s">
        <v>261</v>
      </c>
      <c r="B398" s="20" t="s">
        <v>155</v>
      </c>
      <c r="C398" s="4" t="s">
        <v>224</v>
      </c>
      <c r="D398" s="4" t="s">
        <v>146</v>
      </c>
      <c r="E398" s="30">
        <v>42255</v>
      </c>
      <c r="F398" s="21">
        <f t="shared" ca="1" si="6"/>
        <v>2</v>
      </c>
      <c r="G398" s="22"/>
      <c r="H398" s="23">
        <v>81070</v>
      </c>
      <c r="I398" s="24">
        <v>5</v>
      </c>
    </row>
    <row r="399" spans="1:9" x14ac:dyDescent="0.4">
      <c r="A399" s="5" t="s">
        <v>42</v>
      </c>
      <c r="B399" s="20" t="s">
        <v>139</v>
      </c>
      <c r="C399" s="5" t="s">
        <v>829</v>
      </c>
      <c r="D399" s="5" t="s">
        <v>141</v>
      </c>
      <c r="E399" s="30">
        <v>37172</v>
      </c>
      <c r="F399" s="21">
        <f t="shared" ca="1" si="6"/>
        <v>16</v>
      </c>
      <c r="G399" s="22" t="s">
        <v>142</v>
      </c>
      <c r="H399" s="23">
        <v>54550</v>
      </c>
      <c r="I399" s="24">
        <v>1</v>
      </c>
    </row>
    <row r="400" spans="1:9" x14ac:dyDescent="0.4">
      <c r="A400" s="4" t="s">
        <v>740</v>
      </c>
      <c r="B400" s="20" t="s">
        <v>160</v>
      </c>
      <c r="C400" s="4" t="s">
        <v>722</v>
      </c>
      <c r="D400" s="4" t="s">
        <v>141</v>
      </c>
      <c r="E400" s="30">
        <v>37244</v>
      </c>
      <c r="F400" s="21">
        <f t="shared" ca="1" si="6"/>
        <v>16</v>
      </c>
      <c r="G400" s="22" t="s">
        <v>157</v>
      </c>
      <c r="H400" s="23">
        <v>77680</v>
      </c>
      <c r="I400" s="24">
        <v>3</v>
      </c>
    </row>
    <row r="401" spans="1:9" x14ac:dyDescent="0.4">
      <c r="A401" s="4" t="s">
        <v>378</v>
      </c>
      <c r="B401" s="20" t="s">
        <v>160</v>
      </c>
      <c r="C401" s="4" t="s">
        <v>272</v>
      </c>
      <c r="D401" s="4" t="s">
        <v>146</v>
      </c>
      <c r="E401" s="30">
        <v>37012</v>
      </c>
      <c r="F401" s="21">
        <f t="shared" ca="1" si="6"/>
        <v>17</v>
      </c>
      <c r="G401" s="22"/>
      <c r="H401" s="23">
        <v>45050</v>
      </c>
      <c r="I401" s="24">
        <v>1</v>
      </c>
    </row>
    <row r="402" spans="1:9" x14ac:dyDescent="0.4">
      <c r="A402" s="4" t="s">
        <v>411</v>
      </c>
      <c r="B402" s="20" t="s">
        <v>155</v>
      </c>
      <c r="C402" s="4" t="s">
        <v>272</v>
      </c>
      <c r="D402" s="4" t="s">
        <v>141</v>
      </c>
      <c r="E402" s="30">
        <v>37102</v>
      </c>
      <c r="F402" s="21">
        <f t="shared" ca="1" si="6"/>
        <v>17</v>
      </c>
      <c r="G402" s="22" t="s">
        <v>142</v>
      </c>
      <c r="H402" s="23">
        <v>88240</v>
      </c>
      <c r="I402" s="24">
        <v>5</v>
      </c>
    </row>
    <row r="403" spans="1:9" x14ac:dyDescent="0.4">
      <c r="A403" s="4" t="s">
        <v>281</v>
      </c>
      <c r="B403" s="20" t="s">
        <v>155</v>
      </c>
      <c r="C403" s="4" t="s">
        <v>272</v>
      </c>
      <c r="D403" s="4" t="s">
        <v>141</v>
      </c>
      <c r="E403" s="30">
        <v>37536</v>
      </c>
      <c r="F403" s="21">
        <f t="shared" ca="1" si="6"/>
        <v>15</v>
      </c>
      <c r="G403" s="22" t="s">
        <v>142</v>
      </c>
      <c r="H403" s="23">
        <v>76192</v>
      </c>
      <c r="I403" s="24">
        <v>4</v>
      </c>
    </row>
    <row r="404" spans="1:9" x14ac:dyDescent="0.4">
      <c r="A404" s="4" t="s">
        <v>410</v>
      </c>
      <c r="B404" s="20" t="s">
        <v>155</v>
      </c>
      <c r="C404" s="4" t="s">
        <v>272</v>
      </c>
      <c r="D404" s="4" t="s">
        <v>146</v>
      </c>
      <c r="E404" s="30">
        <v>41493</v>
      </c>
      <c r="F404" s="21">
        <f t="shared" ca="1" si="6"/>
        <v>4</v>
      </c>
      <c r="G404" s="22"/>
      <c r="H404" s="23">
        <v>66010</v>
      </c>
      <c r="I404" s="24">
        <v>2</v>
      </c>
    </row>
    <row r="405" spans="1:9" x14ac:dyDescent="0.4">
      <c r="A405" s="4" t="s">
        <v>820</v>
      </c>
      <c r="B405" s="20" t="s">
        <v>155</v>
      </c>
      <c r="C405" s="4" t="s">
        <v>817</v>
      </c>
      <c r="D405" s="4" t="s">
        <v>146</v>
      </c>
      <c r="E405" s="30">
        <v>41720</v>
      </c>
      <c r="F405" s="21">
        <f t="shared" ca="1" si="6"/>
        <v>4</v>
      </c>
      <c r="G405" s="22"/>
      <c r="H405" s="23">
        <v>66132</v>
      </c>
      <c r="I405" s="24">
        <v>4</v>
      </c>
    </row>
    <row r="406" spans="1:9" x14ac:dyDescent="0.4">
      <c r="A406" s="4" t="s">
        <v>447</v>
      </c>
      <c r="B406" s="20" t="s">
        <v>139</v>
      </c>
      <c r="C406" s="4" t="s">
        <v>433</v>
      </c>
      <c r="D406" s="4" t="s">
        <v>141</v>
      </c>
      <c r="E406" s="30">
        <v>36857</v>
      </c>
      <c r="F406" s="21">
        <f t="shared" ca="1" si="6"/>
        <v>17</v>
      </c>
      <c r="G406" s="22" t="s">
        <v>157</v>
      </c>
      <c r="H406" s="23">
        <v>86830</v>
      </c>
      <c r="I406" s="24">
        <v>3</v>
      </c>
    </row>
    <row r="407" spans="1:9" x14ac:dyDescent="0.4">
      <c r="A407" s="4" t="s">
        <v>701</v>
      </c>
      <c r="B407" s="20" t="s">
        <v>139</v>
      </c>
      <c r="C407" s="4" t="s">
        <v>648</v>
      </c>
      <c r="D407" s="4" t="s">
        <v>141</v>
      </c>
      <c r="E407" s="30">
        <v>39238</v>
      </c>
      <c r="F407" s="21">
        <f t="shared" ca="1" si="6"/>
        <v>11</v>
      </c>
      <c r="G407" s="22" t="s">
        <v>161</v>
      </c>
      <c r="H407" s="23">
        <v>31910</v>
      </c>
      <c r="I407" s="24">
        <v>5</v>
      </c>
    </row>
    <row r="408" spans="1:9" x14ac:dyDescent="0.4">
      <c r="A408" s="4" t="s">
        <v>369</v>
      </c>
      <c r="B408" s="20" t="s">
        <v>150</v>
      </c>
      <c r="C408" s="4" t="s">
        <v>272</v>
      </c>
      <c r="D408" s="4" t="s">
        <v>146</v>
      </c>
      <c r="E408" s="30">
        <v>37351</v>
      </c>
      <c r="F408" s="21">
        <f t="shared" ca="1" si="6"/>
        <v>16</v>
      </c>
      <c r="G408" s="22"/>
      <c r="H408" s="23">
        <v>27380</v>
      </c>
      <c r="I408" s="24">
        <v>3</v>
      </c>
    </row>
    <row r="409" spans="1:9" x14ac:dyDescent="0.4">
      <c r="A409" s="4" t="s">
        <v>748</v>
      </c>
      <c r="B409" s="20" t="s">
        <v>148</v>
      </c>
      <c r="C409" s="4" t="s">
        <v>722</v>
      </c>
      <c r="D409" s="4" t="s">
        <v>141</v>
      </c>
      <c r="E409" s="30">
        <v>38010</v>
      </c>
      <c r="F409" s="21">
        <f t="shared" ca="1" si="6"/>
        <v>14</v>
      </c>
      <c r="G409" s="22" t="s">
        <v>161</v>
      </c>
      <c r="H409" s="23">
        <v>78710</v>
      </c>
      <c r="I409" s="24">
        <v>2</v>
      </c>
    </row>
    <row r="410" spans="1:9" x14ac:dyDescent="0.4">
      <c r="A410" s="4" t="s">
        <v>329</v>
      </c>
      <c r="B410" s="20" t="s">
        <v>155</v>
      </c>
      <c r="C410" s="4" t="s">
        <v>272</v>
      </c>
      <c r="D410" s="4" t="s">
        <v>146</v>
      </c>
      <c r="E410" s="30">
        <v>40546</v>
      </c>
      <c r="F410" s="21">
        <f t="shared" ca="1" si="6"/>
        <v>7</v>
      </c>
      <c r="G410" s="22"/>
      <c r="H410" s="23">
        <v>84170</v>
      </c>
      <c r="I410" s="24">
        <v>2</v>
      </c>
    </row>
    <row r="411" spans="1:9" x14ac:dyDescent="0.4">
      <c r="A411" s="4" t="s">
        <v>207</v>
      </c>
      <c r="B411" s="20" t="s">
        <v>139</v>
      </c>
      <c r="C411" s="4" t="s">
        <v>198</v>
      </c>
      <c r="D411" s="4" t="s">
        <v>141</v>
      </c>
      <c r="E411" s="30">
        <v>41753</v>
      </c>
      <c r="F411" s="21">
        <f t="shared" ca="1" si="6"/>
        <v>4</v>
      </c>
      <c r="G411" s="22" t="s">
        <v>161</v>
      </c>
      <c r="H411" s="23">
        <v>37620</v>
      </c>
      <c r="I411" s="24">
        <v>5</v>
      </c>
    </row>
    <row r="412" spans="1:9" x14ac:dyDescent="0.4">
      <c r="A412" s="4" t="s">
        <v>92</v>
      </c>
      <c r="B412" s="20" t="s">
        <v>139</v>
      </c>
      <c r="C412" s="4" t="s">
        <v>164</v>
      </c>
      <c r="D412" s="4" t="s">
        <v>146</v>
      </c>
      <c r="E412" s="30">
        <v>37088</v>
      </c>
      <c r="F412" s="21">
        <f t="shared" ca="1" si="6"/>
        <v>17</v>
      </c>
      <c r="G412" s="22"/>
      <c r="H412" s="23">
        <v>76930</v>
      </c>
      <c r="I412" s="24">
        <v>1</v>
      </c>
    </row>
    <row r="413" spans="1:9" x14ac:dyDescent="0.4">
      <c r="A413" s="4" t="s">
        <v>397</v>
      </c>
      <c r="B413" s="20" t="s">
        <v>155</v>
      </c>
      <c r="C413" s="4" t="s">
        <v>272</v>
      </c>
      <c r="D413" s="4" t="s">
        <v>141</v>
      </c>
      <c r="E413" s="30">
        <v>41470</v>
      </c>
      <c r="F413" s="21">
        <f t="shared" ca="1" si="6"/>
        <v>5</v>
      </c>
      <c r="G413" s="22" t="s">
        <v>145</v>
      </c>
      <c r="H413" s="23">
        <v>45480</v>
      </c>
      <c r="I413" s="24">
        <v>4</v>
      </c>
    </row>
    <row r="414" spans="1:9" x14ac:dyDescent="0.4">
      <c r="A414" s="4" t="s">
        <v>359</v>
      </c>
      <c r="B414" s="20" t="s">
        <v>160</v>
      </c>
      <c r="C414" s="4" t="s">
        <v>272</v>
      </c>
      <c r="D414" s="4" t="s">
        <v>141</v>
      </c>
      <c r="E414" s="30">
        <v>40973</v>
      </c>
      <c r="F414" s="21">
        <f t="shared" ca="1" si="6"/>
        <v>6</v>
      </c>
      <c r="G414" s="22" t="s">
        <v>142</v>
      </c>
      <c r="H414" s="23">
        <v>78170</v>
      </c>
      <c r="I414" s="24">
        <v>5</v>
      </c>
    </row>
    <row r="415" spans="1:9" x14ac:dyDescent="0.4">
      <c r="A415" s="4" t="s">
        <v>531</v>
      </c>
      <c r="B415" s="20" t="s">
        <v>155</v>
      </c>
      <c r="C415" s="4" t="s">
        <v>498</v>
      </c>
      <c r="D415" s="4" t="s">
        <v>141</v>
      </c>
      <c r="E415" s="30">
        <v>42187</v>
      </c>
      <c r="F415" s="21">
        <f t="shared" ca="1" si="6"/>
        <v>3</v>
      </c>
      <c r="G415" s="22" t="s">
        <v>157</v>
      </c>
      <c r="H415" s="23">
        <v>46910</v>
      </c>
      <c r="I415" s="24">
        <v>3</v>
      </c>
    </row>
    <row r="416" spans="1:9" x14ac:dyDescent="0.4">
      <c r="A416" s="4" t="s">
        <v>28</v>
      </c>
      <c r="B416" s="20" t="s">
        <v>160</v>
      </c>
      <c r="C416" s="4" t="s">
        <v>163</v>
      </c>
      <c r="D416" s="4" t="s">
        <v>146</v>
      </c>
      <c r="E416" s="30">
        <v>41509</v>
      </c>
      <c r="F416" s="21">
        <f t="shared" ca="1" si="6"/>
        <v>4</v>
      </c>
      <c r="G416" s="22"/>
      <c r="H416" s="23">
        <v>58130</v>
      </c>
      <c r="I416" s="24">
        <v>2</v>
      </c>
    </row>
    <row r="417" spans="1:9" x14ac:dyDescent="0.4">
      <c r="A417" s="5" t="s">
        <v>54</v>
      </c>
      <c r="B417" s="20" t="s">
        <v>160</v>
      </c>
      <c r="C417" s="5" t="s">
        <v>153</v>
      </c>
      <c r="D417" s="5" t="s">
        <v>141</v>
      </c>
      <c r="E417" s="30">
        <v>40030</v>
      </c>
      <c r="F417" s="21">
        <f t="shared" ca="1" si="6"/>
        <v>8</v>
      </c>
      <c r="G417" s="22" t="s">
        <v>161</v>
      </c>
      <c r="H417" s="23">
        <v>85300</v>
      </c>
      <c r="I417" s="24">
        <v>2</v>
      </c>
    </row>
    <row r="418" spans="1:9" x14ac:dyDescent="0.4">
      <c r="A418" s="4" t="s">
        <v>275</v>
      </c>
      <c r="B418" s="20" t="s">
        <v>155</v>
      </c>
      <c r="C418" s="4" t="s">
        <v>272</v>
      </c>
      <c r="D418" s="4" t="s">
        <v>146</v>
      </c>
      <c r="E418" s="30">
        <v>40093</v>
      </c>
      <c r="F418" s="21">
        <f t="shared" ca="1" si="6"/>
        <v>8</v>
      </c>
      <c r="G418" s="22"/>
      <c r="H418" s="23">
        <v>73990</v>
      </c>
      <c r="I418" s="24">
        <v>3</v>
      </c>
    </row>
    <row r="419" spans="1:9" x14ac:dyDescent="0.4">
      <c r="A419" s="4" t="s">
        <v>340</v>
      </c>
      <c r="B419" s="20" t="s">
        <v>160</v>
      </c>
      <c r="C419" s="4" t="s">
        <v>272</v>
      </c>
      <c r="D419" s="4" t="s">
        <v>146</v>
      </c>
      <c r="E419" s="30">
        <v>37284</v>
      </c>
      <c r="F419" s="21">
        <f t="shared" ca="1" si="6"/>
        <v>16</v>
      </c>
      <c r="G419" s="22"/>
      <c r="H419" s="23">
        <v>25130</v>
      </c>
      <c r="I419" s="24">
        <v>5</v>
      </c>
    </row>
    <row r="420" spans="1:9" x14ac:dyDescent="0.4">
      <c r="A420" s="4" t="s">
        <v>62</v>
      </c>
      <c r="B420" s="20" t="s">
        <v>148</v>
      </c>
      <c r="C420" s="4" t="s">
        <v>164</v>
      </c>
      <c r="D420" s="4" t="s">
        <v>146</v>
      </c>
      <c r="E420" s="30">
        <v>41984</v>
      </c>
      <c r="F420" s="21">
        <f t="shared" ca="1" si="6"/>
        <v>3</v>
      </c>
      <c r="G420" s="22"/>
      <c r="H420" s="23">
        <v>64460</v>
      </c>
      <c r="I420" s="24">
        <v>1</v>
      </c>
    </row>
    <row r="421" spans="1:9" x14ac:dyDescent="0.4">
      <c r="A421" s="4" t="s">
        <v>90</v>
      </c>
      <c r="B421" s="20" t="s">
        <v>152</v>
      </c>
      <c r="C421" s="4" t="s">
        <v>164</v>
      </c>
      <c r="D421" s="4" t="s">
        <v>141</v>
      </c>
      <c r="E421" s="30">
        <v>42201</v>
      </c>
      <c r="F421" s="21">
        <f t="shared" ca="1" si="6"/>
        <v>3</v>
      </c>
      <c r="G421" s="22" t="s">
        <v>161</v>
      </c>
      <c r="H421" s="23">
        <v>71670</v>
      </c>
      <c r="I421" s="24">
        <v>4</v>
      </c>
    </row>
    <row r="422" spans="1:9" x14ac:dyDescent="0.4">
      <c r="A422" s="4" t="s">
        <v>88</v>
      </c>
      <c r="B422" s="20" t="s">
        <v>155</v>
      </c>
      <c r="C422" s="4" t="s">
        <v>164</v>
      </c>
      <c r="D422" s="4" t="s">
        <v>141</v>
      </c>
      <c r="E422" s="30">
        <v>41086</v>
      </c>
      <c r="F422" s="21">
        <f t="shared" ca="1" si="6"/>
        <v>6</v>
      </c>
      <c r="G422" s="22" t="s">
        <v>142</v>
      </c>
      <c r="H422" s="23">
        <v>41490</v>
      </c>
      <c r="I422" s="24">
        <v>5</v>
      </c>
    </row>
    <row r="423" spans="1:9" x14ac:dyDescent="0.4">
      <c r="A423" s="4" t="s">
        <v>20</v>
      </c>
      <c r="B423" s="20" t="s">
        <v>148</v>
      </c>
      <c r="C423" s="4" t="s">
        <v>163</v>
      </c>
      <c r="D423" s="4" t="s">
        <v>141</v>
      </c>
      <c r="E423" s="30">
        <v>39052</v>
      </c>
      <c r="F423" s="21">
        <f t="shared" ca="1" si="6"/>
        <v>11</v>
      </c>
      <c r="G423" s="22" t="s">
        <v>142</v>
      </c>
      <c r="H423" s="23">
        <v>30350</v>
      </c>
      <c r="I423" s="24">
        <v>1</v>
      </c>
    </row>
    <row r="424" spans="1:9" x14ac:dyDescent="0.4">
      <c r="A424" s="4" t="s">
        <v>36</v>
      </c>
      <c r="B424" s="20" t="s">
        <v>152</v>
      </c>
      <c r="C424" s="4" t="s">
        <v>164</v>
      </c>
      <c r="D424" s="4" t="s">
        <v>141</v>
      </c>
      <c r="E424" s="30">
        <v>36830</v>
      </c>
      <c r="F424" s="21">
        <f t="shared" ca="1" si="6"/>
        <v>17</v>
      </c>
      <c r="G424" s="22" t="s">
        <v>142</v>
      </c>
      <c r="H424" s="23">
        <v>61030</v>
      </c>
      <c r="I424" s="24">
        <v>3</v>
      </c>
    </row>
    <row r="425" spans="1:9" x14ac:dyDescent="0.4">
      <c r="A425" s="4" t="s">
        <v>45</v>
      </c>
      <c r="B425" s="20" t="s">
        <v>152</v>
      </c>
      <c r="C425" s="4" t="s">
        <v>153</v>
      </c>
      <c r="D425" s="4" t="s">
        <v>141</v>
      </c>
      <c r="E425" s="30">
        <v>39752</v>
      </c>
      <c r="F425" s="21">
        <f t="shared" ca="1" si="6"/>
        <v>9</v>
      </c>
      <c r="G425" s="22" t="s">
        <v>142</v>
      </c>
      <c r="H425" s="23">
        <v>60830</v>
      </c>
      <c r="I425" s="24">
        <v>2</v>
      </c>
    </row>
    <row r="426" spans="1:9" x14ac:dyDescent="0.4">
      <c r="A426" s="4" t="s">
        <v>601</v>
      </c>
      <c r="B426" s="20" t="s">
        <v>155</v>
      </c>
      <c r="C426" s="4" t="s">
        <v>560</v>
      </c>
      <c r="D426" s="4" t="s">
        <v>141</v>
      </c>
      <c r="E426" s="30">
        <v>36991</v>
      </c>
      <c r="F426" s="21">
        <f t="shared" ca="1" si="6"/>
        <v>17</v>
      </c>
      <c r="G426" s="22" t="s">
        <v>157</v>
      </c>
      <c r="H426" s="23">
        <v>36890</v>
      </c>
      <c r="I426" s="24">
        <v>1</v>
      </c>
    </row>
    <row r="427" spans="1:9" x14ac:dyDescent="0.4">
      <c r="A427" s="4" t="s">
        <v>400</v>
      </c>
      <c r="B427" s="20" t="s">
        <v>139</v>
      </c>
      <c r="C427" s="4" t="s">
        <v>272</v>
      </c>
      <c r="D427" s="4" t="s">
        <v>141</v>
      </c>
      <c r="E427" s="30">
        <v>40002</v>
      </c>
      <c r="F427" s="21">
        <f t="shared" ca="1" si="6"/>
        <v>9</v>
      </c>
      <c r="G427" s="22" t="s">
        <v>145</v>
      </c>
      <c r="H427" s="23">
        <v>70020</v>
      </c>
      <c r="I427" s="24">
        <v>3</v>
      </c>
    </row>
    <row r="428" spans="1:9" x14ac:dyDescent="0.4">
      <c r="A428" s="4" t="s">
        <v>451</v>
      </c>
      <c r="B428" s="20" t="s">
        <v>139</v>
      </c>
      <c r="C428" s="4" t="s">
        <v>433</v>
      </c>
      <c r="D428" s="4" t="s">
        <v>141</v>
      </c>
      <c r="E428" s="30">
        <v>42008</v>
      </c>
      <c r="F428" s="21">
        <f t="shared" ca="1" si="6"/>
        <v>3</v>
      </c>
      <c r="G428" s="22" t="s">
        <v>142</v>
      </c>
      <c r="H428" s="23">
        <v>37020</v>
      </c>
      <c r="I428" s="24">
        <v>2</v>
      </c>
    </row>
    <row r="429" spans="1:9" x14ac:dyDescent="0.4">
      <c r="A429" s="4" t="s">
        <v>63</v>
      </c>
      <c r="B429" s="20" t="s">
        <v>155</v>
      </c>
      <c r="C429" s="4" t="s">
        <v>164</v>
      </c>
      <c r="D429" s="4" t="s">
        <v>146</v>
      </c>
      <c r="E429" s="30">
        <v>39793</v>
      </c>
      <c r="F429" s="21">
        <f t="shared" ca="1" si="6"/>
        <v>9</v>
      </c>
      <c r="G429" s="22"/>
      <c r="H429" s="23">
        <v>74740</v>
      </c>
      <c r="I429" s="24">
        <v>5</v>
      </c>
    </row>
    <row r="430" spans="1:9" x14ac:dyDescent="0.4">
      <c r="A430" s="4" t="s">
        <v>738</v>
      </c>
      <c r="B430" s="20" t="s">
        <v>152</v>
      </c>
      <c r="C430" s="4" t="s">
        <v>722</v>
      </c>
      <c r="D430" s="4" t="s">
        <v>141</v>
      </c>
      <c r="E430" s="30">
        <v>41251</v>
      </c>
      <c r="F430" s="21">
        <f t="shared" ca="1" si="6"/>
        <v>5</v>
      </c>
      <c r="G430" s="22" t="s">
        <v>161</v>
      </c>
      <c r="H430" s="23">
        <v>33590</v>
      </c>
      <c r="I430" s="24">
        <v>5</v>
      </c>
    </row>
    <row r="431" spans="1:9" x14ac:dyDescent="0.4">
      <c r="A431" s="4" t="s">
        <v>222</v>
      </c>
      <c r="B431" s="20" t="s">
        <v>155</v>
      </c>
      <c r="C431" s="4" t="s">
        <v>218</v>
      </c>
      <c r="D431" s="4" t="s">
        <v>141</v>
      </c>
      <c r="E431" s="30">
        <v>41443</v>
      </c>
      <c r="F431" s="21">
        <f t="shared" ca="1" si="6"/>
        <v>5</v>
      </c>
      <c r="G431" s="22" t="s">
        <v>142</v>
      </c>
      <c r="H431" s="23">
        <v>66740</v>
      </c>
      <c r="I431" s="24">
        <v>2</v>
      </c>
    </row>
    <row r="432" spans="1:9" x14ac:dyDescent="0.4">
      <c r="A432" s="4" t="s">
        <v>606</v>
      </c>
      <c r="B432" s="20" t="s">
        <v>139</v>
      </c>
      <c r="C432" s="4" t="s">
        <v>560</v>
      </c>
      <c r="D432" s="4" t="s">
        <v>141</v>
      </c>
      <c r="E432" s="30">
        <v>41400</v>
      </c>
      <c r="F432" s="21">
        <f t="shared" ca="1" si="6"/>
        <v>5</v>
      </c>
      <c r="G432" s="22" t="s">
        <v>145</v>
      </c>
      <c r="H432" s="23">
        <v>72700</v>
      </c>
      <c r="I432" s="24">
        <v>5</v>
      </c>
    </row>
    <row r="433" spans="1:9" x14ac:dyDescent="0.4">
      <c r="A433" s="4" t="s">
        <v>452</v>
      </c>
      <c r="B433" s="20" t="s">
        <v>152</v>
      </c>
      <c r="C433" s="4" t="s">
        <v>433</v>
      </c>
      <c r="D433" s="4" t="s">
        <v>141</v>
      </c>
      <c r="E433" s="30">
        <v>40181</v>
      </c>
      <c r="F433" s="21">
        <f t="shared" ca="1" si="6"/>
        <v>8</v>
      </c>
      <c r="G433" s="22" t="s">
        <v>151</v>
      </c>
      <c r="H433" s="23">
        <v>86540</v>
      </c>
      <c r="I433" s="24">
        <v>4</v>
      </c>
    </row>
    <row r="434" spans="1:9" x14ac:dyDescent="0.4">
      <c r="A434" s="4" t="s">
        <v>266</v>
      </c>
      <c r="B434" s="20" t="s">
        <v>160</v>
      </c>
      <c r="C434" s="4" t="s">
        <v>263</v>
      </c>
      <c r="D434" s="4" t="s">
        <v>146</v>
      </c>
      <c r="E434" s="30">
        <v>37674</v>
      </c>
      <c r="F434" s="21">
        <f t="shared" ca="1" si="6"/>
        <v>15</v>
      </c>
      <c r="G434" s="22" t="s">
        <v>161</v>
      </c>
      <c r="H434" s="23">
        <v>69410</v>
      </c>
      <c r="I434" s="24">
        <v>4</v>
      </c>
    </row>
    <row r="435" spans="1:9" x14ac:dyDescent="0.4">
      <c r="A435" s="4" t="s">
        <v>204</v>
      </c>
      <c r="B435" s="20" t="s">
        <v>139</v>
      </c>
      <c r="C435" s="4" t="s">
        <v>198</v>
      </c>
      <c r="D435" s="4" t="s">
        <v>146</v>
      </c>
      <c r="E435" s="30">
        <v>41264</v>
      </c>
      <c r="F435" s="21">
        <f t="shared" ca="1" si="6"/>
        <v>5</v>
      </c>
      <c r="G435" s="22"/>
      <c r="H435" s="23">
        <v>35260</v>
      </c>
      <c r="I435" s="24">
        <v>2</v>
      </c>
    </row>
    <row r="436" spans="1:9" x14ac:dyDescent="0.4">
      <c r="A436" s="4" t="s">
        <v>453</v>
      </c>
      <c r="B436" s="20" t="s">
        <v>152</v>
      </c>
      <c r="C436" s="4" t="s">
        <v>433</v>
      </c>
      <c r="D436" s="4" t="s">
        <v>141</v>
      </c>
      <c r="E436" s="30">
        <v>39835</v>
      </c>
      <c r="F436" s="21">
        <f t="shared" ca="1" si="6"/>
        <v>9</v>
      </c>
      <c r="G436" s="22" t="s">
        <v>142</v>
      </c>
      <c r="H436" s="23">
        <v>81640</v>
      </c>
      <c r="I436" s="24">
        <v>4</v>
      </c>
    </row>
    <row r="437" spans="1:9" x14ac:dyDescent="0.4">
      <c r="A437" s="4" t="s">
        <v>258</v>
      </c>
      <c r="B437" s="20" t="s">
        <v>152</v>
      </c>
      <c r="C437" s="4" t="s">
        <v>224</v>
      </c>
      <c r="D437" s="4" t="s">
        <v>141</v>
      </c>
      <c r="E437" s="30">
        <v>41471</v>
      </c>
      <c r="F437" s="21">
        <f t="shared" ca="1" si="6"/>
        <v>5</v>
      </c>
      <c r="G437" s="22" t="s">
        <v>161</v>
      </c>
      <c r="H437" s="23">
        <v>42620</v>
      </c>
      <c r="I437" s="24">
        <v>3</v>
      </c>
    </row>
    <row r="438" spans="1:9" x14ac:dyDescent="0.4">
      <c r="A438" s="4" t="s">
        <v>500</v>
      </c>
      <c r="B438" s="20" t="s">
        <v>139</v>
      </c>
      <c r="C438" s="4" t="s">
        <v>498</v>
      </c>
      <c r="D438" s="4" t="s">
        <v>141</v>
      </c>
      <c r="E438" s="30">
        <v>41942</v>
      </c>
      <c r="F438" s="21">
        <f t="shared" ca="1" si="6"/>
        <v>3</v>
      </c>
      <c r="G438" s="22" t="s">
        <v>142</v>
      </c>
      <c r="H438" s="23">
        <v>26360</v>
      </c>
      <c r="I438" s="24">
        <v>1</v>
      </c>
    </row>
    <row r="439" spans="1:9" x14ac:dyDescent="0.4">
      <c r="A439" s="4" t="s">
        <v>637</v>
      </c>
      <c r="B439" s="20" t="s">
        <v>155</v>
      </c>
      <c r="C439" s="4" t="s">
        <v>560</v>
      </c>
      <c r="D439" s="4" t="s">
        <v>141</v>
      </c>
      <c r="E439" s="30">
        <v>40048</v>
      </c>
      <c r="F439" s="21">
        <f t="shared" ca="1" si="6"/>
        <v>8</v>
      </c>
      <c r="G439" s="22" t="s">
        <v>161</v>
      </c>
      <c r="H439" s="23">
        <v>65880</v>
      </c>
      <c r="I439" s="24">
        <v>5</v>
      </c>
    </row>
    <row r="440" spans="1:9" x14ac:dyDescent="0.4">
      <c r="A440" s="4" t="s">
        <v>439</v>
      </c>
      <c r="B440" s="20" t="s">
        <v>148</v>
      </c>
      <c r="C440" s="4" t="s">
        <v>433</v>
      </c>
      <c r="D440" s="4" t="s">
        <v>146</v>
      </c>
      <c r="E440" s="30">
        <v>37200</v>
      </c>
      <c r="F440" s="21">
        <f t="shared" ca="1" si="6"/>
        <v>16</v>
      </c>
      <c r="G440" s="22"/>
      <c r="H440" s="23">
        <v>31270</v>
      </c>
      <c r="I440" s="24">
        <v>5</v>
      </c>
    </row>
    <row r="441" spans="1:9" x14ac:dyDescent="0.4">
      <c r="A441" s="4" t="s">
        <v>440</v>
      </c>
      <c r="B441" s="20" t="s">
        <v>139</v>
      </c>
      <c r="C441" s="4" t="s">
        <v>433</v>
      </c>
      <c r="D441" s="4" t="s">
        <v>141</v>
      </c>
      <c r="E441" s="30">
        <v>37941</v>
      </c>
      <c r="F441" s="21">
        <f t="shared" ca="1" si="6"/>
        <v>14</v>
      </c>
      <c r="G441" s="22" t="s">
        <v>142</v>
      </c>
      <c r="H441" s="23">
        <v>48990</v>
      </c>
      <c r="I441" s="24">
        <v>5</v>
      </c>
    </row>
    <row r="442" spans="1:9" x14ac:dyDescent="0.4">
      <c r="A442" s="4" t="s">
        <v>423</v>
      </c>
      <c r="B442" s="20" t="s">
        <v>150</v>
      </c>
      <c r="C442" s="4" t="s">
        <v>272</v>
      </c>
      <c r="D442" s="4" t="s">
        <v>141</v>
      </c>
      <c r="E442" s="30">
        <v>41176</v>
      </c>
      <c r="F442" s="21">
        <f t="shared" ca="1" si="6"/>
        <v>5</v>
      </c>
      <c r="G442" s="22" t="s">
        <v>151</v>
      </c>
      <c r="H442" s="23">
        <v>34690</v>
      </c>
      <c r="I442" s="24">
        <v>2</v>
      </c>
    </row>
    <row r="443" spans="1:9" x14ac:dyDescent="0.4">
      <c r="A443" s="4" t="s">
        <v>301</v>
      </c>
      <c r="B443" s="20" t="s">
        <v>148</v>
      </c>
      <c r="C443" s="4" t="s">
        <v>272</v>
      </c>
      <c r="D443" s="4" t="s">
        <v>141</v>
      </c>
      <c r="E443" s="30">
        <v>40169</v>
      </c>
      <c r="F443" s="21">
        <f t="shared" ca="1" si="6"/>
        <v>8</v>
      </c>
      <c r="G443" s="22" t="s">
        <v>142</v>
      </c>
      <c r="H443" s="23">
        <v>24300</v>
      </c>
      <c r="I443" s="24">
        <v>3</v>
      </c>
    </row>
    <row r="444" spans="1:9" x14ac:dyDescent="0.4">
      <c r="A444" s="4" t="s">
        <v>247</v>
      </c>
      <c r="B444" s="20" t="s">
        <v>139</v>
      </c>
      <c r="C444" s="4" t="s">
        <v>224</v>
      </c>
      <c r="D444" s="4" t="s">
        <v>146</v>
      </c>
      <c r="E444" s="30">
        <v>40275</v>
      </c>
      <c r="F444" s="21">
        <f t="shared" ca="1" si="6"/>
        <v>8</v>
      </c>
      <c r="G444" s="22"/>
      <c r="H444" s="23">
        <v>64090</v>
      </c>
      <c r="I444" s="24">
        <v>2</v>
      </c>
    </row>
    <row r="445" spans="1:9" x14ac:dyDescent="0.4">
      <c r="A445" s="4" t="s">
        <v>417</v>
      </c>
      <c r="B445" s="20" t="s">
        <v>152</v>
      </c>
      <c r="C445" s="4" t="s">
        <v>272</v>
      </c>
      <c r="D445" s="4" t="s">
        <v>141</v>
      </c>
      <c r="E445" s="30">
        <v>40761</v>
      </c>
      <c r="F445" s="21">
        <f t="shared" ca="1" si="6"/>
        <v>6</v>
      </c>
      <c r="G445" s="22" t="s">
        <v>142</v>
      </c>
      <c r="H445" s="23">
        <v>61060</v>
      </c>
      <c r="I445" s="24">
        <v>5</v>
      </c>
    </row>
    <row r="446" spans="1:9" x14ac:dyDescent="0.4">
      <c r="A446" s="4" t="s">
        <v>72</v>
      </c>
      <c r="B446" s="20" t="s">
        <v>152</v>
      </c>
      <c r="C446" s="4" t="s">
        <v>164</v>
      </c>
      <c r="D446" s="4" t="s">
        <v>141</v>
      </c>
      <c r="E446" s="30">
        <v>42052</v>
      </c>
      <c r="F446" s="21">
        <f t="shared" ca="1" si="6"/>
        <v>3</v>
      </c>
      <c r="G446" s="22" t="s">
        <v>145</v>
      </c>
      <c r="H446" s="23">
        <v>31830</v>
      </c>
      <c r="I446" s="24">
        <v>3</v>
      </c>
    </row>
    <row r="447" spans="1:9" x14ac:dyDescent="0.4">
      <c r="A447" s="4" t="s">
        <v>826</v>
      </c>
      <c r="B447" s="20" t="s">
        <v>148</v>
      </c>
      <c r="C447" s="4" t="s">
        <v>823</v>
      </c>
      <c r="D447" s="4" t="s">
        <v>141</v>
      </c>
      <c r="E447" s="30">
        <v>41385</v>
      </c>
      <c r="F447" s="21">
        <f t="shared" ca="1" si="6"/>
        <v>5</v>
      </c>
      <c r="G447" s="22" t="s">
        <v>142</v>
      </c>
      <c r="H447" s="23">
        <v>46680</v>
      </c>
      <c r="I447" s="24">
        <v>1</v>
      </c>
    </row>
    <row r="448" spans="1:9" x14ac:dyDescent="0.4">
      <c r="A448" s="4" t="s">
        <v>271</v>
      </c>
      <c r="B448" s="20" t="s">
        <v>152</v>
      </c>
      <c r="C448" s="4" t="s">
        <v>272</v>
      </c>
      <c r="D448" s="4" t="s">
        <v>141</v>
      </c>
      <c r="E448" s="30">
        <v>41919</v>
      </c>
      <c r="F448" s="21">
        <f t="shared" ca="1" si="6"/>
        <v>3</v>
      </c>
      <c r="G448" s="22" t="s">
        <v>273</v>
      </c>
      <c r="H448" s="23">
        <v>56900</v>
      </c>
      <c r="I448" s="24">
        <v>5</v>
      </c>
    </row>
    <row r="449" spans="1:9" x14ac:dyDescent="0.4">
      <c r="A449" s="4" t="s">
        <v>786</v>
      </c>
      <c r="B449" s="20" t="s">
        <v>160</v>
      </c>
      <c r="C449" s="4" t="s">
        <v>722</v>
      </c>
      <c r="D449" s="4" t="s">
        <v>141</v>
      </c>
      <c r="E449" s="30">
        <v>40680</v>
      </c>
      <c r="F449" s="21">
        <f t="shared" ca="1" si="6"/>
        <v>7</v>
      </c>
      <c r="G449" s="22" t="s">
        <v>142</v>
      </c>
      <c r="H449" s="23">
        <v>22820</v>
      </c>
      <c r="I449" s="24">
        <v>5</v>
      </c>
    </row>
    <row r="450" spans="1:9" x14ac:dyDescent="0.4">
      <c r="A450" s="4" t="s">
        <v>206</v>
      </c>
      <c r="B450" s="20" t="s">
        <v>155</v>
      </c>
      <c r="C450" s="4" t="s">
        <v>198</v>
      </c>
      <c r="D450" s="4" t="s">
        <v>146</v>
      </c>
      <c r="E450" s="30">
        <v>36960</v>
      </c>
      <c r="F450" s="21">
        <f t="shared" ref="F450:F513" ca="1" si="7">DATEDIF(E450,TODAY(),"Y")</f>
        <v>17</v>
      </c>
      <c r="G450" s="22"/>
      <c r="H450" s="23">
        <v>64470</v>
      </c>
      <c r="I450" s="24">
        <v>3</v>
      </c>
    </row>
    <row r="451" spans="1:9" x14ac:dyDescent="0.4">
      <c r="A451" s="4" t="s">
        <v>431</v>
      </c>
      <c r="B451" s="20" t="s">
        <v>139</v>
      </c>
      <c r="C451" s="4" t="s">
        <v>425</v>
      </c>
      <c r="D451" s="4" t="s">
        <v>141</v>
      </c>
      <c r="E451" s="30">
        <v>40039</v>
      </c>
      <c r="F451" s="21">
        <f t="shared" ca="1" si="7"/>
        <v>8</v>
      </c>
      <c r="G451" s="22" t="s">
        <v>157</v>
      </c>
      <c r="H451" s="23">
        <v>71400</v>
      </c>
      <c r="I451" s="24">
        <v>4</v>
      </c>
    </row>
    <row r="452" spans="1:9" x14ac:dyDescent="0.4">
      <c r="A452" s="4" t="s">
        <v>310</v>
      </c>
      <c r="B452" s="20" t="s">
        <v>152</v>
      </c>
      <c r="C452" s="4" t="s">
        <v>272</v>
      </c>
      <c r="D452" s="4" t="s">
        <v>146</v>
      </c>
      <c r="E452" s="30">
        <v>39074</v>
      </c>
      <c r="F452" s="21">
        <f t="shared" ca="1" si="7"/>
        <v>11</v>
      </c>
      <c r="G452" s="22"/>
      <c r="H452" s="23">
        <v>39300</v>
      </c>
      <c r="I452" s="24">
        <v>2</v>
      </c>
    </row>
    <row r="453" spans="1:9" x14ac:dyDescent="0.4">
      <c r="A453" s="4" t="s">
        <v>463</v>
      </c>
      <c r="B453" s="20" t="s">
        <v>152</v>
      </c>
      <c r="C453" s="4" t="s">
        <v>433</v>
      </c>
      <c r="D453" s="4" t="s">
        <v>141</v>
      </c>
      <c r="E453" s="30">
        <v>40291</v>
      </c>
      <c r="F453" s="21">
        <f t="shared" ca="1" si="7"/>
        <v>8</v>
      </c>
      <c r="G453" s="22" t="s">
        <v>161</v>
      </c>
      <c r="H453" s="23">
        <v>65250</v>
      </c>
      <c r="I453" s="24">
        <v>2</v>
      </c>
    </row>
    <row r="454" spans="1:9" x14ac:dyDescent="0.4">
      <c r="A454" s="4" t="s">
        <v>723</v>
      </c>
      <c r="B454" s="20" t="s">
        <v>155</v>
      </c>
      <c r="C454" s="4" t="s">
        <v>722</v>
      </c>
      <c r="D454" s="4" t="s">
        <v>146</v>
      </c>
      <c r="E454" s="30">
        <v>40091</v>
      </c>
      <c r="F454" s="21">
        <f t="shared" ca="1" si="7"/>
        <v>8</v>
      </c>
      <c r="G454" s="22"/>
      <c r="H454" s="23">
        <v>63290</v>
      </c>
      <c r="I454" s="24">
        <v>5</v>
      </c>
    </row>
    <row r="455" spans="1:9" x14ac:dyDescent="0.4">
      <c r="A455" s="4" t="s">
        <v>282</v>
      </c>
      <c r="B455" s="20" t="s">
        <v>152</v>
      </c>
      <c r="C455" s="4" t="s">
        <v>272</v>
      </c>
      <c r="D455" s="4" t="s">
        <v>146</v>
      </c>
      <c r="E455" s="30">
        <v>38635</v>
      </c>
      <c r="F455" s="21">
        <f t="shared" ca="1" si="7"/>
        <v>12</v>
      </c>
      <c r="G455" s="22"/>
      <c r="H455" s="23">
        <v>61370</v>
      </c>
      <c r="I455" s="24">
        <v>3</v>
      </c>
    </row>
    <row r="456" spans="1:9" x14ac:dyDescent="0.4">
      <c r="A456" s="4" t="s">
        <v>550</v>
      </c>
      <c r="B456" s="20" t="s">
        <v>155</v>
      </c>
      <c r="C456" s="4" t="s">
        <v>543</v>
      </c>
      <c r="D456" s="4" t="s">
        <v>141</v>
      </c>
      <c r="E456" s="30">
        <v>40689</v>
      </c>
      <c r="F456" s="21">
        <f t="shared" ca="1" si="7"/>
        <v>7</v>
      </c>
      <c r="G456" s="22" t="s">
        <v>142</v>
      </c>
      <c r="H456" s="23">
        <v>32600</v>
      </c>
      <c r="I456" s="24">
        <v>5</v>
      </c>
    </row>
    <row r="457" spans="1:9" x14ac:dyDescent="0.4">
      <c r="A457" s="4" t="s">
        <v>652</v>
      </c>
      <c r="B457" s="20" t="s">
        <v>139</v>
      </c>
      <c r="C457" s="4" t="s">
        <v>648</v>
      </c>
      <c r="D457" s="4" t="s">
        <v>141</v>
      </c>
      <c r="E457" s="30">
        <v>39739</v>
      </c>
      <c r="F457" s="21">
        <f t="shared" ca="1" si="7"/>
        <v>9</v>
      </c>
      <c r="G457" s="22" t="s">
        <v>157</v>
      </c>
      <c r="H457" s="23">
        <v>62965</v>
      </c>
      <c r="I457" s="24">
        <v>1</v>
      </c>
    </row>
    <row r="458" spans="1:9" x14ac:dyDescent="0.4">
      <c r="A458" s="4" t="s">
        <v>289</v>
      </c>
      <c r="B458" s="20" t="s">
        <v>139</v>
      </c>
      <c r="C458" s="4" t="s">
        <v>272</v>
      </c>
      <c r="D458" s="4" t="s">
        <v>146</v>
      </c>
      <c r="E458" s="30">
        <v>40831</v>
      </c>
      <c r="F458" s="21">
        <f t="shared" ca="1" si="7"/>
        <v>6</v>
      </c>
      <c r="G458" s="22"/>
      <c r="H458" s="23">
        <v>78520</v>
      </c>
      <c r="I458" s="24">
        <v>4</v>
      </c>
    </row>
    <row r="459" spans="1:9" x14ac:dyDescent="0.4">
      <c r="A459" s="4" t="s">
        <v>594</v>
      </c>
      <c r="B459" s="20" t="s">
        <v>155</v>
      </c>
      <c r="C459" s="4" t="s">
        <v>560</v>
      </c>
      <c r="D459" s="4" t="s">
        <v>146</v>
      </c>
      <c r="E459" s="30">
        <v>41708</v>
      </c>
      <c r="F459" s="21">
        <f t="shared" ca="1" si="7"/>
        <v>4</v>
      </c>
      <c r="G459" s="22"/>
      <c r="H459" s="23">
        <v>79380</v>
      </c>
      <c r="I459" s="24">
        <v>1</v>
      </c>
    </row>
    <row r="460" spans="1:9" x14ac:dyDescent="0.4">
      <c r="A460" s="4" t="s">
        <v>265</v>
      </c>
      <c r="B460" s="20" t="s">
        <v>155</v>
      </c>
      <c r="C460" s="4" t="s">
        <v>263</v>
      </c>
      <c r="D460" s="4" t="s">
        <v>141</v>
      </c>
      <c r="E460" s="30">
        <v>41691</v>
      </c>
      <c r="F460" s="21">
        <f t="shared" ca="1" si="7"/>
        <v>4</v>
      </c>
      <c r="G460" s="22" t="s">
        <v>142</v>
      </c>
      <c r="H460" s="23">
        <v>89140</v>
      </c>
      <c r="I460" s="24">
        <v>1</v>
      </c>
    </row>
    <row r="461" spans="1:9" x14ac:dyDescent="0.4">
      <c r="A461" s="4" t="s">
        <v>804</v>
      </c>
      <c r="B461" s="20" t="s">
        <v>150</v>
      </c>
      <c r="C461" s="4" t="s">
        <v>722</v>
      </c>
      <c r="D461" s="4" t="s">
        <v>141</v>
      </c>
      <c r="E461" s="30">
        <v>42227</v>
      </c>
      <c r="F461" s="21">
        <f t="shared" ca="1" si="7"/>
        <v>2</v>
      </c>
      <c r="G461" s="22" t="s">
        <v>151</v>
      </c>
      <c r="H461" s="23">
        <v>32160</v>
      </c>
      <c r="I461" s="24">
        <v>3</v>
      </c>
    </row>
    <row r="462" spans="1:9" x14ac:dyDescent="0.4">
      <c r="A462" s="4" t="s">
        <v>308</v>
      </c>
      <c r="B462" s="20" t="s">
        <v>148</v>
      </c>
      <c r="C462" s="4" t="s">
        <v>272</v>
      </c>
      <c r="D462" s="4" t="s">
        <v>146</v>
      </c>
      <c r="E462" s="30">
        <v>38327</v>
      </c>
      <c r="F462" s="21">
        <f t="shared" ca="1" si="7"/>
        <v>13</v>
      </c>
      <c r="G462" s="22"/>
      <c r="H462" s="23">
        <v>52770</v>
      </c>
      <c r="I462" s="24">
        <v>2</v>
      </c>
    </row>
    <row r="463" spans="1:9" x14ac:dyDescent="0.4">
      <c r="A463" s="4" t="s">
        <v>52</v>
      </c>
      <c r="B463" s="20" t="s">
        <v>139</v>
      </c>
      <c r="C463" s="4" t="s">
        <v>153</v>
      </c>
      <c r="D463" s="4" t="s">
        <v>146</v>
      </c>
      <c r="E463" s="30">
        <v>37778</v>
      </c>
      <c r="F463" s="21">
        <f t="shared" ca="1" si="7"/>
        <v>15</v>
      </c>
      <c r="G463" s="22"/>
      <c r="H463" s="23">
        <v>76690</v>
      </c>
      <c r="I463" s="24">
        <v>3</v>
      </c>
    </row>
    <row r="464" spans="1:9" x14ac:dyDescent="0.4">
      <c r="A464" s="4" t="s">
        <v>746</v>
      </c>
      <c r="B464" s="20" t="s">
        <v>155</v>
      </c>
      <c r="C464" s="4" t="s">
        <v>722</v>
      </c>
      <c r="D464" s="4" t="s">
        <v>141</v>
      </c>
      <c r="E464" s="30">
        <v>40540</v>
      </c>
      <c r="F464" s="21">
        <f t="shared" ca="1" si="7"/>
        <v>7</v>
      </c>
      <c r="G464" s="22" t="s">
        <v>161</v>
      </c>
      <c r="H464" s="23">
        <v>73850</v>
      </c>
      <c r="I464" s="24">
        <v>2</v>
      </c>
    </row>
    <row r="465" spans="1:9" x14ac:dyDescent="0.4">
      <c r="A465" s="4" t="s">
        <v>690</v>
      </c>
      <c r="B465" s="20" t="s">
        <v>139</v>
      </c>
      <c r="C465" s="4" t="s">
        <v>648</v>
      </c>
      <c r="D465" s="4" t="s">
        <v>141</v>
      </c>
      <c r="E465" s="30">
        <v>37361</v>
      </c>
      <c r="F465" s="21">
        <f t="shared" ca="1" si="7"/>
        <v>16</v>
      </c>
      <c r="G465" s="22" t="s">
        <v>161</v>
      </c>
      <c r="H465" s="23">
        <v>67020</v>
      </c>
      <c r="I465" s="24">
        <v>1</v>
      </c>
    </row>
    <row r="466" spans="1:9" x14ac:dyDescent="0.4">
      <c r="A466" s="4" t="s">
        <v>513</v>
      </c>
      <c r="B466" s="20" t="s">
        <v>155</v>
      </c>
      <c r="C466" s="4" t="s">
        <v>498</v>
      </c>
      <c r="D466" s="4" t="s">
        <v>141</v>
      </c>
      <c r="E466" s="30">
        <v>36970</v>
      </c>
      <c r="F466" s="21">
        <f t="shared" ca="1" si="7"/>
        <v>17</v>
      </c>
      <c r="G466" s="22" t="s">
        <v>142</v>
      </c>
      <c r="H466" s="23">
        <v>74530</v>
      </c>
      <c r="I466" s="24">
        <v>5</v>
      </c>
    </row>
    <row r="467" spans="1:9" x14ac:dyDescent="0.4">
      <c r="A467" s="4" t="s">
        <v>357</v>
      </c>
      <c r="B467" s="20" t="s">
        <v>152</v>
      </c>
      <c r="C467" s="4" t="s">
        <v>272</v>
      </c>
      <c r="D467" s="4" t="s">
        <v>146</v>
      </c>
      <c r="E467" s="30">
        <v>40604</v>
      </c>
      <c r="F467" s="21">
        <f t="shared" ca="1" si="7"/>
        <v>7</v>
      </c>
      <c r="G467" s="22"/>
      <c r="H467" s="23">
        <v>40940</v>
      </c>
      <c r="I467" s="24">
        <v>2</v>
      </c>
    </row>
    <row r="468" spans="1:9" x14ac:dyDescent="0.4">
      <c r="A468" s="4" t="s">
        <v>776</v>
      </c>
      <c r="B468" s="20" t="s">
        <v>150</v>
      </c>
      <c r="C468" s="4" t="s">
        <v>722</v>
      </c>
      <c r="D468" s="4" t="s">
        <v>146</v>
      </c>
      <c r="E468" s="30">
        <v>38454</v>
      </c>
      <c r="F468" s="21">
        <f t="shared" ca="1" si="7"/>
        <v>13</v>
      </c>
      <c r="G468" s="22"/>
      <c r="H468" s="23">
        <v>49090</v>
      </c>
      <c r="I468" s="24">
        <v>4</v>
      </c>
    </row>
    <row r="469" spans="1:9" x14ac:dyDescent="0.4">
      <c r="A469" s="4" t="s">
        <v>805</v>
      </c>
      <c r="B469" s="20" t="s">
        <v>152</v>
      </c>
      <c r="C469" s="4" t="s">
        <v>722</v>
      </c>
      <c r="D469" s="4" t="s">
        <v>141</v>
      </c>
      <c r="E469" s="30">
        <v>40400</v>
      </c>
      <c r="F469" s="21">
        <f t="shared" ca="1" si="7"/>
        <v>7</v>
      </c>
      <c r="G469" s="22" t="s">
        <v>161</v>
      </c>
      <c r="H469" s="23">
        <v>87220</v>
      </c>
      <c r="I469" s="24">
        <v>1</v>
      </c>
    </row>
    <row r="470" spans="1:9" x14ac:dyDescent="0.4">
      <c r="A470" s="4" t="s">
        <v>794</v>
      </c>
      <c r="B470" s="20" t="s">
        <v>155</v>
      </c>
      <c r="C470" s="4" t="s">
        <v>722</v>
      </c>
      <c r="D470" s="4" t="s">
        <v>141</v>
      </c>
      <c r="E470" s="30">
        <v>41478</v>
      </c>
      <c r="F470" s="21">
        <f t="shared" ca="1" si="7"/>
        <v>5</v>
      </c>
      <c r="G470" s="22" t="s">
        <v>142</v>
      </c>
      <c r="H470" s="23">
        <v>27130</v>
      </c>
      <c r="I470" s="24">
        <v>5</v>
      </c>
    </row>
    <row r="471" spans="1:9" x14ac:dyDescent="0.4">
      <c r="A471" s="4" t="s">
        <v>347</v>
      </c>
      <c r="B471" s="20" t="s">
        <v>148</v>
      </c>
      <c r="C471" s="4" t="s">
        <v>272</v>
      </c>
      <c r="D471" s="4" t="s">
        <v>141</v>
      </c>
      <c r="E471" s="30">
        <v>39879</v>
      </c>
      <c r="F471" s="21">
        <f t="shared" ca="1" si="7"/>
        <v>9</v>
      </c>
      <c r="G471" s="22" t="s">
        <v>161</v>
      </c>
      <c r="H471" s="23">
        <v>61150</v>
      </c>
      <c r="I471" s="24">
        <v>2</v>
      </c>
    </row>
    <row r="472" spans="1:9" x14ac:dyDescent="0.4">
      <c r="A472" s="4" t="s">
        <v>249</v>
      </c>
      <c r="B472" s="20" t="s">
        <v>148</v>
      </c>
      <c r="C472" s="4" t="s">
        <v>224</v>
      </c>
      <c r="D472" s="4" t="s">
        <v>141</v>
      </c>
      <c r="E472" s="30">
        <v>36990</v>
      </c>
      <c r="F472" s="21">
        <f t="shared" ca="1" si="7"/>
        <v>17</v>
      </c>
      <c r="G472" s="22" t="s">
        <v>145</v>
      </c>
      <c r="H472" s="23">
        <v>71010</v>
      </c>
      <c r="I472" s="24">
        <v>5</v>
      </c>
    </row>
    <row r="473" spans="1:9" x14ac:dyDescent="0.4">
      <c r="A473" s="4" t="s">
        <v>504</v>
      </c>
      <c r="B473" s="20" t="s">
        <v>160</v>
      </c>
      <c r="C473" s="4" t="s">
        <v>498</v>
      </c>
      <c r="D473" s="4" t="s">
        <v>141</v>
      </c>
      <c r="E473" s="30">
        <v>41247</v>
      </c>
      <c r="F473" s="21">
        <f t="shared" ca="1" si="7"/>
        <v>5</v>
      </c>
      <c r="G473" s="22" t="s">
        <v>161</v>
      </c>
      <c r="H473" s="23">
        <v>63080</v>
      </c>
      <c r="I473" s="24">
        <v>5</v>
      </c>
    </row>
    <row r="474" spans="1:9" x14ac:dyDescent="0.4">
      <c r="A474" s="4" t="s">
        <v>427</v>
      </c>
      <c r="B474" s="20" t="s">
        <v>150</v>
      </c>
      <c r="C474" s="4" t="s">
        <v>425</v>
      </c>
      <c r="D474" s="4" t="s">
        <v>141</v>
      </c>
      <c r="E474" s="30">
        <v>41314</v>
      </c>
      <c r="F474" s="21">
        <f t="shared" ca="1" si="7"/>
        <v>5</v>
      </c>
      <c r="G474" s="22" t="s">
        <v>161</v>
      </c>
      <c r="H474" s="23">
        <v>27250</v>
      </c>
      <c r="I474" s="24">
        <v>5</v>
      </c>
    </row>
    <row r="475" spans="1:9" x14ac:dyDescent="0.4">
      <c r="A475" s="4" t="s">
        <v>678</v>
      </c>
      <c r="B475" s="20" t="s">
        <v>152</v>
      </c>
      <c r="C475" s="4" t="s">
        <v>648</v>
      </c>
      <c r="D475" s="4" t="s">
        <v>141</v>
      </c>
      <c r="E475" s="30">
        <v>40184</v>
      </c>
      <c r="F475" s="21">
        <f t="shared" ca="1" si="7"/>
        <v>8</v>
      </c>
      <c r="G475" s="22" t="s">
        <v>145</v>
      </c>
      <c r="H475" s="23">
        <v>82700</v>
      </c>
      <c r="I475" s="24">
        <v>3</v>
      </c>
    </row>
    <row r="476" spans="1:9" x14ac:dyDescent="0.4">
      <c r="A476" s="4" t="s">
        <v>755</v>
      </c>
      <c r="B476" s="20" t="s">
        <v>155</v>
      </c>
      <c r="C476" s="4" t="s">
        <v>722</v>
      </c>
      <c r="D476" s="4" t="s">
        <v>141</v>
      </c>
      <c r="E476" s="30">
        <v>41681</v>
      </c>
      <c r="F476" s="21">
        <f t="shared" ca="1" si="7"/>
        <v>4</v>
      </c>
      <c r="G476" s="22" t="s">
        <v>157</v>
      </c>
      <c r="H476" s="23">
        <v>40260</v>
      </c>
      <c r="I476" s="24">
        <v>5</v>
      </c>
    </row>
    <row r="477" spans="1:9" x14ac:dyDescent="0.4">
      <c r="A477" s="4" t="s">
        <v>483</v>
      </c>
      <c r="B477" s="20" t="s">
        <v>155</v>
      </c>
      <c r="C477" s="4" t="s">
        <v>433</v>
      </c>
      <c r="D477" s="4" t="s">
        <v>146</v>
      </c>
      <c r="E477" s="30">
        <v>40064</v>
      </c>
      <c r="F477" s="21">
        <f t="shared" ca="1" si="7"/>
        <v>8</v>
      </c>
      <c r="G477" s="22"/>
      <c r="H477" s="23">
        <v>77930</v>
      </c>
      <c r="I477" s="24">
        <v>5</v>
      </c>
    </row>
    <row r="478" spans="1:9" x14ac:dyDescent="0.4">
      <c r="A478" s="4" t="s">
        <v>591</v>
      </c>
      <c r="B478" s="20" t="s">
        <v>155</v>
      </c>
      <c r="C478" s="4" t="s">
        <v>560</v>
      </c>
      <c r="D478" s="4" t="s">
        <v>141</v>
      </c>
      <c r="E478" s="30">
        <v>37674</v>
      </c>
      <c r="F478" s="21">
        <f t="shared" ca="1" si="7"/>
        <v>15</v>
      </c>
      <c r="G478" s="22" t="s">
        <v>157</v>
      </c>
      <c r="H478" s="23">
        <v>48330</v>
      </c>
      <c r="I478" s="24">
        <v>1</v>
      </c>
    </row>
    <row r="479" spans="1:9" x14ac:dyDescent="0.4">
      <c r="A479" s="4" t="s">
        <v>323</v>
      </c>
      <c r="B479" s="20" t="s">
        <v>155</v>
      </c>
      <c r="C479" s="4" t="s">
        <v>272</v>
      </c>
      <c r="D479" s="4" t="s">
        <v>146</v>
      </c>
      <c r="E479" s="30">
        <v>37638</v>
      </c>
      <c r="F479" s="21">
        <f t="shared" ca="1" si="7"/>
        <v>15</v>
      </c>
      <c r="G479" s="22"/>
      <c r="H479" s="23">
        <v>57600</v>
      </c>
      <c r="I479" s="24">
        <v>3</v>
      </c>
    </row>
    <row r="480" spans="1:9" x14ac:dyDescent="0.4">
      <c r="A480" s="4" t="s">
        <v>233</v>
      </c>
      <c r="B480" s="20" t="s">
        <v>152</v>
      </c>
      <c r="C480" s="4" t="s">
        <v>224</v>
      </c>
      <c r="D480" s="4" t="s">
        <v>141</v>
      </c>
      <c r="E480" s="30">
        <v>39789</v>
      </c>
      <c r="F480" s="21">
        <f t="shared" ca="1" si="7"/>
        <v>9</v>
      </c>
      <c r="G480" s="22" t="s">
        <v>161</v>
      </c>
      <c r="H480" s="23">
        <v>37750</v>
      </c>
      <c r="I480" s="24">
        <v>5</v>
      </c>
    </row>
    <row r="481" spans="1:9" x14ac:dyDescent="0.4">
      <c r="A481" s="4" t="s">
        <v>632</v>
      </c>
      <c r="B481" s="20" t="s">
        <v>152</v>
      </c>
      <c r="C481" s="4" t="s">
        <v>560</v>
      </c>
      <c r="D481" s="4" t="s">
        <v>141</v>
      </c>
      <c r="E481" s="30">
        <v>40363</v>
      </c>
      <c r="F481" s="21">
        <f t="shared" ca="1" si="7"/>
        <v>8</v>
      </c>
      <c r="G481" s="22" t="s">
        <v>145</v>
      </c>
      <c r="H481" s="23">
        <v>42020</v>
      </c>
      <c r="I481" s="24">
        <v>5</v>
      </c>
    </row>
    <row r="482" spans="1:9" x14ac:dyDescent="0.4">
      <c r="A482" s="4" t="s">
        <v>587</v>
      </c>
      <c r="B482" s="20" t="s">
        <v>155</v>
      </c>
      <c r="C482" s="4" t="s">
        <v>560</v>
      </c>
      <c r="D482" s="4" t="s">
        <v>146</v>
      </c>
      <c r="E482" s="30">
        <v>40593</v>
      </c>
      <c r="F482" s="21">
        <f t="shared" ca="1" si="7"/>
        <v>7</v>
      </c>
      <c r="G482" s="22"/>
      <c r="H482" s="23">
        <v>56650</v>
      </c>
      <c r="I482" s="24">
        <v>1</v>
      </c>
    </row>
    <row r="483" spans="1:9" x14ac:dyDescent="0.4">
      <c r="A483" s="4" t="s">
        <v>334</v>
      </c>
      <c r="B483" s="20" t="s">
        <v>155</v>
      </c>
      <c r="C483" s="4" t="s">
        <v>272</v>
      </c>
      <c r="D483" s="4" t="s">
        <v>141</v>
      </c>
      <c r="E483" s="30">
        <v>41302</v>
      </c>
      <c r="F483" s="21">
        <f t="shared" ca="1" si="7"/>
        <v>5</v>
      </c>
      <c r="G483" s="22" t="s">
        <v>161</v>
      </c>
      <c r="H483" s="23">
        <v>44270</v>
      </c>
      <c r="I483" s="24">
        <v>2</v>
      </c>
    </row>
    <row r="484" spans="1:9" x14ac:dyDescent="0.4">
      <c r="A484" s="4" t="s">
        <v>593</v>
      </c>
      <c r="B484" s="20" t="s">
        <v>150</v>
      </c>
      <c r="C484" s="4" t="s">
        <v>560</v>
      </c>
      <c r="D484" s="4" t="s">
        <v>141</v>
      </c>
      <c r="E484" s="30">
        <v>40218</v>
      </c>
      <c r="F484" s="21">
        <f t="shared" ca="1" si="7"/>
        <v>8</v>
      </c>
      <c r="G484" s="22" t="s">
        <v>142</v>
      </c>
      <c r="H484" s="23">
        <v>73830</v>
      </c>
      <c r="I484" s="24">
        <v>2</v>
      </c>
    </row>
    <row r="485" spans="1:9" x14ac:dyDescent="0.4">
      <c r="A485" s="4" t="s">
        <v>762</v>
      </c>
      <c r="B485" s="20" t="s">
        <v>155</v>
      </c>
      <c r="C485" s="4" t="s">
        <v>722</v>
      </c>
      <c r="D485" s="4" t="s">
        <v>141</v>
      </c>
      <c r="E485" s="30">
        <v>37331</v>
      </c>
      <c r="F485" s="21">
        <f t="shared" ca="1" si="7"/>
        <v>16</v>
      </c>
      <c r="G485" s="22" t="s">
        <v>157</v>
      </c>
      <c r="H485" s="23">
        <v>61850</v>
      </c>
      <c r="I485" s="24">
        <v>2</v>
      </c>
    </row>
    <row r="486" spans="1:9" x14ac:dyDescent="0.4">
      <c r="A486" s="4" t="s">
        <v>67</v>
      </c>
      <c r="B486" s="20" t="s">
        <v>152</v>
      </c>
      <c r="C486" s="4" t="s">
        <v>164</v>
      </c>
      <c r="D486" s="4" t="s">
        <v>141</v>
      </c>
      <c r="E486" s="30">
        <v>38009</v>
      </c>
      <c r="F486" s="21">
        <f t="shared" ca="1" si="7"/>
        <v>14</v>
      </c>
      <c r="G486" s="22" t="s">
        <v>142</v>
      </c>
      <c r="H486" s="23">
        <v>27180</v>
      </c>
      <c r="I486" s="24">
        <v>4</v>
      </c>
    </row>
    <row r="487" spans="1:9" x14ac:dyDescent="0.4">
      <c r="A487" s="4" t="s">
        <v>230</v>
      </c>
      <c r="B487" s="20" t="s">
        <v>155</v>
      </c>
      <c r="C487" s="4" t="s">
        <v>224</v>
      </c>
      <c r="D487" s="4" t="s">
        <v>146</v>
      </c>
      <c r="E487" s="30">
        <v>41237</v>
      </c>
      <c r="F487" s="21">
        <f t="shared" ca="1" si="7"/>
        <v>5</v>
      </c>
      <c r="G487" s="22"/>
      <c r="H487" s="23">
        <v>45830</v>
      </c>
      <c r="I487" s="24">
        <v>4</v>
      </c>
    </row>
    <row r="488" spans="1:9" x14ac:dyDescent="0.4">
      <c r="A488" s="4" t="s">
        <v>485</v>
      </c>
      <c r="B488" s="20" t="s">
        <v>155</v>
      </c>
      <c r="C488" s="4" t="s">
        <v>9</v>
      </c>
      <c r="D488" s="4" t="s">
        <v>146</v>
      </c>
      <c r="E488" s="30">
        <v>41373</v>
      </c>
      <c r="F488" s="21">
        <f t="shared" ca="1" si="7"/>
        <v>5</v>
      </c>
      <c r="G488" s="22"/>
      <c r="H488" s="23">
        <v>75100</v>
      </c>
      <c r="I488" s="24">
        <v>4</v>
      </c>
    </row>
    <row r="489" spans="1:9" x14ac:dyDescent="0.4">
      <c r="A489" s="4" t="s">
        <v>471</v>
      </c>
      <c r="B489" s="20" t="s">
        <v>152</v>
      </c>
      <c r="C489" s="4" t="s">
        <v>433</v>
      </c>
      <c r="D489" s="4" t="s">
        <v>146</v>
      </c>
      <c r="E489" s="30">
        <v>39970</v>
      </c>
      <c r="F489" s="21">
        <f t="shared" ca="1" si="7"/>
        <v>9</v>
      </c>
      <c r="G489" s="22"/>
      <c r="H489" s="23">
        <v>63850</v>
      </c>
      <c r="I489" s="24">
        <v>2</v>
      </c>
    </row>
    <row r="490" spans="1:9" x14ac:dyDescent="0.4">
      <c r="A490" s="4" t="s">
        <v>510</v>
      </c>
      <c r="B490" s="20" t="s">
        <v>155</v>
      </c>
      <c r="C490" s="4" t="s">
        <v>498</v>
      </c>
      <c r="D490" s="4" t="s">
        <v>141</v>
      </c>
      <c r="E490" s="30">
        <v>40225</v>
      </c>
      <c r="F490" s="21">
        <f t="shared" ca="1" si="7"/>
        <v>8</v>
      </c>
      <c r="G490" s="22" t="s">
        <v>161</v>
      </c>
      <c r="H490" s="23">
        <v>73030</v>
      </c>
      <c r="I490" s="24">
        <v>5</v>
      </c>
    </row>
    <row r="491" spans="1:9" x14ac:dyDescent="0.4">
      <c r="A491" s="4" t="s">
        <v>383</v>
      </c>
      <c r="B491" s="20" t="s">
        <v>155</v>
      </c>
      <c r="C491" s="4" t="s">
        <v>272</v>
      </c>
      <c r="D491" s="4" t="s">
        <v>141</v>
      </c>
      <c r="E491" s="30">
        <v>39983</v>
      </c>
      <c r="F491" s="21">
        <f t="shared" ca="1" si="7"/>
        <v>9</v>
      </c>
      <c r="G491" s="22" t="s">
        <v>142</v>
      </c>
      <c r="H491" s="23">
        <v>60100</v>
      </c>
      <c r="I491" s="24">
        <v>1</v>
      </c>
    </row>
    <row r="492" spans="1:9" x14ac:dyDescent="0.4">
      <c r="A492" s="4" t="s">
        <v>276</v>
      </c>
      <c r="B492" s="20" t="s">
        <v>155</v>
      </c>
      <c r="C492" s="4" t="s">
        <v>272</v>
      </c>
      <c r="D492" s="4" t="s">
        <v>141</v>
      </c>
      <c r="E492" s="30">
        <v>40107</v>
      </c>
      <c r="F492" s="21">
        <f t="shared" ca="1" si="7"/>
        <v>8</v>
      </c>
      <c r="G492" s="22" t="s">
        <v>161</v>
      </c>
      <c r="H492" s="23">
        <v>45500</v>
      </c>
      <c r="I492" s="24">
        <v>3</v>
      </c>
    </row>
    <row r="493" spans="1:9" x14ac:dyDescent="0.4">
      <c r="A493" s="4" t="s">
        <v>317</v>
      </c>
      <c r="B493" s="20" t="s">
        <v>155</v>
      </c>
      <c r="C493" s="4" t="s">
        <v>272</v>
      </c>
      <c r="D493" s="4" t="s">
        <v>141</v>
      </c>
      <c r="E493" s="30">
        <v>41270</v>
      </c>
      <c r="F493" s="21">
        <f t="shared" ca="1" si="7"/>
        <v>5</v>
      </c>
      <c r="G493" s="22" t="s">
        <v>161</v>
      </c>
      <c r="H493" s="23">
        <v>86260</v>
      </c>
      <c r="I493" s="24">
        <v>3</v>
      </c>
    </row>
    <row r="494" spans="1:9" x14ac:dyDescent="0.4">
      <c r="A494" s="4" t="s">
        <v>389</v>
      </c>
      <c r="B494" s="20" t="s">
        <v>155</v>
      </c>
      <c r="C494" s="4" t="s">
        <v>272</v>
      </c>
      <c r="D494" s="4" t="s">
        <v>141</v>
      </c>
      <c r="E494" s="30">
        <v>38510</v>
      </c>
      <c r="F494" s="21">
        <f t="shared" ca="1" si="7"/>
        <v>13</v>
      </c>
      <c r="G494" s="22" t="s">
        <v>161</v>
      </c>
      <c r="H494" s="23">
        <v>69080</v>
      </c>
      <c r="I494" s="24">
        <v>3</v>
      </c>
    </row>
    <row r="495" spans="1:9" x14ac:dyDescent="0.4">
      <c r="A495" s="4" t="s">
        <v>780</v>
      </c>
      <c r="B495" s="20" t="s">
        <v>139</v>
      </c>
      <c r="C495" s="4" t="s">
        <v>722</v>
      </c>
      <c r="D495" s="4" t="s">
        <v>146</v>
      </c>
      <c r="E495" s="30">
        <v>42126</v>
      </c>
      <c r="F495" s="21">
        <f t="shared" ca="1" si="7"/>
        <v>3</v>
      </c>
      <c r="G495" s="22"/>
      <c r="H495" s="23">
        <v>70300</v>
      </c>
      <c r="I495" s="24">
        <v>3</v>
      </c>
    </row>
    <row r="496" spans="1:9" x14ac:dyDescent="0.4">
      <c r="A496" s="4" t="s">
        <v>642</v>
      </c>
      <c r="B496" s="20" t="s">
        <v>155</v>
      </c>
      <c r="C496" s="4" t="s">
        <v>560</v>
      </c>
      <c r="D496" s="4" t="s">
        <v>146</v>
      </c>
      <c r="E496" s="30">
        <v>42255</v>
      </c>
      <c r="F496" s="21">
        <f t="shared" ca="1" si="7"/>
        <v>2</v>
      </c>
      <c r="G496" s="22"/>
      <c r="H496" s="23">
        <v>44720</v>
      </c>
      <c r="I496" s="24">
        <v>2</v>
      </c>
    </row>
    <row r="497" spans="1:9" x14ac:dyDescent="0.4">
      <c r="A497" s="4" t="s">
        <v>674</v>
      </c>
      <c r="B497" s="20" t="s">
        <v>152</v>
      </c>
      <c r="C497" s="4" t="s">
        <v>648</v>
      </c>
      <c r="D497" s="4" t="s">
        <v>141</v>
      </c>
      <c r="E497" s="30">
        <v>37246</v>
      </c>
      <c r="F497" s="21">
        <f t="shared" ca="1" si="7"/>
        <v>16</v>
      </c>
      <c r="G497" s="22" t="s">
        <v>142</v>
      </c>
      <c r="H497" s="23">
        <v>58410</v>
      </c>
      <c r="I497" s="24">
        <v>5</v>
      </c>
    </row>
    <row r="498" spans="1:9" x14ac:dyDescent="0.4">
      <c r="A498" s="4" t="s">
        <v>590</v>
      </c>
      <c r="B498" s="20" t="s">
        <v>155</v>
      </c>
      <c r="C498" s="4" t="s">
        <v>560</v>
      </c>
      <c r="D498" s="4" t="s">
        <v>146</v>
      </c>
      <c r="E498" s="30">
        <v>37298</v>
      </c>
      <c r="F498" s="21">
        <f t="shared" ca="1" si="7"/>
        <v>16</v>
      </c>
      <c r="G498" s="22"/>
      <c r="H498" s="23">
        <v>57990</v>
      </c>
      <c r="I498" s="24">
        <v>5</v>
      </c>
    </row>
    <row r="499" spans="1:9" x14ac:dyDescent="0.4">
      <c r="A499" s="4" t="s">
        <v>730</v>
      </c>
      <c r="B499" s="20" t="s">
        <v>152</v>
      </c>
      <c r="C499" s="4" t="s">
        <v>722</v>
      </c>
      <c r="D499" s="4" t="s">
        <v>141</v>
      </c>
      <c r="E499" s="30">
        <v>41569</v>
      </c>
      <c r="F499" s="21">
        <f t="shared" ca="1" si="7"/>
        <v>4</v>
      </c>
      <c r="G499" s="22" t="s">
        <v>142</v>
      </c>
      <c r="H499" s="23">
        <v>46390</v>
      </c>
      <c r="I499" s="24">
        <v>5</v>
      </c>
    </row>
    <row r="500" spans="1:9" x14ac:dyDescent="0.4">
      <c r="A500" s="4" t="s">
        <v>460</v>
      </c>
      <c r="B500" s="20" t="s">
        <v>139</v>
      </c>
      <c r="C500" s="4" t="s">
        <v>433</v>
      </c>
      <c r="D500" s="4" t="s">
        <v>141</v>
      </c>
      <c r="E500" s="30">
        <v>41334</v>
      </c>
      <c r="F500" s="21">
        <f t="shared" ca="1" si="7"/>
        <v>5</v>
      </c>
      <c r="G500" s="22" t="s">
        <v>151</v>
      </c>
      <c r="H500" s="23">
        <v>70480</v>
      </c>
      <c r="I500" s="24">
        <v>4</v>
      </c>
    </row>
    <row r="501" spans="1:9" x14ac:dyDescent="0.4">
      <c r="A501" s="4" t="s">
        <v>46</v>
      </c>
      <c r="B501" s="20" t="s">
        <v>155</v>
      </c>
      <c r="C501" s="4" t="s">
        <v>153</v>
      </c>
      <c r="D501" s="4" t="s">
        <v>146</v>
      </c>
      <c r="E501" s="30">
        <v>40190</v>
      </c>
      <c r="F501" s="21">
        <f t="shared" ca="1" si="7"/>
        <v>8</v>
      </c>
      <c r="G501" s="22"/>
      <c r="H501" s="23">
        <v>66580</v>
      </c>
      <c r="I501" s="24">
        <v>5</v>
      </c>
    </row>
    <row r="502" spans="1:9" x14ac:dyDescent="0.4">
      <c r="A502" s="4" t="s">
        <v>377</v>
      </c>
      <c r="B502" s="20" t="s">
        <v>155</v>
      </c>
      <c r="C502" s="4" t="s">
        <v>272</v>
      </c>
      <c r="D502" s="4" t="s">
        <v>141</v>
      </c>
      <c r="E502" s="30">
        <v>37010</v>
      </c>
      <c r="F502" s="21">
        <f t="shared" ca="1" si="7"/>
        <v>17</v>
      </c>
      <c r="G502" s="22" t="s">
        <v>142</v>
      </c>
      <c r="H502" s="23">
        <v>75120</v>
      </c>
      <c r="I502" s="24">
        <v>5</v>
      </c>
    </row>
    <row r="503" spans="1:9" x14ac:dyDescent="0.4">
      <c r="A503" s="4" t="s">
        <v>71</v>
      </c>
      <c r="B503" s="20" t="s">
        <v>139</v>
      </c>
      <c r="C503" s="4" t="s">
        <v>164</v>
      </c>
      <c r="D503" s="4" t="s">
        <v>141</v>
      </c>
      <c r="E503" s="30">
        <v>41293</v>
      </c>
      <c r="F503" s="21">
        <f t="shared" ca="1" si="7"/>
        <v>5</v>
      </c>
      <c r="G503" s="22" t="s">
        <v>142</v>
      </c>
      <c r="H503" s="23">
        <v>23280</v>
      </c>
      <c r="I503" s="24">
        <v>1</v>
      </c>
    </row>
    <row r="504" spans="1:9" x14ac:dyDescent="0.4">
      <c r="A504" s="4" t="s">
        <v>446</v>
      </c>
      <c r="B504" s="20" t="s">
        <v>150</v>
      </c>
      <c r="C504" s="4" t="s">
        <v>433</v>
      </c>
      <c r="D504" s="4" t="s">
        <v>146</v>
      </c>
      <c r="E504" s="30">
        <v>39806</v>
      </c>
      <c r="F504" s="21">
        <f t="shared" ca="1" si="7"/>
        <v>9</v>
      </c>
      <c r="G504" s="22"/>
      <c r="H504" s="23">
        <v>53870</v>
      </c>
      <c r="I504" s="24">
        <v>2</v>
      </c>
    </row>
    <row r="505" spans="1:9" x14ac:dyDescent="0.4">
      <c r="A505" s="4" t="s">
        <v>494</v>
      </c>
      <c r="B505" s="20" t="s">
        <v>139</v>
      </c>
      <c r="C505" s="4" t="s">
        <v>218</v>
      </c>
      <c r="D505" s="4" t="s">
        <v>146</v>
      </c>
      <c r="E505" s="30">
        <v>40523</v>
      </c>
      <c r="F505" s="21">
        <f t="shared" ca="1" si="7"/>
        <v>7</v>
      </c>
      <c r="G505" s="22"/>
      <c r="H505" s="23">
        <v>71700</v>
      </c>
      <c r="I505" s="24">
        <v>2</v>
      </c>
    </row>
    <row r="506" spans="1:9" x14ac:dyDescent="0.4">
      <c r="A506" s="4" t="s">
        <v>668</v>
      </c>
      <c r="B506" s="20" t="s">
        <v>148</v>
      </c>
      <c r="C506" s="4" t="s">
        <v>648</v>
      </c>
      <c r="D506" s="4" t="s">
        <v>146</v>
      </c>
      <c r="E506" s="30">
        <v>39028</v>
      </c>
      <c r="F506" s="21">
        <f t="shared" ca="1" si="7"/>
        <v>11</v>
      </c>
      <c r="G506" s="22"/>
      <c r="H506" s="23">
        <v>64590</v>
      </c>
      <c r="I506" s="24">
        <v>1</v>
      </c>
    </row>
    <row r="507" spans="1:9" x14ac:dyDescent="0.4">
      <c r="A507" s="4" t="s">
        <v>760</v>
      </c>
      <c r="B507" s="20" t="s">
        <v>160</v>
      </c>
      <c r="C507" s="4" t="s">
        <v>722</v>
      </c>
      <c r="D507" s="4" t="s">
        <v>146</v>
      </c>
      <c r="E507" s="30">
        <v>40249</v>
      </c>
      <c r="F507" s="21">
        <f t="shared" ca="1" si="7"/>
        <v>8</v>
      </c>
      <c r="G507" s="22"/>
      <c r="H507" s="23">
        <v>78590</v>
      </c>
      <c r="I507" s="24">
        <v>1</v>
      </c>
    </row>
    <row r="508" spans="1:9" x14ac:dyDescent="0.4">
      <c r="A508" s="4" t="s">
        <v>309</v>
      </c>
      <c r="B508" s="20" t="s">
        <v>155</v>
      </c>
      <c r="C508" s="4" t="s">
        <v>272</v>
      </c>
      <c r="D508" s="4" t="s">
        <v>141</v>
      </c>
      <c r="E508" s="30">
        <v>38332</v>
      </c>
      <c r="F508" s="21">
        <f t="shared" ca="1" si="7"/>
        <v>13</v>
      </c>
      <c r="G508" s="22" t="s">
        <v>161</v>
      </c>
      <c r="H508" s="23">
        <v>62750</v>
      </c>
      <c r="I508" s="24">
        <v>3</v>
      </c>
    </row>
    <row r="509" spans="1:9" x14ac:dyDescent="0.4">
      <c r="A509" s="4" t="s">
        <v>182</v>
      </c>
      <c r="B509" s="20" t="s">
        <v>152</v>
      </c>
      <c r="C509" s="4" t="s">
        <v>828</v>
      </c>
      <c r="D509" s="4" t="s">
        <v>146</v>
      </c>
      <c r="E509" s="30">
        <v>41254</v>
      </c>
      <c r="F509" s="21">
        <f t="shared" ca="1" si="7"/>
        <v>5</v>
      </c>
      <c r="G509" s="22"/>
      <c r="H509" s="23">
        <v>59350</v>
      </c>
      <c r="I509" s="24">
        <v>5</v>
      </c>
    </row>
    <row r="510" spans="1:9" x14ac:dyDescent="0.4">
      <c r="A510" s="4" t="s">
        <v>84</v>
      </c>
      <c r="B510" s="20" t="s">
        <v>152</v>
      </c>
      <c r="C510" s="4" t="s">
        <v>164</v>
      </c>
      <c r="D510" s="4" t="s">
        <v>146</v>
      </c>
      <c r="E510" s="30">
        <v>41369</v>
      </c>
      <c r="F510" s="21">
        <f t="shared" ca="1" si="7"/>
        <v>5</v>
      </c>
      <c r="G510" s="22"/>
      <c r="H510" s="23">
        <v>89310</v>
      </c>
      <c r="I510" s="24">
        <v>5</v>
      </c>
    </row>
    <row r="511" spans="1:9" x14ac:dyDescent="0.4">
      <c r="A511" s="4" t="s">
        <v>660</v>
      </c>
      <c r="B511" s="20" t="s">
        <v>139</v>
      </c>
      <c r="C511" s="4" t="s">
        <v>648</v>
      </c>
      <c r="D511" s="4" t="s">
        <v>141</v>
      </c>
      <c r="E511" s="30">
        <v>40124</v>
      </c>
      <c r="F511" s="21">
        <f t="shared" ca="1" si="7"/>
        <v>8</v>
      </c>
      <c r="G511" s="22" t="s">
        <v>142</v>
      </c>
      <c r="H511" s="23">
        <v>54270</v>
      </c>
      <c r="I511" s="24">
        <v>3</v>
      </c>
    </row>
    <row r="512" spans="1:9" x14ac:dyDescent="0.4">
      <c r="A512" s="4" t="s">
        <v>349</v>
      </c>
      <c r="B512" s="20" t="s">
        <v>152</v>
      </c>
      <c r="C512" s="4" t="s">
        <v>272</v>
      </c>
      <c r="D512" s="4" t="s">
        <v>141</v>
      </c>
      <c r="E512" s="30">
        <v>37319</v>
      </c>
      <c r="F512" s="21">
        <f t="shared" ca="1" si="7"/>
        <v>16</v>
      </c>
      <c r="G512" s="22" t="s">
        <v>161</v>
      </c>
      <c r="H512" s="23">
        <v>68750</v>
      </c>
      <c r="I512" s="24">
        <v>1</v>
      </c>
    </row>
    <row r="513" spans="1:9" x14ac:dyDescent="0.4">
      <c r="A513" s="4" t="s">
        <v>364</v>
      </c>
      <c r="B513" s="20" t="s">
        <v>152</v>
      </c>
      <c r="C513" s="4" t="s">
        <v>272</v>
      </c>
      <c r="D513" s="4" t="s">
        <v>141</v>
      </c>
      <c r="E513" s="30">
        <v>40265</v>
      </c>
      <c r="F513" s="21">
        <f t="shared" ca="1" si="7"/>
        <v>8</v>
      </c>
      <c r="G513" s="22" t="s">
        <v>145</v>
      </c>
      <c r="H513" s="23">
        <v>63070</v>
      </c>
      <c r="I513" s="24">
        <v>1</v>
      </c>
    </row>
    <row r="514" spans="1:9" x14ac:dyDescent="0.4">
      <c r="A514" s="4" t="s">
        <v>501</v>
      </c>
      <c r="B514" s="20" t="s">
        <v>152</v>
      </c>
      <c r="C514" s="4" t="s">
        <v>498</v>
      </c>
      <c r="D514" s="4" t="s">
        <v>141</v>
      </c>
      <c r="E514" s="30">
        <v>41948</v>
      </c>
      <c r="F514" s="21">
        <f t="shared" ref="F514:F577" ca="1" si="8">DATEDIF(E514,TODAY(),"Y")</f>
        <v>3</v>
      </c>
      <c r="G514" s="22" t="s">
        <v>142</v>
      </c>
      <c r="H514" s="23">
        <v>79770</v>
      </c>
      <c r="I514" s="24">
        <v>4</v>
      </c>
    </row>
    <row r="515" spans="1:9" x14ac:dyDescent="0.4">
      <c r="A515" s="4" t="s">
        <v>70</v>
      </c>
      <c r="B515" s="20" t="s">
        <v>155</v>
      </c>
      <c r="C515" s="4" t="s">
        <v>164</v>
      </c>
      <c r="D515" s="4" t="s">
        <v>141</v>
      </c>
      <c r="E515" s="30">
        <v>41275</v>
      </c>
      <c r="F515" s="21">
        <f t="shared" ca="1" si="8"/>
        <v>5</v>
      </c>
      <c r="G515" s="22" t="s">
        <v>145</v>
      </c>
      <c r="H515" s="23">
        <v>38730</v>
      </c>
      <c r="I515" s="24">
        <v>1</v>
      </c>
    </row>
    <row r="516" spans="1:9" x14ac:dyDescent="0.4">
      <c r="A516" s="4" t="s">
        <v>809</v>
      </c>
      <c r="B516" s="20" t="s">
        <v>152</v>
      </c>
      <c r="C516" s="4" t="s">
        <v>722</v>
      </c>
      <c r="D516" s="4" t="s">
        <v>141</v>
      </c>
      <c r="E516" s="30">
        <v>40436</v>
      </c>
      <c r="F516" s="21">
        <f t="shared" ca="1" si="8"/>
        <v>7</v>
      </c>
      <c r="G516" s="22" t="s">
        <v>151</v>
      </c>
      <c r="H516" s="23">
        <v>64780</v>
      </c>
      <c r="I516" s="24">
        <v>5</v>
      </c>
    </row>
    <row r="517" spans="1:9" x14ac:dyDescent="0.4">
      <c r="A517" s="4" t="s">
        <v>48</v>
      </c>
      <c r="B517" s="20" t="s">
        <v>148</v>
      </c>
      <c r="C517" s="4" t="s">
        <v>153</v>
      </c>
      <c r="D517" s="4" t="s">
        <v>141</v>
      </c>
      <c r="E517" s="30">
        <v>38405</v>
      </c>
      <c r="F517" s="21">
        <f t="shared" ca="1" si="8"/>
        <v>13</v>
      </c>
      <c r="G517" s="22" t="s">
        <v>142</v>
      </c>
      <c r="H517" s="23">
        <v>30780</v>
      </c>
      <c r="I517" s="24">
        <v>4</v>
      </c>
    </row>
    <row r="518" spans="1:9" x14ac:dyDescent="0.4">
      <c r="A518" s="4" t="s">
        <v>278</v>
      </c>
      <c r="B518" s="20" t="s">
        <v>148</v>
      </c>
      <c r="C518" s="4" t="s">
        <v>272</v>
      </c>
      <c r="D518" s="4" t="s">
        <v>141</v>
      </c>
      <c r="E518" s="30">
        <v>36802</v>
      </c>
      <c r="F518" s="21">
        <f t="shared" ca="1" si="8"/>
        <v>17</v>
      </c>
      <c r="G518" s="22" t="s">
        <v>142</v>
      </c>
      <c r="H518" s="23">
        <v>78570</v>
      </c>
      <c r="I518" s="24">
        <v>1</v>
      </c>
    </row>
    <row r="519" spans="1:9" x14ac:dyDescent="0.4">
      <c r="A519" s="4" t="s">
        <v>536</v>
      </c>
      <c r="B519" s="20" t="s">
        <v>152</v>
      </c>
      <c r="C519" s="4" t="s">
        <v>498</v>
      </c>
      <c r="D519" s="4" t="s">
        <v>141</v>
      </c>
      <c r="E519" s="30">
        <v>42234</v>
      </c>
      <c r="F519" s="21">
        <f t="shared" ca="1" si="8"/>
        <v>2</v>
      </c>
      <c r="G519" s="22" t="s">
        <v>145</v>
      </c>
      <c r="H519" s="23">
        <v>68010</v>
      </c>
      <c r="I519" s="24">
        <v>1</v>
      </c>
    </row>
    <row r="520" spans="1:9" x14ac:dyDescent="0.4">
      <c r="A520" s="4" t="s">
        <v>795</v>
      </c>
      <c r="B520" s="20" t="s">
        <v>148</v>
      </c>
      <c r="C520" s="4" t="s">
        <v>722</v>
      </c>
      <c r="D520" s="4" t="s">
        <v>141</v>
      </c>
      <c r="E520" s="30">
        <v>37081</v>
      </c>
      <c r="F520" s="21">
        <f t="shared" ca="1" si="8"/>
        <v>17</v>
      </c>
      <c r="G520" s="22" t="s">
        <v>161</v>
      </c>
      <c r="H520" s="23">
        <v>48410</v>
      </c>
      <c r="I520" s="24">
        <v>5</v>
      </c>
    </row>
    <row r="521" spans="1:9" x14ac:dyDescent="0.4">
      <c r="A521" s="4" t="s">
        <v>58</v>
      </c>
      <c r="B521" s="20" t="s">
        <v>139</v>
      </c>
      <c r="C521" s="4" t="s">
        <v>163</v>
      </c>
      <c r="D521" s="4" t="s">
        <v>141</v>
      </c>
      <c r="E521" s="30">
        <v>37894</v>
      </c>
      <c r="F521" s="21">
        <f t="shared" ca="1" si="8"/>
        <v>14</v>
      </c>
      <c r="G521" s="22" t="s">
        <v>161</v>
      </c>
      <c r="H521" s="23">
        <v>33640</v>
      </c>
      <c r="I521" s="24">
        <v>3</v>
      </c>
    </row>
    <row r="522" spans="1:9" x14ac:dyDescent="0.4">
      <c r="A522" s="4" t="s">
        <v>56</v>
      </c>
      <c r="B522" s="20" t="s">
        <v>150</v>
      </c>
      <c r="C522" s="4" t="s">
        <v>153</v>
      </c>
      <c r="D522" s="4" t="s">
        <v>141</v>
      </c>
      <c r="E522" s="30">
        <v>40070</v>
      </c>
      <c r="F522" s="21">
        <f t="shared" ca="1" si="8"/>
        <v>8</v>
      </c>
      <c r="G522" s="22" t="s">
        <v>151</v>
      </c>
      <c r="H522" s="23">
        <v>37670</v>
      </c>
      <c r="I522" s="24">
        <v>3</v>
      </c>
    </row>
    <row r="523" spans="1:9" x14ac:dyDescent="0.4">
      <c r="A523" s="4" t="s">
        <v>706</v>
      </c>
      <c r="B523" s="20" t="s">
        <v>160</v>
      </c>
      <c r="C523" s="4" t="s">
        <v>648</v>
      </c>
      <c r="D523" s="4" t="s">
        <v>141</v>
      </c>
      <c r="E523" s="30">
        <v>40003</v>
      </c>
      <c r="F523" s="21">
        <f t="shared" ca="1" si="8"/>
        <v>9</v>
      </c>
      <c r="G523" s="22" t="s">
        <v>161</v>
      </c>
      <c r="H523" s="23">
        <v>32120</v>
      </c>
      <c r="I523" s="24">
        <v>1</v>
      </c>
    </row>
    <row r="524" spans="1:9" x14ac:dyDescent="0.4">
      <c r="A524" s="4" t="s">
        <v>251</v>
      </c>
      <c r="B524" s="20" t="s">
        <v>148</v>
      </c>
      <c r="C524" s="4" t="s">
        <v>224</v>
      </c>
      <c r="D524" s="4" t="s">
        <v>146</v>
      </c>
      <c r="E524" s="30">
        <v>41055</v>
      </c>
      <c r="F524" s="21">
        <f t="shared" ca="1" si="8"/>
        <v>6</v>
      </c>
      <c r="G524" s="22"/>
      <c r="H524" s="23">
        <v>56920</v>
      </c>
      <c r="I524" s="24">
        <v>4</v>
      </c>
    </row>
    <row r="525" spans="1:9" x14ac:dyDescent="0.4">
      <c r="A525" s="4" t="s">
        <v>432</v>
      </c>
      <c r="B525" s="20" t="s">
        <v>160</v>
      </c>
      <c r="C525" s="4" t="s">
        <v>433</v>
      </c>
      <c r="D525" s="4" t="s">
        <v>141</v>
      </c>
      <c r="E525" s="30">
        <v>41553</v>
      </c>
      <c r="F525" s="21">
        <f t="shared" ca="1" si="8"/>
        <v>4</v>
      </c>
      <c r="G525" s="22" t="s">
        <v>142</v>
      </c>
      <c r="H525" s="23">
        <v>62740</v>
      </c>
      <c r="I525" s="24">
        <v>4</v>
      </c>
    </row>
    <row r="526" spans="1:9" x14ac:dyDescent="0.4">
      <c r="A526" s="4" t="s">
        <v>393</v>
      </c>
      <c r="B526" s="20" t="s">
        <v>152</v>
      </c>
      <c r="C526" s="4" t="s">
        <v>272</v>
      </c>
      <c r="D526" s="4" t="s">
        <v>146</v>
      </c>
      <c r="E526" s="30">
        <v>41450</v>
      </c>
      <c r="F526" s="21">
        <f t="shared" ca="1" si="8"/>
        <v>5</v>
      </c>
      <c r="G526" s="22"/>
      <c r="H526" s="23">
        <v>88840</v>
      </c>
      <c r="I526" s="24">
        <v>5</v>
      </c>
    </row>
    <row r="527" spans="1:9" x14ac:dyDescent="0.4">
      <c r="A527" s="4" t="s">
        <v>676</v>
      </c>
      <c r="B527" s="20" t="s">
        <v>139</v>
      </c>
      <c r="C527" s="4" t="s">
        <v>648</v>
      </c>
      <c r="D527" s="4" t="s">
        <v>141</v>
      </c>
      <c r="E527" s="30">
        <v>40154</v>
      </c>
      <c r="F527" s="21">
        <f t="shared" ca="1" si="8"/>
        <v>8</v>
      </c>
      <c r="G527" s="22" t="s">
        <v>161</v>
      </c>
      <c r="H527" s="23">
        <v>43600</v>
      </c>
      <c r="I527" s="24">
        <v>5</v>
      </c>
    </row>
    <row r="528" spans="1:9" x14ac:dyDescent="0.4">
      <c r="A528" s="4" t="s">
        <v>535</v>
      </c>
      <c r="B528" s="20" t="s">
        <v>148</v>
      </c>
      <c r="C528" s="4" t="s">
        <v>498</v>
      </c>
      <c r="D528" s="4" t="s">
        <v>146</v>
      </c>
      <c r="E528" s="30">
        <v>41469</v>
      </c>
      <c r="F528" s="21">
        <f t="shared" ca="1" si="8"/>
        <v>5</v>
      </c>
      <c r="G528" s="22"/>
      <c r="H528" s="23">
        <v>39440</v>
      </c>
      <c r="I528" s="24">
        <v>4</v>
      </c>
    </row>
    <row r="529" spans="1:9" x14ac:dyDescent="0.4">
      <c r="A529" s="4" t="s">
        <v>456</v>
      </c>
      <c r="B529" s="20" t="s">
        <v>148</v>
      </c>
      <c r="C529" s="4" t="s">
        <v>433</v>
      </c>
      <c r="D529" s="4" t="s">
        <v>146</v>
      </c>
      <c r="E529" s="30">
        <v>40593</v>
      </c>
      <c r="F529" s="21">
        <f t="shared" ca="1" si="8"/>
        <v>7</v>
      </c>
      <c r="G529" s="22"/>
      <c r="H529" s="23">
        <v>57520</v>
      </c>
      <c r="I529" s="24">
        <v>3</v>
      </c>
    </row>
    <row r="530" spans="1:9" x14ac:dyDescent="0.4">
      <c r="A530" s="4" t="s">
        <v>69</v>
      </c>
      <c r="B530" s="20" t="s">
        <v>160</v>
      </c>
      <c r="C530" s="4" t="s">
        <v>164</v>
      </c>
      <c r="D530" s="4" t="s">
        <v>146</v>
      </c>
      <c r="E530" s="30">
        <v>40923</v>
      </c>
      <c r="F530" s="21">
        <f t="shared" ca="1" si="8"/>
        <v>6</v>
      </c>
      <c r="G530" s="22"/>
      <c r="H530" s="23">
        <v>25790</v>
      </c>
      <c r="I530" s="24">
        <v>3</v>
      </c>
    </row>
    <row r="531" spans="1:9" x14ac:dyDescent="0.4">
      <c r="A531" s="4" t="s">
        <v>611</v>
      </c>
      <c r="B531" s="20" t="s">
        <v>155</v>
      </c>
      <c r="C531" s="4" t="s">
        <v>560</v>
      </c>
      <c r="D531" s="4" t="s">
        <v>141</v>
      </c>
      <c r="E531" s="30">
        <v>37394</v>
      </c>
      <c r="F531" s="21">
        <f t="shared" ca="1" si="8"/>
        <v>16</v>
      </c>
      <c r="G531" s="22" t="s">
        <v>161</v>
      </c>
      <c r="H531" s="23">
        <v>65910</v>
      </c>
      <c r="I531" s="24">
        <v>5</v>
      </c>
    </row>
    <row r="532" spans="1:9" x14ac:dyDescent="0.4">
      <c r="A532" s="4" t="s">
        <v>592</v>
      </c>
      <c r="B532" s="20" t="s">
        <v>155</v>
      </c>
      <c r="C532" s="4" t="s">
        <v>560</v>
      </c>
      <c r="D532" s="4" t="s">
        <v>146</v>
      </c>
      <c r="E532" s="30">
        <v>38405</v>
      </c>
      <c r="F532" s="21">
        <f t="shared" ca="1" si="8"/>
        <v>13</v>
      </c>
      <c r="G532" s="22"/>
      <c r="H532" s="23">
        <v>60070</v>
      </c>
      <c r="I532" s="24">
        <v>3</v>
      </c>
    </row>
    <row r="533" spans="1:9" x14ac:dyDescent="0.4">
      <c r="A533" s="4" t="s">
        <v>120</v>
      </c>
      <c r="B533" s="20" t="s">
        <v>155</v>
      </c>
      <c r="C533" s="4" t="s">
        <v>9</v>
      </c>
      <c r="D533" s="4" t="s">
        <v>141</v>
      </c>
      <c r="E533" s="30">
        <v>37899</v>
      </c>
      <c r="F533" s="21">
        <f t="shared" ca="1" si="8"/>
        <v>14</v>
      </c>
      <c r="G533" s="22" t="s">
        <v>142</v>
      </c>
      <c r="H533" s="23">
        <v>71820</v>
      </c>
      <c r="I533" s="24">
        <v>2</v>
      </c>
    </row>
    <row r="534" spans="1:9" x14ac:dyDescent="0.4">
      <c r="A534" s="4" t="s">
        <v>237</v>
      </c>
      <c r="B534" s="20" t="s">
        <v>152</v>
      </c>
      <c r="C534" s="4" t="s">
        <v>224</v>
      </c>
      <c r="D534" s="4" t="s">
        <v>141</v>
      </c>
      <c r="E534" s="30">
        <v>40200</v>
      </c>
      <c r="F534" s="21">
        <f t="shared" ca="1" si="8"/>
        <v>8</v>
      </c>
      <c r="G534" s="22" t="s">
        <v>142</v>
      </c>
      <c r="H534" s="23">
        <v>31840</v>
      </c>
      <c r="I534" s="24">
        <v>1</v>
      </c>
    </row>
    <row r="535" spans="1:9" x14ac:dyDescent="0.4">
      <c r="A535" s="4" t="s">
        <v>693</v>
      </c>
      <c r="B535" s="20" t="s">
        <v>152</v>
      </c>
      <c r="C535" s="4" t="s">
        <v>648</v>
      </c>
      <c r="D535" s="4" t="s">
        <v>141</v>
      </c>
      <c r="E535" s="30">
        <v>39903</v>
      </c>
      <c r="F535" s="21">
        <f t="shared" ca="1" si="8"/>
        <v>9</v>
      </c>
      <c r="G535" s="22" t="s">
        <v>142</v>
      </c>
      <c r="H535" s="23">
        <v>73560</v>
      </c>
      <c r="I535" s="24">
        <v>3</v>
      </c>
    </row>
    <row r="536" spans="1:9" x14ac:dyDescent="0.4">
      <c r="A536" s="4" t="s">
        <v>356</v>
      </c>
      <c r="B536" s="20" t="s">
        <v>139</v>
      </c>
      <c r="C536" s="4" t="s">
        <v>272</v>
      </c>
      <c r="D536" s="4" t="s">
        <v>141</v>
      </c>
      <c r="E536" s="30">
        <v>39147</v>
      </c>
      <c r="F536" s="21">
        <f t="shared" ca="1" si="8"/>
        <v>11</v>
      </c>
      <c r="G536" s="22" t="s">
        <v>142</v>
      </c>
      <c r="H536" s="23">
        <v>47340</v>
      </c>
      <c r="I536" s="24">
        <v>2</v>
      </c>
    </row>
    <row r="537" spans="1:9" x14ac:dyDescent="0.4">
      <c r="A537" s="4" t="s">
        <v>719</v>
      </c>
      <c r="B537" s="20" t="s">
        <v>152</v>
      </c>
      <c r="C537" s="4" t="s">
        <v>648</v>
      </c>
      <c r="D537" s="4" t="s">
        <v>141</v>
      </c>
      <c r="E537" s="30">
        <v>41522</v>
      </c>
      <c r="F537" s="21">
        <f t="shared" ca="1" si="8"/>
        <v>4</v>
      </c>
      <c r="G537" s="22" t="s">
        <v>161</v>
      </c>
      <c r="H537" s="23">
        <v>34330</v>
      </c>
      <c r="I537" s="24">
        <v>3</v>
      </c>
    </row>
    <row r="538" spans="1:9" x14ac:dyDescent="0.4">
      <c r="A538" s="4" t="s">
        <v>643</v>
      </c>
      <c r="B538" s="20" t="s">
        <v>160</v>
      </c>
      <c r="C538" s="4" t="s">
        <v>560</v>
      </c>
      <c r="D538" s="4" t="s">
        <v>141</v>
      </c>
      <c r="E538" s="30">
        <v>40808</v>
      </c>
      <c r="F538" s="21">
        <f t="shared" ca="1" si="8"/>
        <v>6</v>
      </c>
      <c r="G538" s="22" t="s">
        <v>145</v>
      </c>
      <c r="H538" s="23">
        <v>88820</v>
      </c>
      <c r="I538" s="24">
        <v>2</v>
      </c>
    </row>
    <row r="539" spans="1:9" x14ac:dyDescent="0.4">
      <c r="A539" s="4" t="s">
        <v>284</v>
      </c>
      <c r="B539" s="20" t="s">
        <v>152</v>
      </c>
      <c r="C539" s="4" t="s">
        <v>272</v>
      </c>
      <c r="D539" s="4" t="s">
        <v>141</v>
      </c>
      <c r="E539" s="30">
        <v>40473</v>
      </c>
      <c r="F539" s="21">
        <f t="shared" ca="1" si="8"/>
        <v>7</v>
      </c>
      <c r="G539" s="22" t="s">
        <v>142</v>
      </c>
      <c r="H539" s="23">
        <v>87760</v>
      </c>
      <c r="I539" s="24">
        <v>1</v>
      </c>
    </row>
    <row r="540" spans="1:9" x14ac:dyDescent="0.4">
      <c r="A540" s="4" t="s">
        <v>185</v>
      </c>
      <c r="B540" s="20" t="s">
        <v>160</v>
      </c>
      <c r="C540" s="4" t="s">
        <v>828</v>
      </c>
      <c r="D540" s="4" t="s">
        <v>141</v>
      </c>
      <c r="E540" s="30">
        <v>40389</v>
      </c>
      <c r="F540" s="21">
        <f t="shared" ca="1" si="8"/>
        <v>8</v>
      </c>
      <c r="G540" s="22" t="s">
        <v>142</v>
      </c>
      <c r="H540" s="23">
        <v>71120</v>
      </c>
      <c r="I540" s="24">
        <v>4</v>
      </c>
    </row>
    <row r="541" spans="1:9" x14ac:dyDescent="0.4">
      <c r="A541" s="4" t="s">
        <v>255</v>
      </c>
      <c r="B541" s="20" t="s">
        <v>155</v>
      </c>
      <c r="C541" s="4" t="s">
        <v>224</v>
      </c>
      <c r="D541" s="4" t="s">
        <v>141</v>
      </c>
      <c r="E541" s="30">
        <v>40327</v>
      </c>
      <c r="F541" s="21">
        <f t="shared" ca="1" si="8"/>
        <v>8</v>
      </c>
      <c r="G541" s="22" t="s">
        <v>142</v>
      </c>
      <c r="H541" s="23">
        <v>72900</v>
      </c>
      <c r="I541" s="24">
        <v>3</v>
      </c>
    </row>
    <row r="542" spans="1:9" x14ac:dyDescent="0.4">
      <c r="A542" s="4" t="s">
        <v>294</v>
      </c>
      <c r="B542" s="20" t="s">
        <v>150</v>
      </c>
      <c r="C542" s="4" t="s">
        <v>272</v>
      </c>
      <c r="D542" s="4" t="s">
        <v>141</v>
      </c>
      <c r="E542" s="30">
        <v>36831</v>
      </c>
      <c r="F542" s="21">
        <f t="shared" ca="1" si="8"/>
        <v>17</v>
      </c>
      <c r="G542" s="22" t="s">
        <v>151</v>
      </c>
      <c r="H542" s="23">
        <v>35460</v>
      </c>
      <c r="I542" s="24">
        <v>5</v>
      </c>
    </row>
    <row r="543" spans="1:9" x14ac:dyDescent="0.4">
      <c r="A543" s="4" t="s">
        <v>496</v>
      </c>
      <c r="B543" s="20" t="s">
        <v>155</v>
      </c>
      <c r="C543" s="4" t="s">
        <v>218</v>
      </c>
      <c r="D543" s="4" t="s">
        <v>146</v>
      </c>
      <c r="E543" s="30">
        <v>39855</v>
      </c>
      <c r="F543" s="21">
        <f t="shared" ca="1" si="8"/>
        <v>9</v>
      </c>
      <c r="G543" s="22"/>
      <c r="H543" s="23">
        <v>44820</v>
      </c>
      <c r="I543" s="24">
        <v>4</v>
      </c>
    </row>
    <row r="544" spans="1:9" x14ac:dyDescent="0.4">
      <c r="A544" s="4" t="s">
        <v>78</v>
      </c>
      <c r="B544" s="20" t="s">
        <v>150</v>
      </c>
      <c r="C544" s="4" t="s">
        <v>164</v>
      </c>
      <c r="D544" s="4" t="s">
        <v>146</v>
      </c>
      <c r="E544" s="30">
        <v>36941</v>
      </c>
      <c r="F544" s="21">
        <f t="shared" ca="1" si="8"/>
        <v>17</v>
      </c>
      <c r="G544" s="22"/>
      <c r="H544" s="23">
        <v>88000</v>
      </c>
      <c r="I544" s="24">
        <v>5</v>
      </c>
    </row>
    <row r="545" spans="1:9" x14ac:dyDescent="0.4">
      <c r="A545" s="4" t="s">
        <v>625</v>
      </c>
      <c r="B545" s="20" t="s">
        <v>139</v>
      </c>
      <c r="C545" s="4" t="s">
        <v>560</v>
      </c>
      <c r="D545" s="4" t="s">
        <v>146</v>
      </c>
      <c r="E545" s="30">
        <v>40743</v>
      </c>
      <c r="F545" s="21">
        <f t="shared" ca="1" si="8"/>
        <v>7</v>
      </c>
      <c r="G545" s="22"/>
      <c r="H545" s="23">
        <v>23020</v>
      </c>
      <c r="I545" s="24">
        <v>4</v>
      </c>
    </row>
    <row r="546" spans="1:9" x14ac:dyDescent="0.4">
      <c r="A546" s="4" t="s">
        <v>517</v>
      </c>
      <c r="B546" s="20" t="s">
        <v>152</v>
      </c>
      <c r="C546" s="4" t="s">
        <v>498</v>
      </c>
      <c r="D546" s="4" t="s">
        <v>146</v>
      </c>
      <c r="E546" s="30">
        <v>42117</v>
      </c>
      <c r="F546" s="21">
        <f t="shared" ca="1" si="8"/>
        <v>3</v>
      </c>
      <c r="G546" s="22"/>
      <c r="H546" s="23">
        <v>32650</v>
      </c>
      <c r="I546" s="24">
        <v>1</v>
      </c>
    </row>
    <row r="547" spans="1:9" x14ac:dyDescent="0.4">
      <c r="A547" s="4" t="s">
        <v>696</v>
      </c>
      <c r="B547" s="20" t="s">
        <v>155</v>
      </c>
      <c r="C547" s="4" t="s">
        <v>648</v>
      </c>
      <c r="D547" s="4" t="s">
        <v>141</v>
      </c>
      <c r="E547" s="30">
        <v>42158</v>
      </c>
      <c r="F547" s="21">
        <f t="shared" ca="1" si="8"/>
        <v>3</v>
      </c>
      <c r="G547" s="22" t="s">
        <v>157</v>
      </c>
      <c r="H547" s="23">
        <v>86240</v>
      </c>
      <c r="I547" s="24">
        <v>1</v>
      </c>
    </row>
    <row r="548" spans="1:9" x14ac:dyDescent="0.4">
      <c r="A548" s="4" t="s">
        <v>26</v>
      </c>
      <c r="B548" s="20" t="s">
        <v>152</v>
      </c>
      <c r="C548" s="4" t="s">
        <v>163</v>
      </c>
      <c r="D548" s="4" t="s">
        <v>141</v>
      </c>
      <c r="E548" s="30">
        <v>40415</v>
      </c>
      <c r="F548" s="21">
        <f t="shared" ca="1" si="8"/>
        <v>7</v>
      </c>
      <c r="G548" s="22" t="s">
        <v>142</v>
      </c>
      <c r="H548" s="23">
        <v>73440</v>
      </c>
      <c r="I548" s="24">
        <v>1</v>
      </c>
    </row>
    <row r="549" spans="1:9" x14ac:dyDescent="0.4">
      <c r="A549" s="4" t="s">
        <v>603</v>
      </c>
      <c r="B549" s="20" t="s">
        <v>155</v>
      </c>
      <c r="C549" s="4" t="s">
        <v>560</v>
      </c>
      <c r="D549" s="4" t="s">
        <v>141</v>
      </c>
      <c r="E549" s="30">
        <v>40674</v>
      </c>
      <c r="F549" s="21">
        <f t="shared" ca="1" si="8"/>
        <v>7</v>
      </c>
      <c r="G549" s="22" t="s">
        <v>142</v>
      </c>
      <c r="H549" s="23">
        <v>48080</v>
      </c>
      <c r="I549" s="24">
        <v>2</v>
      </c>
    </row>
    <row r="550" spans="1:9" x14ac:dyDescent="0.4">
      <c r="A550" s="4" t="s">
        <v>773</v>
      </c>
      <c r="B550" s="20" t="s">
        <v>152</v>
      </c>
      <c r="C550" s="4" t="s">
        <v>722</v>
      </c>
      <c r="D550" s="4" t="s">
        <v>141</v>
      </c>
      <c r="E550" s="30">
        <v>39915</v>
      </c>
      <c r="F550" s="21">
        <f t="shared" ca="1" si="8"/>
        <v>9</v>
      </c>
      <c r="G550" s="22" t="s">
        <v>161</v>
      </c>
      <c r="H550" s="23">
        <v>41380</v>
      </c>
      <c r="I550" s="24">
        <v>2</v>
      </c>
    </row>
    <row r="551" spans="1:9" x14ac:dyDescent="0.4">
      <c r="A551" s="4" t="s">
        <v>691</v>
      </c>
      <c r="B551" s="20" t="s">
        <v>148</v>
      </c>
      <c r="C551" s="4" t="s">
        <v>648</v>
      </c>
      <c r="D551" s="4" t="s">
        <v>146</v>
      </c>
      <c r="E551" s="30">
        <v>38083</v>
      </c>
      <c r="F551" s="21">
        <f t="shared" ca="1" si="8"/>
        <v>14</v>
      </c>
      <c r="G551" s="22"/>
      <c r="H551" s="23">
        <v>46780</v>
      </c>
      <c r="I551" s="24">
        <v>2</v>
      </c>
    </row>
    <row r="552" spans="1:9" x14ac:dyDescent="0.4">
      <c r="A552" s="4" t="s">
        <v>60</v>
      </c>
      <c r="B552" s="20" t="s">
        <v>148</v>
      </c>
      <c r="C552" s="4" t="s">
        <v>164</v>
      </c>
      <c r="D552" s="4" t="s">
        <v>141</v>
      </c>
      <c r="E552" s="30">
        <v>41576</v>
      </c>
      <c r="F552" s="21">
        <f t="shared" ca="1" si="8"/>
        <v>4</v>
      </c>
      <c r="G552" s="22" t="s">
        <v>157</v>
      </c>
      <c r="H552" s="23">
        <v>74710</v>
      </c>
      <c r="I552" s="24">
        <v>2</v>
      </c>
    </row>
    <row r="553" spans="1:9" x14ac:dyDescent="0.4">
      <c r="A553" s="4" t="s">
        <v>384</v>
      </c>
      <c r="B553" s="20" t="s">
        <v>152</v>
      </c>
      <c r="C553" s="4" t="s">
        <v>272</v>
      </c>
      <c r="D553" s="4" t="s">
        <v>141</v>
      </c>
      <c r="E553" s="30">
        <v>39991</v>
      </c>
      <c r="F553" s="21">
        <f t="shared" ca="1" si="8"/>
        <v>9</v>
      </c>
      <c r="G553" s="22" t="s">
        <v>145</v>
      </c>
      <c r="H553" s="23">
        <v>66430</v>
      </c>
      <c r="I553" s="24">
        <v>2</v>
      </c>
    </row>
    <row r="554" spans="1:9" x14ac:dyDescent="0.4">
      <c r="A554" s="4" t="s">
        <v>575</v>
      </c>
      <c r="B554" s="20" t="s">
        <v>150</v>
      </c>
      <c r="C554" s="4" t="s">
        <v>560</v>
      </c>
      <c r="D554" s="4" t="s">
        <v>141</v>
      </c>
      <c r="E554" s="30">
        <v>40520</v>
      </c>
      <c r="F554" s="21">
        <f t="shared" ca="1" si="8"/>
        <v>7</v>
      </c>
      <c r="G554" s="22" t="s">
        <v>157</v>
      </c>
      <c r="H554" s="23">
        <v>61330</v>
      </c>
      <c r="I554" s="24">
        <v>2</v>
      </c>
    </row>
    <row r="555" spans="1:9" x14ac:dyDescent="0.4">
      <c r="A555" s="4" t="s">
        <v>408</v>
      </c>
      <c r="B555" s="20" t="s">
        <v>139</v>
      </c>
      <c r="C555" s="4" t="s">
        <v>272</v>
      </c>
      <c r="D555" s="4" t="s">
        <v>141</v>
      </c>
      <c r="E555" s="30">
        <v>40404</v>
      </c>
      <c r="F555" s="21">
        <f t="shared" ca="1" si="8"/>
        <v>7</v>
      </c>
      <c r="G555" s="22" t="s">
        <v>145</v>
      </c>
      <c r="H555" s="23">
        <v>38940</v>
      </c>
      <c r="I555" s="24">
        <v>2</v>
      </c>
    </row>
    <row r="556" spans="1:9" x14ac:dyDescent="0.4">
      <c r="A556" s="4" t="s">
        <v>390</v>
      </c>
      <c r="B556" s="20" t="s">
        <v>152</v>
      </c>
      <c r="C556" s="4" t="s">
        <v>272</v>
      </c>
      <c r="D556" s="4" t="s">
        <v>141</v>
      </c>
      <c r="E556" s="30">
        <v>38867</v>
      </c>
      <c r="F556" s="21">
        <f t="shared" ca="1" si="8"/>
        <v>12</v>
      </c>
      <c r="G556" s="22" t="s">
        <v>145</v>
      </c>
      <c r="H556" s="23">
        <v>54230</v>
      </c>
      <c r="I556" s="24">
        <v>5</v>
      </c>
    </row>
    <row r="557" spans="1:9" x14ac:dyDescent="0.4">
      <c r="A557" s="4" t="s">
        <v>551</v>
      </c>
      <c r="B557" s="20" t="s">
        <v>155</v>
      </c>
      <c r="C557" s="4" t="s">
        <v>543</v>
      </c>
      <c r="D557" s="4" t="s">
        <v>141</v>
      </c>
      <c r="E557" s="30">
        <v>41766</v>
      </c>
      <c r="F557" s="21">
        <f t="shared" ca="1" si="8"/>
        <v>4</v>
      </c>
      <c r="G557" s="22" t="s">
        <v>161</v>
      </c>
      <c r="H557" s="23">
        <v>77720</v>
      </c>
      <c r="I557" s="24">
        <v>3</v>
      </c>
    </row>
    <row r="558" spans="1:9" x14ac:dyDescent="0.4">
      <c r="A558" s="5" t="s">
        <v>44</v>
      </c>
      <c r="B558" s="20" t="s">
        <v>150</v>
      </c>
      <c r="C558" s="5" t="s">
        <v>829</v>
      </c>
      <c r="D558" s="5" t="s">
        <v>141</v>
      </c>
      <c r="E558" s="30">
        <v>40448</v>
      </c>
      <c r="F558" s="21">
        <f t="shared" ca="1" si="8"/>
        <v>7</v>
      </c>
      <c r="G558" s="22" t="s">
        <v>151</v>
      </c>
      <c r="H558" s="23">
        <v>72830</v>
      </c>
      <c r="I558" s="24">
        <v>2</v>
      </c>
    </row>
    <row r="559" spans="1:9" x14ac:dyDescent="0.4">
      <c r="A559" s="4" t="s">
        <v>815</v>
      </c>
      <c r="B559" s="20" t="s">
        <v>150</v>
      </c>
      <c r="C559" s="4" t="s">
        <v>722</v>
      </c>
      <c r="D559" s="4" t="s">
        <v>141</v>
      </c>
      <c r="E559" s="30">
        <v>41537</v>
      </c>
      <c r="F559" s="21">
        <f t="shared" ca="1" si="8"/>
        <v>4</v>
      </c>
      <c r="G559" s="22" t="s">
        <v>161</v>
      </c>
      <c r="H559" s="23">
        <v>70730</v>
      </c>
      <c r="I559" s="24">
        <v>1</v>
      </c>
    </row>
    <row r="560" spans="1:9" x14ac:dyDescent="0.4">
      <c r="A560" s="4" t="s">
        <v>65</v>
      </c>
      <c r="B560" s="20" t="s">
        <v>139</v>
      </c>
      <c r="C560" s="4" t="s">
        <v>164</v>
      </c>
      <c r="D560" s="4" t="s">
        <v>146</v>
      </c>
      <c r="E560" s="30">
        <v>41274</v>
      </c>
      <c r="F560" s="21">
        <f t="shared" ca="1" si="8"/>
        <v>5</v>
      </c>
      <c r="G560" s="22"/>
      <c r="H560" s="23">
        <v>50550</v>
      </c>
      <c r="I560" s="24">
        <v>2</v>
      </c>
    </row>
    <row r="561" spans="1:9" x14ac:dyDescent="0.4">
      <c r="A561" s="4" t="s">
        <v>747</v>
      </c>
      <c r="B561" s="20" t="s">
        <v>152</v>
      </c>
      <c r="C561" s="4" t="s">
        <v>722</v>
      </c>
      <c r="D561" s="4" t="s">
        <v>141</v>
      </c>
      <c r="E561" s="30">
        <v>37620</v>
      </c>
      <c r="F561" s="21">
        <f t="shared" ca="1" si="8"/>
        <v>15</v>
      </c>
      <c r="G561" s="22" t="s">
        <v>145</v>
      </c>
      <c r="H561" s="23">
        <v>71970</v>
      </c>
      <c r="I561" s="24">
        <v>4</v>
      </c>
    </row>
    <row r="562" spans="1:9" x14ac:dyDescent="0.4">
      <c r="A562" s="4" t="s">
        <v>646</v>
      </c>
      <c r="B562" s="20" t="s">
        <v>152</v>
      </c>
      <c r="C562" s="4" t="s">
        <v>560</v>
      </c>
      <c r="D562" s="4" t="s">
        <v>141</v>
      </c>
      <c r="E562" s="30">
        <v>40447</v>
      </c>
      <c r="F562" s="21">
        <f t="shared" ca="1" si="8"/>
        <v>7</v>
      </c>
      <c r="G562" s="22" t="s">
        <v>142</v>
      </c>
      <c r="H562" s="23">
        <v>44650</v>
      </c>
      <c r="I562" s="24">
        <v>1</v>
      </c>
    </row>
    <row r="563" spans="1:9" x14ac:dyDescent="0.4">
      <c r="A563" s="4" t="s">
        <v>561</v>
      </c>
      <c r="B563" s="20" t="s">
        <v>139</v>
      </c>
      <c r="C563" s="4" t="s">
        <v>560</v>
      </c>
      <c r="D563" s="4" t="s">
        <v>141</v>
      </c>
      <c r="E563" s="30">
        <v>41209</v>
      </c>
      <c r="F563" s="21">
        <f t="shared" ca="1" si="8"/>
        <v>5</v>
      </c>
      <c r="G563" s="22" t="s">
        <v>145</v>
      </c>
      <c r="H563" s="23">
        <v>61148</v>
      </c>
      <c r="I563" s="24">
        <v>2</v>
      </c>
    </row>
    <row r="564" spans="1:9" x14ac:dyDescent="0.4">
      <c r="A564" s="4" t="s">
        <v>32</v>
      </c>
      <c r="B564" s="20" t="s">
        <v>139</v>
      </c>
      <c r="C564" s="4" t="s">
        <v>164</v>
      </c>
      <c r="D564" s="4" t="s">
        <v>146</v>
      </c>
      <c r="E564" s="30">
        <v>40095</v>
      </c>
      <c r="F564" s="21">
        <f t="shared" ca="1" si="8"/>
        <v>8</v>
      </c>
      <c r="G564" s="22"/>
      <c r="H564" s="23">
        <v>83020</v>
      </c>
      <c r="I564" s="24">
        <v>4</v>
      </c>
    </row>
    <row r="565" spans="1:9" x14ac:dyDescent="0.4">
      <c r="A565" s="4" t="s">
        <v>353</v>
      </c>
      <c r="B565" s="20" t="s">
        <v>152</v>
      </c>
      <c r="C565" s="4" t="s">
        <v>272</v>
      </c>
      <c r="D565" s="4" t="s">
        <v>141</v>
      </c>
      <c r="E565" s="30">
        <v>37708</v>
      </c>
      <c r="F565" s="21">
        <f t="shared" ca="1" si="8"/>
        <v>15</v>
      </c>
      <c r="G565" s="22" t="s">
        <v>157</v>
      </c>
      <c r="H565" s="23">
        <v>38870</v>
      </c>
      <c r="I565" s="24">
        <v>2</v>
      </c>
    </row>
    <row r="566" spans="1:9" x14ac:dyDescent="0.4">
      <c r="A566" s="4" t="s">
        <v>51</v>
      </c>
      <c r="B566" s="20" t="s">
        <v>150</v>
      </c>
      <c r="C566" s="4" t="s">
        <v>153</v>
      </c>
      <c r="D566" s="4" t="s">
        <v>141</v>
      </c>
      <c r="E566" s="30">
        <v>37765</v>
      </c>
      <c r="F566" s="21">
        <f t="shared" ca="1" si="8"/>
        <v>15</v>
      </c>
      <c r="G566" s="22" t="s">
        <v>157</v>
      </c>
      <c r="H566" s="23">
        <v>74840</v>
      </c>
      <c r="I566" s="24">
        <v>4</v>
      </c>
    </row>
    <row r="567" spans="1:9" x14ac:dyDescent="0.4">
      <c r="A567" s="4" t="s">
        <v>73</v>
      </c>
      <c r="B567" s="20" t="s">
        <v>152</v>
      </c>
      <c r="C567" s="4" t="s">
        <v>164</v>
      </c>
      <c r="D567" s="4" t="s">
        <v>141</v>
      </c>
      <c r="E567" s="30">
        <v>40589</v>
      </c>
      <c r="F567" s="21">
        <f t="shared" ca="1" si="8"/>
        <v>7</v>
      </c>
      <c r="G567" s="22" t="s">
        <v>145</v>
      </c>
      <c r="H567" s="23">
        <v>74670</v>
      </c>
      <c r="I567" s="24">
        <v>5</v>
      </c>
    </row>
    <row r="568" spans="1:9" x14ac:dyDescent="0.4">
      <c r="A568" s="4" t="s">
        <v>47</v>
      </c>
      <c r="B568" s="20" t="s">
        <v>152</v>
      </c>
      <c r="C568" s="4" t="s">
        <v>153</v>
      </c>
      <c r="D568" s="4" t="s">
        <v>141</v>
      </c>
      <c r="E568" s="30">
        <v>37261</v>
      </c>
      <c r="F568" s="21">
        <f t="shared" ca="1" si="8"/>
        <v>16</v>
      </c>
      <c r="G568" s="22" t="s">
        <v>142</v>
      </c>
      <c r="H568" s="23">
        <v>75150</v>
      </c>
      <c r="I568" s="24">
        <v>1</v>
      </c>
    </row>
    <row r="569" spans="1:9" x14ac:dyDescent="0.4">
      <c r="A569" s="4" t="s">
        <v>653</v>
      </c>
      <c r="B569" s="20" t="s">
        <v>155</v>
      </c>
      <c r="C569" s="4" t="s">
        <v>648</v>
      </c>
      <c r="D569" s="4" t="s">
        <v>146</v>
      </c>
      <c r="E569" s="30">
        <v>36807</v>
      </c>
      <c r="F569" s="21">
        <f t="shared" ca="1" si="8"/>
        <v>17</v>
      </c>
      <c r="G569" s="22"/>
      <c r="H569" s="23">
        <v>86100</v>
      </c>
      <c r="I569" s="24">
        <v>4</v>
      </c>
    </row>
    <row r="570" spans="1:9" x14ac:dyDescent="0.4">
      <c r="A570" s="4" t="s">
        <v>613</v>
      </c>
      <c r="B570" s="20" t="s">
        <v>155</v>
      </c>
      <c r="C570" s="4" t="s">
        <v>560</v>
      </c>
      <c r="D570" s="4" t="s">
        <v>146</v>
      </c>
      <c r="E570" s="30">
        <v>41405</v>
      </c>
      <c r="F570" s="21">
        <f t="shared" ca="1" si="8"/>
        <v>5</v>
      </c>
      <c r="G570" s="22"/>
      <c r="H570" s="23">
        <v>39550</v>
      </c>
      <c r="I570" s="24">
        <v>5</v>
      </c>
    </row>
    <row r="571" spans="1:9" x14ac:dyDescent="0.4">
      <c r="A571" s="4" t="s">
        <v>779</v>
      </c>
      <c r="B571" s="20" t="s">
        <v>155</v>
      </c>
      <c r="C571" s="4" t="s">
        <v>722</v>
      </c>
      <c r="D571" s="4" t="s">
        <v>141</v>
      </c>
      <c r="E571" s="30">
        <v>41019</v>
      </c>
      <c r="F571" s="21">
        <f t="shared" ca="1" si="8"/>
        <v>6</v>
      </c>
      <c r="G571" s="22" t="s">
        <v>161</v>
      </c>
      <c r="H571" s="23">
        <v>34990</v>
      </c>
      <c r="I571" s="24">
        <v>3</v>
      </c>
    </row>
    <row r="572" spans="1:9" x14ac:dyDescent="0.4">
      <c r="A572" s="4" t="s">
        <v>50</v>
      </c>
      <c r="B572" s="20" t="s">
        <v>152</v>
      </c>
      <c r="C572" s="4" t="s">
        <v>153</v>
      </c>
      <c r="D572" s="4" t="s">
        <v>141</v>
      </c>
      <c r="E572" s="30">
        <v>42137</v>
      </c>
      <c r="F572" s="21">
        <f t="shared" ca="1" si="8"/>
        <v>3</v>
      </c>
      <c r="G572" s="22" t="s">
        <v>142</v>
      </c>
      <c r="H572" s="23">
        <v>79760</v>
      </c>
      <c r="I572" s="24">
        <v>5</v>
      </c>
    </row>
    <row r="573" spans="1:9" x14ac:dyDescent="0.4">
      <c r="A573" s="4" t="s">
        <v>368</v>
      </c>
      <c r="B573" s="20" t="s">
        <v>152</v>
      </c>
      <c r="C573" s="4" t="s">
        <v>272</v>
      </c>
      <c r="D573" s="4" t="s">
        <v>146</v>
      </c>
      <c r="E573" s="30">
        <v>36998</v>
      </c>
      <c r="F573" s="21">
        <f t="shared" ca="1" si="8"/>
        <v>17</v>
      </c>
      <c r="G573" s="22"/>
      <c r="H573" s="23">
        <v>72520</v>
      </c>
      <c r="I573" s="24">
        <v>3</v>
      </c>
    </row>
    <row r="574" spans="1:9" x14ac:dyDescent="0.4">
      <c r="A574" s="4" t="s">
        <v>604</v>
      </c>
      <c r="B574" s="20" t="s">
        <v>155</v>
      </c>
      <c r="C574" s="4" t="s">
        <v>560</v>
      </c>
      <c r="D574" s="4" t="s">
        <v>141</v>
      </c>
      <c r="E574" s="30">
        <v>41766</v>
      </c>
      <c r="F574" s="21">
        <f t="shared" ca="1" si="8"/>
        <v>4</v>
      </c>
      <c r="G574" s="22" t="s">
        <v>151</v>
      </c>
      <c r="H574" s="23">
        <v>77740</v>
      </c>
      <c r="I574" s="24">
        <v>1</v>
      </c>
    </row>
    <row r="575" spans="1:9" x14ac:dyDescent="0.4">
      <c r="A575" s="4" t="s">
        <v>545</v>
      </c>
      <c r="B575" s="20" t="s">
        <v>148</v>
      </c>
      <c r="C575" s="4" t="s">
        <v>543</v>
      </c>
      <c r="D575" s="4" t="s">
        <v>146</v>
      </c>
      <c r="E575" s="30">
        <v>41592</v>
      </c>
      <c r="F575" s="21">
        <f t="shared" ca="1" si="8"/>
        <v>4</v>
      </c>
      <c r="G575" s="22"/>
      <c r="H575" s="23">
        <v>49070</v>
      </c>
      <c r="I575" s="24">
        <v>3</v>
      </c>
    </row>
    <row r="576" spans="1:9" x14ac:dyDescent="0.4">
      <c r="A576" s="4" t="s">
        <v>343</v>
      </c>
      <c r="B576" s="20" t="s">
        <v>155</v>
      </c>
      <c r="C576" s="4" t="s">
        <v>272</v>
      </c>
      <c r="D576" s="4" t="s">
        <v>146</v>
      </c>
      <c r="E576" s="30">
        <v>41681</v>
      </c>
      <c r="F576" s="21">
        <f t="shared" ca="1" si="8"/>
        <v>4</v>
      </c>
      <c r="G576" s="22"/>
      <c r="H576" s="23">
        <v>57110</v>
      </c>
      <c r="I576" s="24">
        <v>3</v>
      </c>
    </row>
    <row r="577" spans="1:9" x14ac:dyDescent="0.4">
      <c r="A577" s="4" t="s">
        <v>783</v>
      </c>
      <c r="B577" s="20" t="s">
        <v>148</v>
      </c>
      <c r="C577" s="4" t="s">
        <v>722</v>
      </c>
      <c r="D577" s="4" t="s">
        <v>141</v>
      </c>
      <c r="E577" s="30">
        <v>41421</v>
      </c>
      <c r="F577" s="21">
        <f t="shared" ca="1" si="8"/>
        <v>5</v>
      </c>
      <c r="G577" s="22" t="s">
        <v>142</v>
      </c>
      <c r="H577" s="23">
        <v>31690</v>
      </c>
      <c r="I577" s="24">
        <v>4</v>
      </c>
    </row>
    <row r="578" spans="1:9" x14ac:dyDescent="0.4">
      <c r="A578" s="4" t="s">
        <v>622</v>
      </c>
      <c r="B578" s="20" t="s">
        <v>155</v>
      </c>
      <c r="C578" s="4" t="s">
        <v>560</v>
      </c>
      <c r="D578" s="4" t="s">
        <v>141</v>
      </c>
      <c r="E578" s="30">
        <v>38139</v>
      </c>
      <c r="F578" s="21">
        <f t="shared" ref="F578:F592" ca="1" si="9">DATEDIF(E578,TODAY(),"Y")</f>
        <v>14</v>
      </c>
      <c r="G578" s="22" t="s">
        <v>142</v>
      </c>
      <c r="H578" s="23">
        <v>29130</v>
      </c>
      <c r="I578" s="24">
        <v>1</v>
      </c>
    </row>
    <row r="579" spans="1:9" x14ac:dyDescent="0.4">
      <c r="A579" s="4" t="s">
        <v>205</v>
      </c>
      <c r="B579" s="20" t="s">
        <v>152</v>
      </c>
      <c r="C579" s="4" t="s">
        <v>198</v>
      </c>
      <c r="D579" s="4" t="s">
        <v>141</v>
      </c>
      <c r="E579" s="30">
        <v>37270</v>
      </c>
      <c r="F579" s="21">
        <f t="shared" ca="1" si="9"/>
        <v>16</v>
      </c>
      <c r="G579" s="22" t="s">
        <v>161</v>
      </c>
      <c r="H579" s="23">
        <v>61330</v>
      </c>
      <c r="I579" s="24">
        <v>1</v>
      </c>
    </row>
    <row r="580" spans="1:9" x14ac:dyDescent="0.4">
      <c r="A580" s="4" t="s">
        <v>250</v>
      </c>
      <c r="B580" s="20" t="s">
        <v>152</v>
      </c>
      <c r="C580" s="4" t="s">
        <v>224</v>
      </c>
      <c r="D580" s="4" t="s">
        <v>146</v>
      </c>
      <c r="E580" s="30">
        <v>40296</v>
      </c>
      <c r="F580" s="21">
        <f t="shared" ca="1" si="9"/>
        <v>8</v>
      </c>
      <c r="G580" s="22"/>
      <c r="H580" s="23">
        <v>40560</v>
      </c>
      <c r="I580" s="24">
        <v>5</v>
      </c>
    </row>
    <row r="581" spans="1:9" x14ac:dyDescent="0.4">
      <c r="A581" s="4" t="s">
        <v>55</v>
      </c>
      <c r="B581" s="20" t="s">
        <v>148</v>
      </c>
      <c r="C581" s="4" t="s">
        <v>153</v>
      </c>
      <c r="D581" s="4" t="s">
        <v>141</v>
      </c>
      <c r="E581" s="30">
        <v>37144</v>
      </c>
      <c r="F581" s="21">
        <f t="shared" ca="1" si="9"/>
        <v>16</v>
      </c>
      <c r="G581" s="22" t="s">
        <v>161</v>
      </c>
      <c r="H581" s="23">
        <v>72090</v>
      </c>
      <c r="I581" s="24">
        <v>5</v>
      </c>
    </row>
    <row r="582" spans="1:9" x14ac:dyDescent="0.4">
      <c r="A582" s="4" t="s">
        <v>85</v>
      </c>
      <c r="B582" s="20" t="s">
        <v>139</v>
      </c>
      <c r="C582" s="4" t="s">
        <v>164</v>
      </c>
      <c r="D582" s="4" t="s">
        <v>141</v>
      </c>
      <c r="E582" s="30">
        <v>39955</v>
      </c>
      <c r="F582" s="21">
        <f t="shared" ca="1" si="9"/>
        <v>9</v>
      </c>
      <c r="G582" s="22" t="s">
        <v>142</v>
      </c>
      <c r="H582" s="23">
        <v>40920</v>
      </c>
      <c r="I582" s="24">
        <v>4</v>
      </c>
    </row>
    <row r="583" spans="1:9" x14ac:dyDescent="0.4">
      <c r="A583" s="4" t="s">
        <v>539</v>
      </c>
      <c r="B583" s="20" t="s">
        <v>155</v>
      </c>
      <c r="C583" s="4" t="s">
        <v>498</v>
      </c>
      <c r="D583" s="4" t="s">
        <v>141</v>
      </c>
      <c r="E583" s="30">
        <v>41884</v>
      </c>
      <c r="F583" s="21">
        <f t="shared" ca="1" si="9"/>
        <v>3</v>
      </c>
      <c r="G583" s="22" t="s">
        <v>142</v>
      </c>
      <c r="H583" s="23">
        <v>43580</v>
      </c>
      <c r="I583" s="24">
        <v>5</v>
      </c>
    </row>
    <row r="584" spans="1:9" x14ac:dyDescent="0.4">
      <c r="A584" s="4" t="s">
        <v>426</v>
      </c>
      <c r="B584" s="20" t="s">
        <v>148</v>
      </c>
      <c r="C584" s="4" t="s">
        <v>425</v>
      </c>
      <c r="D584" s="4" t="s">
        <v>141</v>
      </c>
      <c r="E584" s="30">
        <v>38408</v>
      </c>
      <c r="F584" s="21">
        <f t="shared" ca="1" si="9"/>
        <v>13</v>
      </c>
      <c r="G584" s="22" t="s">
        <v>142</v>
      </c>
      <c r="H584" s="23">
        <v>59140</v>
      </c>
      <c r="I584" s="24">
        <v>5</v>
      </c>
    </row>
    <row r="585" spans="1:9" x14ac:dyDescent="0.4">
      <c r="A585" s="4" t="s">
        <v>640</v>
      </c>
      <c r="B585" s="20" t="s">
        <v>152</v>
      </c>
      <c r="C585" s="4" t="s">
        <v>560</v>
      </c>
      <c r="D585" s="4" t="s">
        <v>141</v>
      </c>
      <c r="E585" s="30">
        <v>41879</v>
      </c>
      <c r="F585" s="21">
        <f t="shared" ca="1" si="9"/>
        <v>3</v>
      </c>
      <c r="G585" s="22" t="s">
        <v>157</v>
      </c>
      <c r="H585" s="23">
        <v>71680</v>
      </c>
      <c r="I585" s="24">
        <v>4</v>
      </c>
    </row>
    <row r="586" spans="1:9" x14ac:dyDescent="0.4">
      <c r="A586" s="4" t="s">
        <v>713</v>
      </c>
      <c r="B586" s="20" t="s">
        <v>155</v>
      </c>
      <c r="C586" s="4" t="s">
        <v>648</v>
      </c>
      <c r="D586" s="4" t="s">
        <v>141</v>
      </c>
      <c r="E586" s="30">
        <v>40399</v>
      </c>
      <c r="F586" s="21">
        <f t="shared" ca="1" si="9"/>
        <v>7</v>
      </c>
      <c r="G586" s="22" t="s">
        <v>151</v>
      </c>
      <c r="H586" s="23">
        <v>48490</v>
      </c>
      <c r="I586" s="24">
        <v>2</v>
      </c>
    </row>
    <row r="587" spans="1:9" x14ac:dyDescent="0.4">
      <c r="A587" s="4" t="s">
        <v>232</v>
      </c>
      <c r="B587" s="20" t="s">
        <v>155</v>
      </c>
      <c r="C587" s="4" t="s">
        <v>224</v>
      </c>
      <c r="D587" s="4" t="s">
        <v>146</v>
      </c>
      <c r="E587" s="30">
        <v>40155</v>
      </c>
      <c r="F587" s="21">
        <f t="shared" ca="1" si="9"/>
        <v>8</v>
      </c>
      <c r="G587" s="22"/>
      <c r="H587" s="23">
        <v>26360</v>
      </c>
      <c r="I587" s="24">
        <v>4</v>
      </c>
    </row>
    <row r="588" spans="1:9" x14ac:dyDescent="0.4">
      <c r="A588" s="4" t="s">
        <v>322</v>
      </c>
      <c r="B588" s="20" t="s">
        <v>155</v>
      </c>
      <c r="C588" s="4" t="s">
        <v>272</v>
      </c>
      <c r="D588" s="4" t="s">
        <v>141</v>
      </c>
      <c r="E588" s="30">
        <v>37274</v>
      </c>
      <c r="F588" s="21">
        <f t="shared" ca="1" si="9"/>
        <v>16</v>
      </c>
      <c r="G588" s="22" t="s">
        <v>161</v>
      </c>
      <c r="H588" s="23">
        <v>61330</v>
      </c>
      <c r="I588" s="24">
        <v>4</v>
      </c>
    </row>
    <row r="589" spans="1:9" x14ac:dyDescent="0.4">
      <c r="A589" s="4" t="s">
        <v>25</v>
      </c>
      <c r="B589" s="20" t="s">
        <v>139</v>
      </c>
      <c r="C589" s="4" t="s">
        <v>163</v>
      </c>
      <c r="D589" s="4" t="s">
        <v>141</v>
      </c>
      <c r="E589" s="30">
        <v>41857</v>
      </c>
      <c r="F589" s="21">
        <f t="shared" ca="1" si="9"/>
        <v>3</v>
      </c>
      <c r="G589" s="22" t="s">
        <v>145</v>
      </c>
      <c r="H589" s="23">
        <v>41350</v>
      </c>
      <c r="I589" s="24">
        <v>2</v>
      </c>
    </row>
    <row r="590" spans="1:9" x14ac:dyDescent="0.4">
      <c r="A590" s="4" t="s">
        <v>537</v>
      </c>
      <c r="B590" s="20" t="s">
        <v>152</v>
      </c>
      <c r="C590" s="4" t="s">
        <v>498</v>
      </c>
      <c r="D590" s="4" t="s">
        <v>141</v>
      </c>
      <c r="E590" s="30">
        <v>41493</v>
      </c>
      <c r="F590" s="21">
        <f t="shared" ca="1" si="9"/>
        <v>4</v>
      </c>
      <c r="G590" s="22" t="s">
        <v>157</v>
      </c>
      <c r="H590" s="23">
        <v>67230</v>
      </c>
      <c r="I590" s="24">
        <v>4</v>
      </c>
    </row>
    <row r="591" spans="1:9" x14ac:dyDescent="0.4">
      <c r="A591" s="4" t="s">
        <v>94</v>
      </c>
      <c r="B591" s="20" t="s">
        <v>152</v>
      </c>
      <c r="C591" s="4" t="s">
        <v>164</v>
      </c>
      <c r="D591" s="4" t="s">
        <v>146</v>
      </c>
      <c r="E591" s="30">
        <v>40766</v>
      </c>
      <c r="F591" s="21">
        <f t="shared" ca="1" si="9"/>
        <v>6</v>
      </c>
      <c r="G591" s="22"/>
      <c r="H591" s="23">
        <v>46670</v>
      </c>
      <c r="I591" s="24">
        <v>3</v>
      </c>
    </row>
    <row r="592" spans="1:9" x14ac:dyDescent="0.4">
      <c r="A592" s="4" t="s">
        <v>228</v>
      </c>
      <c r="B592" s="20" t="s">
        <v>155</v>
      </c>
      <c r="C592" s="4" t="s">
        <v>224</v>
      </c>
      <c r="D592" s="4" t="s">
        <v>141</v>
      </c>
      <c r="E592" s="30">
        <v>38289</v>
      </c>
      <c r="F592" s="21">
        <f t="shared" ca="1" si="9"/>
        <v>13</v>
      </c>
      <c r="G592" s="22" t="s">
        <v>142</v>
      </c>
      <c r="H592" s="23">
        <v>42480</v>
      </c>
      <c r="I592" s="24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I13"/>
  <sheetViews>
    <sheetView zoomScale="145" zoomScaleNormal="145" workbookViewId="0"/>
  </sheetViews>
  <sheetFormatPr defaultColWidth="9.15234375" defaultRowHeight="14.6" x14ac:dyDescent="0.4"/>
  <cols>
    <col min="1" max="1" width="26.84375" style="28" bestFit="1" customWidth="1"/>
    <col min="2" max="7" width="9.53515625" style="28" bestFit="1" customWidth="1"/>
    <col min="8" max="8" width="11.15234375" style="28" bestFit="1" customWidth="1"/>
    <col min="9" max="9" width="9.53515625" style="28" bestFit="1" customWidth="1"/>
    <col min="10" max="16384" width="9.15234375" style="28"/>
  </cols>
  <sheetData>
    <row r="1" spans="1:9" x14ac:dyDescent="0.4">
      <c r="A1" s="36"/>
      <c r="B1" s="38" t="s">
        <v>17</v>
      </c>
      <c r="C1" s="38" t="s">
        <v>16</v>
      </c>
      <c r="D1" s="38" t="s">
        <v>15</v>
      </c>
      <c r="E1" s="38" t="s">
        <v>14</v>
      </c>
      <c r="F1" s="38" t="s">
        <v>13</v>
      </c>
      <c r="G1" s="38" t="s">
        <v>12</v>
      </c>
      <c r="H1" s="38" t="s">
        <v>11</v>
      </c>
      <c r="I1" s="38" t="s">
        <v>10</v>
      </c>
    </row>
    <row r="2" spans="1:9" x14ac:dyDescent="0.4">
      <c r="A2" s="36" t="s">
        <v>9</v>
      </c>
      <c r="B2" s="50">
        <v>120</v>
      </c>
      <c r="C2" s="50">
        <v>180</v>
      </c>
      <c r="D2" s="50">
        <v>260</v>
      </c>
      <c r="E2" s="50">
        <v>240</v>
      </c>
      <c r="F2" s="50">
        <v>300</v>
      </c>
      <c r="G2" s="50">
        <v>500</v>
      </c>
      <c r="H2" s="40">
        <f>SUM(B2:G2)</f>
        <v>1600</v>
      </c>
      <c r="I2" s="40">
        <f>AVERAGE(B2:G2)</f>
        <v>266.66666666666669</v>
      </c>
    </row>
    <row r="3" spans="1:9" x14ac:dyDescent="0.4">
      <c r="A3" s="36" t="s">
        <v>8</v>
      </c>
      <c r="B3" s="51">
        <v>100</v>
      </c>
      <c r="C3" s="51">
        <v>130</v>
      </c>
      <c r="D3" s="51">
        <v>120</v>
      </c>
      <c r="E3" s="51">
        <v>220</v>
      </c>
      <c r="F3" s="51">
        <v>260</v>
      </c>
      <c r="G3" s="51">
        <v>350</v>
      </c>
      <c r="H3" s="41">
        <f>SUM(B3:G3)</f>
        <v>1180</v>
      </c>
      <c r="I3" s="41">
        <f>AVERAGE(B3:G3)</f>
        <v>196.66666666666666</v>
      </c>
    </row>
    <row r="4" spans="1:9" x14ac:dyDescent="0.4">
      <c r="A4" s="36" t="s">
        <v>7</v>
      </c>
      <c r="B4" s="41">
        <f t="shared" ref="B4:G4" si="0">B2-B3</f>
        <v>20</v>
      </c>
      <c r="C4" s="41">
        <f t="shared" si="0"/>
        <v>50</v>
      </c>
      <c r="D4" s="41">
        <f t="shared" si="0"/>
        <v>140</v>
      </c>
      <c r="E4" s="41">
        <f t="shared" si="0"/>
        <v>20</v>
      </c>
      <c r="F4" s="41">
        <f t="shared" si="0"/>
        <v>40</v>
      </c>
      <c r="G4" s="41">
        <f t="shared" si="0"/>
        <v>150</v>
      </c>
      <c r="H4" s="41">
        <f>SUM(B4:G4)</f>
        <v>420</v>
      </c>
      <c r="I4" s="41">
        <f>AVERAGE(B4:G4)</f>
        <v>70</v>
      </c>
    </row>
    <row r="5" spans="1:9" x14ac:dyDescent="0.4">
      <c r="A5" s="36" t="s">
        <v>6</v>
      </c>
      <c r="B5" s="44">
        <f>B4</f>
        <v>20</v>
      </c>
      <c r="C5" s="44">
        <f>C4+B5</f>
        <v>70</v>
      </c>
      <c r="D5" s="44">
        <f>D4+C5</f>
        <v>210</v>
      </c>
      <c r="E5" s="44">
        <f>E4+D5</f>
        <v>230</v>
      </c>
      <c r="F5" s="44">
        <f>F4+E5</f>
        <v>270</v>
      </c>
      <c r="G5" s="40">
        <f>G4+F5</f>
        <v>420</v>
      </c>
      <c r="H5" s="41"/>
      <c r="I5" s="41"/>
    </row>
    <row r="6" spans="1:9" x14ac:dyDescent="0.4">
      <c r="A6" s="34"/>
      <c r="B6" s="34"/>
      <c r="C6" s="34"/>
      <c r="D6" s="34"/>
      <c r="E6" s="34"/>
      <c r="F6" s="34"/>
      <c r="G6" s="34"/>
      <c r="H6" s="34"/>
      <c r="I6" s="34"/>
    </row>
    <row r="7" spans="1:9" x14ac:dyDescent="0.4">
      <c r="A7" s="36" t="s">
        <v>5</v>
      </c>
      <c r="B7" s="34"/>
      <c r="C7" s="45">
        <f t="shared" ref="C7:G7" si="1">(C2-B2)/B2</f>
        <v>0.5</v>
      </c>
      <c r="D7" s="45">
        <f t="shared" si="1"/>
        <v>0.44444444444444442</v>
      </c>
      <c r="E7" s="45">
        <f t="shared" si="1"/>
        <v>-7.6923076923076927E-2</v>
      </c>
      <c r="F7" s="45">
        <f t="shared" si="1"/>
        <v>0.25</v>
      </c>
      <c r="G7" s="45">
        <f t="shared" si="1"/>
        <v>0.66666666666666663</v>
      </c>
      <c r="H7" s="45">
        <f>(G2-B2)/B2</f>
        <v>3.1666666666666665</v>
      </c>
      <c r="I7" s="46">
        <f>(G2/B2)^(1/5)-1</f>
        <v>0.33032499713098584</v>
      </c>
    </row>
    <row r="8" spans="1:9" x14ac:dyDescent="0.4">
      <c r="A8" s="36" t="s">
        <v>3</v>
      </c>
      <c r="B8" s="34"/>
      <c r="C8" s="45">
        <f t="shared" ref="C8:G9" si="2">(C3-B3)/B3</f>
        <v>0.3</v>
      </c>
      <c r="D8" s="45">
        <f t="shared" si="2"/>
        <v>-7.6923076923076927E-2</v>
      </c>
      <c r="E8" s="45">
        <f t="shared" si="2"/>
        <v>0.83333333333333337</v>
      </c>
      <c r="F8" s="45">
        <f t="shared" si="2"/>
        <v>0.18181818181818182</v>
      </c>
      <c r="G8" s="45">
        <f t="shared" si="2"/>
        <v>0.34615384615384615</v>
      </c>
      <c r="H8" s="45">
        <f>(G3-B3)/B3</f>
        <v>2.5</v>
      </c>
      <c r="I8" s="46">
        <f>(G3/B3)^(1/5)-1</f>
        <v>0.28473515712343933</v>
      </c>
    </row>
    <row r="9" spans="1:9" x14ac:dyDescent="0.4">
      <c r="A9" s="36" t="s">
        <v>4</v>
      </c>
      <c r="B9" s="34"/>
      <c r="C9" s="45">
        <f t="shared" si="2"/>
        <v>1.5</v>
      </c>
      <c r="D9" s="45">
        <f t="shared" si="2"/>
        <v>1.8</v>
      </c>
      <c r="E9" s="45">
        <f t="shared" si="2"/>
        <v>-0.8571428571428571</v>
      </c>
      <c r="F9" s="45">
        <f t="shared" si="2"/>
        <v>1</v>
      </c>
      <c r="G9" s="45">
        <f t="shared" si="2"/>
        <v>2.75</v>
      </c>
      <c r="H9" s="45">
        <f>(G4-B4)/B4</f>
        <v>6.5</v>
      </c>
      <c r="I9" s="46">
        <f>(G4/B4)^(1/5)-1</f>
        <v>0.4962778697388448</v>
      </c>
    </row>
    <row r="10" spans="1:9" x14ac:dyDescent="0.4">
      <c r="A10" s="36"/>
      <c r="B10" s="36"/>
      <c r="C10" s="36"/>
      <c r="D10" s="36"/>
      <c r="E10" s="36"/>
      <c r="F10" s="36"/>
      <c r="G10" s="36"/>
      <c r="H10" s="36"/>
      <c r="I10" s="36"/>
    </row>
    <row r="11" spans="1:9" x14ac:dyDescent="0.4">
      <c r="A11" s="36" t="s">
        <v>2</v>
      </c>
      <c r="B11" s="47">
        <f t="shared" ref="B11:H11" si="3">B2/B3</f>
        <v>1.2</v>
      </c>
      <c r="C11" s="47">
        <f t="shared" si="3"/>
        <v>1.3846153846153846</v>
      </c>
      <c r="D11" s="47">
        <f t="shared" si="3"/>
        <v>2.1666666666666665</v>
      </c>
      <c r="E11" s="47">
        <f t="shared" si="3"/>
        <v>1.0909090909090908</v>
      </c>
      <c r="F11" s="47">
        <f t="shared" si="3"/>
        <v>1.1538461538461537</v>
      </c>
      <c r="G11" s="47">
        <f t="shared" si="3"/>
        <v>1.4285714285714286</v>
      </c>
      <c r="H11" s="47">
        <f t="shared" si="3"/>
        <v>1.3559322033898304</v>
      </c>
      <c r="I11" s="36"/>
    </row>
    <row r="12" spans="1:9" x14ac:dyDescent="0.4">
      <c r="A12" s="36" t="s">
        <v>1</v>
      </c>
      <c r="B12" s="47">
        <f t="shared" ref="B12:H12" si="4">B2/B4</f>
        <v>6</v>
      </c>
      <c r="C12" s="47">
        <f t="shared" si="4"/>
        <v>3.6</v>
      </c>
      <c r="D12" s="47">
        <f t="shared" si="4"/>
        <v>1.8571428571428572</v>
      </c>
      <c r="E12" s="47">
        <f t="shared" si="4"/>
        <v>12</v>
      </c>
      <c r="F12" s="47">
        <f t="shared" si="4"/>
        <v>7.5</v>
      </c>
      <c r="G12" s="47">
        <f t="shared" si="4"/>
        <v>3.3333333333333335</v>
      </c>
      <c r="H12" s="47">
        <f t="shared" si="4"/>
        <v>3.8095238095238093</v>
      </c>
      <c r="I12" s="36"/>
    </row>
    <row r="13" spans="1:9" x14ac:dyDescent="0.4">
      <c r="A13" s="48" t="s">
        <v>0</v>
      </c>
      <c r="B13" s="47">
        <f t="shared" ref="B13:H13" si="5">B3/B4</f>
        <v>5</v>
      </c>
      <c r="C13" s="47">
        <f t="shared" si="5"/>
        <v>2.6</v>
      </c>
      <c r="D13" s="47">
        <f t="shared" si="5"/>
        <v>0.8571428571428571</v>
      </c>
      <c r="E13" s="47">
        <f t="shared" si="5"/>
        <v>11</v>
      </c>
      <c r="F13" s="47">
        <f t="shared" si="5"/>
        <v>6.5</v>
      </c>
      <c r="G13" s="47">
        <f t="shared" si="5"/>
        <v>2.3333333333333335</v>
      </c>
      <c r="H13" s="47">
        <f t="shared" si="5"/>
        <v>2.8095238095238093</v>
      </c>
      <c r="I13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Fonts</vt:lpstr>
      <vt:lpstr>Borders</vt:lpstr>
      <vt:lpstr>Rows and Columns</vt:lpstr>
      <vt:lpstr>AlignWrapMerge</vt:lpstr>
      <vt:lpstr>HR</vt:lpstr>
      <vt:lpstr>Numeric</vt:lpstr>
      <vt:lpstr>Date-Time</vt:lpstr>
      <vt:lpstr>ConditionalFormatting</vt:lpstr>
      <vt:lpstr>Shapes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Dennis Taylor</cp:lastModifiedBy>
  <dcterms:created xsi:type="dcterms:W3CDTF">2012-12-17T22:56:36Z</dcterms:created>
  <dcterms:modified xsi:type="dcterms:W3CDTF">2018-08-03T19:57:04Z</dcterms:modified>
</cp:coreProperties>
</file>