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0" yWindow="0" windowWidth="28800" windowHeight="17480" firstSheet="1" activeTab="7"/>
  </bookViews>
  <sheets>
    <sheet name="Feasibility Report 1" sheetId="2" r:id="rId1"/>
    <sheet name="Feasibility Report 2" sheetId="3" r:id="rId2"/>
    <sheet name="Answer Report 1" sheetId="4" r:id="rId3"/>
    <sheet name="Sensitivity Report 1" sheetId="5" r:id="rId4"/>
    <sheet name="Limits Report 1" sheetId="6" r:id="rId5"/>
    <sheet name="Limits Report 2" sheetId="8" r:id="rId6"/>
    <sheet name="Sensitivity Report 2" sheetId="7" r:id="rId7"/>
    <sheet name="growth" sheetId="1" r:id="rId8"/>
  </sheets>
  <definedNames>
    <definedName name="alpha">growth!$B$21</definedName>
    <definedName name="beta">growth!$B$20</definedName>
    <definedName name="Capital">growth!$B$7:$D$7</definedName>
    <definedName name="Consumption">growth!#REF!</definedName>
    <definedName name="Production">growth!#REF!</definedName>
    <definedName name="solver_adj" localSheetId="7" hidden="1">growth!$C$8:$J$8</definedName>
    <definedName name="solver_cvg" localSheetId="7" hidden="1">0.000001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growth!$C$10:$J$10</definedName>
    <definedName name="solver_lhs10" localSheetId="7" hidden="1">growth!$I$7</definedName>
    <definedName name="solver_lhs11" localSheetId="7" hidden="1">growth!$I$8</definedName>
    <definedName name="solver_lhs12" localSheetId="7" hidden="1">growth!$J$7</definedName>
    <definedName name="solver_lhs13" localSheetId="7" hidden="1">growth!$J$8</definedName>
    <definedName name="solver_lhs14" localSheetId="7" hidden="1">growth!$K$11</definedName>
    <definedName name="solver_lhs15" localSheetId="7" hidden="1">growth!$K$11</definedName>
    <definedName name="solver_lhs16" localSheetId="7" hidden="1">growth!$J$9</definedName>
    <definedName name="solver_lhs17" localSheetId="7" hidden="1">growth!$K$11</definedName>
    <definedName name="solver_lhs18" localSheetId="7" hidden="1">growth!$K$7</definedName>
    <definedName name="solver_lhs2" localSheetId="7" hidden="1">growth!$C$7:$J$7</definedName>
    <definedName name="solver_lhs3" localSheetId="7" hidden="1">growth!$C$8:$J$8</definedName>
    <definedName name="solver_lhs4" localSheetId="7" hidden="1">growth!$D$14:$J$14</definedName>
    <definedName name="solver_lhs5" localSheetId="7" hidden="1">growth!$K$11</definedName>
    <definedName name="solver_lhs6" localSheetId="7" hidden="1">growth!$K$11</definedName>
    <definedName name="solver_lhs7" localSheetId="7" hidden="1">growth!$K$11</definedName>
    <definedName name="solver_lhs8" localSheetId="7" hidden="1">growth!$H$6</definedName>
    <definedName name="solver_lhs9" localSheetId="7" hidden="1">growth!$H$8</definedName>
    <definedName name="solver_lin" localSheetId="7" hidden="1">2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5</definedName>
    <definedName name="solver_nwt" localSheetId="7" hidden="1">1</definedName>
    <definedName name="solver_oldobj" localSheetId="7" hidden="1">7.71610093804762</definedName>
    <definedName name="solver_opt" localSheetId="7" hidden="1">growth!$L$17</definedName>
    <definedName name="solver_pre" localSheetId="7" hidden="1">0.000001</definedName>
    <definedName name="solver_rbv" localSheetId="7" hidden="1">1</definedName>
    <definedName name="solver_rel1" localSheetId="7" hidden="1">3</definedName>
    <definedName name="solver_rel10" localSheetId="7" hidden="1">3</definedName>
    <definedName name="solver_rel11" localSheetId="7" hidden="1">1</definedName>
    <definedName name="solver_rel12" localSheetId="7" hidden="1">3</definedName>
    <definedName name="solver_rel13" localSheetId="7" hidden="1">1</definedName>
    <definedName name="solver_rel14" localSheetId="7" hidden="1">3</definedName>
    <definedName name="solver_rel15" localSheetId="7" hidden="1">3</definedName>
    <definedName name="solver_rel16" localSheetId="7" hidden="1">2</definedName>
    <definedName name="solver_rel17" localSheetId="7" hidden="1">3</definedName>
    <definedName name="solver_rel18" localSheetId="7" hidden="1">3</definedName>
    <definedName name="solver_rel2" localSheetId="7" hidden="1">3</definedName>
    <definedName name="solver_rel3" localSheetId="7" hidden="1">1</definedName>
    <definedName name="solver_rel4" localSheetId="7" hidden="1">1</definedName>
    <definedName name="solver_rel5" localSheetId="7" hidden="1">3</definedName>
    <definedName name="solver_rel6" localSheetId="7" hidden="1">3</definedName>
    <definedName name="solver_rel7" localSheetId="7" hidden="1">3</definedName>
    <definedName name="solver_rel8" localSheetId="7" hidden="1">3</definedName>
    <definedName name="solver_rel9" localSheetId="7" hidden="1">1</definedName>
    <definedName name="solver_rhs1" localSheetId="7" hidden="1">growth!$B$24</definedName>
    <definedName name="solver_rhs10" localSheetId="7" hidden="1">0</definedName>
    <definedName name="solver_rhs11" localSheetId="7" hidden="1">growth!$I$4</definedName>
    <definedName name="solver_rhs12" localSheetId="7" hidden="1">0</definedName>
    <definedName name="solver_rhs13" localSheetId="7" hidden="1">growth!$J$5</definedName>
    <definedName name="solver_rhs14" localSheetId="7" hidden="1">growth!$M$11</definedName>
    <definedName name="solver_rhs15" localSheetId="7" hidden="1">growth!$M$11</definedName>
    <definedName name="solver_rhs16" localSheetId="7" hidden="1">growth!$J$5</definedName>
    <definedName name="solver_rhs17" localSheetId="7" hidden="1">growth!$M$11</definedName>
    <definedName name="solver_rhs18" localSheetId="7" hidden="1">growth!$M$11</definedName>
    <definedName name="solver_rhs2" localSheetId="7" hidden="1">0</definedName>
    <definedName name="solver_rhs3" localSheetId="7" hidden="1">growth!$C$5:$J$5</definedName>
    <definedName name="solver_rhs4" localSheetId="7" hidden="1">growth!$B$25</definedName>
    <definedName name="solver_rhs5" localSheetId="7" hidden="1">growth!$L$11</definedName>
    <definedName name="solver_rhs6" localSheetId="7" hidden="1">growth!$L$11</definedName>
    <definedName name="solver_rhs7" localSheetId="7" hidden="1">growth!$L$11</definedName>
    <definedName name="solver_rhs8" localSheetId="7" hidden="1">0</definedName>
    <definedName name="solver_rhs9" localSheetId="7" hidden="1">growth!$H$5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mp" localSheetId="7" hidden="1">growth!$M$11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2</definedName>
    <definedName name="tau">growth!$B$19</definedName>
    <definedName name="theta">growth!$B$22</definedName>
    <definedName name="Time_Period">growth!$B$5:$D$7</definedName>
  </definedNames>
  <calcPr calcId="140001" iterate="1" iterateCount="1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" l="1"/>
  <c r="D27" i="1"/>
  <c r="E27" i="1"/>
  <c r="F27" i="1"/>
  <c r="G27" i="1"/>
  <c r="H27" i="1"/>
  <c r="I27" i="1"/>
  <c r="J27" i="1"/>
  <c r="C27" i="1"/>
  <c r="D31" i="1"/>
  <c r="E31" i="1"/>
  <c r="F31" i="1"/>
  <c r="G31" i="1"/>
  <c r="H31" i="1"/>
  <c r="I31" i="1"/>
  <c r="J31" i="1"/>
  <c r="C10" i="1"/>
  <c r="C31" i="1"/>
  <c r="C5" i="1"/>
  <c r="C7" i="1"/>
  <c r="D11" i="1"/>
  <c r="D5" i="1"/>
  <c r="D7" i="1"/>
  <c r="E11" i="1"/>
  <c r="E10" i="1"/>
  <c r="E5" i="1"/>
  <c r="E7" i="1"/>
  <c r="F11" i="1"/>
  <c r="F10" i="1"/>
  <c r="F5" i="1"/>
  <c r="F7" i="1"/>
  <c r="G11" i="1"/>
  <c r="G10" i="1"/>
  <c r="G5" i="1"/>
  <c r="G7" i="1"/>
  <c r="H11" i="1"/>
  <c r="H10" i="1"/>
  <c r="H5" i="1"/>
  <c r="H7" i="1"/>
  <c r="I11" i="1"/>
  <c r="I10" i="1"/>
  <c r="I5" i="1"/>
  <c r="I7" i="1"/>
  <c r="J11" i="1"/>
  <c r="J10" i="1"/>
  <c r="C11" i="1"/>
  <c r="C13" i="1"/>
  <c r="C15" i="1"/>
  <c r="D13" i="1"/>
  <c r="D15" i="1"/>
  <c r="E13" i="1"/>
  <c r="E15" i="1"/>
  <c r="F13" i="1"/>
  <c r="F15" i="1"/>
  <c r="G13" i="1"/>
  <c r="G15" i="1"/>
  <c r="H13" i="1"/>
  <c r="H15" i="1"/>
  <c r="I13" i="1"/>
  <c r="I15" i="1"/>
  <c r="J5" i="1"/>
  <c r="J13" i="1"/>
  <c r="J15" i="1"/>
  <c r="G20" i="1"/>
  <c r="C17" i="1"/>
  <c r="D17" i="1"/>
  <c r="E17" i="1"/>
  <c r="F17" i="1"/>
  <c r="G17" i="1"/>
  <c r="H17" i="1"/>
  <c r="I17" i="1"/>
  <c r="J17" i="1"/>
  <c r="L17" i="1"/>
  <c r="E14" i="1"/>
  <c r="F14" i="1"/>
  <c r="G14" i="1"/>
  <c r="H14" i="1"/>
  <c r="I14" i="1"/>
  <c r="J14" i="1"/>
  <c r="D14" i="1"/>
  <c r="D10" i="1"/>
  <c r="J7" i="1"/>
  <c r="K11" i="1"/>
  <c r="B5" i="1"/>
  <c r="B12" i="1"/>
  <c r="B10" i="1"/>
  <c r="K31" i="1"/>
  <c r="E28" i="1"/>
  <c r="D28" i="1"/>
  <c r="E29" i="1"/>
  <c r="F28" i="1"/>
  <c r="F29" i="1"/>
  <c r="G28" i="1"/>
  <c r="G29" i="1"/>
  <c r="H28" i="1"/>
  <c r="H29" i="1"/>
  <c r="I28" i="1"/>
  <c r="I29" i="1"/>
  <c r="J28" i="1"/>
  <c r="J29" i="1"/>
  <c r="K28" i="1"/>
  <c r="K29" i="1"/>
  <c r="C28" i="1"/>
  <c r="D29" i="1"/>
  <c r="C12" i="1"/>
  <c r="C9" i="1"/>
  <c r="D12" i="1"/>
  <c r="E12" i="1"/>
  <c r="F12" i="1"/>
  <c r="G12" i="1"/>
  <c r="H12" i="1"/>
  <c r="I12" i="1"/>
  <c r="J12" i="1"/>
  <c r="D9" i="1"/>
  <c r="E9" i="1"/>
  <c r="F9" i="1"/>
  <c r="G9" i="1"/>
  <c r="H9" i="1"/>
  <c r="I9" i="1"/>
  <c r="J9" i="1"/>
</calcChain>
</file>

<file path=xl/sharedStrings.xml><?xml version="1.0" encoding="utf-8"?>
<sst xmlns="http://schemas.openxmlformats.org/spreadsheetml/2006/main" count="379" uniqueCount="144">
  <si>
    <t>Time Period</t>
  </si>
  <si>
    <t>Consumption</t>
  </si>
  <si>
    <t xml:space="preserve"> </t>
  </si>
  <si>
    <t>Target</t>
  </si>
  <si>
    <t>Capital</t>
  </si>
  <si>
    <t>Utility</t>
  </si>
  <si>
    <t>tau</t>
  </si>
  <si>
    <t>beta</t>
  </si>
  <si>
    <t>alpha</t>
  </si>
  <si>
    <t>theta</t>
  </si>
  <si>
    <t>Growth Model</t>
  </si>
  <si>
    <t>Original development by David Kendrick. Recent modifications by Ruben Mercado.</t>
  </si>
  <si>
    <t xml:space="preserve">Labor </t>
  </si>
  <si>
    <t>popcap</t>
  </si>
  <si>
    <t>dL/dt</t>
  </si>
  <si>
    <t>d2L/dt2</t>
  </si>
  <si>
    <t>Technology</t>
  </si>
  <si>
    <t>Solow</t>
  </si>
  <si>
    <t>Microsoft Excel 14.1 Feasibility Report</t>
  </si>
  <si>
    <t>Worksheet: [growth.xls]growth</t>
  </si>
  <si>
    <t>Report Created: 9/9/2013 7:06:38 PM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</si>
  <si>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</si>
  <si>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</si>
  <si>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</si>
  <si>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</si>
  <si>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</si>
  <si>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</si>
  <si>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</si>
  <si>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Capital:Labor</t>
  </si>
  <si>
    <t>Solow/Labor</t>
  </si>
  <si>
    <t>Worksheet: [growth_working.xlsx]growth</t>
  </si>
  <si>
    <t>Report Created: 9/10/2013 10:00:57 PM</t>
  </si>
  <si>
    <t>K/L</t>
  </si>
  <si>
    <t>CapGrowth</t>
  </si>
  <si>
    <t>K+C</t>
  </si>
  <si>
    <t>Microsoft Excel 14.1 Answer Report</t>
  </si>
  <si>
    <t>Report Created: 9/10/2013 10:43:20 PM</t>
  </si>
  <si>
    <t>Result: Solver found a solution.  All constraints and optimality conditions are satisfied.</t>
  </si>
  <si>
    <t>Solver Engine</t>
  </si>
  <si>
    <t>Engine: GRG Nonlinear</t>
  </si>
  <si>
    <t>Solution Time: 1.438081 Seconds.</t>
  </si>
  <si>
    <t>Iterations: 0 Subproblems: 0</t>
  </si>
  <si>
    <t>Solver Options</t>
  </si>
  <si>
    <t>Max Time 100 sec, Iterations 100, Precision 0.000001</t>
  </si>
  <si>
    <t>Convergence 0.0001, Population Size 100, Random Seed 0, Derivatives Forward, Require Bounds</t>
  </si>
  <si>
    <t>Max Subproblems Unlimited, Max Integer Sols Unlimited, Integer Tolerance 5%, Solve Without Integer Constraints, Assume NonNegative</t>
  </si>
  <si>
    <t>Objective Cell (Max)</t>
  </si>
  <si>
    <t>Original Value</t>
  </si>
  <si>
    <t>Final Value</t>
  </si>
  <si>
    <t>Variable Cells</t>
  </si>
  <si>
    <t>Integer</t>
  </si>
  <si>
    <t>Constraints</t>
  </si>
  <si>
    <t>$L$12</t>
  </si>
  <si>
    <t>Utility Total</t>
  </si>
  <si>
    <t>$C$9</t>
  </si>
  <si>
    <t>Contin</t>
  </si>
  <si>
    <t>$D$9</t>
  </si>
  <si>
    <t>$E$9</t>
  </si>
  <si>
    <t>$F$9</t>
  </si>
  <si>
    <t>$G$9</t>
  </si>
  <si>
    <t>$H$9</t>
  </si>
  <si>
    <t>$I$9</t>
  </si>
  <si>
    <t>$J$9</t>
  </si>
  <si>
    <t>$C$17</t>
  </si>
  <si>
    <t>$C$17&lt;=$C$7</t>
  </si>
  <si>
    <t>Binding</t>
  </si>
  <si>
    <t>$D$17</t>
  </si>
  <si>
    <t>$D$17&lt;=$D$7</t>
  </si>
  <si>
    <t>$E$17</t>
  </si>
  <si>
    <t>$E$17&lt;=$E$7</t>
  </si>
  <si>
    <t>$F$17</t>
  </si>
  <si>
    <t>$F$17&lt;=$F$7</t>
  </si>
  <si>
    <t>$G$17</t>
  </si>
  <si>
    <t>$G$17&lt;=$G$7</t>
  </si>
  <si>
    <t>$H$17</t>
  </si>
  <si>
    <t>$H$17&lt;=$H$7</t>
  </si>
  <si>
    <t>$I$17</t>
  </si>
  <si>
    <t>$I$17&lt;=$I$7</t>
  </si>
  <si>
    <t>$J$17</t>
  </si>
  <si>
    <t>$J$17&lt;=$J$7</t>
  </si>
  <si>
    <t>$K$9</t>
  </si>
  <si>
    <t>$K$9&gt;=$L$9</t>
  </si>
  <si>
    <t>Not Binding</t>
  </si>
  <si>
    <t>$C$9:$J$9</t>
  </si>
  <si>
    <t>Microsoft Excel 14.1 Sensitivity Report</t>
  </si>
  <si>
    <t>Final</t>
  </si>
  <si>
    <t>Value</t>
  </si>
  <si>
    <t>Reduced</t>
  </si>
  <si>
    <t>Gradient</t>
  </si>
  <si>
    <t>Lagrange</t>
  </si>
  <si>
    <t>Multiplier</t>
  </si>
  <si>
    <t>Microsoft Excel 14.1 Limits Report</t>
  </si>
  <si>
    <t>Report Created: 9/10/2013 10:43:48 PM</t>
  </si>
  <si>
    <t>Objective</t>
  </si>
  <si>
    <t>Variable</t>
  </si>
  <si>
    <t>Lower</t>
  </si>
  <si>
    <t>Limit</t>
  </si>
  <si>
    <t>Result</t>
  </si>
  <si>
    <t>Upper</t>
  </si>
  <si>
    <t>Savings</t>
  </si>
  <si>
    <t>S+C</t>
  </si>
  <si>
    <t>Norm C</t>
  </si>
  <si>
    <t>Delta Norrm C</t>
  </si>
  <si>
    <t>Max delta C</t>
  </si>
  <si>
    <t>Depreciation Rate</t>
  </si>
  <si>
    <t>Discount Factor</t>
  </si>
  <si>
    <t>Sensitivity to Labor</t>
  </si>
  <si>
    <t>Capital To Labor</t>
  </si>
  <si>
    <t>Maximum Change in Consumption</t>
  </si>
  <si>
    <t>Poplulation Max</t>
  </si>
  <si>
    <t>Weighted Average of Normalized Consumption</t>
  </si>
  <si>
    <t>Weighted Norm C</t>
  </si>
  <si>
    <t>Report Created: 9/12/2013 9:43:50 AM</t>
  </si>
  <si>
    <t>$C$8</t>
  </si>
  <si>
    <t>$D$8</t>
  </si>
  <si>
    <t>$E$8</t>
  </si>
  <si>
    <t>$F$8</t>
  </si>
  <si>
    <t>$G$8</t>
  </si>
  <si>
    <t>$H$8</t>
  </si>
  <si>
    <t>$I$8</t>
  </si>
  <si>
    <t>$J$8</t>
  </si>
  <si>
    <t>$C$7</t>
  </si>
  <si>
    <t>$D$7</t>
  </si>
  <si>
    <t>$E$7</t>
  </si>
  <si>
    <t>$F$7</t>
  </si>
  <si>
    <t>$G$7</t>
  </si>
  <si>
    <t>$H$7</t>
  </si>
  <si>
    <t>$I$7</t>
  </si>
  <si>
    <t>$J$7</t>
  </si>
  <si>
    <t>$D$14</t>
  </si>
  <si>
    <t>$E$14</t>
  </si>
  <si>
    <t>$F$14</t>
  </si>
  <si>
    <t>$G$14</t>
  </si>
  <si>
    <t>$H$14</t>
  </si>
  <si>
    <t>$I$14</t>
  </si>
  <si>
    <t>$J$14</t>
  </si>
  <si>
    <t>$K$10</t>
  </si>
  <si>
    <t>$C$8:$J$8</t>
  </si>
  <si>
    <t>$C$7:$J$7 &gt;= 0</t>
  </si>
  <si>
    <t>$C$8:$J$8 &lt;= $C$5:$J$5</t>
  </si>
  <si>
    <t>$C$9:$J$9 &gt;= $B$22</t>
  </si>
  <si>
    <t>$D$14:$J$14 &lt;= $B$23</t>
  </si>
  <si>
    <t>Report Created: 9/12/2013 9:43:55 AM</t>
  </si>
  <si>
    <t>Total 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</si>
</sst>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;[Red]0.000"/>
  </numFmts>
  <fonts count="10" x14ac:knownFonts="1">
    <font>
      <sz val="10"/>
      <name val="Geneva"/>
    </font>
    <font>
      <b/>
      <sz val="10"/>
      <name val="Geneva"/>
    </font>
    <font>
      <b/>
      <sz val="12"/>
      <color rgb="FFFA7D00"/>
      <name val="Calibri"/>
      <family val="2"/>
      <scheme val="minor"/>
    </font>
    <font>
      <b/>
      <sz val="10"/>
      <color indexed="18"/>
      <name val="Geneva"/>
    </font>
    <font>
      <u/>
      <sz val="10"/>
      <color theme="10"/>
      <name val="Geneva"/>
    </font>
    <font>
      <u/>
      <sz val="10"/>
      <color theme="11"/>
      <name val="Geneva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indexed="18"/>
      <name val="Geneva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1" applyNumberFormat="0" applyAlignment="0" applyProtection="0"/>
    <xf numFmtId="0" fontId="7" fillId="2" borderId="7" applyNumberFormat="0" applyAlignment="0" applyProtection="0"/>
    <xf numFmtId="0" fontId="8" fillId="4" borderId="8" applyNumberFormat="0" applyAlignment="0" applyProtection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/>
    <xf numFmtId="0" fontId="1" fillId="0" borderId="0" xfId="0" applyFont="1"/>
    <xf numFmtId="0" fontId="3" fillId="0" borderId="2" xfId="0" applyFont="1" applyFill="1" applyBorder="1" applyAlignment="1">
      <alignment horizontal="center"/>
    </xf>
    <xf numFmtId="0" fontId="2" fillId="2" borderId="1" xfId="1"/>
    <xf numFmtId="164" fontId="2" fillId="2" borderId="1" xfId="1" applyNumberFormat="1"/>
    <xf numFmtId="0" fontId="0" fillId="0" borderId="5" xfId="0" applyFill="1" applyBorder="1" applyAlignment="1"/>
    <xf numFmtId="0" fontId="0" fillId="0" borderId="0" xfId="0" applyFill="1" applyBorder="1" applyAlignment="1"/>
    <xf numFmtId="0" fontId="0" fillId="0" borderId="6" xfId="0" applyFill="1" applyBorder="1" applyAlignment="1"/>
    <xf numFmtId="164" fontId="0" fillId="0" borderId="5" xfId="0" applyNumberFormat="1" applyFill="1" applyBorder="1" applyAlignment="1"/>
    <xf numFmtId="164" fontId="0" fillId="0" borderId="6" xfId="0" applyNumberFormat="1" applyFill="1" applyBorder="1" applyAlignment="1"/>
    <xf numFmtId="164" fontId="0" fillId="0" borderId="0" xfId="0" applyNumberFormat="1" applyFill="1" applyBorder="1" applyAlignment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3" borderId="1" xfId="6"/>
    <xf numFmtId="0" fontId="7" fillId="2" borderId="7" xfId="7"/>
    <xf numFmtId="164" fontId="7" fillId="2" borderId="7" xfId="7" applyNumberFormat="1"/>
    <xf numFmtId="165" fontId="6" fillId="3" borderId="1" xfId="6" applyNumberFormat="1"/>
    <xf numFmtId="0" fontId="8" fillId="4" borderId="8" xfId="8"/>
    <xf numFmtId="164" fontId="8" fillId="4" borderId="8" xfId="8" applyNumberFormat="1"/>
    <xf numFmtId="0" fontId="9" fillId="0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/>
    </xf>
    <xf numFmtId="165" fontId="0" fillId="0" borderId="5" xfId="0" applyNumberFormat="1" applyFill="1" applyBorder="1" applyAlignment="1"/>
    <xf numFmtId="164" fontId="0" fillId="0" borderId="0" xfId="0" applyNumberFormat="1" applyAlignment="1">
      <alignment horizontal="center"/>
    </xf>
  </cellXfs>
  <cellStyles count="9">
    <cellStyle name="Calculation" xfId="1" builtinId="22"/>
    <cellStyle name="Check Cell" xfId="8" builtinId="2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Input" xfId="6" builtinId="20"/>
    <cellStyle name="Normal" xfId="0" builtinId="0"/>
    <cellStyle name="Output" xfId="7" builtinId="2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growth!$B$27:$J$27</c:f>
              <c:numCache>
                <c:formatCode>0.000</c:formatCode>
                <c:ptCount val="9"/>
                <c:pt idx="0">
                  <c:v>1.0</c:v>
                </c:pt>
                <c:pt idx="1">
                  <c:v>1.329762028121474</c:v>
                </c:pt>
                <c:pt idx="2">
                  <c:v>1.750860075919006</c:v>
                </c:pt>
                <c:pt idx="3">
                  <c:v>2.273251752584948</c:v>
                </c:pt>
                <c:pt idx="4">
                  <c:v>2.896794830304676</c:v>
                </c:pt>
                <c:pt idx="5">
                  <c:v>3.606509430164318</c:v>
                </c:pt>
                <c:pt idx="6">
                  <c:v>4.372846417927416</c:v>
                </c:pt>
                <c:pt idx="7">
                  <c:v>5.159559079419958</c:v>
                </c:pt>
                <c:pt idx="8">
                  <c:v>5.934916212682763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22840"/>
        <c:axId val="622967672"/>
      </c:scatterChart>
      <c:valAx>
        <c:axId val="62322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622967672"/>
        <c:crosses val="autoZero"/>
        <c:crossBetween val="midCat"/>
      </c:valAx>
      <c:valAx>
        <c:axId val="6229676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2322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growth!$B$31:$J$31</c:f>
              <c:numCache>
                <c:formatCode>0.000</c:formatCode>
                <c:ptCount val="9"/>
                <c:pt idx="0">
                  <c:v>0.3</c:v>
                </c:pt>
                <c:pt idx="1">
                  <c:v>0.696479555429939</c:v>
                </c:pt>
                <c:pt idx="2">
                  <c:v>0.996035076820964</c:v>
                </c:pt>
                <c:pt idx="3">
                  <c:v>1.814894239323883</c:v>
                </c:pt>
                <c:pt idx="4">
                  <c:v>3.30695291419248</c:v>
                </c:pt>
                <c:pt idx="5">
                  <c:v>6.0256610769563</c:v>
                </c:pt>
                <c:pt idx="6">
                  <c:v>10.9794703331034</c:v>
                </c:pt>
                <c:pt idx="7">
                  <c:v>20.00589931227755</c:v>
                </c:pt>
                <c:pt idx="8">
                  <c:v>36.45312525562046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276360"/>
        <c:axId val="635441368"/>
      </c:scatterChart>
      <c:valAx>
        <c:axId val="648276360"/>
        <c:scaling>
          <c:orientation val="minMax"/>
        </c:scaling>
        <c:delete val="0"/>
        <c:axPos val="b"/>
        <c:majorTickMark val="out"/>
        <c:minorTickMark val="none"/>
        <c:tickLblPos val="nextTo"/>
        <c:crossAx val="635441368"/>
        <c:crosses val="autoZero"/>
        <c:crossBetween val="midCat"/>
      </c:valAx>
      <c:valAx>
        <c:axId val="6354413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48276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explosion val="25"/>
          <c:val>
            <c:numRef>
              <c:f>growth!$C$8:$J$8</c:f>
              <c:numCache>
                <c:formatCode>0.000;[Red]0.000</c:formatCode>
                <c:ptCount val="8"/>
                <c:pt idx="0">
                  <c:v>0.173324472144634</c:v>
                </c:pt>
                <c:pt idx="1">
                  <c:v>0.404953820844217</c:v>
                </c:pt>
                <c:pt idx="2">
                  <c:v>1.520304738749582</c:v>
                </c:pt>
                <c:pt idx="3">
                  <c:v>5.116049922282622</c:v>
                </c:pt>
                <c:pt idx="4">
                  <c:v>13.67167106384776</c:v>
                </c:pt>
                <c:pt idx="5">
                  <c:v>45.9990401618513</c:v>
                </c:pt>
                <c:pt idx="6">
                  <c:v>146.7773658347054</c:v>
                </c:pt>
                <c:pt idx="7">
                  <c:v>444.1029696432287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yVal>
            <c:numRef>
              <c:f>growth!$C$13:$J$13</c:f>
              <c:numCache>
                <c:formatCode>0.000</c:formatCode>
                <c:ptCount val="8"/>
                <c:pt idx="0">
                  <c:v>0.116445023646022</c:v>
                </c:pt>
                <c:pt idx="1">
                  <c:v>0.156437643393825</c:v>
                </c:pt>
                <c:pt idx="2">
                  <c:v>0.256437644131188</c:v>
                </c:pt>
                <c:pt idx="3">
                  <c:v>0.356437650998946</c:v>
                </c:pt>
                <c:pt idx="4">
                  <c:v>0.376219575718806</c:v>
                </c:pt>
                <c:pt idx="5">
                  <c:v>0.4762195749922</c:v>
                </c:pt>
                <c:pt idx="6">
                  <c:v>0.576219574603086</c:v>
                </c:pt>
                <c:pt idx="7">
                  <c:v>0.676219574472247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12040"/>
        <c:axId val="652445768"/>
      </c:scatterChart>
      <c:valAx>
        <c:axId val="6552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652445768"/>
        <c:crosses val="autoZero"/>
        <c:crossBetween val="midCat"/>
      </c:valAx>
      <c:valAx>
        <c:axId val="6524457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655212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58615</xdr:colOff>
      <xdr:row>32</xdr:row>
      <xdr:rowOff>98670</xdr:rowOff>
    </xdr:from>
    <xdr:to>
      <xdr:col>3</xdr:col>
      <xdr:colOff>996461</xdr:colOff>
      <xdr:row>49</xdr:row>
      <xdr:rowOff>18562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1010919</xdr:colOff>
      <xdr:row>32</xdr:row>
      <xdr:rowOff>116644</xdr:rowOff>
    </xdr:from>
    <xdr:to>
      <xdr:col>7</xdr:col>
      <xdr:colOff>693615</xdr:colOff>
      <xdr:row>49</xdr:row>
      <xdr:rowOff>36536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711200</xdr:colOff>
      <xdr:row>32</xdr:row>
      <xdr:rowOff>76200</xdr:rowOff>
    </xdr:from>
    <xdr:to>
      <xdr:col>12</xdr:col>
      <xdr:colOff>406400</xdr:colOff>
      <xdr:row>49</xdr:row>
      <xdr:rowOff>55880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619760</xdr:colOff>
      <xdr:row>31</xdr:row>
      <xdr:rowOff>116840</xdr:rowOff>
    </xdr:from>
    <xdr:to>
      <xdr:col>10</xdr:col>
      <xdr:colOff>203200</xdr:colOff>
      <xdr:row>48</xdr:row>
      <xdr:rowOff>96520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/>
  </sheetViews>
  <sheetFormatPr baseColWidth="10" defaultRowHeight="13" x14ac:dyDescent="0"/>
  <cols>
    <col min="1" max="1" width="2.28515625" customWidth="1"/>
    <col min="2" max="2" width="3.5703125" customWidth="1"/>
    <col min="3" max="3" width="5" customWidth="1"/>
    <col min="4" max="4" width="7.85546875" customWidth="1"/>
    <col min="5" max="5" width="6.5703125" customWidth="1"/>
    <col min="6" max="6" width="5.5703125" customWidth="1"/>
    <col min="7" max="7" width="4.5703125" customWidth="1"/>
  </cols>
  <sheetData>
    <row r="1" spans="1:7">
      <c r="A1" s="5" t="s">
        <v>18</v>
      </c>
    </row>
    <row r="2" spans="1:7">
      <c r="A2" s="5" t="s">
        <v>19</v>
      </c>
    </row>
    <row r="3" spans="1:7">
      <c r="A3" s="5" t="s">
        <v>20</v>
      </c>
    </row>
    <row r="6" spans="1:7" ht="14" thickBot="1">
      <c r="A6" t="s">
        <v>21</v>
      </c>
    </row>
    <row r="7" spans="1:7" ht="14" thickBot="1">
      <c r="B7" s="6" t="s">
        <v>22</v>
      </c>
      <c r="C7" s="6" t="s">
        <v>23</v>
      </c>
      <c r="D7" s="6" t="s">
        <v>24</v>
      </c>
      <c r="E7" s="6" t="s">
        <v>25</v>
      </c>
      <c r="F7" s="6" t="s">
        <v>26</v>
      </c>
      <c r="G7" s="6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showGridLines="0" workbookViewId="0"/>
  </sheetViews>
  <sheetFormatPr baseColWidth="10" defaultRowHeight="13" x14ac:dyDescent="0"/>
  <cols>
    <col min="1" max="1" width="2.28515625" customWidth="1"/>
    <col min="2" max="2" width="3.5703125" customWidth="1"/>
    <col min="3" max="3" width="5" customWidth="1"/>
    <col min="4" max="4" width="7.85546875" customWidth="1"/>
    <col min="5" max="5" width="6.5703125" customWidth="1"/>
    <col min="6" max="6" width="5.5703125" customWidth="1"/>
    <col min="7" max="7" width="4.5703125" customWidth="1"/>
  </cols>
  <sheetData>
    <row r="1" spans="1:7">
      <c r="A1" s="5" t="s">
        <v>18</v>
      </c>
    </row>
    <row r="2" spans="1:7">
      <c r="A2" s="5" t="s">
        <v>30</v>
      </c>
    </row>
    <row r="3" spans="1:7">
      <c r="A3" s="5" t="s">
        <v>31</v>
      </c>
    </row>
    <row r="6" spans="1:7" ht="14" thickBot="1">
      <c r="A6" t="s">
        <v>21</v>
      </c>
    </row>
    <row r="7" spans="1:7" ht="14" thickBot="1">
      <c r="B7" s="6" t="s">
        <v>22</v>
      </c>
      <c r="C7" s="6" t="s">
        <v>23</v>
      </c>
      <c r="D7" s="6" t="s">
        <v>24</v>
      </c>
      <c r="E7" s="6" t="s">
        <v>25</v>
      </c>
      <c r="F7" s="6" t="s">
        <v>26</v>
      </c>
      <c r="G7" s="6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workbookViewId="0"/>
  </sheetViews>
  <sheetFormatPr baseColWidth="10" defaultRowHeight="13" outlineLevelRow="1" x14ac:dyDescent="0"/>
  <cols>
    <col min="1" max="1" width="2.28515625" customWidth="1"/>
    <col min="2" max="2" width="5.85546875" customWidth="1"/>
    <col min="3" max="3" width="9.140625" bestFit="1" customWidth="1"/>
    <col min="4" max="4" width="10.5703125" bestFit="1" customWidth="1"/>
    <col min="5" max="5" width="11.7109375" customWidth="1"/>
    <col min="6" max="6" width="9.140625" customWidth="1"/>
    <col min="7" max="7" width="5.28515625" customWidth="1"/>
  </cols>
  <sheetData>
    <row r="1" spans="1:5">
      <c r="A1" s="5" t="s">
        <v>35</v>
      </c>
    </row>
    <row r="2" spans="1:5">
      <c r="A2" s="5" t="s">
        <v>30</v>
      </c>
    </row>
    <row r="3" spans="1:5">
      <c r="A3" s="5" t="s">
        <v>36</v>
      </c>
    </row>
    <row r="4" spans="1:5">
      <c r="A4" s="5" t="s">
        <v>37</v>
      </c>
    </row>
    <row r="5" spans="1:5">
      <c r="A5" s="5" t="s">
        <v>38</v>
      </c>
    </row>
    <row r="6" spans="1:5" hidden="1" outlineLevel="1">
      <c r="A6" s="5"/>
      <c r="B6" t="s">
        <v>39</v>
      </c>
    </row>
    <row r="7" spans="1:5" hidden="1" outlineLevel="1">
      <c r="A7" s="5"/>
      <c r="B7" t="s">
        <v>40</v>
      </c>
    </row>
    <row r="8" spans="1:5" hidden="1" outlineLevel="1">
      <c r="A8" s="5"/>
      <c r="B8" t="s">
        <v>41</v>
      </c>
    </row>
    <row r="9" spans="1:5" collapsed="1">
      <c r="A9" s="5" t="s">
        <v>42</v>
      </c>
    </row>
    <row r="10" spans="1:5" hidden="1" outlineLevel="1">
      <c r="B10" t="s">
        <v>43</v>
      </c>
    </row>
    <row r="11" spans="1:5" hidden="1" outlineLevel="1">
      <c r="B11" t="s">
        <v>44</v>
      </c>
    </row>
    <row r="12" spans="1:5" hidden="1" outlineLevel="1">
      <c r="B12" t="s">
        <v>45</v>
      </c>
    </row>
    <row r="13" spans="1:5" collapsed="1"/>
    <row r="14" spans="1:5" ht="14" thickBot="1">
      <c r="A14" t="s">
        <v>46</v>
      </c>
    </row>
    <row r="15" spans="1:5" ht="14" thickBot="1">
      <c r="B15" s="6" t="s">
        <v>22</v>
      </c>
      <c r="C15" s="6" t="s">
        <v>23</v>
      </c>
      <c r="D15" s="6" t="s">
        <v>47</v>
      </c>
      <c r="E15" s="6" t="s">
        <v>48</v>
      </c>
    </row>
    <row r="16" spans="1:5" ht="14" thickBot="1">
      <c r="B16" s="9" t="s">
        <v>52</v>
      </c>
      <c r="C16" s="9" t="s">
        <v>53</v>
      </c>
      <c r="D16" s="12">
        <v>110.08175376767383</v>
      </c>
      <c r="E16" s="12">
        <v>110.08175376767383</v>
      </c>
    </row>
    <row r="19" spans="1:6" ht="14" thickBot="1">
      <c r="A19" t="s">
        <v>49</v>
      </c>
    </row>
    <row r="20" spans="1:6" ht="14" thickBot="1">
      <c r="B20" s="6" t="s">
        <v>22</v>
      </c>
      <c r="C20" s="6" t="s">
        <v>23</v>
      </c>
      <c r="D20" s="6" t="s">
        <v>47</v>
      </c>
      <c r="E20" s="6" t="s">
        <v>48</v>
      </c>
      <c r="F20" s="6" t="s">
        <v>50</v>
      </c>
    </row>
    <row r="21" spans="1:6">
      <c r="B21" s="16" t="s">
        <v>83</v>
      </c>
      <c r="C21" s="15"/>
      <c r="D21" s="15"/>
      <c r="E21" s="15"/>
      <c r="F21" s="15"/>
    </row>
    <row r="22" spans="1:6" hidden="1" outlineLevel="1">
      <c r="B22" s="11" t="s">
        <v>54</v>
      </c>
      <c r="C22" s="11" t="s">
        <v>4</v>
      </c>
      <c r="D22" s="13">
        <v>6.0407680221960236</v>
      </c>
      <c r="E22" s="13">
        <v>6.0407680221960236</v>
      </c>
      <c r="F22" s="11" t="s">
        <v>55</v>
      </c>
    </row>
    <row r="23" spans="1:6" hidden="1" outlineLevel="1">
      <c r="B23" s="11" t="s">
        <v>56</v>
      </c>
      <c r="C23" s="11" t="s">
        <v>4</v>
      </c>
      <c r="D23" s="13">
        <v>5.6256419371765078</v>
      </c>
      <c r="E23" s="13">
        <v>5.6256419371765078</v>
      </c>
      <c r="F23" s="11" t="s">
        <v>55</v>
      </c>
    </row>
    <row r="24" spans="1:6" hidden="1" outlineLevel="1">
      <c r="B24" s="11" t="s">
        <v>57</v>
      </c>
      <c r="C24" s="11" t="s">
        <v>4</v>
      </c>
      <c r="D24" s="13">
        <v>6.2755136637170326</v>
      </c>
      <c r="E24" s="13">
        <v>6.2755136637170326</v>
      </c>
      <c r="F24" s="11" t="s">
        <v>55</v>
      </c>
    </row>
    <row r="25" spans="1:6" hidden="1" outlineLevel="1">
      <c r="B25" s="11" t="s">
        <v>58</v>
      </c>
      <c r="C25" s="11" t="s">
        <v>4</v>
      </c>
      <c r="D25" s="13">
        <v>9.2523212636953929</v>
      </c>
      <c r="E25" s="13">
        <v>9.2523212636953929</v>
      </c>
      <c r="F25" s="11" t="s">
        <v>55</v>
      </c>
    </row>
    <row r="26" spans="1:6" hidden="1" outlineLevel="1">
      <c r="B26" s="11" t="s">
        <v>59</v>
      </c>
      <c r="C26" s="11" t="s">
        <v>4</v>
      </c>
      <c r="D26" s="13">
        <v>17.605174281248051</v>
      </c>
      <c r="E26" s="13">
        <v>17.605174281248051</v>
      </c>
      <c r="F26" s="11" t="s">
        <v>55</v>
      </c>
    </row>
    <row r="27" spans="1:6" hidden="1" outlineLevel="1">
      <c r="B27" s="11" t="s">
        <v>60</v>
      </c>
      <c r="C27" s="11" t="s">
        <v>4</v>
      </c>
      <c r="D27" s="13">
        <v>38.456609795870001</v>
      </c>
      <c r="E27" s="13">
        <v>38.456609795870001</v>
      </c>
      <c r="F27" s="11" t="s">
        <v>55</v>
      </c>
    </row>
    <row r="28" spans="1:6" hidden="1" outlineLevel="1">
      <c r="B28" s="11" t="s">
        <v>61</v>
      </c>
      <c r="C28" s="11" t="s">
        <v>4</v>
      </c>
      <c r="D28" s="13">
        <v>88.294315928389452</v>
      </c>
      <c r="E28" s="13">
        <v>88.294315928389452</v>
      </c>
      <c r="F28" s="11" t="s">
        <v>55</v>
      </c>
    </row>
    <row r="29" spans="1:6" ht="14" hidden="1" outlineLevel="1" thickBot="1">
      <c r="B29" s="9" t="s">
        <v>62</v>
      </c>
      <c r="C29" s="9" t="s">
        <v>4</v>
      </c>
      <c r="D29" s="12">
        <v>205.4735288460445</v>
      </c>
      <c r="E29" s="12">
        <v>205.4735288460445</v>
      </c>
      <c r="F29" s="9" t="s">
        <v>55</v>
      </c>
    </row>
    <row r="30" spans="1:6" collapsed="1">
      <c r="B30" s="10"/>
      <c r="C30" s="10"/>
      <c r="D30" s="14"/>
      <c r="E30" s="14"/>
      <c r="F30" s="10"/>
    </row>
    <row r="33" spans="1:7" ht="14" thickBot="1">
      <c r="A33" t="s">
        <v>51</v>
      </c>
    </row>
    <row r="34" spans="1:7" ht="14" thickBot="1">
      <c r="B34" s="6" t="s">
        <v>22</v>
      </c>
      <c r="C34" s="6" t="s">
        <v>23</v>
      </c>
      <c r="D34" s="6" t="s">
        <v>24</v>
      </c>
      <c r="E34" s="6" t="s">
        <v>25</v>
      </c>
      <c r="F34" s="6" t="s">
        <v>26</v>
      </c>
      <c r="G34" s="6" t="s">
        <v>27</v>
      </c>
    </row>
    <row r="35" spans="1:7">
      <c r="B35" s="11" t="s">
        <v>63</v>
      </c>
      <c r="C35" s="11" t="s">
        <v>34</v>
      </c>
      <c r="D35" s="13">
        <v>1.1978071120598708</v>
      </c>
      <c r="E35" s="11" t="s">
        <v>64</v>
      </c>
      <c r="F35" s="11" t="s">
        <v>65</v>
      </c>
      <c r="G35" s="11">
        <v>0</v>
      </c>
    </row>
    <row r="36" spans="1:7">
      <c r="B36" s="11" t="s">
        <v>66</v>
      </c>
      <c r="C36" s="11" t="s">
        <v>34</v>
      </c>
      <c r="D36" s="13">
        <v>2.5633616717044303</v>
      </c>
      <c r="E36" s="11" t="s">
        <v>67</v>
      </c>
      <c r="F36" s="11" t="s">
        <v>65</v>
      </c>
      <c r="G36" s="11">
        <v>0</v>
      </c>
    </row>
    <row r="37" spans="1:7">
      <c r="B37" s="11" t="s">
        <v>68</v>
      </c>
      <c r="C37" s="11" t="s">
        <v>34</v>
      </c>
      <c r="D37" s="13">
        <v>5.7680555322935154</v>
      </c>
      <c r="E37" s="11" t="s">
        <v>69</v>
      </c>
      <c r="F37" s="11" t="s">
        <v>65</v>
      </c>
      <c r="G37" s="11">
        <v>0</v>
      </c>
    </row>
    <row r="38" spans="1:7">
      <c r="B38" s="11" t="s">
        <v>70</v>
      </c>
      <c r="C38" s="11" t="s">
        <v>34</v>
      </c>
      <c r="D38" s="13">
        <v>14.053212974100088</v>
      </c>
      <c r="E38" s="11" t="s">
        <v>71</v>
      </c>
      <c r="F38" s="11" t="s">
        <v>65</v>
      </c>
      <c r="G38" s="11">
        <v>0</v>
      </c>
    </row>
    <row r="39" spans="1:7">
      <c r="B39" s="11" t="s">
        <v>72</v>
      </c>
      <c r="C39" s="11" t="s">
        <v>34</v>
      </c>
      <c r="D39" s="13">
        <v>36.670290264341475</v>
      </c>
      <c r="E39" s="11" t="s">
        <v>73</v>
      </c>
      <c r="F39" s="11" t="s">
        <v>65</v>
      </c>
      <c r="G39" s="11">
        <v>0</v>
      </c>
    </row>
    <row r="40" spans="1:7">
      <c r="B40" s="11" t="s">
        <v>74</v>
      </c>
      <c r="C40" s="11" t="s">
        <v>34</v>
      </c>
      <c r="D40" s="13">
        <v>98.386123350090088</v>
      </c>
      <c r="E40" s="11" t="s">
        <v>75</v>
      </c>
      <c r="F40" s="11" t="s">
        <v>65</v>
      </c>
      <c r="G40" s="11">
        <v>0</v>
      </c>
    </row>
    <row r="41" spans="1:7">
      <c r="B41" s="11" t="s">
        <v>76</v>
      </c>
      <c r="C41" s="11" t="s">
        <v>34</v>
      </c>
      <c r="D41" s="13">
        <v>263.49132421379073</v>
      </c>
      <c r="E41" s="11" t="s">
        <v>77</v>
      </c>
      <c r="F41" s="11" t="s">
        <v>65</v>
      </c>
      <c r="G41" s="11">
        <v>0</v>
      </c>
    </row>
    <row r="42" spans="1:7">
      <c r="B42" s="11" t="s">
        <v>78</v>
      </c>
      <c r="C42" s="11" t="s">
        <v>34</v>
      </c>
      <c r="D42" s="13">
        <v>696.83825552131827</v>
      </c>
      <c r="E42" s="11" t="s">
        <v>79</v>
      </c>
      <c r="F42" s="11" t="s">
        <v>65</v>
      </c>
      <c r="G42" s="11">
        <v>0</v>
      </c>
    </row>
    <row r="43" spans="1:7" ht="14" thickBot="1">
      <c r="B43" s="9" t="s">
        <v>80</v>
      </c>
      <c r="C43" s="9" t="s">
        <v>4</v>
      </c>
      <c r="D43" s="12">
        <v>205.21915077036317</v>
      </c>
      <c r="E43" s="9" t="s">
        <v>81</v>
      </c>
      <c r="F43" s="9" t="s">
        <v>82</v>
      </c>
      <c r="G43" s="12">
        <v>5.2191507703631714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selection sqref="A1:A3"/>
    </sheetView>
  </sheetViews>
  <sheetFormatPr baseColWidth="10" defaultRowHeight="13" outlineLevelRow="1" x14ac:dyDescent="0"/>
  <cols>
    <col min="1" max="1" width="2.28515625" customWidth="1"/>
    <col min="2" max="3" width="5.85546875" bestFit="1" customWidth="1"/>
    <col min="4" max="5" width="12" bestFit="1" customWidth="1"/>
  </cols>
  <sheetData>
    <row r="1" spans="1:5">
      <c r="A1" s="5" t="s">
        <v>84</v>
      </c>
    </row>
    <row r="2" spans="1:5">
      <c r="A2" s="5" t="s">
        <v>30</v>
      </c>
    </row>
    <row r="3" spans="1:5">
      <c r="A3" s="5" t="s">
        <v>36</v>
      </c>
    </row>
    <row r="6" spans="1:5" ht="14" thickBot="1">
      <c r="A6" t="s">
        <v>49</v>
      </c>
    </row>
    <row r="7" spans="1:5">
      <c r="B7" s="17"/>
      <c r="C7" s="17"/>
      <c r="D7" s="17" t="s">
        <v>85</v>
      </c>
      <c r="E7" s="17" t="s">
        <v>87</v>
      </c>
    </row>
    <row r="8" spans="1:5" ht="14" thickBot="1">
      <c r="B8" s="18" t="s">
        <v>22</v>
      </c>
      <c r="C8" s="18" t="s">
        <v>23</v>
      </c>
      <c r="D8" s="18" t="s">
        <v>86</v>
      </c>
      <c r="E8" s="18" t="s">
        <v>88</v>
      </c>
    </row>
    <row r="9" spans="1:5">
      <c r="B9" s="16" t="s">
        <v>83</v>
      </c>
      <c r="C9" s="15"/>
      <c r="D9" s="15"/>
      <c r="E9" s="15"/>
    </row>
    <row r="10" spans="1:5" hidden="1" outlineLevel="1">
      <c r="B10" s="11" t="s">
        <v>54</v>
      </c>
      <c r="C10" s="11" t="s">
        <v>4</v>
      </c>
      <c r="D10" s="11">
        <v>6.0407680221960236</v>
      </c>
      <c r="E10" s="11">
        <v>0</v>
      </c>
    </row>
    <row r="11" spans="1:5" hidden="1" outlineLevel="1">
      <c r="B11" s="11" t="s">
        <v>56</v>
      </c>
      <c r="C11" s="11" t="s">
        <v>4</v>
      </c>
      <c r="D11" s="11">
        <v>5.6256419371765078</v>
      </c>
      <c r="E11" s="11">
        <v>0</v>
      </c>
    </row>
    <row r="12" spans="1:5" hidden="1" outlineLevel="1">
      <c r="B12" s="11" t="s">
        <v>57</v>
      </c>
      <c r="C12" s="11" t="s">
        <v>4</v>
      </c>
      <c r="D12" s="11">
        <v>6.2755136637170326</v>
      </c>
      <c r="E12" s="11">
        <v>0</v>
      </c>
    </row>
    <row r="13" spans="1:5" hidden="1" outlineLevel="1">
      <c r="B13" s="11" t="s">
        <v>58</v>
      </c>
      <c r="C13" s="11" t="s">
        <v>4</v>
      </c>
      <c r="D13" s="11">
        <v>9.2523212636953929</v>
      </c>
      <c r="E13" s="11">
        <v>0</v>
      </c>
    </row>
    <row r="14" spans="1:5" hidden="1" outlineLevel="1">
      <c r="B14" s="11" t="s">
        <v>59</v>
      </c>
      <c r="C14" s="11" t="s">
        <v>4</v>
      </c>
      <c r="D14" s="11">
        <v>17.605174281248051</v>
      </c>
      <c r="E14" s="11">
        <v>0</v>
      </c>
    </row>
    <row r="15" spans="1:5" hidden="1" outlineLevel="1">
      <c r="B15" s="11" t="s">
        <v>60</v>
      </c>
      <c r="C15" s="11" t="s">
        <v>4</v>
      </c>
      <c r="D15" s="11">
        <v>38.456609795870001</v>
      </c>
      <c r="E15" s="11">
        <v>0</v>
      </c>
    </row>
    <row r="16" spans="1:5" hidden="1" outlineLevel="1">
      <c r="B16" s="11" t="s">
        <v>61</v>
      </c>
      <c r="C16" s="11" t="s">
        <v>4</v>
      </c>
      <c r="D16" s="11">
        <v>88.294315928389452</v>
      </c>
      <c r="E16" s="11">
        <v>0</v>
      </c>
    </row>
    <row r="17" spans="1:5" ht="14" hidden="1" outlineLevel="1" thickBot="1">
      <c r="B17" s="9" t="s">
        <v>62</v>
      </c>
      <c r="C17" s="9" t="s">
        <v>4</v>
      </c>
      <c r="D17" s="9">
        <v>205.4735288460445</v>
      </c>
      <c r="E17" s="9">
        <v>0</v>
      </c>
    </row>
    <row r="18" spans="1:5" collapsed="1">
      <c r="B18" s="10"/>
      <c r="C18" s="10"/>
      <c r="D18" s="10"/>
      <c r="E18" s="10"/>
    </row>
    <row r="20" spans="1:5" ht="14" thickBot="1">
      <c r="A20" t="s">
        <v>51</v>
      </c>
    </row>
    <row r="21" spans="1:5">
      <c r="B21" s="17"/>
      <c r="C21" s="17"/>
      <c r="D21" s="17" t="s">
        <v>85</v>
      </c>
      <c r="E21" s="17" t="s">
        <v>89</v>
      </c>
    </row>
    <row r="22" spans="1:5" ht="14" thickBot="1">
      <c r="B22" s="18" t="s">
        <v>22</v>
      </c>
      <c r="C22" s="18" t="s">
        <v>23</v>
      </c>
      <c r="D22" s="18" t="s">
        <v>86</v>
      </c>
      <c r="E22" s="18" t="s">
        <v>90</v>
      </c>
    </row>
    <row r="23" spans="1:5">
      <c r="B23" s="11" t="s">
        <v>63</v>
      </c>
      <c r="C23" s="11" t="s">
        <v>34</v>
      </c>
      <c r="D23" s="11">
        <v>1.1978071120598708</v>
      </c>
      <c r="E23" s="11">
        <v>0.96323512612225526</v>
      </c>
    </row>
    <row r="24" spans="1:5">
      <c r="B24" s="11" t="s">
        <v>66</v>
      </c>
      <c r="C24" s="11" t="s">
        <v>34</v>
      </c>
      <c r="D24" s="11">
        <v>2.5633616717044303</v>
      </c>
      <c r="E24" s="11">
        <v>0.88759210245351672</v>
      </c>
    </row>
    <row r="25" spans="1:5">
      <c r="B25" s="11" t="s">
        <v>68</v>
      </c>
      <c r="C25" s="11" t="s">
        <v>34</v>
      </c>
      <c r="D25" s="11">
        <v>5.7680555322935154</v>
      </c>
      <c r="E25" s="11">
        <v>0.76096631134125781</v>
      </c>
    </row>
    <row r="26" spans="1:5">
      <c r="B26" s="11" t="s">
        <v>70</v>
      </c>
      <c r="C26" s="11" t="s">
        <v>34</v>
      </c>
      <c r="D26" s="11">
        <v>14.053212974100088</v>
      </c>
      <c r="E26" s="11">
        <v>0.57795987881215483</v>
      </c>
    </row>
    <row r="27" spans="1:5">
      <c r="B27" s="11" t="s">
        <v>72</v>
      </c>
      <c r="C27" s="11" t="s">
        <v>34</v>
      </c>
      <c r="D27" s="11">
        <v>36.670290264341475</v>
      </c>
      <c r="E27" s="11">
        <v>0.3799092983439662</v>
      </c>
    </row>
    <row r="28" spans="1:5">
      <c r="B28" s="11" t="s">
        <v>74</v>
      </c>
      <c r="C28" s="11" t="s">
        <v>34</v>
      </c>
      <c r="D28" s="11">
        <v>98.386123350090088</v>
      </c>
      <c r="E28" s="11">
        <v>0.21901178646707214</v>
      </c>
    </row>
    <row r="29" spans="1:5">
      <c r="B29" s="11" t="s">
        <v>76</v>
      </c>
      <c r="C29" s="11" t="s">
        <v>34</v>
      </c>
      <c r="D29" s="11">
        <v>263.49132421379073</v>
      </c>
      <c r="E29" s="11">
        <v>0.10918057922059628</v>
      </c>
    </row>
    <row r="30" spans="1:5">
      <c r="B30" s="11" t="s">
        <v>78</v>
      </c>
      <c r="C30" s="11" t="s">
        <v>34</v>
      </c>
      <c r="D30" s="11">
        <v>696.83825552131827</v>
      </c>
      <c r="E30" s="11">
        <v>4.0463776737488202E-2</v>
      </c>
    </row>
    <row r="31" spans="1:5" ht="14" thickBot="1">
      <c r="B31" s="9" t="s">
        <v>80</v>
      </c>
      <c r="C31" s="9" t="s">
        <v>4</v>
      </c>
      <c r="D31" s="9">
        <v>205.21915077036317</v>
      </c>
      <c r="E31" s="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sqref="A1:A3"/>
    </sheetView>
  </sheetViews>
  <sheetFormatPr baseColWidth="10" defaultRowHeight="13" x14ac:dyDescent="0"/>
  <cols>
    <col min="1" max="1" width="2.28515625" customWidth="1"/>
    <col min="2" max="2" width="5.7109375" bestFit="1" customWidth="1"/>
    <col min="3" max="3" width="9.140625" bestFit="1" customWidth="1"/>
    <col min="4" max="4" width="7.28515625" bestFit="1" customWidth="1"/>
    <col min="5" max="5" width="2.28515625" customWidth="1"/>
    <col min="6" max="6" width="7.28515625" bestFit="1" customWidth="1"/>
    <col min="7" max="7" width="7.5703125" customWidth="1"/>
    <col min="8" max="8" width="2.28515625" customWidth="1"/>
    <col min="9" max="9" width="7.28515625" bestFit="1" customWidth="1"/>
    <col min="10" max="10" width="7.5703125" customWidth="1"/>
  </cols>
  <sheetData>
    <row r="1" spans="1:10">
      <c r="A1" s="5" t="s">
        <v>91</v>
      </c>
    </row>
    <row r="2" spans="1:10">
      <c r="A2" s="5" t="s">
        <v>30</v>
      </c>
    </row>
    <row r="3" spans="1:10">
      <c r="A3" s="5" t="s">
        <v>92</v>
      </c>
    </row>
    <row r="5" spans="1:10" ht="14" thickBot="1"/>
    <row r="6" spans="1:10">
      <c r="B6" s="17"/>
      <c r="C6" s="17" t="s">
        <v>93</v>
      </c>
      <c r="D6" s="17"/>
    </row>
    <row r="7" spans="1:10" ht="14" thickBot="1">
      <c r="B7" s="18" t="s">
        <v>22</v>
      </c>
      <c r="C7" s="18" t="s">
        <v>23</v>
      </c>
      <c r="D7" s="18" t="s">
        <v>86</v>
      </c>
    </row>
    <row r="8" spans="1:10" ht="14" thickBot="1">
      <c r="B8" s="9" t="s">
        <v>52</v>
      </c>
      <c r="C8" s="9" t="s">
        <v>53</v>
      </c>
      <c r="D8" s="12">
        <v>110.08175376767383</v>
      </c>
    </row>
    <row r="10" spans="1:10" ht="14" thickBot="1"/>
    <row r="11" spans="1:10">
      <c r="B11" s="17"/>
      <c r="C11" s="17" t="s">
        <v>94</v>
      </c>
      <c r="D11" s="17"/>
      <c r="F11" s="17" t="s">
        <v>95</v>
      </c>
      <c r="G11" s="17" t="s">
        <v>93</v>
      </c>
      <c r="I11" s="17" t="s">
        <v>98</v>
      </c>
      <c r="J11" s="17" t="s">
        <v>93</v>
      </c>
    </row>
    <row r="12" spans="1:10" ht="14" thickBot="1">
      <c r="B12" s="18" t="s">
        <v>22</v>
      </c>
      <c r="C12" s="18" t="s">
        <v>23</v>
      </c>
      <c r="D12" s="18" t="s">
        <v>86</v>
      </c>
      <c r="F12" s="18" t="s">
        <v>96</v>
      </c>
      <c r="G12" s="18" t="s">
        <v>97</v>
      </c>
      <c r="I12" s="18" t="s">
        <v>96</v>
      </c>
      <c r="J12" s="18" t="s">
        <v>97</v>
      </c>
    </row>
    <row r="13" spans="1:10">
      <c r="B13" s="11" t="s">
        <v>54</v>
      </c>
      <c r="C13" s="11" t="s">
        <v>4</v>
      </c>
      <c r="D13" s="13">
        <v>6.0407680221960236</v>
      </c>
      <c r="F13" s="13">
        <v>6.04076802219602</v>
      </c>
      <c r="G13" s="13">
        <v>110.081753767674</v>
      </c>
      <c r="I13" s="13">
        <v>6.04076802219602</v>
      </c>
      <c r="J13" s="13">
        <v>110.081753767674</v>
      </c>
    </row>
    <row r="14" spans="1:10">
      <c r="B14" s="11" t="s">
        <v>56</v>
      </c>
      <c r="C14" s="11" t="s">
        <v>4</v>
      </c>
      <c r="D14" s="13">
        <v>5.6256419371765078</v>
      </c>
      <c r="F14" s="13">
        <v>5.6256419371765096</v>
      </c>
      <c r="G14" s="13">
        <v>110.081753767674</v>
      </c>
      <c r="I14" s="13">
        <v>5.6256419371765096</v>
      </c>
      <c r="J14" s="13">
        <v>110.081753767674</v>
      </c>
    </row>
    <row r="15" spans="1:10">
      <c r="B15" s="11" t="s">
        <v>57</v>
      </c>
      <c r="C15" s="11" t="s">
        <v>4</v>
      </c>
      <c r="D15" s="13">
        <v>6.2755136637170326</v>
      </c>
      <c r="F15" s="13">
        <v>6.2755136637170299</v>
      </c>
      <c r="G15" s="13">
        <v>110.081753767674</v>
      </c>
      <c r="I15" s="13">
        <v>6.2755136637170299</v>
      </c>
      <c r="J15" s="13">
        <v>110.081753767674</v>
      </c>
    </row>
    <row r="16" spans="1:10">
      <c r="B16" s="11" t="s">
        <v>58</v>
      </c>
      <c r="C16" s="11" t="s">
        <v>4</v>
      </c>
      <c r="D16" s="13">
        <v>9.2523212636953929</v>
      </c>
      <c r="F16" s="13">
        <v>9.2523212636953893</v>
      </c>
      <c r="G16" s="13">
        <v>110.081753767674</v>
      </c>
      <c r="I16" s="13">
        <v>9.2523212636953893</v>
      </c>
      <c r="J16" s="13">
        <v>110.081753767674</v>
      </c>
    </row>
    <row r="17" spans="2:10">
      <c r="B17" s="11" t="s">
        <v>59</v>
      </c>
      <c r="C17" s="11" t="s">
        <v>4</v>
      </c>
      <c r="D17" s="13">
        <v>17.605174281248051</v>
      </c>
      <c r="F17" s="13">
        <v>17.6051742812481</v>
      </c>
      <c r="G17" s="13">
        <v>110.081753767674</v>
      </c>
      <c r="I17" s="13">
        <v>17.6051742812481</v>
      </c>
      <c r="J17" s="13">
        <v>110.081753767674</v>
      </c>
    </row>
    <row r="18" spans="2:10">
      <c r="B18" s="11" t="s">
        <v>60</v>
      </c>
      <c r="C18" s="11" t="s">
        <v>4</v>
      </c>
      <c r="D18" s="13">
        <v>38.456609795870001</v>
      </c>
      <c r="F18" s="13">
        <v>38.456609795870001</v>
      </c>
      <c r="G18" s="13">
        <v>110.081753767674</v>
      </c>
      <c r="I18" s="13">
        <v>38.456609795870001</v>
      </c>
      <c r="J18" s="13">
        <v>110.081753767674</v>
      </c>
    </row>
    <row r="19" spans="2:10">
      <c r="B19" s="11" t="s">
        <v>61</v>
      </c>
      <c r="C19" s="11" t="s">
        <v>4</v>
      </c>
      <c r="D19" s="13">
        <v>88.294315928389452</v>
      </c>
      <c r="F19" s="13">
        <v>88.294315928389494</v>
      </c>
      <c r="G19" s="13">
        <v>110.081753767674</v>
      </c>
      <c r="I19" s="13">
        <v>88.294315928389494</v>
      </c>
      <c r="J19" s="13">
        <v>110.081753767674</v>
      </c>
    </row>
    <row r="20" spans="2:10" ht="14" thickBot="1">
      <c r="B20" s="9" t="s">
        <v>62</v>
      </c>
      <c r="C20" s="9" t="s">
        <v>4</v>
      </c>
      <c r="D20" s="12">
        <v>205.4735288460445</v>
      </c>
      <c r="F20" s="12">
        <v>200.255358124341</v>
      </c>
      <c r="G20" s="12">
        <v>109.90857897538901</v>
      </c>
      <c r="I20" s="12">
        <v>205.473528666308</v>
      </c>
      <c r="J20" s="12">
        <v>110.08175376177201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sqref="A1:A3"/>
    </sheetView>
  </sheetViews>
  <sheetFormatPr baseColWidth="10" defaultRowHeight="13" x14ac:dyDescent="0"/>
  <cols>
    <col min="1" max="1" width="2.28515625" customWidth="1"/>
    <col min="2" max="2" width="4.85546875" bestFit="1" customWidth="1"/>
    <col min="3" max="3" width="10.140625" bestFit="1" customWidth="1"/>
    <col min="4" max="4" width="5.28515625" bestFit="1" customWidth="1"/>
    <col min="5" max="5" width="2.28515625" customWidth="1"/>
    <col min="6" max="6" width="5.28515625" customWidth="1"/>
    <col min="7" max="7" width="7.5703125" customWidth="1"/>
    <col min="8" max="8" width="2.28515625" customWidth="1"/>
    <col min="9" max="9" width="5.140625" customWidth="1"/>
    <col min="10" max="10" width="7.5703125" customWidth="1"/>
  </cols>
  <sheetData>
    <row r="1" spans="1:10">
      <c r="A1" s="5" t="s">
        <v>91</v>
      </c>
    </row>
    <row r="2" spans="1:10">
      <c r="A2" s="5" t="s">
        <v>30</v>
      </c>
    </row>
    <row r="3" spans="1:10">
      <c r="A3" s="5" t="s">
        <v>142</v>
      </c>
    </row>
    <row r="5" spans="1:10" ht="14" thickBot="1"/>
    <row r="6" spans="1:10">
      <c r="B6" s="25"/>
      <c r="C6" s="25" t="s">
        <v>93</v>
      </c>
      <c r="D6" s="25"/>
    </row>
    <row r="7" spans="1:10" ht="14" thickBot="1">
      <c r="B7" s="26" t="s">
        <v>22</v>
      </c>
      <c r="C7" s="26" t="s">
        <v>23</v>
      </c>
      <c r="D7" s="26" t="s">
        <v>86</v>
      </c>
    </row>
    <row r="8" spans="1:10" ht="14" thickBot="1">
      <c r="B8" s="9" t="s">
        <v>113</v>
      </c>
      <c r="C8" s="9" t="s">
        <v>1</v>
      </c>
      <c r="D8" s="12">
        <v>0</v>
      </c>
    </row>
    <row r="10" spans="1:10" ht="14" thickBot="1"/>
    <row r="11" spans="1:10">
      <c r="B11" s="25"/>
      <c r="C11" s="25" t="s">
        <v>94</v>
      </c>
      <c r="D11" s="25"/>
      <c r="F11" s="25" t="s">
        <v>95</v>
      </c>
      <c r="G11" s="25" t="s">
        <v>93</v>
      </c>
      <c r="I11" s="25" t="s">
        <v>98</v>
      </c>
      <c r="J11" s="25" t="s">
        <v>93</v>
      </c>
    </row>
    <row r="12" spans="1:10" ht="14" thickBot="1">
      <c r="B12" s="26" t="s">
        <v>22</v>
      </c>
      <c r="C12" s="26" t="s">
        <v>23</v>
      </c>
      <c r="D12" s="26" t="s">
        <v>86</v>
      </c>
      <c r="F12" s="26" t="s">
        <v>96</v>
      </c>
      <c r="G12" s="26" t="s">
        <v>97</v>
      </c>
      <c r="I12" s="26" t="s">
        <v>96</v>
      </c>
      <c r="J12" s="26" t="s">
        <v>97</v>
      </c>
    </row>
    <row r="13" spans="1:10" ht="14" thickBot="1">
      <c r="B13" s="9" t="s">
        <v>113</v>
      </c>
      <c r="C13" s="9" t="s">
        <v>1</v>
      </c>
      <c r="D13" s="29">
        <v>6.4046241839365609E-2</v>
      </c>
      <c r="F13" s="29" t="e">
        <v>#N/A</v>
      </c>
      <c r="G13" s="12" t="e">
        <v>#N/A</v>
      </c>
      <c r="I13" s="29" t="e">
        <v>#N/A</v>
      </c>
      <c r="J13" s="12" t="e">
        <v>#N/A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showGridLines="0" workbookViewId="0">
      <selection sqref="A1:A3"/>
    </sheetView>
  </sheetViews>
  <sheetFormatPr baseColWidth="10" defaultRowHeight="13" outlineLevelRow="1" x14ac:dyDescent="0"/>
  <cols>
    <col min="1" max="1" width="2.28515625" customWidth="1"/>
    <col min="2" max="2" width="5.85546875" bestFit="1" customWidth="1"/>
    <col min="3" max="3" width="10.85546875" bestFit="1" customWidth="1"/>
    <col min="4" max="4" width="12" bestFit="1" customWidth="1"/>
    <col min="5" max="5" width="12.5703125" bestFit="1" customWidth="1"/>
  </cols>
  <sheetData>
    <row r="1" spans="1:5">
      <c r="A1" s="5" t="s">
        <v>84</v>
      </c>
    </row>
    <row r="2" spans="1:5">
      <c r="A2" s="5" t="s">
        <v>30</v>
      </c>
    </row>
    <row r="3" spans="1:5">
      <c r="A3" s="5" t="s">
        <v>112</v>
      </c>
    </row>
    <row r="6" spans="1:5" ht="14" thickBot="1">
      <c r="A6" t="s">
        <v>49</v>
      </c>
    </row>
    <row r="7" spans="1:5">
      <c r="B7" s="25"/>
      <c r="C7" s="25"/>
      <c r="D7" s="25" t="s">
        <v>85</v>
      </c>
      <c r="E7" s="25" t="s">
        <v>87</v>
      </c>
    </row>
    <row r="8" spans="1:5" ht="14" thickBot="1">
      <c r="B8" s="26" t="s">
        <v>22</v>
      </c>
      <c r="C8" s="26" t="s">
        <v>23</v>
      </c>
      <c r="D8" s="26" t="s">
        <v>86</v>
      </c>
      <c r="E8" s="26" t="s">
        <v>88</v>
      </c>
    </row>
    <row r="9" spans="1:5">
      <c r="B9" s="16" t="s">
        <v>137</v>
      </c>
      <c r="C9" s="27"/>
      <c r="D9" s="27"/>
      <c r="E9" s="27"/>
    </row>
    <row r="10" spans="1:5" hidden="1" outlineLevel="1">
      <c r="B10" s="11" t="s">
        <v>113</v>
      </c>
      <c r="C10" s="11" t="s">
        <v>1</v>
      </c>
      <c r="D10" s="11">
        <v>6.4046241839365609E-2</v>
      </c>
      <c r="E10" s="11">
        <v>0</v>
      </c>
    </row>
    <row r="11" spans="1:5" hidden="1" outlineLevel="1">
      <c r="B11" s="11" t="s">
        <v>114</v>
      </c>
      <c r="C11" s="11" t="s">
        <v>1</v>
      </c>
      <c r="D11" s="11">
        <v>0.20470446935829653</v>
      </c>
      <c r="E11" s="11">
        <v>0</v>
      </c>
    </row>
    <row r="12" spans="1:5" hidden="1" outlineLevel="1">
      <c r="B12" s="11" t="s">
        <v>115</v>
      </c>
      <c r="C12" s="11" t="s">
        <v>1</v>
      </c>
      <c r="D12" s="11">
        <v>1.0674540498179679</v>
      </c>
      <c r="E12" s="11">
        <v>0</v>
      </c>
    </row>
    <row r="13" spans="1:5" hidden="1" outlineLevel="1">
      <c r="B13" s="11" t="s">
        <v>116</v>
      </c>
      <c r="C13" s="11" t="s">
        <v>1</v>
      </c>
      <c r="D13" s="11">
        <v>4.0796641681517452</v>
      </c>
      <c r="E13" s="11">
        <v>0</v>
      </c>
    </row>
    <row r="14" spans="1:5" hidden="1" outlineLevel="1">
      <c r="B14" s="11" t="s">
        <v>117</v>
      </c>
      <c r="C14" s="11" t="s">
        <v>1</v>
      </c>
      <c r="D14" s="11">
        <v>14.227262327693042</v>
      </c>
      <c r="E14" s="11">
        <v>0</v>
      </c>
    </row>
    <row r="15" spans="1:5" hidden="1" outlineLevel="1">
      <c r="B15" s="11" t="s">
        <v>118</v>
      </c>
      <c r="C15" s="11" t="s">
        <v>1</v>
      </c>
      <c r="D15" s="11">
        <v>42.722856564722768</v>
      </c>
      <c r="E15" s="11">
        <v>0</v>
      </c>
    </row>
    <row r="16" spans="1:5" hidden="1" outlineLevel="1">
      <c r="B16" s="11" t="s">
        <v>119</v>
      </c>
      <c r="C16" s="11" t="s">
        <v>1</v>
      </c>
      <c r="D16" s="11">
        <v>139.80307303125616</v>
      </c>
      <c r="E16" s="11">
        <v>0</v>
      </c>
    </row>
    <row r="17" spans="1:5" ht="14" hidden="1" outlineLevel="1" thickBot="1">
      <c r="B17" s="9" t="s">
        <v>120</v>
      </c>
      <c r="C17" s="9" t="s">
        <v>1</v>
      </c>
      <c r="D17" s="9">
        <v>431.50441804941204</v>
      </c>
      <c r="E17" s="9">
        <v>0</v>
      </c>
    </row>
    <row r="18" spans="1:5" collapsed="1">
      <c r="B18" s="10"/>
      <c r="C18" s="10"/>
      <c r="D18" s="10"/>
      <c r="E18" s="10"/>
    </row>
    <row r="20" spans="1:5" ht="14" thickBot="1">
      <c r="A20" t="s">
        <v>51</v>
      </c>
    </row>
    <row r="21" spans="1:5">
      <c r="B21" s="25"/>
      <c r="C21" s="25"/>
      <c r="D21" s="25" t="s">
        <v>85</v>
      </c>
      <c r="E21" s="25" t="s">
        <v>89</v>
      </c>
    </row>
    <row r="22" spans="1:5" ht="14" thickBot="1">
      <c r="B22" s="26" t="s">
        <v>22</v>
      </c>
      <c r="C22" s="26" t="s">
        <v>23</v>
      </c>
      <c r="D22" s="26" t="s">
        <v>86</v>
      </c>
      <c r="E22" s="26" t="s">
        <v>90</v>
      </c>
    </row>
    <row r="23" spans="1:5">
      <c r="B23" s="16" t="s">
        <v>138</v>
      </c>
      <c r="C23" s="27"/>
      <c r="D23" s="27"/>
      <c r="E23" s="27"/>
    </row>
    <row r="24" spans="1:5" hidden="1" outlineLevel="1">
      <c r="B24" s="11" t="s">
        <v>121</v>
      </c>
      <c r="C24" s="11" t="s">
        <v>99</v>
      </c>
      <c r="D24" s="11">
        <v>1.1041842138874098</v>
      </c>
      <c r="E24" s="11">
        <v>0</v>
      </c>
    </row>
    <row r="25" spans="1:5" hidden="1" outlineLevel="1">
      <c r="B25" s="11" t="s">
        <v>122</v>
      </c>
      <c r="C25" s="11" t="s">
        <v>99</v>
      </c>
      <c r="D25" s="11">
        <v>2.3524078866359344</v>
      </c>
      <c r="E25" s="11">
        <v>0</v>
      </c>
    </row>
    <row r="26" spans="1:5" hidden="1" outlineLevel="1">
      <c r="B26" s="11" t="s">
        <v>123</v>
      </c>
      <c r="C26" s="11" t="s">
        <v>99</v>
      </c>
      <c r="D26" s="11">
        <v>4.8611011898414267</v>
      </c>
      <c r="E26" s="11">
        <v>0</v>
      </c>
    </row>
    <row r="27" spans="1:5" hidden="1" outlineLevel="1">
      <c r="B27" s="11" t="s">
        <v>124</v>
      </c>
      <c r="C27" s="11" t="s">
        <v>99</v>
      </c>
      <c r="D27" s="11">
        <v>10.48780852952158</v>
      </c>
      <c r="E27" s="11">
        <v>0</v>
      </c>
    </row>
    <row r="28" spans="1:5" hidden="1" outlineLevel="1">
      <c r="B28" s="11" t="s">
        <v>125</v>
      </c>
      <c r="C28" s="11" t="s">
        <v>99</v>
      </c>
      <c r="D28" s="11">
        <v>23.207682302046329</v>
      </c>
      <c r="E28" s="11">
        <v>0</v>
      </c>
    </row>
    <row r="29" spans="1:5" hidden="1" outlineLevel="1">
      <c r="B29" s="11" t="s">
        <v>126</v>
      </c>
      <c r="C29" s="11" t="s">
        <v>99</v>
      </c>
      <c r="D29" s="11">
        <v>55.446769820851578</v>
      </c>
      <c r="E29" s="11">
        <v>0</v>
      </c>
    </row>
    <row r="30" spans="1:5" hidden="1" outlineLevel="1">
      <c r="B30" s="11" t="s">
        <v>127</v>
      </c>
      <c r="C30" s="11" t="s">
        <v>99</v>
      </c>
      <c r="D30" s="11">
        <v>121.41623937572299</v>
      </c>
      <c r="E30" s="11">
        <v>0</v>
      </c>
    </row>
    <row r="31" spans="1:5" hidden="1" outlineLevel="1">
      <c r="B31" s="11" t="s">
        <v>128</v>
      </c>
      <c r="C31" s="11" t="s">
        <v>99</v>
      </c>
      <c r="D31" s="11">
        <v>247.82229268307731</v>
      </c>
      <c r="E31" s="11">
        <v>0</v>
      </c>
    </row>
    <row r="32" spans="1:5" collapsed="1">
      <c r="B32" s="11"/>
      <c r="C32" s="11"/>
      <c r="D32" s="11"/>
      <c r="E32" s="11"/>
    </row>
    <row r="33" spans="2:5">
      <c r="B33" s="28" t="s">
        <v>139</v>
      </c>
      <c r="C33" s="11"/>
      <c r="D33" s="11"/>
      <c r="E33" s="11"/>
    </row>
    <row r="34" spans="2:5" hidden="1" outlineLevel="1">
      <c r="B34" s="11" t="s">
        <v>113</v>
      </c>
      <c r="C34" s="11" t="s">
        <v>1</v>
      </c>
      <c r="D34" s="11">
        <v>6.4046241839365609E-2</v>
      </c>
      <c r="E34" s="11">
        <v>0</v>
      </c>
    </row>
    <row r="35" spans="2:5" hidden="1" outlineLevel="1">
      <c r="B35" s="11" t="s">
        <v>114</v>
      </c>
      <c r="C35" s="11" t="s">
        <v>1</v>
      </c>
      <c r="D35" s="11">
        <v>0.20470446935829653</v>
      </c>
      <c r="E35" s="11">
        <v>0</v>
      </c>
    </row>
    <row r="36" spans="2:5" hidden="1" outlineLevel="1">
      <c r="B36" s="11" t="s">
        <v>115</v>
      </c>
      <c r="C36" s="11" t="s">
        <v>1</v>
      </c>
      <c r="D36" s="11">
        <v>1.0674540498179679</v>
      </c>
      <c r="E36" s="11">
        <v>0</v>
      </c>
    </row>
    <row r="37" spans="2:5" hidden="1" outlineLevel="1">
      <c r="B37" s="11" t="s">
        <v>116</v>
      </c>
      <c r="C37" s="11" t="s">
        <v>1</v>
      </c>
      <c r="D37" s="11">
        <v>4.0796641681517452</v>
      </c>
      <c r="E37" s="11">
        <v>0</v>
      </c>
    </row>
    <row r="38" spans="2:5" hidden="1" outlineLevel="1">
      <c r="B38" s="11" t="s">
        <v>117</v>
      </c>
      <c r="C38" s="11" t="s">
        <v>1</v>
      </c>
      <c r="D38" s="11">
        <v>14.227262327693042</v>
      </c>
      <c r="E38" s="11">
        <v>0</v>
      </c>
    </row>
    <row r="39" spans="2:5" hidden="1" outlineLevel="1">
      <c r="B39" s="11" t="s">
        <v>118</v>
      </c>
      <c r="C39" s="11" t="s">
        <v>1</v>
      </c>
      <c r="D39" s="11">
        <v>42.722856564722768</v>
      </c>
      <c r="E39" s="11">
        <v>0</v>
      </c>
    </row>
    <row r="40" spans="2:5" hidden="1" outlineLevel="1">
      <c r="B40" s="11" t="s">
        <v>119</v>
      </c>
      <c r="C40" s="11" t="s">
        <v>1</v>
      </c>
      <c r="D40" s="11">
        <v>139.80307303125616</v>
      </c>
      <c r="E40" s="11">
        <v>0</v>
      </c>
    </row>
    <row r="41" spans="2:5" hidden="1" outlineLevel="1">
      <c r="B41" s="11" t="s">
        <v>120</v>
      </c>
      <c r="C41" s="11" t="s">
        <v>1</v>
      </c>
      <c r="D41" s="11">
        <v>431.50441804941204</v>
      </c>
      <c r="E41" s="11">
        <v>0</v>
      </c>
    </row>
    <row r="42" spans="2:5" collapsed="1">
      <c r="B42" s="11"/>
      <c r="C42" s="11"/>
      <c r="D42" s="11"/>
      <c r="E42" s="11"/>
    </row>
    <row r="43" spans="2:5">
      <c r="B43" s="28" t="s">
        <v>140</v>
      </c>
      <c r="C43" s="11"/>
      <c r="D43" s="11"/>
      <c r="E43" s="11"/>
    </row>
    <row r="44" spans="2:5" hidden="1" outlineLevel="1">
      <c r="B44" s="11" t="s">
        <v>54</v>
      </c>
      <c r="C44" s="11" t="s">
        <v>28</v>
      </c>
      <c r="D44" s="11">
        <v>4.2112798241885425</v>
      </c>
      <c r="E44" s="11">
        <v>0</v>
      </c>
    </row>
    <row r="45" spans="2:5" hidden="1" outlineLevel="1">
      <c r="B45" s="11" t="s">
        <v>56</v>
      </c>
      <c r="C45" s="11" t="s">
        <v>28</v>
      </c>
      <c r="D45" s="11">
        <v>3.1893949097881724</v>
      </c>
      <c r="E45" s="11">
        <v>0</v>
      </c>
    </row>
    <row r="46" spans="2:5" hidden="1" outlineLevel="1">
      <c r="B46" s="11" t="s">
        <v>57</v>
      </c>
      <c r="C46" s="11" t="s">
        <v>28</v>
      </c>
      <c r="D46" s="11">
        <v>2.9999999999960481</v>
      </c>
      <c r="E46" s="11">
        <v>-8.1713333642093549</v>
      </c>
    </row>
    <row r="47" spans="2:5" hidden="1" outlineLevel="1">
      <c r="B47" s="11" t="s">
        <v>58</v>
      </c>
      <c r="C47" s="11" t="s">
        <v>28</v>
      </c>
      <c r="D47" s="11">
        <v>3.561489853581731</v>
      </c>
      <c r="E47" s="11">
        <v>0</v>
      </c>
    </row>
    <row r="48" spans="2:5" hidden="1" outlineLevel="1">
      <c r="B48" s="11" t="s">
        <v>59</v>
      </c>
      <c r="C48" s="11" t="s">
        <v>28</v>
      </c>
      <c r="D48" s="11">
        <v>5.1965295555869897</v>
      </c>
      <c r="E48" s="11">
        <v>0</v>
      </c>
    </row>
    <row r="49" spans="2:5" hidden="1" outlineLevel="1">
      <c r="B49" s="11" t="s">
        <v>60</v>
      </c>
      <c r="C49" s="11" t="s">
        <v>28</v>
      </c>
      <c r="D49" s="11">
        <v>8.735899898637161</v>
      </c>
      <c r="E49" s="11">
        <v>0</v>
      </c>
    </row>
    <row r="50" spans="2:5" hidden="1" outlineLevel="1">
      <c r="B50" s="11" t="s">
        <v>61</v>
      </c>
      <c r="C50" s="11" t="s">
        <v>28</v>
      </c>
      <c r="D50" s="11">
        <v>16.669519112052303</v>
      </c>
      <c r="E50" s="11">
        <v>0</v>
      </c>
    </row>
    <row r="51" spans="2:5" hidden="1" outlineLevel="1">
      <c r="B51" s="11" t="s">
        <v>62</v>
      </c>
      <c r="C51" s="11" t="s">
        <v>28</v>
      </c>
      <c r="D51" s="11">
        <v>32.051359700166685</v>
      </c>
      <c r="E51" s="11">
        <v>0</v>
      </c>
    </row>
    <row r="52" spans="2:5" collapsed="1">
      <c r="B52" s="11"/>
      <c r="C52" s="11"/>
      <c r="D52" s="11"/>
      <c r="E52" s="11"/>
    </row>
    <row r="53" spans="2:5">
      <c r="B53" s="28" t="s">
        <v>140</v>
      </c>
      <c r="C53" s="11"/>
      <c r="D53" s="11"/>
      <c r="E53" s="11"/>
    </row>
    <row r="54" spans="2:5" hidden="1" outlineLevel="1">
      <c r="B54" s="11" t="s">
        <v>54</v>
      </c>
      <c r="C54" s="11" t="s">
        <v>28</v>
      </c>
      <c r="D54" s="11">
        <v>4.2112798241885425</v>
      </c>
      <c r="E54" s="11">
        <v>0</v>
      </c>
    </row>
    <row r="55" spans="2:5" hidden="1" outlineLevel="1">
      <c r="B55" s="11" t="s">
        <v>56</v>
      </c>
      <c r="C55" s="11" t="s">
        <v>28</v>
      </c>
      <c r="D55" s="11">
        <v>3.1893949097881724</v>
      </c>
      <c r="E55" s="11">
        <v>0</v>
      </c>
    </row>
    <row r="56" spans="2:5" hidden="1" outlineLevel="1">
      <c r="B56" s="11" t="s">
        <v>57</v>
      </c>
      <c r="C56" s="11" t="s">
        <v>28</v>
      </c>
      <c r="D56" s="11">
        <v>2.9999999999960481</v>
      </c>
      <c r="E56" s="11">
        <v>0</v>
      </c>
    </row>
    <row r="57" spans="2:5" hidden="1" outlineLevel="1">
      <c r="B57" s="11" t="s">
        <v>58</v>
      </c>
      <c r="C57" s="11" t="s">
        <v>28</v>
      </c>
      <c r="D57" s="11">
        <v>3.561489853581731</v>
      </c>
      <c r="E57" s="11">
        <v>0</v>
      </c>
    </row>
    <row r="58" spans="2:5" hidden="1" outlineLevel="1">
      <c r="B58" s="11" t="s">
        <v>59</v>
      </c>
      <c r="C58" s="11" t="s">
        <v>28</v>
      </c>
      <c r="D58" s="11">
        <v>5.1965295555869897</v>
      </c>
      <c r="E58" s="11">
        <v>0</v>
      </c>
    </row>
    <row r="59" spans="2:5" hidden="1" outlineLevel="1">
      <c r="B59" s="11" t="s">
        <v>60</v>
      </c>
      <c r="C59" s="11" t="s">
        <v>28</v>
      </c>
      <c r="D59" s="11">
        <v>8.735899898637161</v>
      </c>
      <c r="E59" s="11">
        <v>0</v>
      </c>
    </row>
    <row r="60" spans="2:5" hidden="1" outlineLevel="1">
      <c r="B60" s="11" t="s">
        <v>61</v>
      </c>
      <c r="C60" s="11" t="s">
        <v>28</v>
      </c>
      <c r="D60" s="11">
        <v>16.669519112052303</v>
      </c>
      <c r="E60" s="11">
        <v>0</v>
      </c>
    </row>
    <row r="61" spans="2:5" hidden="1" outlineLevel="1">
      <c r="B61" s="11" t="s">
        <v>62</v>
      </c>
      <c r="C61" s="11" t="s">
        <v>28</v>
      </c>
      <c r="D61" s="11">
        <v>32.051359700166685</v>
      </c>
      <c r="E61" s="11">
        <v>0</v>
      </c>
    </row>
    <row r="62" spans="2:5" collapsed="1">
      <c r="B62" s="11"/>
      <c r="C62" s="11"/>
      <c r="D62" s="11"/>
      <c r="E62" s="11"/>
    </row>
    <row r="63" spans="2:5">
      <c r="B63" s="28" t="s">
        <v>141</v>
      </c>
      <c r="C63" s="11"/>
      <c r="D63" s="11"/>
      <c r="E63" s="11"/>
    </row>
    <row r="64" spans="2:5" hidden="1" outlineLevel="1">
      <c r="B64" s="11" t="s">
        <v>129</v>
      </c>
      <c r="C64" s="11" t="s">
        <v>102</v>
      </c>
      <c r="D64" s="11">
        <v>2.5229687891056146E-2</v>
      </c>
      <c r="E64" s="11">
        <v>0</v>
      </c>
    </row>
    <row r="65" spans="2:5" hidden="1" outlineLevel="1">
      <c r="B65" s="11" t="s">
        <v>130</v>
      </c>
      <c r="C65" s="11" t="s">
        <v>102</v>
      </c>
      <c r="D65" s="11">
        <v>0.10000000001299766</v>
      </c>
      <c r="E65" s="11">
        <v>5.0471183661321586</v>
      </c>
    </row>
    <row r="66" spans="2:5" hidden="1" outlineLevel="1">
      <c r="B66" s="11" t="s">
        <v>131</v>
      </c>
      <c r="C66" s="11" t="s">
        <v>102</v>
      </c>
      <c r="D66" s="11">
        <v>9.999999993474154E-2</v>
      </c>
      <c r="E66" s="11">
        <v>2.251208969122946</v>
      </c>
    </row>
    <row r="67" spans="2:5" hidden="1" outlineLevel="1">
      <c r="B67" s="11" t="s">
        <v>132</v>
      </c>
      <c r="C67" s="11" t="s">
        <v>102</v>
      </c>
      <c r="D67" s="11">
        <v>9.999999980809543E-2</v>
      </c>
      <c r="E67" s="11">
        <v>0.47119607492681725</v>
      </c>
    </row>
    <row r="68" spans="2:5" hidden="1" outlineLevel="1">
      <c r="B68" s="11" t="s">
        <v>133</v>
      </c>
      <c r="C68" s="11" t="s">
        <v>102</v>
      </c>
      <c r="D68" s="11">
        <v>5.5141264566028081E-2</v>
      </c>
      <c r="E68" s="11">
        <v>0</v>
      </c>
    </row>
    <row r="69" spans="2:5" hidden="1" outlineLevel="1">
      <c r="B69" s="11" t="s">
        <v>134</v>
      </c>
      <c r="C69" s="11" t="s">
        <v>102</v>
      </c>
      <c r="D69" s="11">
        <v>0.10000000002986015</v>
      </c>
      <c r="E69" s="11">
        <v>0.28428581208467307</v>
      </c>
    </row>
    <row r="70" spans="2:5" hidden="1" outlineLevel="1">
      <c r="B70" s="11" t="s">
        <v>135</v>
      </c>
      <c r="C70" s="11" t="s">
        <v>102</v>
      </c>
      <c r="D70" s="11">
        <v>0.10000000001747111</v>
      </c>
      <c r="E70" s="11">
        <v>1.5425609774418221</v>
      </c>
    </row>
    <row r="71" spans="2:5" collapsed="1">
      <c r="B71" s="11"/>
      <c r="C71" s="11"/>
      <c r="D71" s="11"/>
      <c r="E71" s="11"/>
    </row>
    <row r="72" spans="2:5" ht="14" thickBot="1">
      <c r="B72" s="9" t="s">
        <v>136</v>
      </c>
      <c r="C72" s="9" t="s">
        <v>33</v>
      </c>
      <c r="D72" s="9">
        <v>400.00000014151425</v>
      </c>
      <c r="E72" s="9">
        <v>-3.8685115253344705E-2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6" zoomScale="125" zoomScaleNormal="125" zoomScalePageLayoutView="125" workbookViewId="0">
      <selection activeCell="B30" sqref="B30"/>
    </sheetView>
  </sheetViews>
  <sheetFormatPr baseColWidth="10" defaultColWidth="11.42578125" defaultRowHeight="13" x14ac:dyDescent="0"/>
  <cols>
    <col min="1" max="1" width="13.140625" customWidth="1"/>
    <col min="2" max="2" width="13.5703125" style="1" customWidth="1"/>
    <col min="3" max="3" width="16.140625" style="1" customWidth="1"/>
    <col min="4" max="4" width="13.7109375" style="1" customWidth="1"/>
    <col min="5" max="5" width="14" style="1" customWidth="1"/>
    <col min="6" max="6" width="14.42578125" style="1" customWidth="1"/>
    <col min="7" max="7" width="14.85546875" style="1" customWidth="1"/>
    <col min="8" max="8" width="9.42578125" style="1" customWidth="1"/>
    <col min="9" max="10" width="8.7109375" style="1" customWidth="1"/>
    <col min="11" max="11" width="19.28515625" style="1" customWidth="1"/>
    <col min="12" max="12" width="8.7109375" style="1" customWidth="1"/>
    <col min="13" max="13" width="7.28515625" customWidth="1"/>
  </cols>
  <sheetData>
    <row r="1" spans="1:13">
      <c r="A1" t="s">
        <v>10</v>
      </c>
    </row>
    <row r="2" spans="1:13">
      <c r="A2" t="s">
        <v>11</v>
      </c>
    </row>
    <row r="3" spans="1:13">
      <c r="A3" t="s">
        <v>2</v>
      </c>
    </row>
    <row r="4" spans="1:13">
      <c r="A4" t="s">
        <v>0</v>
      </c>
      <c r="B4" s="3">
        <v>0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</row>
    <row r="5" spans="1:13" ht="15">
      <c r="A5" s="20" t="s">
        <v>17</v>
      </c>
      <c r="B5" s="21">
        <f>B31*B7^alpha *B27^(1-alpha)</f>
        <v>0</v>
      </c>
      <c r="C5" s="21">
        <f>C31*C11^alpha *C27^(1-alpha)</f>
        <v>1.4884661166072559</v>
      </c>
      <c r="D5" s="21">
        <f>D31*D11^alpha *D27^(1-alpha)</f>
        <v>2.5885957628801797</v>
      </c>
      <c r="E5" s="21">
        <f>E31*E11^alpha *E27^(1-alpha)</f>
        <v>5.9285552396192873</v>
      </c>
      <c r="F5" s="21">
        <f>F31*F11^alpha *F27^(1-alpha)</f>
        <v>14.353281444719634</v>
      </c>
      <c r="G5" s="21">
        <f>G31*G11^alpha *G27^(1-alpha)</f>
        <v>36.33960576805881</v>
      </c>
      <c r="H5" s="21">
        <f>H31*H11^alpha *H27^(1-alpha)</f>
        <v>96.59208184082874</v>
      </c>
      <c r="I5" s="21">
        <f>I31*I11^alpha *I27^(1-alpha)</f>
        <v>254.72471311966291</v>
      </c>
      <c r="J5" s="21">
        <f>J31*J11^alpha *J27^(1-alpha)</f>
        <v>656.74373592309394</v>
      </c>
    </row>
    <row r="6" spans="1:13">
      <c r="F6" s="2"/>
    </row>
    <row r="7" spans="1:13">
      <c r="A7" t="s">
        <v>99</v>
      </c>
      <c r="B7" s="1">
        <v>0</v>
      </c>
      <c r="C7" s="1">
        <f>C5-C8</f>
        <v>1.3151416444626218</v>
      </c>
      <c r="D7" s="1">
        <f t="shared" ref="D7:J7" si="0">D5-D8</f>
        <v>2.1836419420359623</v>
      </c>
      <c r="E7" s="1">
        <f t="shared" si="0"/>
        <v>4.4082505008697055</v>
      </c>
      <c r="F7" s="1">
        <f t="shared" si="0"/>
        <v>9.2372315224370105</v>
      </c>
      <c r="G7" s="1">
        <f t="shared" si="0"/>
        <v>22.667934704211056</v>
      </c>
      <c r="H7" s="1">
        <f t="shared" si="0"/>
        <v>50.593041678977443</v>
      </c>
      <c r="I7" s="1">
        <f t="shared" si="0"/>
        <v>107.94734728495754</v>
      </c>
      <c r="J7" s="1">
        <f t="shared" si="0"/>
        <v>212.6407662798652</v>
      </c>
    </row>
    <row r="8" spans="1:13" ht="15">
      <c r="A8" s="19" t="s">
        <v>1</v>
      </c>
      <c r="B8" s="22">
        <v>0</v>
      </c>
      <c r="C8" s="22">
        <v>0.17332447214463406</v>
      </c>
      <c r="D8" s="22">
        <v>0.40495382084421727</v>
      </c>
      <c r="E8" s="22">
        <v>1.5203047387495821</v>
      </c>
      <c r="F8" s="22">
        <v>5.116049922282623</v>
      </c>
      <c r="G8" s="22">
        <v>13.671671063847755</v>
      </c>
      <c r="H8" s="22">
        <v>45.999040161851298</v>
      </c>
      <c r="I8" s="22">
        <v>146.77736583470536</v>
      </c>
      <c r="J8" s="22">
        <v>444.10296964322873</v>
      </c>
    </row>
    <row r="9" spans="1:13" ht="16" thickBot="1">
      <c r="A9" s="20" t="s">
        <v>100</v>
      </c>
      <c r="B9" s="21"/>
      <c r="C9" s="21">
        <f>C8+C7</f>
        <v>1.4884661166072559</v>
      </c>
      <c r="D9" s="21">
        <f>D8+D7</f>
        <v>2.5885957628801797</v>
      </c>
      <c r="E9" s="21">
        <f>E8+E7</f>
        <v>5.9285552396192873</v>
      </c>
      <c r="F9" s="21">
        <f>F8+F7</f>
        <v>14.353281444719634</v>
      </c>
      <c r="G9" s="21">
        <f>G8+G7</f>
        <v>36.33960576805881</v>
      </c>
      <c r="H9" s="21">
        <f>H8+H7</f>
        <v>96.59208184082874</v>
      </c>
      <c r="I9" s="21">
        <f>I8+I7</f>
        <v>254.72471311966291</v>
      </c>
      <c r="J9" s="21">
        <f>J8+J7</f>
        <v>656.74373592309394</v>
      </c>
    </row>
    <row r="10" spans="1:13" ht="17" thickTop="1" thickBot="1">
      <c r="A10" t="s">
        <v>28</v>
      </c>
      <c r="B10" s="1">
        <f>B7/B27</f>
        <v>0</v>
      </c>
      <c r="C10" s="1">
        <f>C11/C27</f>
        <v>4.2112798241885425</v>
      </c>
      <c r="D10" s="1">
        <f>D11/D27</f>
        <v>3.3098827965568982</v>
      </c>
      <c r="E10" s="1">
        <f>E11/E27</f>
        <v>2.9999999999345492</v>
      </c>
      <c r="F10" s="1">
        <f>F11/F27</f>
        <v>3.4051616648035381</v>
      </c>
      <c r="G10" s="1">
        <f>G11/G27</f>
        <v>4.7493221963432521</v>
      </c>
      <c r="H10" s="1">
        <f>H11/H27</f>
        <v>8.3174004889588797</v>
      </c>
      <c r="I10" s="1">
        <f>I11/I27</f>
        <v>15.445043345763077</v>
      </c>
      <c r="J10" s="1">
        <f>J11/J27</f>
        <v>28.930322187089093</v>
      </c>
      <c r="L10" s="24" t="s">
        <v>3</v>
      </c>
    </row>
    <row r="11" spans="1:13" ht="17" thickTop="1" thickBot="1">
      <c r="A11" t="s">
        <v>33</v>
      </c>
      <c r="B11" s="1">
        <v>7</v>
      </c>
      <c r="C11" s="1">
        <f>B11-theta*B11 +B7</f>
        <v>5.6</v>
      </c>
      <c r="D11" s="1">
        <f>C11-theta*C11 +C7</f>
        <v>5.7951416444626211</v>
      </c>
      <c r="E11" s="1">
        <f>D11-theta*D11 +D7</f>
        <v>6.8197552576060598</v>
      </c>
      <c r="F11" s="1">
        <f>E11-theta*E11 +E7</f>
        <v>9.864054706954553</v>
      </c>
      <c r="G11" s="1">
        <f>F11-theta*F11 +F7</f>
        <v>17.128475288000651</v>
      </c>
      <c r="H11" s="1">
        <f>G11-theta*G11 +G7</f>
        <v>36.370714934611577</v>
      </c>
      <c r="I11" s="1">
        <f>H11-theta*H11 +H7</f>
        <v>79.689613626666699</v>
      </c>
      <c r="J11" s="1">
        <f>I11-theta*I11 +I7</f>
        <v>171.69903818629092</v>
      </c>
      <c r="K11" s="23">
        <f>J11-theta*J11 +J7</f>
        <v>349.99999682889791</v>
      </c>
      <c r="L11" s="24">
        <v>350</v>
      </c>
      <c r="M11" s="1"/>
    </row>
    <row r="12" spans="1:13" ht="14" thickTop="1">
      <c r="A12" t="s">
        <v>29</v>
      </c>
      <c r="B12" s="1">
        <f>B5/B27</f>
        <v>0</v>
      </c>
      <c r="C12" s="1">
        <f>C5/C27</f>
        <v>1.1193477367600728</v>
      </c>
      <c r="D12" s="1">
        <f>D5/D27</f>
        <v>1.4784709517814876</v>
      </c>
      <c r="E12" s="1">
        <f>E5/E27</f>
        <v>2.6079624629686693</v>
      </c>
      <c r="F12" s="1">
        <f>F5/F27</f>
        <v>4.954883685431736</v>
      </c>
      <c r="G12" s="1">
        <f>G5/G27</f>
        <v>10.076115554868553</v>
      </c>
      <c r="H12" s="1">
        <f>H5/H27</f>
        <v>22.089063417555419</v>
      </c>
      <c r="I12" s="1">
        <f>I5/I27</f>
        <v>49.369473088444458</v>
      </c>
      <c r="J12" s="1">
        <f>J5/J27</f>
        <v>110.65762554821742</v>
      </c>
    </row>
    <row r="13" spans="1:13" ht="14" thickBot="1">
      <c r="A13" t="s">
        <v>101</v>
      </c>
      <c r="C13" s="1">
        <f>C8/C5</f>
        <v>0.11644502364602173</v>
      </c>
      <c r="D13" s="1">
        <f>D8/D5</f>
        <v>0.15643764339382552</v>
      </c>
      <c r="E13" s="1">
        <f>E8/E5</f>
        <v>0.25643764413118819</v>
      </c>
      <c r="F13" s="1">
        <f>F8/F5</f>
        <v>0.35643765099894592</v>
      </c>
      <c r="G13" s="1">
        <f>G8/G5</f>
        <v>0.37621957571880588</v>
      </c>
      <c r="H13" s="1">
        <f>H8/H5</f>
        <v>0.47621957499220036</v>
      </c>
      <c r="I13" s="1">
        <f>I8/I5</f>
        <v>0.57621957460308637</v>
      </c>
      <c r="J13" s="1">
        <f>J8/J5</f>
        <v>0.67621957447224756</v>
      </c>
    </row>
    <row r="14" spans="1:13" ht="17" thickTop="1" thickBot="1">
      <c r="A14" t="s">
        <v>102</v>
      </c>
      <c r="D14" s="24">
        <f>ABS(D13-C13)</f>
        <v>3.9992619747803784E-2</v>
      </c>
      <c r="E14" s="24">
        <f t="shared" ref="E14:J14" si="1">ABS(E13-D13)</f>
        <v>0.10000000073736268</v>
      </c>
      <c r="F14" s="24">
        <f t="shared" si="1"/>
        <v>0.10000000686775773</v>
      </c>
      <c r="G14" s="24">
        <f t="shared" si="1"/>
        <v>1.9781924719859956E-2</v>
      </c>
      <c r="H14" s="24">
        <f t="shared" si="1"/>
        <v>9.999999927339448E-2</v>
      </c>
      <c r="I14" s="24">
        <f t="shared" si="1"/>
        <v>9.9999999610886015E-2</v>
      </c>
      <c r="J14" s="24">
        <f t="shared" si="1"/>
        <v>9.9999999869161194E-2</v>
      </c>
    </row>
    <row r="15" spans="1:13" ht="14" thickTop="1">
      <c r="A15" t="s">
        <v>111</v>
      </c>
      <c r="C15" s="1">
        <f>C13*C4</f>
        <v>0.11644502364602173</v>
      </c>
      <c r="D15" s="1">
        <f>D13*D4</f>
        <v>0.31287528678765103</v>
      </c>
      <c r="E15" s="1">
        <f>E13*E4</f>
        <v>0.76931293239356457</v>
      </c>
      <c r="F15" s="1">
        <f>F13*F4</f>
        <v>1.4257506039957837</v>
      </c>
      <c r="G15" s="1">
        <f>G13*G4</f>
        <v>1.8810978785940293</v>
      </c>
      <c r="H15" s="1">
        <f>H13*H4</f>
        <v>2.8573174499532019</v>
      </c>
      <c r="I15" s="1">
        <f>I13*I4</f>
        <v>4.0335370222216049</v>
      </c>
      <c r="J15" s="1">
        <f>J13*J4</f>
        <v>5.4097565957779805</v>
      </c>
    </row>
    <row r="16" spans="1:13">
      <c r="L16" s="1" t="s">
        <v>143</v>
      </c>
    </row>
    <row r="17" spans="1:12" ht="15">
      <c r="A17" s="7" t="s">
        <v>5</v>
      </c>
      <c r="B17" s="8"/>
      <c r="C17" s="8">
        <f>beta^C4*(1/(1-tau))*C8^(1-tau)</f>
        <v>0.81599221331506966</v>
      </c>
      <c r="D17" s="8">
        <f>beta^D4*(1/(1-tau))*D8^(1-tau)</f>
        <v>1.2223199427597511</v>
      </c>
      <c r="E17" s="8">
        <f>beta^E4*(1/(1-tau))*E8^(1-tau)</f>
        <v>2.3209914859066165</v>
      </c>
      <c r="F17" s="8">
        <f>beta^F4*(1/(1-tau))*F8^(1-tau)</f>
        <v>4.1725513037279587</v>
      </c>
      <c r="G17" s="8">
        <f>beta^G4*(1/(1-tau))*G8^(1-tau)</f>
        <v>6.68453458394265</v>
      </c>
      <c r="H17" s="8">
        <f>beta^H4*(1/(1-tau))*H8^(1-tau)</f>
        <v>12.016025314679297</v>
      </c>
      <c r="I17" s="8">
        <f>beta^I4*(1/(1-tau))*I8^(1-tau)</f>
        <v>21.034978388602092</v>
      </c>
      <c r="J17" s="8">
        <f>beta^J4*(1/(1-tau))*J8^(1-tau)</f>
        <v>35.85753572883263</v>
      </c>
      <c r="K17" s="8"/>
      <c r="L17" s="8">
        <f>SUM(C17:J17)</f>
        <v>84.124928961766074</v>
      </c>
    </row>
    <row r="18" spans="1:12">
      <c r="B18"/>
      <c r="C18"/>
      <c r="D18"/>
      <c r="E18"/>
      <c r="F18"/>
      <c r="G18"/>
      <c r="H18"/>
      <c r="I18"/>
      <c r="J18"/>
      <c r="K18"/>
      <c r="L18"/>
    </row>
    <row r="19" spans="1:12">
      <c r="A19" t="s">
        <v>6</v>
      </c>
      <c r="B19" s="4">
        <v>0.5</v>
      </c>
    </row>
    <row r="20" spans="1:12">
      <c r="A20" t="s">
        <v>7</v>
      </c>
      <c r="B20" s="4">
        <v>0.98</v>
      </c>
      <c r="C20" s="1" t="s">
        <v>105</v>
      </c>
      <c r="D20" s="30" t="s">
        <v>110</v>
      </c>
      <c r="E20" s="30"/>
      <c r="F20" s="30"/>
      <c r="G20" s="1">
        <f>SUM(C15:J15)/J4</f>
        <v>2.1007615991712298</v>
      </c>
    </row>
    <row r="21" spans="1:12">
      <c r="A21" t="s">
        <v>8</v>
      </c>
      <c r="B21" s="4">
        <v>0.33</v>
      </c>
      <c r="C21" s="1" t="s">
        <v>106</v>
      </c>
    </row>
    <row r="22" spans="1:12">
      <c r="A22" t="s">
        <v>9</v>
      </c>
      <c r="B22" s="4">
        <v>0.2</v>
      </c>
      <c r="C22" s="1" t="s">
        <v>104</v>
      </c>
    </row>
    <row r="23" spans="1:12">
      <c r="A23" t="s">
        <v>13</v>
      </c>
      <c r="B23" s="1">
        <v>20</v>
      </c>
      <c r="C23" s="1" t="s">
        <v>109</v>
      </c>
    </row>
    <row r="24" spans="1:12">
      <c r="A24" t="s">
        <v>32</v>
      </c>
      <c r="B24" s="1">
        <v>3</v>
      </c>
      <c r="C24" s="1" t="s">
        <v>107</v>
      </c>
    </row>
    <row r="25" spans="1:12">
      <c r="A25" t="s">
        <v>103</v>
      </c>
      <c r="B25" s="1">
        <v>0.1</v>
      </c>
      <c r="C25" s="1" t="s">
        <v>108</v>
      </c>
    </row>
    <row r="27" spans="1:12">
      <c r="A27" t="s">
        <v>12</v>
      </c>
      <c r="B27" s="1">
        <v>1</v>
      </c>
      <c r="C27" s="1">
        <f>EXP(0.3*C4*(($B$23-B27)/$B$23))</f>
        <v>1.3297620281214737</v>
      </c>
      <c r="D27" s="1">
        <f t="shared" ref="D27:J27" si="2">EXP(0.3*D4*(($B$23-C27)/$B$23))</f>
        <v>1.7508600759190056</v>
      </c>
      <c r="E27" s="1">
        <f t="shared" si="2"/>
        <v>2.2732517525849487</v>
      </c>
      <c r="F27" s="1">
        <f t="shared" si="2"/>
        <v>2.896794830304676</v>
      </c>
      <c r="G27" s="1">
        <f t="shared" si="2"/>
        <v>3.6065094301643184</v>
      </c>
      <c r="H27" s="1">
        <f t="shared" si="2"/>
        <v>4.3728464179274162</v>
      </c>
      <c r="I27" s="1">
        <f t="shared" si="2"/>
        <v>5.1595590794199584</v>
      </c>
      <c r="J27" s="1">
        <f t="shared" si="2"/>
        <v>5.9349162126827633</v>
      </c>
      <c r="K27" s="1">
        <f>EXP(0.3*K4*(($B$23-J27)/$B$23))</f>
        <v>6.6777847699682544</v>
      </c>
    </row>
    <row r="28" spans="1:12">
      <c r="A28" t="s">
        <v>14</v>
      </c>
      <c r="C28" s="1">
        <f>C27-B27</f>
        <v>0.3297620281214737</v>
      </c>
      <c r="D28" s="1">
        <f t="shared" ref="D28:J29" si="3">D27-C27</f>
        <v>0.4210980477975319</v>
      </c>
      <c r="E28" s="1">
        <f t="shared" si="3"/>
        <v>0.52239167666594311</v>
      </c>
      <c r="F28" s="1">
        <f t="shared" si="3"/>
        <v>0.62354307771972728</v>
      </c>
      <c r="G28" s="1">
        <f t="shared" si="3"/>
        <v>0.70971459985964236</v>
      </c>
      <c r="H28" s="1">
        <f t="shared" si="3"/>
        <v>0.76633698776309789</v>
      </c>
      <c r="I28" s="1">
        <f t="shared" si="3"/>
        <v>0.78671266149254215</v>
      </c>
      <c r="J28" s="1">
        <f t="shared" si="3"/>
        <v>0.77535713326280487</v>
      </c>
      <c r="K28" s="1">
        <f>K27-J27</f>
        <v>0.74286855728549117</v>
      </c>
    </row>
    <row r="29" spans="1:12">
      <c r="A29" t="s">
        <v>15</v>
      </c>
      <c r="D29" s="1">
        <f>D28-C28</f>
        <v>9.13360196760582E-2</v>
      </c>
      <c r="E29" s="1">
        <f t="shared" si="3"/>
        <v>0.1012936288684112</v>
      </c>
      <c r="F29" s="1">
        <f t="shared" si="3"/>
        <v>0.10115140105378417</v>
      </c>
      <c r="G29" s="1">
        <f t="shared" si="3"/>
        <v>8.617152213991508E-2</v>
      </c>
      <c r="H29" s="1">
        <f t="shared" si="3"/>
        <v>5.6622387903455529E-2</v>
      </c>
      <c r="I29" s="1">
        <f t="shared" si="3"/>
        <v>2.0375673729444266E-2</v>
      </c>
      <c r="J29" s="1">
        <f t="shared" si="3"/>
        <v>-1.1355528229737288E-2</v>
      </c>
      <c r="K29" s="1">
        <f>K28-J28</f>
        <v>-3.2488575977313694E-2</v>
      </c>
    </row>
    <row r="30" spans="1:12">
      <c r="B30" s="3"/>
      <c r="C30" s="3"/>
      <c r="D30" s="3"/>
      <c r="E30" s="3"/>
      <c r="F30" s="3"/>
      <c r="G30" s="3"/>
      <c r="H30" s="3"/>
      <c r="I30" s="3"/>
      <c r="J30" s="3"/>
    </row>
    <row r="31" spans="1:12">
      <c r="A31" t="s">
        <v>16</v>
      </c>
      <c r="B31" s="1">
        <v>0.3</v>
      </c>
      <c r="C31" s="1">
        <f>$B$31*EXP(0.2*C4*C10)</f>
        <v>0.69647955542993889</v>
      </c>
      <c r="D31" s="1">
        <f>$B$31*EXP(0.6*D4)</f>
        <v>0.99603507682096415</v>
      </c>
      <c r="E31" s="1">
        <f>$B$31*EXP(0.6*E4)</f>
        <v>1.8148942393238834</v>
      </c>
      <c r="F31" s="1">
        <f>$B$31*EXP(0.6*F4)</f>
        <v>3.3069529141924803</v>
      </c>
      <c r="G31" s="1">
        <f>$B$31*EXP(0.6*G4)</f>
        <v>6.0256610769563004</v>
      </c>
      <c r="H31" s="1">
        <f>$B$31*EXP(0.6*H4)</f>
        <v>10.979470333103391</v>
      </c>
      <c r="I31" s="1">
        <f>$B$31*EXP(0.6*I4)</f>
        <v>20.005899312277545</v>
      </c>
      <c r="J31" s="1">
        <f>$B$31*EXP(0.6*J4)</f>
        <v>36.453125255620456</v>
      </c>
      <c r="K31" s="1">
        <f>$B$31*2^K4</f>
        <v>153.6</v>
      </c>
    </row>
  </sheetData>
  <mergeCells count="1">
    <mergeCell ref="D20:F20"/>
  </mergeCells>
  <phoneticPr fontId="0" type="noConversion"/>
  <printOptions gridLines="1" gridLinesSet="0"/>
  <pageMargins left="0.75" right="0.75" top="1" bottom="1" header="0.5" footer="0.5"/>
  <pageSetup orientation="portrait" horizontalDpi="4294967292" verticalDpi="4294967292"/>
  <headerFooter>
    <oddHeader>&amp;f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Feasibility Report 1</vt:lpstr>
      <vt:lpstr>Feasibility Report 2</vt:lpstr>
      <vt:lpstr>Answer Report 1</vt:lpstr>
      <vt:lpstr>Sensitivity Report 1</vt:lpstr>
      <vt:lpstr>Limits Report 1</vt:lpstr>
      <vt:lpstr>Limits Report 2</vt:lpstr>
      <vt:lpstr>Sensitivity Report 2</vt:lpstr>
      <vt:lpstr>growth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Lee</cp:lastModifiedBy>
  <dcterms:created xsi:type="dcterms:W3CDTF">2004-03-31T01:46:12Z</dcterms:created>
  <dcterms:modified xsi:type="dcterms:W3CDTF">2013-09-13T01:59:25Z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-323275217</vt:i4>
  </property>
  <property fmtid="{D5CDD505-2E9C-101B-9397-08002B2CF9AE}" pid="3" name="_EmailSubject">
    <vt:lpwstr>chapter 2 book</vt:lpwstr>
  </property>
  <property fmtid="{D5CDD505-2E9C-101B-9397-08002B2CF9AE}" pid="4" name="_AuthorEmail">
    <vt:lpwstr>mercado@uts.cc.utexas.edu</vt:lpwstr>
  </property>
  <property fmtid="{D5CDD505-2E9C-101B-9397-08002B2CF9AE}" pid="5" name="_AuthorEmailDisplayName">
    <vt:lpwstr>Ruben Mercado</vt:lpwstr>
  </property>
  <property fmtid="{D5CDD505-2E9C-101B-9397-08002B2CF9AE}" pid="6" name="_ReviewingToolsShownOnce">
    <vt:lpwstr/>
  </property>
</Properties>
</file>